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2105经营快报" sheetId="1" r:id="rId1"/>
    <sheet name="经营快报-累计" sheetId="6" r:id="rId2"/>
    <sheet name="经营快报累计" sheetId="4" state="hidden" r:id="rId3"/>
    <sheet name="2020年数据" sheetId="3" state="hidden" r:id="rId4"/>
    <sheet name="2019年数据" sheetId="2" state="hidden" r:id="rId5"/>
    <sheet name="NKA零售" sheetId="5" state="hidden" r:id="rId6"/>
  </sheets>
  <definedNames>
    <definedName name="_xlnm._FilterDatabase" localSheetId="3" hidden="1">'2020年数据'!$A$1:$F$53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2" i="1"/>
  <c r="AD13" i="1"/>
  <c r="AD14" i="1"/>
  <c r="AD15" i="1"/>
  <c r="AD16" i="1"/>
  <c r="AD17" i="1"/>
  <c r="AD19" i="1"/>
  <c r="AD20" i="1"/>
  <c r="AD21" i="1"/>
  <c r="AD22" i="1"/>
  <c r="AD5" i="1"/>
  <c r="AB6" i="1"/>
  <c r="AB7" i="1"/>
  <c r="AB8" i="1"/>
  <c r="AB9" i="1"/>
  <c r="AB10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5" i="1"/>
  <c r="Y6" i="1"/>
  <c r="Y8" i="1"/>
  <c r="Y9" i="1"/>
  <c r="Y10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5" i="1"/>
  <c r="W6" i="1"/>
  <c r="W7" i="1"/>
  <c r="W8" i="1"/>
  <c r="W9" i="1"/>
  <c r="W10" i="1"/>
  <c r="W12" i="1"/>
  <c r="W13" i="1"/>
  <c r="W14" i="1"/>
  <c r="W15" i="1"/>
  <c r="W16" i="1"/>
  <c r="W17" i="1"/>
  <c r="W19" i="1"/>
  <c r="W20" i="1"/>
  <c r="W21" i="1"/>
  <c r="W22" i="1"/>
  <c r="W5" i="1"/>
  <c r="U6" i="1"/>
  <c r="U7" i="1"/>
  <c r="U8" i="1"/>
  <c r="U9" i="1"/>
  <c r="U10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5" i="1"/>
  <c r="R6" i="1"/>
  <c r="R8" i="1"/>
  <c r="R9" i="1"/>
  <c r="R10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5" i="1"/>
  <c r="N6" i="1"/>
  <c r="N7" i="1"/>
  <c r="N8" i="1"/>
  <c r="N9" i="1"/>
  <c r="N10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P6" i="1"/>
  <c r="P7" i="1"/>
  <c r="P8" i="1"/>
  <c r="P9" i="1"/>
  <c r="P10" i="1"/>
  <c r="P12" i="1"/>
  <c r="P13" i="1"/>
  <c r="P14" i="1"/>
  <c r="P15" i="1"/>
  <c r="P16" i="1"/>
  <c r="P17" i="1"/>
  <c r="P19" i="1"/>
  <c r="P20" i="1"/>
  <c r="P21" i="1"/>
  <c r="P22" i="1"/>
  <c r="P5" i="1"/>
  <c r="N5" i="1"/>
  <c r="I6" i="1"/>
  <c r="I7" i="1"/>
  <c r="I8" i="1"/>
  <c r="I9" i="1"/>
  <c r="I10" i="1"/>
  <c r="I12" i="1"/>
  <c r="I13" i="1"/>
  <c r="I14" i="1"/>
  <c r="I15" i="1"/>
  <c r="I16" i="1"/>
  <c r="I17" i="1"/>
  <c r="I19" i="1"/>
  <c r="I20" i="1"/>
  <c r="I21" i="1"/>
  <c r="I22" i="1"/>
  <c r="I5" i="1"/>
  <c r="G6" i="1"/>
  <c r="G7" i="1"/>
  <c r="G8" i="1"/>
  <c r="G9" i="1"/>
  <c r="G10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5" i="1"/>
  <c r="K6" i="1"/>
  <c r="K8" i="1"/>
  <c r="K9" i="1"/>
  <c r="K10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5" i="1"/>
  <c r="D6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5" i="1"/>
  <c r="Y7" i="6" l="1"/>
  <c r="Z7" i="6"/>
  <c r="R7" i="6"/>
  <c r="S7" i="6"/>
  <c r="K7" i="6"/>
  <c r="L7" i="6"/>
  <c r="D7" i="6"/>
  <c r="E7" i="6"/>
  <c r="L7" i="1" l="1"/>
  <c r="K7" i="1" s="1"/>
  <c r="S7" i="1" l="1"/>
  <c r="AC29" i="6"/>
  <c r="AA29" i="6"/>
  <c r="Z29" i="6"/>
  <c r="X29" i="6"/>
  <c r="V29" i="6"/>
  <c r="T29" i="6"/>
  <c r="S29" i="6"/>
  <c r="Q29" i="6"/>
  <c r="O29" i="6"/>
  <c r="M29" i="6"/>
  <c r="L29" i="6"/>
  <c r="J29" i="6"/>
  <c r="H29" i="6"/>
  <c r="F29" i="6"/>
  <c r="E29" i="6"/>
  <c r="C29" i="6"/>
  <c r="AC18" i="6"/>
  <c r="AA18" i="6"/>
  <c r="Z18" i="6"/>
  <c r="X18" i="6"/>
  <c r="V18" i="6"/>
  <c r="T18" i="6"/>
  <c r="S18" i="6"/>
  <c r="Q18" i="6"/>
  <c r="O18" i="6"/>
  <c r="M18" i="6"/>
  <c r="L18" i="6"/>
  <c r="J18" i="6"/>
  <c r="H18" i="6"/>
  <c r="F18" i="6"/>
  <c r="E18" i="6"/>
  <c r="C18" i="6"/>
  <c r="AC11" i="6"/>
  <c r="AA11" i="6"/>
  <c r="Z11" i="6"/>
  <c r="X11" i="6"/>
  <c r="V11" i="6"/>
  <c r="T11" i="6"/>
  <c r="S11" i="6"/>
  <c r="Q11" i="6"/>
  <c r="O11" i="6"/>
  <c r="M11" i="6"/>
  <c r="L11" i="6"/>
  <c r="L28" i="6" s="1"/>
  <c r="J11" i="6"/>
  <c r="H11" i="6"/>
  <c r="F11" i="6"/>
  <c r="E11" i="6"/>
  <c r="C11" i="6"/>
  <c r="R7" i="1" l="1"/>
  <c r="Z7" i="1"/>
  <c r="Y7" i="1" s="1"/>
  <c r="AD29" i="6"/>
  <c r="R18" i="6"/>
  <c r="U11" i="6"/>
  <c r="AC28" i="6"/>
  <c r="G18" i="6"/>
  <c r="I18" i="6"/>
  <c r="Y29" i="6"/>
  <c r="AD18" i="6"/>
  <c r="X28" i="6"/>
  <c r="V28" i="6"/>
  <c r="S28" i="6"/>
  <c r="R29" i="6"/>
  <c r="P18" i="6"/>
  <c r="N11" i="6"/>
  <c r="K29" i="6"/>
  <c r="K18" i="6"/>
  <c r="N18" i="6"/>
  <c r="N29" i="6"/>
  <c r="I29" i="6"/>
  <c r="F28" i="6"/>
  <c r="D18" i="6"/>
  <c r="D11" i="6"/>
  <c r="M28" i="6"/>
  <c r="U18" i="6"/>
  <c r="G29" i="6"/>
  <c r="E28" i="6"/>
  <c r="O28" i="6"/>
  <c r="W18" i="6"/>
  <c r="Z28" i="6"/>
  <c r="AB18" i="6"/>
  <c r="AA28" i="6"/>
  <c r="C28" i="6"/>
  <c r="U29" i="6"/>
  <c r="G11" i="6"/>
  <c r="Y18" i="6"/>
  <c r="J28" i="6"/>
  <c r="W29" i="6"/>
  <c r="H28" i="6"/>
  <c r="T28" i="6"/>
  <c r="Q28" i="6"/>
  <c r="AB29" i="6"/>
  <c r="K11" i="6"/>
  <c r="W11" i="6"/>
  <c r="D29" i="6"/>
  <c r="R11" i="6"/>
  <c r="P29" i="6"/>
  <c r="P11" i="6"/>
  <c r="I11" i="6"/>
  <c r="Y11" i="6"/>
  <c r="AB11" i="6"/>
  <c r="AD11" i="6"/>
  <c r="AD28" i="6" l="1"/>
  <c r="AB28" i="6"/>
  <c r="R28" i="6"/>
  <c r="Y28" i="6"/>
  <c r="G28" i="6"/>
  <c r="P28" i="6"/>
  <c r="K28" i="6"/>
  <c r="N28" i="6"/>
  <c r="D28" i="6"/>
  <c r="U28" i="6"/>
  <c r="W28" i="6"/>
  <c r="I28" i="6"/>
  <c r="AC18" i="1" l="1"/>
  <c r="AA18" i="1"/>
  <c r="Z18" i="1"/>
  <c r="X18" i="1"/>
  <c r="V18" i="1"/>
  <c r="T18" i="1"/>
  <c r="S18" i="1"/>
  <c r="Q18" i="1"/>
  <c r="O18" i="1"/>
  <c r="M18" i="1"/>
  <c r="L18" i="1"/>
  <c r="J18" i="1"/>
  <c r="H18" i="1"/>
  <c r="F18" i="1"/>
  <c r="E18" i="1"/>
  <c r="C18" i="1"/>
  <c r="W18" i="1" l="1"/>
  <c r="R18" i="1"/>
  <c r="U18" i="1"/>
  <c r="K18" i="1"/>
  <c r="N18" i="1"/>
  <c r="P18" i="1"/>
  <c r="I18" i="1"/>
  <c r="G18" i="1"/>
  <c r="D18" i="1"/>
  <c r="Y18" i="1"/>
  <c r="AB18" i="1"/>
  <c r="AD18" i="1"/>
  <c r="AC11" i="1"/>
  <c r="AC28" i="1" s="1"/>
  <c r="AA11" i="1"/>
  <c r="Z11" i="1"/>
  <c r="X11" i="1"/>
  <c r="V11" i="1"/>
  <c r="V28" i="1" s="1"/>
  <c r="T11" i="1"/>
  <c r="S11" i="1"/>
  <c r="Q11" i="1"/>
  <c r="O11" i="1"/>
  <c r="M11" i="1"/>
  <c r="L11" i="1"/>
  <c r="J11" i="1"/>
  <c r="H11" i="1"/>
  <c r="H28" i="1" s="1"/>
  <c r="F11" i="1"/>
  <c r="E11" i="1"/>
  <c r="E29" i="1"/>
  <c r="F29" i="1"/>
  <c r="H29" i="1"/>
  <c r="J29" i="1"/>
  <c r="L29" i="1"/>
  <c r="M29" i="1"/>
  <c r="O29" i="1"/>
  <c r="Q29" i="1"/>
  <c r="S29" i="1"/>
  <c r="T29" i="1"/>
  <c r="V29" i="1"/>
  <c r="X29" i="1"/>
  <c r="Z29" i="1"/>
  <c r="AA29" i="1"/>
  <c r="AC29" i="1"/>
  <c r="P11" i="1" l="1"/>
  <c r="N11" i="1"/>
  <c r="K11" i="1"/>
  <c r="K29" i="1"/>
  <c r="N29" i="1"/>
  <c r="P29" i="1"/>
  <c r="AB11" i="1"/>
  <c r="Y11" i="1"/>
  <c r="AD11" i="1"/>
  <c r="R11" i="1"/>
  <c r="W11" i="1"/>
  <c r="U11" i="1"/>
  <c r="R29" i="1"/>
  <c r="W29" i="1"/>
  <c r="U29" i="1"/>
  <c r="AD29" i="1"/>
  <c r="AB29" i="1"/>
  <c r="Y29" i="1"/>
  <c r="O28" i="1"/>
  <c r="C29" i="1" l="1"/>
  <c r="D29" i="1" l="1"/>
  <c r="I29" i="1"/>
  <c r="G29" i="1"/>
  <c r="AA28" i="1"/>
  <c r="Z28" i="1"/>
  <c r="C11" i="1" l="1"/>
  <c r="AN8" i="1"/>
  <c r="AL8" i="1"/>
  <c r="AK8" i="1"/>
  <c r="G11" i="1" l="1"/>
  <c r="D11" i="1"/>
  <c r="I11" i="1"/>
  <c r="AK21" i="1"/>
  <c r="AK20" i="1"/>
  <c r="AK19" i="1"/>
  <c r="AL17" i="1"/>
  <c r="AL16" i="1"/>
  <c r="AL15" i="1"/>
  <c r="AL14" i="1"/>
  <c r="AL13" i="1"/>
  <c r="AL12" i="1"/>
  <c r="C7" i="5" l="1"/>
  <c r="C13" i="5"/>
  <c r="AL21" i="1" l="1"/>
  <c r="AN21" i="1"/>
  <c r="AL20" i="1"/>
  <c r="AN20" i="1" l="1"/>
  <c r="AN19" i="1"/>
  <c r="U23" i="4"/>
  <c r="T23" i="4"/>
  <c r="R23" i="4"/>
  <c r="V23" i="4" s="1"/>
  <c r="P23" i="4"/>
  <c r="O23" i="4"/>
  <c r="M23" i="4"/>
  <c r="N23" i="4" s="1"/>
  <c r="K23" i="4"/>
  <c r="J23" i="4"/>
  <c r="I23" i="4"/>
  <c r="H23" i="4"/>
  <c r="L23" i="4" s="1"/>
  <c r="F23" i="4"/>
  <c r="E23" i="4"/>
  <c r="C23" i="4"/>
  <c r="D23" i="4" s="1"/>
  <c r="U21" i="4"/>
  <c r="T21" i="4"/>
  <c r="R21" i="4"/>
  <c r="V21" i="4" s="1"/>
  <c r="P21" i="4"/>
  <c r="O21" i="4"/>
  <c r="M21" i="4"/>
  <c r="N21" i="4" s="1"/>
  <c r="K21" i="4"/>
  <c r="J21" i="4"/>
  <c r="I21" i="4"/>
  <c r="H21" i="4"/>
  <c r="L21" i="4" s="1"/>
  <c r="F21" i="4"/>
  <c r="E21" i="4"/>
  <c r="C21" i="4"/>
  <c r="D21" i="4" s="1"/>
  <c r="V20" i="4"/>
  <c r="S20" i="4"/>
  <c r="Q20" i="4"/>
  <c r="N20" i="4"/>
  <c r="L20" i="4"/>
  <c r="I20" i="4"/>
  <c r="G20" i="4"/>
  <c r="D20" i="4"/>
  <c r="V19" i="4"/>
  <c r="S19" i="4"/>
  <c r="Q19" i="4"/>
  <c r="N19" i="4"/>
  <c r="L19" i="4"/>
  <c r="I19" i="4"/>
  <c r="G19" i="4"/>
  <c r="D19" i="4"/>
  <c r="V18" i="4"/>
  <c r="S18" i="4"/>
  <c r="Q18" i="4"/>
  <c r="N18" i="4"/>
  <c r="L18" i="4"/>
  <c r="I18" i="4"/>
  <c r="G18" i="4"/>
  <c r="D18" i="4"/>
  <c r="U17" i="4"/>
  <c r="T17" i="4"/>
  <c r="R17" i="4"/>
  <c r="V17" i="4" s="1"/>
  <c r="P17" i="4"/>
  <c r="O17" i="4"/>
  <c r="N17" i="4"/>
  <c r="M17" i="4"/>
  <c r="Q17" i="4" s="1"/>
  <c r="K17" i="4"/>
  <c r="J17" i="4"/>
  <c r="I17" i="4" s="1"/>
  <c r="H17" i="4"/>
  <c r="L17" i="4" s="1"/>
  <c r="F17" i="4"/>
  <c r="E17" i="4"/>
  <c r="D17" i="4" s="1"/>
  <c r="C17" i="4"/>
  <c r="G17" i="4" s="1"/>
  <c r="V16" i="4"/>
  <c r="S16" i="4"/>
  <c r="Q16" i="4"/>
  <c r="N16" i="4"/>
  <c r="L16" i="4"/>
  <c r="I16" i="4"/>
  <c r="G16" i="4"/>
  <c r="D16" i="4"/>
  <c r="V15" i="4"/>
  <c r="S15" i="4"/>
  <c r="Q15" i="4"/>
  <c r="N15" i="4"/>
  <c r="L15" i="4"/>
  <c r="I15" i="4"/>
  <c r="G15" i="4"/>
  <c r="D15" i="4"/>
  <c r="V14" i="4"/>
  <c r="S14" i="4"/>
  <c r="Q14" i="4"/>
  <c r="N14" i="4"/>
  <c r="L14" i="4"/>
  <c r="I14" i="4"/>
  <c r="G14" i="4"/>
  <c r="D14" i="4"/>
  <c r="V13" i="4"/>
  <c r="S13" i="4"/>
  <c r="Q13" i="4"/>
  <c r="N13" i="4"/>
  <c r="L13" i="4"/>
  <c r="I13" i="4"/>
  <c r="G13" i="4"/>
  <c r="D13" i="4"/>
  <c r="V12" i="4"/>
  <c r="S12" i="4"/>
  <c r="Q12" i="4"/>
  <c r="N12" i="4"/>
  <c r="L12" i="4"/>
  <c r="I12" i="4"/>
  <c r="G12" i="4"/>
  <c r="D12" i="4"/>
  <c r="V11" i="4"/>
  <c r="S11" i="4"/>
  <c r="Q11" i="4"/>
  <c r="N11" i="4"/>
  <c r="L11" i="4"/>
  <c r="I11" i="4"/>
  <c r="G11" i="4"/>
  <c r="D11" i="4"/>
  <c r="U10" i="4"/>
  <c r="U22" i="4" s="1"/>
  <c r="T10" i="4"/>
  <c r="T22" i="4" s="1"/>
  <c r="R10" i="4"/>
  <c r="R22" i="4" s="1"/>
  <c r="P10" i="4"/>
  <c r="P22" i="4" s="1"/>
  <c r="O10" i="4"/>
  <c r="O22" i="4" s="1"/>
  <c r="N10" i="4"/>
  <c r="M10" i="4"/>
  <c r="M22" i="4" s="1"/>
  <c r="K10" i="4"/>
  <c r="K22" i="4" s="1"/>
  <c r="J10" i="4"/>
  <c r="J22" i="4" s="1"/>
  <c r="H10" i="4"/>
  <c r="H22" i="4" s="1"/>
  <c r="F10" i="4"/>
  <c r="F22" i="4" s="1"/>
  <c r="E10" i="4"/>
  <c r="E22" i="4" s="1"/>
  <c r="C10" i="4"/>
  <c r="C22" i="4" s="1"/>
  <c r="V9" i="4"/>
  <c r="S9" i="4"/>
  <c r="Q9" i="4"/>
  <c r="N9" i="4"/>
  <c r="L9" i="4"/>
  <c r="I9" i="4"/>
  <c r="G9" i="4"/>
  <c r="D9" i="4"/>
  <c r="V8" i="4"/>
  <c r="S8" i="4"/>
  <c r="Q8" i="4"/>
  <c r="N8" i="4"/>
  <c r="L8" i="4"/>
  <c r="I8" i="4"/>
  <c r="G8" i="4"/>
  <c r="D8" i="4"/>
  <c r="V7" i="4"/>
  <c r="S7" i="4"/>
  <c r="Q7" i="4"/>
  <c r="N7" i="4"/>
  <c r="L7" i="4"/>
  <c r="I7" i="4"/>
  <c r="G7" i="4"/>
  <c r="D7" i="4"/>
  <c r="V6" i="4"/>
  <c r="S6" i="4"/>
  <c r="Q6" i="4"/>
  <c r="N6" i="4"/>
  <c r="L6" i="4"/>
  <c r="I6" i="4"/>
  <c r="G6" i="4"/>
  <c r="D6" i="4"/>
  <c r="V5" i="4"/>
  <c r="S5" i="4"/>
  <c r="Q5" i="4"/>
  <c r="N5" i="4"/>
  <c r="L5" i="4"/>
  <c r="I5" i="4"/>
  <c r="G5" i="4"/>
  <c r="D5" i="4"/>
  <c r="M28" i="1"/>
  <c r="L28" i="1"/>
  <c r="F28" i="1"/>
  <c r="X28" i="1" l="1"/>
  <c r="T28" i="1"/>
  <c r="S28" i="1"/>
  <c r="C28" i="1"/>
  <c r="AL18" i="1"/>
  <c r="D22" i="4"/>
  <c r="G22" i="4"/>
  <c r="I22" i="4"/>
  <c r="L22" i="4"/>
  <c r="N22" i="4"/>
  <c r="Q22" i="4"/>
  <c r="V22" i="4"/>
  <c r="S22" i="4"/>
  <c r="G10" i="4"/>
  <c r="S10" i="4"/>
  <c r="S17" i="4"/>
  <c r="G21" i="4"/>
  <c r="S21" i="4"/>
  <c r="G23" i="4"/>
  <c r="S23" i="4"/>
  <c r="D10" i="4"/>
  <c r="L10" i="4"/>
  <c r="I10" i="4"/>
  <c r="Q10" i="4"/>
  <c r="Q21" i="4"/>
  <c r="Q23" i="4"/>
  <c r="V10" i="4"/>
  <c r="G28" i="1" l="1"/>
  <c r="I28" i="1"/>
  <c r="AD28" i="1"/>
  <c r="AB28" i="1"/>
  <c r="Y28" i="1"/>
  <c r="Q28" i="1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W28" i="1" l="1"/>
  <c r="U28" i="1"/>
  <c r="R28" i="1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AM8" i="1" l="1"/>
  <c r="AM21" i="1"/>
  <c r="AM20" i="1"/>
  <c r="AM19" i="1"/>
  <c r="E28" i="1" l="1"/>
  <c r="D28" i="1" s="1"/>
  <c r="AL19" i="1"/>
  <c r="J28" i="1" l="1"/>
  <c r="N28" i="1" l="1"/>
  <c r="P28" i="1"/>
  <c r="K28" i="1"/>
</calcChain>
</file>

<file path=xl/comments1.xml><?xml version="1.0" encoding="utf-8"?>
<comments xmlns="http://schemas.openxmlformats.org/spreadsheetml/2006/main">
  <authors>
    <author>作者</author>
  </authors>
  <commentLis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不含春夏3个NKA退货-57.49万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>不含春夏3个NKA退货-35.13万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不含春夏3个NKA退货-57.49万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>不含春夏3个NKA退货-35.13万</t>
        </r>
      </text>
    </comment>
  </commentList>
</comments>
</file>

<file path=xl/sharedStrings.xml><?xml version="1.0" encoding="utf-8"?>
<sst xmlns="http://schemas.openxmlformats.org/spreadsheetml/2006/main" count="490" uniqueCount="173">
  <si>
    <t>2019年</t>
    <phoneticPr fontId="4" type="noConversion"/>
  </si>
  <si>
    <t>月份</t>
    <phoneticPr fontId="4" type="noConversion"/>
  </si>
  <si>
    <t>原价零售</t>
    <phoneticPr fontId="4" type="noConversion"/>
  </si>
  <si>
    <t>公司零售</t>
    <phoneticPr fontId="4" type="noConversion"/>
  </si>
  <si>
    <t>回款</t>
    <phoneticPr fontId="4" type="noConversion"/>
  </si>
  <si>
    <t>营收</t>
    <phoneticPr fontId="4" type="noConversion"/>
  </si>
  <si>
    <t>春夏美妆</t>
    <phoneticPr fontId="4" type="noConversion"/>
  </si>
  <si>
    <t>12月</t>
    <phoneticPr fontId="4" type="noConversion"/>
  </si>
  <si>
    <t>春夏货架</t>
    <phoneticPr fontId="4" type="noConversion"/>
  </si>
  <si>
    <t>12月</t>
    <phoneticPr fontId="4" type="noConversion"/>
  </si>
  <si>
    <t>春夏电商</t>
    <phoneticPr fontId="4" type="noConversion"/>
  </si>
  <si>
    <t>自然堂货架</t>
    <phoneticPr fontId="4" type="noConversion"/>
  </si>
  <si>
    <t>春夏美妆</t>
    <phoneticPr fontId="4" type="noConversion"/>
  </si>
  <si>
    <t>11月</t>
    <phoneticPr fontId="4" type="noConversion"/>
  </si>
  <si>
    <t>春夏货架</t>
    <phoneticPr fontId="4" type="noConversion"/>
  </si>
  <si>
    <t>11月</t>
    <phoneticPr fontId="4" type="noConversion"/>
  </si>
  <si>
    <t>自然堂货架</t>
    <phoneticPr fontId="4" type="noConversion"/>
  </si>
  <si>
    <t>10月</t>
    <phoneticPr fontId="4" type="noConversion"/>
  </si>
  <si>
    <t>10月</t>
    <phoneticPr fontId="4" type="noConversion"/>
  </si>
  <si>
    <t>10月</t>
    <phoneticPr fontId="4" type="noConversion"/>
  </si>
  <si>
    <t>9月</t>
    <phoneticPr fontId="4" type="noConversion"/>
  </si>
  <si>
    <t>9月</t>
    <phoneticPr fontId="4" type="noConversion"/>
  </si>
  <si>
    <t>8月</t>
    <phoneticPr fontId="4" type="noConversion"/>
  </si>
  <si>
    <t>8月</t>
    <phoneticPr fontId="4" type="noConversion"/>
  </si>
  <si>
    <t>春夏电商</t>
    <phoneticPr fontId="4" type="noConversion"/>
  </si>
  <si>
    <t>7月</t>
    <phoneticPr fontId="4" type="noConversion"/>
  </si>
  <si>
    <t>7月</t>
    <phoneticPr fontId="4" type="noConversion"/>
  </si>
  <si>
    <t>6月</t>
    <phoneticPr fontId="4" type="noConversion"/>
  </si>
  <si>
    <t>6月</t>
    <phoneticPr fontId="4" type="noConversion"/>
  </si>
  <si>
    <t>5月</t>
    <phoneticPr fontId="4" type="noConversion"/>
  </si>
  <si>
    <t>4月</t>
    <phoneticPr fontId="4" type="noConversion"/>
  </si>
  <si>
    <t>4月</t>
    <phoneticPr fontId="4" type="noConversion"/>
  </si>
  <si>
    <t>3月</t>
    <phoneticPr fontId="4" type="noConversion"/>
  </si>
  <si>
    <t>3月</t>
    <phoneticPr fontId="4" type="noConversion"/>
  </si>
  <si>
    <t>春夏美妆</t>
    <phoneticPr fontId="4" type="noConversion"/>
  </si>
  <si>
    <t>2月</t>
    <phoneticPr fontId="4" type="noConversion"/>
  </si>
  <si>
    <t>2月</t>
    <phoneticPr fontId="4" type="noConversion"/>
  </si>
  <si>
    <t>1月</t>
    <phoneticPr fontId="4" type="noConversion"/>
  </si>
  <si>
    <t>1月</t>
    <phoneticPr fontId="4" type="noConversion"/>
  </si>
  <si>
    <t>合计</t>
    <phoneticPr fontId="4" type="noConversion"/>
  </si>
  <si>
    <t>月份</t>
    <phoneticPr fontId="4" type="noConversion"/>
  </si>
  <si>
    <t>原价零售</t>
    <phoneticPr fontId="4" type="noConversion"/>
  </si>
  <si>
    <t>公司零售</t>
    <phoneticPr fontId="4" type="noConversion"/>
  </si>
  <si>
    <t>回款</t>
    <phoneticPr fontId="4" type="noConversion"/>
  </si>
  <si>
    <t>营收</t>
    <phoneticPr fontId="4" type="noConversion"/>
  </si>
  <si>
    <t>春夏货架</t>
    <phoneticPr fontId="4" type="noConversion"/>
  </si>
  <si>
    <t>12月</t>
    <phoneticPr fontId="4" type="noConversion"/>
  </si>
  <si>
    <t>春夏电商</t>
    <phoneticPr fontId="4" type="noConversion"/>
  </si>
  <si>
    <t>自然堂货架</t>
    <phoneticPr fontId="4" type="noConversion"/>
  </si>
  <si>
    <t>11月</t>
    <phoneticPr fontId="4" type="noConversion"/>
  </si>
  <si>
    <t>10月</t>
    <phoneticPr fontId="4" type="noConversion"/>
  </si>
  <si>
    <t>春夏美妆</t>
    <phoneticPr fontId="4" type="noConversion"/>
  </si>
  <si>
    <t>8月</t>
    <phoneticPr fontId="4" type="noConversion"/>
  </si>
  <si>
    <t>7月</t>
    <phoneticPr fontId="4" type="noConversion"/>
  </si>
  <si>
    <t>6月</t>
    <phoneticPr fontId="4" type="noConversion"/>
  </si>
  <si>
    <t>5月</t>
    <phoneticPr fontId="4" type="noConversion"/>
  </si>
  <si>
    <t>4月</t>
    <phoneticPr fontId="4" type="noConversion"/>
  </si>
  <si>
    <t>3月</t>
    <phoneticPr fontId="4" type="noConversion"/>
  </si>
  <si>
    <t>2月</t>
    <phoneticPr fontId="4" type="noConversion"/>
  </si>
  <si>
    <t>1月</t>
    <phoneticPr fontId="4" type="noConversion"/>
  </si>
  <si>
    <t>合计</t>
    <phoneticPr fontId="4" type="noConversion"/>
  </si>
  <si>
    <t>2020年</t>
    <phoneticPr fontId="4" type="noConversion"/>
  </si>
  <si>
    <t>单位：万元</t>
  </si>
  <si>
    <t>品牌</t>
  </si>
  <si>
    <t>渠道</t>
  </si>
  <si>
    <t>零售额(原价）</t>
  </si>
  <si>
    <t>公司零售额</t>
  </si>
  <si>
    <t>回款</t>
    <phoneticPr fontId="4" type="noConversion"/>
  </si>
  <si>
    <t>营业收入</t>
  </si>
  <si>
    <t>达成额</t>
  </si>
  <si>
    <t>达成率</t>
  </si>
  <si>
    <t>指标</t>
  </si>
  <si>
    <t>同比增长率</t>
    <phoneticPr fontId="4" type="noConversion"/>
  </si>
  <si>
    <t>达成额</t>
    <phoneticPr fontId="4" type="noConversion"/>
  </si>
  <si>
    <t>达成率</t>
    <phoneticPr fontId="4" type="noConversion"/>
  </si>
  <si>
    <t>同比增长率</t>
  </si>
  <si>
    <t>达成额</t>
    <phoneticPr fontId="4" type="noConversion"/>
  </si>
  <si>
    <t>达成额</t>
    <phoneticPr fontId="4" type="noConversion"/>
  </si>
  <si>
    <t>自然堂</t>
  </si>
  <si>
    <t>美妆店</t>
  </si>
  <si>
    <t>商超</t>
    <phoneticPr fontId="4" type="noConversion"/>
  </si>
  <si>
    <t>其中：现代直供KA</t>
  </si>
  <si>
    <t>货架</t>
    <phoneticPr fontId="4" type="noConversion"/>
  </si>
  <si>
    <t>电商</t>
  </si>
  <si>
    <t>小计</t>
  </si>
  <si>
    <t>美素</t>
  </si>
  <si>
    <t>美妆店</t>
    <phoneticPr fontId="4" type="noConversion"/>
  </si>
  <si>
    <t>商场</t>
    <phoneticPr fontId="4" type="noConversion"/>
  </si>
  <si>
    <t>植物智慧</t>
  </si>
  <si>
    <t>专营</t>
    <phoneticPr fontId="4" type="noConversion"/>
  </si>
  <si>
    <t>电商</t>
    <phoneticPr fontId="4" type="noConversion"/>
  </si>
  <si>
    <t>春夏</t>
    <phoneticPr fontId="4" type="noConversion"/>
  </si>
  <si>
    <t>小计</t>
    <phoneticPr fontId="4" type="noConversion"/>
  </si>
  <si>
    <t>集团合计</t>
  </si>
  <si>
    <t>其中：电商小计</t>
  </si>
  <si>
    <t>2021年1-12月经营快报</t>
    <phoneticPr fontId="4" type="noConversion"/>
  </si>
  <si>
    <t>2020年同期达成</t>
  </si>
  <si>
    <t>春夏</t>
  </si>
  <si>
    <t>沃尔玛</t>
  </si>
  <si>
    <t>屈臣氏</t>
  </si>
  <si>
    <t>大润发</t>
  </si>
  <si>
    <t>家乐福</t>
  </si>
  <si>
    <t>新通路</t>
  </si>
  <si>
    <t>1月</t>
    <phoneticPr fontId="4" type="noConversion"/>
  </si>
  <si>
    <t>2019年数据</t>
    <phoneticPr fontId="4" type="noConversion"/>
  </si>
  <si>
    <t>原价零售</t>
    <phoneticPr fontId="4" type="noConversion"/>
  </si>
  <si>
    <t>公司零售</t>
    <phoneticPr fontId="4" type="noConversion"/>
  </si>
  <si>
    <t>回款</t>
    <phoneticPr fontId="4" type="noConversion"/>
  </si>
  <si>
    <t>营收</t>
    <phoneticPr fontId="4" type="noConversion"/>
  </si>
  <si>
    <t>春夏美妆</t>
    <phoneticPr fontId="4" type="noConversion"/>
  </si>
  <si>
    <t>春夏电商</t>
    <phoneticPr fontId="4" type="noConversion"/>
  </si>
  <si>
    <t>春夏货架</t>
    <phoneticPr fontId="4" type="noConversion"/>
  </si>
  <si>
    <t>对比2019年</t>
    <phoneticPr fontId="4" type="noConversion"/>
  </si>
  <si>
    <t>同比</t>
    <phoneticPr fontId="4" type="noConversion"/>
  </si>
  <si>
    <t>零售额(原价）</t>
    <phoneticPr fontId="4" type="noConversion"/>
  </si>
  <si>
    <t>营业收入</t>
    <phoneticPr fontId="4" type="noConversion"/>
  </si>
  <si>
    <t>商超</t>
    <phoneticPr fontId="4" type="noConversion"/>
  </si>
  <si>
    <t>货架</t>
    <phoneticPr fontId="4" type="noConversion"/>
  </si>
  <si>
    <t>大客户</t>
    <phoneticPr fontId="4" type="noConversion"/>
  </si>
  <si>
    <t>美妆店</t>
    <phoneticPr fontId="4" type="noConversion"/>
  </si>
  <si>
    <t>商场</t>
    <phoneticPr fontId="4" type="noConversion"/>
  </si>
  <si>
    <t>电商</t>
    <phoneticPr fontId="4" type="noConversion"/>
  </si>
  <si>
    <t>春夏</t>
    <phoneticPr fontId="4" type="noConversion"/>
  </si>
  <si>
    <t>小计</t>
    <phoneticPr fontId="4" type="noConversion"/>
  </si>
  <si>
    <t>珀芙研</t>
    <phoneticPr fontId="4" type="noConversion"/>
  </si>
  <si>
    <t>药房</t>
    <phoneticPr fontId="4" type="noConversion"/>
  </si>
  <si>
    <t>COMO</t>
    <phoneticPr fontId="4" type="noConversion"/>
  </si>
  <si>
    <t>沙辛那</t>
    <phoneticPr fontId="4" type="noConversion"/>
  </si>
  <si>
    <t>2019年</t>
    <phoneticPr fontId="4" type="noConversion"/>
  </si>
  <si>
    <t>2019年</t>
    <phoneticPr fontId="4" type="noConversion"/>
  </si>
  <si>
    <t>2019年</t>
    <phoneticPr fontId="4" type="noConversion"/>
  </si>
  <si>
    <t>2019年同比</t>
    <phoneticPr fontId="4" type="noConversion"/>
  </si>
  <si>
    <t>2021年5月经营快报</t>
    <phoneticPr fontId="4" type="noConversion"/>
  </si>
  <si>
    <t>2021年1-5月经营快报</t>
    <phoneticPr fontId="4" type="noConversion"/>
  </si>
  <si>
    <t>-</t>
  </si>
  <si>
    <t>-</t>
    <phoneticPr fontId="4" type="noConversion"/>
  </si>
  <si>
    <t>-</t>
    <phoneticPr fontId="4" type="noConversion"/>
  </si>
  <si>
    <t>零售额(原价）</t>
    <phoneticPr fontId="4" type="noConversion"/>
  </si>
  <si>
    <t>回款</t>
    <phoneticPr fontId="4" type="noConversion"/>
  </si>
  <si>
    <t>营业收入</t>
    <phoneticPr fontId="4" type="noConversion"/>
  </si>
  <si>
    <t>2020年</t>
    <phoneticPr fontId="4" type="noConversion"/>
  </si>
  <si>
    <t>同比</t>
    <phoneticPr fontId="4" type="noConversion"/>
  </si>
  <si>
    <t>2019年</t>
    <phoneticPr fontId="4" type="noConversion"/>
  </si>
  <si>
    <t>2019年同比</t>
    <phoneticPr fontId="4" type="noConversion"/>
  </si>
  <si>
    <t>达成额</t>
    <phoneticPr fontId="4" type="noConversion"/>
  </si>
  <si>
    <t>达成率</t>
    <phoneticPr fontId="4" type="noConversion"/>
  </si>
  <si>
    <t>2020年</t>
    <phoneticPr fontId="4" type="noConversion"/>
  </si>
  <si>
    <t>2019年</t>
    <phoneticPr fontId="4" type="noConversion"/>
  </si>
  <si>
    <t>2019年同比</t>
    <phoneticPr fontId="4" type="noConversion"/>
  </si>
  <si>
    <t>达成额</t>
    <phoneticPr fontId="4" type="noConversion"/>
  </si>
  <si>
    <t>同比</t>
    <phoneticPr fontId="4" type="noConversion"/>
  </si>
  <si>
    <t>达成率</t>
    <phoneticPr fontId="4" type="noConversion"/>
  </si>
  <si>
    <t>2019年同比</t>
    <phoneticPr fontId="4" type="noConversion"/>
  </si>
  <si>
    <t>商超</t>
    <phoneticPr fontId="4" type="noConversion"/>
  </si>
  <si>
    <t>货架</t>
    <phoneticPr fontId="4" type="noConversion"/>
  </si>
  <si>
    <t>大客户</t>
    <phoneticPr fontId="4" type="noConversion"/>
  </si>
  <si>
    <t>小计</t>
    <phoneticPr fontId="4" type="noConversion"/>
  </si>
  <si>
    <t>美妆店</t>
    <phoneticPr fontId="4" type="noConversion"/>
  </si>
  <si>
    <t>商场</t>
    <phoneticPr fontId="4" type="noConversion"/>
  </si>
  <si>
    <t>电商</t>
    <phoneticPr fontId="4" type="noConversion"/>
  </si>
  <si>
    <t>小计</t>
    <phoneticPr fontId="4" type="noConversion"/>
  </si>
  <si>
    <t>春夏</t>
    <phoneticPr fontId="4" type="noConversion"/>
  </si>
  <si>
    <t>货架</t>
    <phoneticPr fontId="4" type="noConversion"/>
  </si>
  <si>
    <t>电商</t>
    <phoneticPr fontId="4" type="noConversion"/>
  </si>
  <si>
    <t>珀芙研</t>
    <phoneticPr fontId="4" type="noConversion"/>
  </si>
  <si>
    <t>药房</t>
    <phoneticPr fontId="4" type="noConversion"/>
  </si>
  <si>
    <t>-</t>
    <phoneticPr fontId="4" type="noConversion"/>
  </si>
  <si>
    <t>-</t>
    <phoneticPr fontId="4" type="noConversion"/>
  </si>
  <si>
    <t>COMO</t>
    <phoneticPr fontId="4" type="noConversion"/>
  </si>
  <si>
    <t>电商</t>
    <phoneticPr fontId="4" type="noConversion"/>
  </si>
  <si>
    <t>沙辛那</t>
    <phoneticPr fontId="4" type="noConversion"/>
  </si>
  <si>
    <t>-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</si>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</sst>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0_ "/>
    <numFmt numFmtId="179" formatCode="0.0%"/>
    <numFmt numFmtId="180" formatCode="0.00_ "/>
    <numFmt numFmtId="181" formatCode="#,##0_);[Red]\(#,##0\)"/>
    <numFmt numFmtId="183" formatCode="#,##0_ "/>
    <numFmt numFmtId="184" formatCode="\-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Arial Unicode MS"/>
      <family val="2"/>
      <charset val="134"/>
    </font>
    <font>
      <sz val="8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30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7" fontId="3" fillId="2" borderId="0" xfId="1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7" fontId="3" fillId="0" borderId="0" xfId="1" applyNumberFormat="1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8" fillId="0" borderId="0" xfId="3" applyNumberFormat="1" applyFont="1" applyFill="1" applyBorder="1" applyAlignment="1" applyProtection="1">
      <alignment vertical="center"/>
    </xf>
    <xf numFmtId="176" fontId="8" fillId="0" borderId="0" xfId="3" applyNumberFormat="1" applyFont="1" applyFill="1" applyBorder="1" applyAlignment="1" applyProtection="1">
      <alignment vertical="center"/>
    </xf>
    <xf numFmtId="0" fontId="8" fillId="0" borderId="0" xfId="3" applyNumberFormat="1" applyFont="1" applyFill="1" applyBorder="1" applyAlignment="1" applyProtection="1">
      <alignment horizontal="right" vertical="center"/>
    </xf>
    <xf numFmtId="0" fontId="9" fillId="3" borderId="11" xfId="3" applyNumberFormat="1" applyFont="1" applyFill="1" applyBorder="1" applyAlignment="1" applyProtection="1">
      <alignment horizontal="center" vertical="center" wrapText="1"/>
    </xf>
    <xf numFmtId="0" fontId="9" fillId="3" borderId="1" xfId="3" applyNumberFormat="1" applyFont="1" applyFill="1" applyBorder="1" applyAlignment="1" applyProtection="1">
      <alignment horizontal="center" vertical="center" wrapText="1"/>
    </xf>
    <xf numFmtId="0" fontId="9" fillId="3" borderId="12" xfId="3" applyNumberFormat="1" applyFont="1" applyFill="1" applyBorder="1" applyAlignment="1" applyProtection="1">
      <alignment horizontal="center" vertical="center" wrapText="1"/>
    </xf>
    <xf numFmtId="0" fontId="9" fillId="3" borderId="13" xfId="3" applyNumberFormat="1" applyFont="1" applyFill="1" applyBorder="1" applyAlignment="1" applyProtection="1">
      <alignment horizontal="center" vertical="center" wrapText="1"/>
    </xf>
    <xf numFmtId="0" fontId="9" fillId="3" borderId="10" xfId="3" applyNumberFormat="1" applyFont="1" applyFill="1" applyBorder="1" applyAlignment="1" applyProtection="1">
      <alignment horizontal="center" vertical="center" wrapText="1"/>
    </xf>
    <xf numFmtId="0" fontId="9" fillId="3" borderId="14" xfId="3" applyNumberFormat="1" applyFont="1" applyFill="1" applyBorder="1" applyAlignment="1" applyProtection="1">
      <alignment horizontal="center" vertical="center" wrapText="1"/>
    </xf>
    <xf numFmtId="0" fontId="7" fillId="0" borderId="0" xfId="3" applyFont="1" applyFill="1" applyAlignment="1">
      <alignment horizontal="center" vertical="center" wrapText="1"/>
    </xf>
    <xf numFmtId="0" fontId="8" fillId="0" borderId="10" xfId="3" applyNumberFormat="1" applyFont="1" applyFill="1" applyBorder="1" applyAlignment="1" applyProtection="1">
      <alignment horizontal="center" vertical="center"/>
    </xf>
    <xf numFmtId="177" fontId="10" fillId="0" borderId="11" xfId="1" applyNumberFormat="1" applyFont="1" applyFill="1" applyBorder="1" applyAlignment="1" applyProtection="1">
      <alignment horizontal="center" vertical="center"/>
    </xf>
    <xf numFmtId="179" fontId="10" fillId="0" borderId="1" xfId="2" applyNumberFormat="1" applyFont="1" applyFill="1" applyBorder="1" applyAlignment="1" applyProtection="1">
      <alignment horizontal="center" vertical="center"/>
    </xf>
    <xf numFmtId="177" fontId="10" fillId="0" borderId="1" xfId="1" applyNumberFormat="1" applyFont="1" applyFill="1" applyBorder="1" applyAlignment="1" applyProtection="1">
      <alignment horizontal="center" vertical="center"/>
    </xf>
    <xf numFmtId="179" fontId="10" fillId="0" borderId="12" xfId="2" applyNumberFormat="1" applyFont="1" applyFill="1" applyBorder="1" applyAlignment="1" applyProtection="1">
      <alignment horizontal="center" vertical="center"/>
    </xf>
    <xf numFmtId="177" fontId="10" fillId="0" borderId="13" xfId="1" applyNumberFormat="1" applyFont="1" applyFill="1" applyBorder="1" applyAlignment="1" applyProtection="1">
      <alignment horizontal="center" vertical="center"/>
    </xf>
    <xf numFmtId="179" fontId="10" fillId="0" borderId="10" xfId="2" applyNumberFormat="1" applyFont="1" applyFill="1" applyBorder="1" applyAlignment="1" applyProtection="1">
      <alignment horizontal="center" vertical="center"/>
    </xf>
    <xf numFmtId="179" fontId="10" fillId="0" borderId="14" xfId="2" applyNumberFormat="1" applyFont="1" applyFill="1" applyBorder="1" applyAlignment="1" applyProtection="1">
      <alignment horizontal="center" vertical="center"/>
    </xf>
    <xf numFmtId="176" fontId="7" fillId="0" borderId="0" xfId="3" applyNumberFormat="1" applyFont="1" applyFill="1" applyAlignment="1">
      <alignment vertical="center"/>
    </xf>
    <xf numFmtId="0" fontId="11" fillId="0" borderId="10" xfId="3" applyNumberFormat="1" applyFont="1" applyFill="1" applyBorder="1" applyAlignment="1" applyProtection="1">
      <alignment horizontal="center" vertical="center" wrapText="1"/>
    </xf>
    <xf numFmtId="0" fontId="8" fillId="0" borderId="16" xfId="3" applyNumberFormat="1" applyFont="1" applyFill="1" applyBorder="1" applyAlignment="1" applyProtection="1">
      <alignment horizontal="center" vertical="center"/>
    </xf>
    <xf numFmtId="177" fontId="10" fillId="0" borderId="17" xfId="1" applyNumberFormat="1" applyFont="1" applyFill="1" applyBorder="1" applyAlignment="1" applyProtection="1">
      <alignment horizontal="center" vertical="center"/>
    </xf>
    <xf numFmtId="179" fontId="10" fillId="0" borderId="18" xfId="2" applyNumberFormat="1" applyFont="1" applyFill="1" applyBorder="1" applyAlignment="1" applyProtection="1">
      <alignment horizontal="center" vertical="center"/>
    </xf>
    <xf numFmtId="177" fontId="10" fillId="0" borderId="18" xfId="1" applyNumberFormat="1" applyFont="1" applyFill="1" applyBorder="1" applyAlignment="1" applyProtection="1">
      <alignment horizontal="center" vertical="center"/>
    </xf>
    <xf numFmtId="179" fontId="10" fillId="0" borderId="19" xfId="2" applyNumberFormat="1" applyFont="1" applyFill="1" applyBorder="1" applyAlignment="1" applyProtection="1">
      <alignment horizontal="center" vertical="center"/>
    </xf>
    <xf numFmtId="177" fontId="10" fillId="0" borderId="20" xfId="1" applyNumberFormat="1" applyFont="1" applyFill="1" applyBorder="1" applyAlignment="1" applyProtection="1">
      <alignment horizontal="center" vertical="center"/>
    </xf>
    <xf numFmtId="179" fontId="10" fillId="0" borderId="21" xfId="2" applyNumberFormat="1" applyFont="1" applyFill="1" applyBorder="1" applyAlignment="1" applyProtection="1">
      <alignment horizontal="center" vertical="center"/>
    </xf>
    <xf numFmtId="179" fontId="10" fillId="0" borderId="16" xfId="2" applyNumberFormat="1" applyFont="1" applyFill="1" applyBorder="1" applyAlignment="1" applyProtection="1">
      <alignment horizontal="center" vertical="center"/>
    </xf>
    <xf numFmtId="179" fontId="10" fillId="0" borderId="22" xfId="2" applyNumberFormat="1" applyFont="1" applyFill="1" applyBorder="1" applyAlignment="1" applyProtection="1">
      <alignment horizontal="center" vertical="center"/>
    </xf>
    <xf numFmtId="178" fontId="7" fillId="0" borderId="0" xfId="3" applyNumberFormat="1" applyFont="1" applyFill="1" applyAlignment="1">
      <alignment vertical="center"/>
    </xf>
    <xf numFmtId="0" fontId="8" fillId="0" borderId="24" xfId="3" applyNumberFormat="1" applyFont="1" applyFill="1" applyBorder="1" applyAlignment="1" applyProtection="1">
      <alignment horizontal="center" vertical="center"/>
    </xf>
    <xf numFmtId="177" fontId="10" fillId="0" borderId="25" xfId="1" applyNumberFormat="1" applyFont="1" applyFill="1" applyBorder="1" applyAlignment="1" applyProtection="1">
      <alignment horizontal="center" vertical="center"/>
    </xf>
    <xf numFmtId="179" fontId="10" fillId="0" borderId="26" xfId="2" applyNumberFormat="1" applyFont="1" applyFill="1" applyBorder="1" applyAlignment="1" applyProtection="1">
      <alignment horizontal="center" vertical="center"/>
    </xf>
    <xf numFmtId="177" fontId="10" fillId="0" borderId="26" xfId="1" applyNumberFormat="1" applyFont="1" applyFill="1" applyBorder="1" applyAlignment="1" applyProtection="1">
      <alignment horizontal="center" vertical="center"/>
    </xf>
    <xf numFmtId="179" fontId="10" fillId="0" borderId="27" xfId="2" applyNumberFormat="1" applyFont="1" applyFill="1" applyBorder="1" applyAlignment="1" applyProtection="1">
      <alignment horizontal="center" vertical="center"/>
    </xf>
    <xf numFmtId="177" fontId="10" fillId="0" borderId="28" xfId="1" applyNumberFormat="1" applyFont="1" applyFill="1" applyBorder="1" applyAlignment="1" applyProtection="1">
      <alignment horizontal="center" vertical="center"/>
    </xf>
    <xf numFmtId="179" fontId="10" fillId="0" borderId="24" xfId="2" applyNumberFormat="1" applyFont="1" applyFill="1" applyBorder="1" applyAlignment="1" applyProtection="1">
      <alignment horizontal="center" vertical="center"/>
    </xf>
    <xf numFmtId="179" fontId="10" fillId="0" borderId="29" xfId="2" applyNumberFormat="1" applyFont="1" applyFill="1" applyBorder="1" applyAlignment="1" applyProtection="1">
      <alignment horizontal="center" vertical="center"/>
    </xf>
    <xf numFmtId="0" fontId="8" fillId="0" borderId="31" xfId="3" applyNumberFormat="1" applyFont="1" applyFill="1" applyBorder="1" applyAlignment="1" applyProtection="1">
      <alignment horizontal="center" vertical="center"/>
    </xf>
    <xf numFmtId="177" fontId="10" fillId="0" borderId="32" xfId="1" applyNumberFormat="1" applyFont="1" applyFill="1" applyBorder="1" applyAlignment="1" applyProtection="1">
      <alignment horizontal="center" vertical="center"/>
    </xf>
    <xf numFmtId="177" fontId="10" fillId="0" borderId="21" xfId="1" applyNumberFormat="1" applyFont="1" applyFill="1" applyBorder="1" applyAlignment="1" applyProtection="1">
      <alignment horizontal="center" vertical="center"/>
    </xf>
    <xf numFmtId="179" fontId="10" fillId="0" borderId="33" xfId="2" applyNumberFormat="1" applyFont="1" applyFill="1" applyBorder="1" applyAlignment="1" applyProtection="1">
      <alignment horizontal="center" vertical="center"/>
    </xf>
    <xf numFmtId="177" fontId="10" fillId="0" borderId="34" xfId="1" applyNumberFormat="1" applyFont="1" applyFill="1" applyBorder="1" applyAlignment="1" applyProtection="1">
      <alignment horizontal="center" vertical="center"/>
    </xf>
    <xf numFmtId="179" fontId="10" fillId="0" borderId="31" xfId="2" applyNumberFormat="1" applyFont="1" applyFill="1" applyBorder="1" applyAlignment="1" applyProtection="1">
      <alignment horizontal="center" vertical="center"/>
    </xf>
    <xf numFmtId="179" fontId="10" fillId="0" borderId="35" xfId="2" applyNumberFormat="1" applyFont="1" applyFill="1" applyBorder="1" applyAlignment="1" applyProtection="1">
      <alignment horizontal="center" vertical="center"/>
    </xf>
    <xf numFmtId="0" fontId="8" fillId="0" borderId="37" xfId="3" applyNumberFormat="1" applyFont="1" applyFill="1" applyBorder="1" applyAlignment="1" applyProtection="1">
      <alignment horizontal="center" vertical="center"/>
    </xf>
    <xf numFmtId="177" fontId="10" fillId="0" borderId="38" xfId="1" applyNumberFormat="1" applyFont="1" applyFill="1" applyBorder="1" applyAlignment="1" applyProtection="1">
      <alignment horizontal="center" vertical="center"/>
    </xf>
    <xf numFmtId="179" fontId="10" fillId="0" borderId="39" xfId="2" applyNumberFormat="1" applyFont="1" applyFill="1" applyBorder="1" applyAlignment="1" applyProtection="1">
      <alignment horizontal="center" vertical="center"/>
    </xf>
    <xf numFmtId="177" fontId="10" fillId="0" borderId="39" xfId="1" applyNumberFormat="1" applyFont="1" applyFill="1" applyBorder="1" applyAlignment="1" applyProtection="1">
      <alignment horizontal="center" vertical="center"/>
    </xf>
    <xf numFmtId="179" fontId="10" fillId="0" borderId="40" xfId="2" applyNumberFormat="1" applyFont="1" applyFill="1" applyBorder="1" applyAlignment="1" applyProtection="1">
      <alignment horizontal="center" vertical="center"/>
    </xf>
    <xf numFmtId="177" fontId="10" fillId="0" borderId="41" xfId="1" applyNumberFormat="1" applyFont="1" applyFill="1" applyBorder="1" applyAlignment="1" applyProtection="1">
      <alignment horizontal="center" vertical="center"/>
    </xf>
    <xf numFmtId="179" fontId="10" fillId="0" borderId="37" xfId="2" applyNumberFormat="1" applyFont="1" applyFill="1" applyBorder="1" applyAlignment="1" applyProtection="1">
      <alignment horizontal="center" vertical="center"/>
    </xf>
    <xf numFmtId="179" fontId="10" fillId="0" borderId="42" xfId="2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vertical="center"/>
    </xf>
    <xf numFmtId="179" fontId="10" fillId="0" borderId="43" xfId="2" applyNumberFormat="1" applyFont="1" applyFill="1" applyBorder="1" applyAlignment="1" applyProtection="1">
      <alignment horizontal="center" vertical="center"/>
    </xf>
    <xf numFmtId="177" fontId="7" fillId="0" borderId="0" xfId="1" applyNumberFormat="1" applyFont="1" applyFill="1" applyAlignment="1">
      <alignment vertical="center"/>
    </xf>
    <xf numFmtId="177" fontId="10" fillId="0" borderId="46" xfId="1" applyNumberFormat="1" applyFont="1" applyFill="1" applyBorder="1" applyAlignment="1" applyProtection="1">
      <alignment horizontal="center" vertical="center"/>
    </xf>
    <xf numFmtId="179" fontId="10" fillId="0" borderId="47" xfId="2" applyNumberFormat="1" applyFont="1" applyFill="1" applyBorder="1" applyAlignment="1" applyProtection="1">
      <alignment horizontal="center" vertical="center"/>
    </xf>
    <xf numFmtId="177" fontId="10" fillId="0" borderId="47" xfId="1" applyNumberFormat="1" applyFont="1" applyFill="1" applyBorder="1" applyAlignment="1" applyProtection="1">
      <alignment horizontal="center" vertical="center"/>
    </xf>
    <xf numFmtId="179" fontId="10" fillId="0" borderId="48" xfId="2" applyNumberFormat="1" applyFont="1" applyFill="1" applyBorder="1" applyAlignment="1" applyProtection="1">
      <alignment horizontal="center" vertical="center"/>
    </xf>
    <xf numFmtId="177" fontId="10" fillId="0" borderId="49" xfId="1" applyNumberFormat="1" applyFont="1" applyFill="1" applyBorder="1" applyAlignment="1" applyProtection="1">
      <alignment horizontal="center" vertical="center"/>
    </xf>
    <xf numFmtId="179" fontId="10" fillId="0" borderId="45" xfId="2" applyNumberFormat="1" applyFont="1" applyFill="1" applyBorder="1" applyAlignment="1" applyProtection="1">
      <alignment horizontal="center" vertical="center"/>
    </xf>
    <xf numFmtId="179" fontId="10" fillId="0" borderId="50" xfId="2" applyNumberFormat="1" applyFont="1" applyFill="1" applyBorder="1" applyAlignment="1" applyProtection="1">
      <alignment horizontal="center" vertical="center"/>
    </xf>
    <xf numFmtId="177" fontId="10" fillId="0" borderId="53" xfId="1" applyNumberFormat="1" applyFont="1" applyFill="1" applyBorder="1" applyAlignment="1" applyProtection="1">
      <alignment horizontal="center" vertical="center"/>
    </xf>
    <xf numFmtId="179" fontId="10" fillId="0" borderId="54" xfId="2" applyNumberFormat="1" applyFont="1" applyFill="1" applyBorder="1" applyAlignment="1" applyProtection="1">
      <alignment horizontal="center" vertical="center"/>
    </xf>
    <xf numFmtId="177" fontId="10" fillId="0" borderId="54" xfId="1" applyNumberFormat="1" applyFont="1" applyFill="1" applyBorder="1" applyAlignment="1" applyProtection="1">
      <alignment horizontal="center" vertical="center"/>
    </xf>
    <xf numFmtId="179" fontId="10" fillId="0" borderId="55" xfId="2" applyNumberFormat="1" applyFont="1" applyFill="1" applyBorder="1" applyAlignment="1" applyProtection="1">
      <alignment horizontal="center" vertical="center"/>
    </xf>
    <xf numFmtId="177" fontId="10" fillId="0" borderId="56" xfId="1" applyNumberFormat="1" applyFont="1" applyFill="1" applyBorder="1" applyAlignment="1" applyProtection="1">
      <alignment horizontal="center" vertical="center"/>
    </xf>
    <xf numFmtId="179" fontId="10" fillId="0" borderId="52" xfId="2" applyNumberFormat="1" applyFont="1" applyFill="1" applyBorder="1" applyAlignment="1" applyProtection="1">
      <alignment horizontal="center" vertical="center"/>
    </xf>
    <xf numFmtId="179" fontId="10" fillId="0" borderId="57" xfId="2" applyNumberFormat="1" applyFont="1" applyFill="1" applyBorder="1" applyAlignment="1" applyProtection="1">
      <alignment horizontal="center" vertical="center"/>
    </xf>
    <xf numFmtId="177" fontId="7" fillId="0" borderId="0" xfId="3" applyNumberFormat="1" applyFont="1" applyFill="1" applyAlignment="1">
      <alignment vertical="center"/>
    </xf>
    <xf numFmtId="180" fontId="7" fillId="0" borderId="0" xfId="3" applyNumberFormat="1" applyFont="1" applyFill="1" applyAlignment="1">
      <alignment vertical="center"/>
    </xf>
    <xf numFmtId="181" fontId="7" fillId="0" borderId="0" xfId="3" applyNumberFormat="1" applyFont="1" applyFill="1" applyAlignment="1">
      <alignment vertical="center"/>
    </xf>
    <xf numFmtId="43" fontId="0" fillId="0" borderId="0" xfId="1" applyFont="1" applyAlignment="1"/>
    <xf numFmtId="43" fontId="0" fillId="0" borderId="0" xfId="0" applyNumberFormat="1"/>
    <xf numFmtId="177" fontId="3" fillId="4" borderId="0" xfId="1" applyNumberFormat="1" applyFont="1" applyFill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 wrapText="1"/>
    </xf>
    <xf numFmtId="176" fontId="7" fillId="0" borderId="1" xfId="3" applyNumberFormat="1" applyFont="1" applyFill="1" applyBorder="1" applyAlignment="1">
      <alignment vertical="center"/>
    </xf>
    <xf numFmtId="177" fontId="7" fillId="0" borderId="1" xfId="1" applyNumberFormat="1" applyFont="1" applyFill="1" applyBorder="1" applyAlignment="1">
      <alignment vertical="center"/>
    </xf>
    <xf numFmtId="178" fontId="7" fillId="0" borderId="1" xfId="3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79" fontId="7" fillId="0" borderId="1" xfId="2" applyNumberFormat="1" applyFont="1" applyFill="1" applyBorder="1" applyAlignment="1">
      <alignment vertical="center"/>
    </xf>
    <xf numFmtId="177" fontId="10" fillId="3" borderId="1" xfId="12" applyNumberFormat="1" applyFont="1" applyFill="1" applyBorder="1" applyAlignment="1" applyProtection="1">
      <alignment horizontal="center" vertical="center"/>
    </xf>
    <xf numFmtId="179" fontId="10" fillId="3" borderId="1" xfId="9" applyNumberFormat="1" applyFont="1" applyFill="1" applyBorder="1" applyAlignment="1" applyProtection="1">
      <alignment horizontal="center" vertical="center"/>
    </xf>
    <xf numFmtId="179" fontId="10" fillId="3" borderId="26" xfId="9" applyNumberFormat="1" applyFont="1" applyFill="1" applyBorder="1" applyAlignment="1" applyProtection="1">
      <alignment horizontal="center" vertical="center"/>
    </xf>
    <xf numFmtId="177" fontId="10" fillId="3" borderId="26" xfId="12" applyNumberFormat="1" applyFont="1" applyFill="1" applyBorder="1" applyAlignment="1" applyProtection="1">
      <alignment horizontal="center" vertical="center"/>
    </xf>
    <xf numFmtId="179" fontId="10" fillId="3" borderId="21" xfId="9" applyNumberFormat="1" applyFont="1" applyFill="1" applyBorder="1" applyAlignment="1" applyProtection="1">
      <alignment horizontal="center" vertical="center"/>
    </xf>
    <xf numFmtId="177" fontId="10" fillId="3" borderId="21" xfId="12" applyNumberFormat="1" applyFont="1" applyFill="1" applyBorder="1" applyAlignment="1" applyProtection="1">
      <alignment horizontal="center" vertical="center"/>
    </xf>
    <xf numFmtId="177" fontId="10" fillId="3" borderId="39" xfId="12" applyNumberFormat="1" applyFont="1" applyFill="1" applyBorder="1" applyAlignment="1" applyProtection="1">
      <alignment horizontal="center" vertical="center"/>
    </xf>
    <xf numFmtId="177" fontId="10" fillId="3" borderId="18" xfId="12" applyNumberFormat="1" applyFont="1" applyFill="1" applyBorder="1" applyAlignment="1" applyProtection="1">
      <alignment horizontal="center" vertical="center"/>
    </xf>
    <xf numFmtId="0" fontId="8" fillId="3" borderId="59" xfId="3" applyNumberFormat="1" applyFont="1" applyFill="1" applyBorder="1" applyAlignment="1" applyProtection="1">
      <alignment horizontal="center" vertical="center"/>
    </xf>
    <xf numFmtId="179" fontId="10" fillId="3" borderId="43" xfId="9" applyNumberFormat="1" applyFont="1" applyFill="1" applyBorder="1" applyAlignment="1" applyProtection="1">
      <alignment horizontal="center" vertical="center"/>
    </xf>
    <xf numFmtId="177" fontId="10" fillId="3" borderId="43" xfId="12" applyNumberFormat="1" applyFont="1" applyFill="1" applyBorder="1" applyAlignment="1" applyProtection="1">
      <alignment horizontal="center" vertical="center"/>
    </xf>
    <xf numFmtId="0" fontId="8" fillId="3" borderId="65" xfId="3" applyNumberFormat="1" applyFont="1" applyFill="1" applyBorder="1" applyAlignment="1" applyProtection="1">
      <alignment horizontal="center" vertical="center"/>
    </xf>
    <xf numFmtId="179" fontId="10" fillId="3" borderId="68" xfId="9" applyNumberFormat="1" applyFont="1" applyFill="1" applyBorder="1" applyAlignment="1" applyProtection="1">
      <alignment horizontal="center" vertical="center"/>
    </xf>
    <xf numFmtId="177" fontId="10" fillId="3" borderId="68" xfId="12" applyNumberFormat="1" applyFont="1" applyFill="1" applyBorder="1" applyAlignment="1" applyProtection="1">
      <alignment horizontal="center" vertical="center"/>
    </xf>
    <xf numFmtId="0" fontId="6" fillId="0" borderId="0" xfId="3" applyNumberFormat="1" applyFont="1" applyFill="1" applyBorder="1" applyAlignment="1" applyProtection="1">
      <alignment horizontal="center" vertical="center"/>
    </xf>
    <xf numFmtId="0" fontId="8" fillId="3" borderId="12" xfId="3" applyNumberFormat="1" applyFont="1" applyFill="1" applyBorder="1" applyAlignment="1" applyProtection="1">
      <alignment horizontal="center" vertical="center"/>
    </xf>
    <xf numFmtId="0" fontId="8" fillId="3" borderId="12" xfId="3" applyNumberFormat="1" applyFont="1" applyFill="1" applyBorder="1" applyAlignment="1" applyProtection="1">
      <alignment horizontal="center" vertical="center" wrapText="1"/>
    </xf>
    <xf numFmtId="0" fontId="8" fillId="3" borderId="33" xfId="3" applyNumberFormat="1" applyFont="1" applyFill="1" applyBorder="1" applyAlignment="1" applyProtection="1">
      <alignment horizontal="center" vertical="center"/>
    </xf>
    <xf numFmtId="0" fontId="8" fillId="3" borderId="40" xfId="3" applyNumberFormat="1" applyFont="1" applyFill="1" applyBorder="1" applyAlignment="1" applyProtection="1">
      <alignment horizontal="center" vertical="center"/>
    </xf>
    <xf numFmtId="0" fontId="8" fillId="3" borderId="19" xfId="3" applyNumberFormat="1" applyFont="1" applyFill="1" applyBorder="1" applyAlignment="1" applyProtection="1">
      <alignment horizontal="center" vertical="center"/>
    </xf>
    <xf numFmtId="0" fontId="8" fillId="3" borderId="27" xfId="3" applyNumberFormat="1" applyFont="1" applyFill="1" applyBorder="1" applyAlignment="1" applyProtection="1">
      <alignment horizontal="center" vertical="center"/>
    </xf>
    <xf numFmtId="0" fontId="8" fillId="3" borderId="62" xfId="3" applyNumberFormat="1" applyFont="1" applyFill="1" applyBorder="1" applyAlignment="1" applyProtection="1">
      <alignment horizontal="center" vertical="center"/>
    </xf>
    <xf numFmtId="0" fontId="8" fillId="3" borderId="69" xfId="3" applyNumberFormat="1" applyFont="1" applyFill="1" applyBorder="1" applyAlignment="1" applyProtection="1">
      <alignment horizontal="center" vertical="center"/>
    </xf>
    <xf numFmtId="177" fontId="10" fillId="3" borderId="75" xfId="12" applyNumberFormat="1" applyFont="1" applyFill="1" applyBorder="1" applyAlignment="1" applyProtection="1">
      <alignment horizontal="center" vertical="center"/>
    </xf>
    <xf numFmtId="0" fontId="6" fillId="0" borderId="0" xfId="3" applyNumberFormat="1" applyFont="1" applyFill="1" applyBorder="1" applyAlignment="1" applyProtection="1">
      <alignment horizontal="center" vertical="center"/>
    </xf>
    <xf numFmtId="0" fontId="9" fillId="5" borderId="13" xfId="3" applyNumberFormat="1" applyFont="1" applyFill="1" applyBorder="1" applyAlignment="1" applyProtection="1">
      <alignment horizontal="center" vertical="center" wrapText="1"/>
    </xf>
    <xf numFmtId="0" fontId="9" fillId="5" borderId="1" xfId="3" applyNumberFormat="1" applyFont="1" applyFill="1" applyBorder="1" applyAlignment="1" applyProtection="1">
      <alignment horizontal="center" vertical="center" wrapText="1"/>
    </xf>
    <xf numFmtId="177" fontId="10" fillId="5" borderId="13" xfId="12" applyNumberFormat="1" applyFont="1" applyFill="1" applyBorder="1" applyAlignment="1" applyProtection="1">
      <alignment horizontal="center" vertical="center"/>
    </xf>
    <xf numFmtId="179" fontId="10" fillId="5" borderId="1" xfId="9" applyNumberFormat="1" applyFont="1" applyFill="1" applyBorder="1" applyAlignment="1" applyProtection="1">
      <alignment horizontal="center" vertical="center"/>
    </xf>
    <xf numFmtId="177" fontId="10" fillId="5" borderId="34" xfId="12" applyNumberFormat="1" applyFont="1" applyFill="1" applyBorder="1" applyAlignment="1" applyProtection="1">
      <alignment horizontal="center" vertical="center"/>
    </xf>
    <xf numFmtId="179" fontId="10" fillId="5" borderId="21" xfId="9" applyNumberFormat="1" applyFont="1" applyFill="1" applyBorder="1" applyAlignment="1" applyProtection="1">
      <alignment horizontal="center" vertical="center"/>
    </xf>
    <xf numFmtId="177" fontId="10" fillId="5" borderId="41" xfId="12" applyNumberFormat="1" applyFont="1" applyFill="1" applyBorder="1" applyAlignment="1" applyProtection="1">
      <alignment horizontal="center" vertical="center"/>
    </xf>
    <xf numFmtId="179" fontId="10" fillId="5" borderId="39" xfId="9" applyNumberFormat="1" applyFont="1" applyFill="1" applyBorder="1" applyAlignment="1" applyProtection="1">
      <alignment horizontal="center" vertical="center"/>
    </xf>
    <xf numFmtId="177" fontId="10" fillId="5" borderId="20" xfId="12" applyNumberFormat="1" applyFont="1" applyFill="1" applyBorder="1" applyAlignment="1" applyProtection="1">
      <alignment horizontal="center" vertical="center"/>
    </xf>
    <xf numFmtId="179" fontId="10" fillId="5" borderId="18" xfId="9" applyNumberFormat="1" applyFont="1" applyFill="1" applyBorder="1" applyAlignment="1" applyProtection="1">
      <alignment horizontal="center" vertical="center"/>
    </xf>
    <xf numFmtId="177" fontId="10" fillId="5" borderId="28" xfId="12" applyNumberFormat="1" applyFont="1" applyFill="1" applyBorder="1" applyAlignment="1" applyProtection="1">
      <alignment horizontal="center" vertical="center"/>
    </xf>
    <xf numFmtId="179" fontId="10" fillId="5" borderId="26" xfId="9" applyNumberFormat="1" applyFont="1" applyFill="1" applyBorder="1" applyAlignment="1" applyProtection="1">
      <alignment horizontal="center" vertical="center"/>
    </xf>
    <xf numFmtId="177" fontId="10" fillId="5" borderId="63" xfId="12" applyNumberFormat="1" applyFont="1" applyFill="1" applyBorder="1" applyAlignment="1" applyProtection="1">
      <alignment horizontal="center" vertical="center"/>
    </xf>
    <xf numFmtId="179" fontId="10" fillId="5" borderId="43" xfId="9" applyNumberFormat="1" applyFont="1" applyFill="1" applyBorder="1" applyAlignment="1" applyProtection="1">
      <alignment horizontal="center" vertical="center"/>
    </xf>
    <xf numFmtId="177" fontId="10" fillId="5" borderId="70" xfId="12" applyNumberFormat="1" applyFont="1" applyFill="1" applyBorder="1" applyAlignment="1" applyProtection="1">
      <alignment horizontal="center" vertical="center"/>
    </xf>
    <xf numFmtId="179" fontId="10" fillId="5" borderId="68" xfId="9" applyNumberFormat="1" applyFont="1" applyFill="1" applyBorder="1" applyAlignment="1" applyProtection="1">
      <alignment horizontal="center" vertical="center"/>
    </xf>
    <xf numFmtId="177" fontId="10" fillId="5" borderId="74" xfId="12" applyNumberFormat="1" applyFont="1" applyFill="1" applyBorder="1" applyAlignment="1" applyProtection="1">
      <alignment horizontal="center" vertical="center"/>
    </xf>
    <xf numFmtId="179" fontId="10" fillId="5" borderId="75" xfId="9" applyNumberFormat="1" applyFont="1" applyFill="1" applyBorder="1" applyAlignment="1" applyProtection="1">
      <alignment horizontal="center" vertical="center"/>
    </xf>
    <xf numFmtId="0" fontId="9" fillId="5" borderId="10" xfId="3" applyNumberFormat="1" applyFont="1" applyFill="1" applyBorder="1" applyAlignment="1" applyProtection="1">
      <alignment horizontal="center" vertical="center" wrapText="1"/>
    </xf>
    <xf numFmtId="0" fontId="9" fillId="5" borderId="11" xfId="3" applyNumberFormat="1" applyFont="1" applyFill="1" applyBorder="1" applyAlignment="1" applyProtection="1">
      <alignment horizontal="center" vertical="center" wrapText="1"/>
    </xf>
    <xf numFmtId="179" fontId="10" fillId="5" borderId="10" xfId="9" applyNumberFormat="1" applyFont="1" applyFill="1" applyBorder="1" applyAlignment="1" applyProtection="1">
      <alignment horizontal="center" vertical="center"/>
    </xf>
    <xf numFmtId="177" fontId="10" fillId="5" borderId="11" xfId="12" applyNumberFormat="1" applyFont="1" applyFill="1" applyBorder="1" applyAlignment="1" applyProtection="1">
      <alignment horizontal="center" vertical="center"/>
    </xf>
    <xf numFmtId="179" fontId="10" fillId="5" borderId="31" xfId="9" applyNumberFormat="1" applyFont="1" applyFill="1" applyBorder="1" applyAlignment="1" applyProtection="1">
      <alignment horizontal="center" vertical="center"/>
    </xf>
    <xf numFmtId="177" fontId="10" fillId="5" borderId="32" xfId="12" applyNumberFormat="1" applyFont="1" applyFill="1" applyBorder="1" applyAlignment="1" applyProtection="1">
      <alignment horizontal="center" vertical="center"/>
    </xf>
    <xf numFmtId="179" fontId="10" fillId="5" borderId="37" xfId="9" applyNumberFormat="1" applyFont="1" applyFill="1" applyBorder="1" applyAlignment="1" applyProtection="1">
      <alignment horizontal="center" vertical="center"/>
    </xf>
    <xf numFmtId="177" fontId="10" fillId="5" borderId="38" xfId="12" applyNumberFormat="1" applyFont="1" applyFill="1" applyBorder="1" applyAlignment="1" applyProtection="1">
      <alignment horizontal="center" vertical="center"/>
    </xf>
    <xf numFmtId="179" fontId="10" fillId="5" borderId="16" xfId="9" applyNumberFormat="1" applyFont="1" applyFill="1" applyBorder="1" applyAlignment="1" applyProtection="1">
      <alignment horizontal="center" vertical="center"/>
    </xf>
    <xf numFmtId="177" fontId="10" fillId="5" borderId="17" xfId="12" applyNumberFormat="1" applyFont="1" applyFill="1" applyBorder="1" applyAlignment="1" applyProtection="1">
      <alignment horizontal="center" vertical="center"/>
    </xf>
    <xf numFmtId="179" fontId="10" fillId="5" borderId="24" xfId="9" applyNumberFormat="1" applyFont="1" applyFill="1" applyBorder="1" applyAlignment="1" applyProtection="1">
      <alignment horizontal="center" vertical="center"/>
    </xf>
    <xf numFmtId="177" fontId="10" fillId="5" borderId="25" xfId="12" applyNumberFormat="1" applyFont="1" applyFill="1" applyBorder="1" applyAlignment="1" applyProtection="1">
      <alignment horizontal="center" vertical="center"/>
    </xf>
    <xf numFmtId="179" fontId="10" fillId="5" borderId="60" xfId="9" applyNumberFormat="1" applyFont="1" applyFill="1" applyBorder="1" applyAlignment="1" applyProtection="1">
      <alignment horizontal="center" vertical="center"/>
    </xf>
    <xf numFmtId="177" fontId="10" fillId="5" borderId="61" xfId="12" applyNumberFormat="1" applyFont="1" applyFill="1" applyBorder="1" applyAlignment="1" applyProtection="1">
      <alignment horizontal="center" vertical="center"/>
    </xf>
    <xf numFmtId="179" fontId="10" fillId="5" borderId="66" xfId="9" applyNumberFormat="1" applyFont="1" applyFill="1" applyBorder="1" applyAlignment="1" applyProtection="1">
      <alignment horizontal="center" vertical="center"/>
    </xf>
    <xf numFmtId="177" fontId="10" fillId="5" borderId="67" xfId="12" applyNumberFormat="1" applyFont="1" applyFill="1" applyBorder="1" applyAlignment="1" applyProtection="1">
      <alignment horizontal="center" vertical="center"/>
    </xf>
    <xf numFmtId="179" fontId="10" fillId="5" borderId="76" xfId="9" applyNumberFormat="1" applyFont="1" applyFill="1" applyBorder="1" applyAlignment="1" applyProtection="1">
      <alignment horizontal="center" vertical="center"/>
    </xf>
    <xf numFmtId="177" fontId="10" fillId="5" borderId="77" xfId="12" applyNumberFormat="1" applyFont="1" applyFill="1" applyBorder="1" applyAlignment="1" applyProtection="1">
      <alignment horizontal="center" vertical="center"/>
    </xf>
    <xf numFmtId="0" fontId="9" fillId="5" borderId="12" xfId="3" applyNumberFormat="1" applyFont="1" applyFill="1" applyBorder="1" applyAlignment="1" applyProtection="1">
      <alignment horizontal="center" vertical="center" wrapText="1"/>
    </xf>
    <xf numFmtId="179" fontId="10" fillId="5" borderId="12" xfId="9" applyNumberFormat="1" applyFont="1" applyFill="1" applyBorder="1" applyAlignment="1" applyProtection="1">
      <alignment horizontal="center" vertical="center"/>
    </xf>
    <xf numFmtId="179" fontId="10" fillId="5" borderId="33" xfId="9" applyNumberFormat="1" applyFont="1" applyFill="1" applyBorder="1" applyAlignment="1" applyProtection="1">
      <alignment horizontal="center" vertical="center"/>
    </xf>
    <xf numFmtId="179" fontId="10" fillId="5" borderId="40" xfId="9" applyNumberFormat="1" applyFont="1" applyFill="1" applyBorder="1" applyAlignment="1" applyProtection="1">
      <alignment horizontal="center" vertical="center"/>
    </xf>
    <xf numFmtId="179" fontId="10" fillId="5" borderId="19" xfId="9" applyNumberFormat="1" applyFont="1" applyFill="1" applyBorder="1" applyAlignment="1" applyProtection="1">
      <alignment horizontal="center" vertical="center"/>
    </xf>
    <xf numFmtId="179" fontId="10" fillId="5" borderId="27" xfId="9" applyNumberFormat="1" applyFont="1" applyFill="1" applyBorder="1" applyAlignment="1" applyProtection="1">
      <alignment horizontal="center" vertical="center"/>
    </xf>
    <xf numFmtId="179" fontId="10" fillId="5" borderId="62" xfId="9" applyNumberFormat="1" applyFont="1" applyFill="1" applyBorder="1" applyAlignment="1" applyProtection="1">
      <alignment horizontal="center" vertical="center"/>
    </xf>
    <xf numFmtId="179" fontId="10" fillId="5" borderId="69" xfId="9" applyNumberFormat="1" applyFont="1" applyFill="1" applyBorder="1" applyAlignment="1" applyProtection="1">
      <alignment horizontal="center" vertical="center"/>
    </xf>
    <xf numFmtId="179" fontId="10" fillId="5" borderId="73" xfId="9" applyNumberFormat="1" applyFont="1" applyFill="1" applyBorder="1" applyAlignment="1" applyProtection="1">
      <alignment horizontal="center" vertical="center"/>
    </xf>
    <xf numFmtId="0" fontId="9" fillId="5" borderId="14" xfId="3" applyNumberFormat="1" applyFont="1" applyFill="1" applyBorder="1" applyAlignment="1" applyProtection="1">
      <alignment horizontal="center" vertical="center" wrapText="1"/>
    </xf>
    <xf numFmtId="179" fontId="10" fillId="5" borderId="14" xfId="9" applyNumberFormat="1" applyFont="1" applyFill="1" applyBorder="1" applyAlignment="1" applyProtection="1">
      <alignment horizontal="center" vertical="center"/>
    </xf>
    <xf numFmtId="179" fontId="10" fillId="5" borderId="35" xfId="9" applyNumberFormat="1" applyFont="1" applyFill="1" applyBorder="1" applyAlignment="1" applyProtection="1">
      <alignment horizontal="center" vertical="center"/>
    </xf>
    <xf numFmtId="179" fontId="10" fillId="5" borderId="42" xfId="9" applyNumberFormat="1" applyFont="1" applyFill="1" applyBorder="1" applyAlignment="1" applyProtection="1">
      <alignment horizontal="center" vertical="center"/>
    </xf>
    <xf numFmtId="179" fontId="10" fillId="5" borderId="22" xfId="9" applyNumberFormat="1" applyFont="1" applyFill="1" applyBorder="1" applyAlignment="1" applyProtection="1">
      <alignment horizontal="center" vertical="center"/>
    </xf>
    <xf numFmtId="179" fontId="10" fillId="5" borderId="29" xfId="9" applyNumberFormat="1" applyFont="1" applyFill="1" applyBorder="1" applyAlignment="1" applyProtection="1">
      <alignment horizontal="center" vertical="center"/>
    </xf>
    <xf numFmtId="179" fontId="10" fillId="5" borderId="64" xfId="9" applyNumberFormat="1" applyFont="1" applyFill="1" applyBorder="1" applyAlignment="1" applyProtection="1">
      <alignment horizontal="center" vertical="center"/>
    </xf>
    <xf numFmtId="179" fontId="10" fillId="5" borderId="71" xfId="9" applyNumberFormat="1" applyFont="1" applyFill="1" applyBorder="1" applyAlignment="1" applyProtection="1">
      <alignment horizontal="center" vertical="center"/>
    </xf>
    <xf numFmtId="179" fontId="10" fillId="5" borderId="78" xfId="9" applyNumberFormat="1" applyFont="1" applyFill="1" applyBorder="1" applyAlignment="1" applyProtection="1">
      <alignment horizontal="center" vertical="center"/>
    </xf>
    <xf numFmtId="0" fontId="8" fillId="0" borderId="12" xfId="3" applyNumberFormat="1" applyFont="1" applyFill="1" applyBorder="1" applyAlignment="1" applyProtection="1">
      <alignment horizontal="center" vertical="center"/>
    </xf>
    <xf numFmtId="0" fontId="7" fillId="0" borderId="10" xfId="3" applyFont="1" applyFill="1" applyBorder="1" applyAlignment="1">
      <alignment horizontal="center" vertical="center"/>
    </xf>
    <xf numFmtId="0" fontId="7" fillId="0" borderId="58" xfId="3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0" fontId="9" fillId="3" borderId="72" xfId="3" applyNumberFormat="1" applyFont="1" applyFill="1" applyBorder="1" applyAlignment="1" applyProtection="1">
      <alignment horizontal="center" vertical="center"/>
    </xf>
    <xf numFmtId="0" fontId="9" fillId="3" borderId="73" xfId="3" applyNumberFormat="1" applyFont="1" applyFill="1" applyBorder="1" applyAlignment="1" applyProtection="1">
      <alignment horizontal="center" vertical="center"/>
    </xf>
    <xf numFmtId="0" fontId="6" fillId="0" borderId="0" xfId="3" applyNumberFormat="1" applyFont="1" applyFill="1" applyBorder="1" applyAlignment="1" applyProtection="1">
      <alignment horizontal="center" vertical="center"/>
    </xf>
    <xf numFmtId="0" fontId="8" fillId="0" borderId="2" xfId="3" applyNumberFormat="1" applyFont="1" applyFill="1" applyBorder="1" applyAlignment="1" applyProtection="1">
      <alignment horizontal="center" vertical="center"/>
    </xf>
    <xf numFmtId="0" fontId="8" fillId="0" borderId="9" xfId="3" applyNumberFormat="1" applyFont="1" applyFill="1" applyBorder="1" applyAlignment="1" applyProtection="1">
      <alignment horizontal="center" vertical="center"/>
    </xf>
    <xf numFmtId="0" fontId="8" fillId="0" borderId="6" xfId="3" applyNumberFormat="1" applyFont="1" applyFill="1" applyBorder="1" applyAlignment="1" applyProtection="1">
      <alignment horizontal="center" vertical="center"/>
    </xf>
    <xf numFmtId="0" fontId="8" fillId="0" borderId="12" xfId="3" applyNumberFormat="1" applyFont="1" applyFill="1" applyBorder="1" applyAlignment="1" applyProtection="1">
      <alignment horizontal="center" vertical="center"/>
    </xf>
    <xf numFmtId="0" fontId="8" fillId="3" borderId="9" xfId="3" applyNumberFormat="1" applyFont="1" applyFill="1" applyBorder="1" applyAlignment="1" applyProtection="1">
      <alignment horizontal="center" vertical="center"/>
    </xf>
    <xf numFmtId="0" fontId="8" fillId="3" borderId="30" xfId="3" applyNumberFormat="1" applyFont="1" applyFill="1" applyBorder="1" applyAlignment="1" applyProtection="1">
      <alignment horizontal="center" vertical="center"/>
    </xf>
    <xf numFmtId="0" fontId="8" fillId="3" borderId="36" xfId="3" applyNumberFormat="1" applyFont="1" applyFill="1" applyBorder="1" applyAlignment="1" applyProtection="1">
      <alignment horizontal="center" vertical="center"/>
    </xf>
    <xf numFmtId="0" fontId="8" fillId="3" borderId="15" xfId="3" applyNumberFormat="1" applyFont="1" applyFill="1" applyBorder="1" applyAlignment="1" applyProtection="1">
      <alignment horizontal="center" vertical="center"/>
    </xf>
    <xf numFmtId="0" fontId="8" fillId="3" borderId="23" xfId="3" applyNumberFormat="1" applyFont="1" applyFill="1" applyBorder="1" applyAlignment="1" applyProtection="1">
      <alignment horizontal="center" vertical="center"/>
    </xf>
    <xf numFmtId="0" fontId="9" fillId="3" borderId="36" xfId="3" applyNumberFormat="1" applyFont="1" applyFill="1" applyBorder="1" applyAlignment="1" applyProtection="1">
      <alignment horizontal="center" vertical="center"/>
    </xf>
    <xf numFmtId="0" fontId="9" fillId="3" borderId="40" xfId="3" applyNumberFormat="1" applyFont="1" applyFill="1" applyBorder="1" applyAlignment="1" applyProtection="1">
      <alignment horizontal="center" vertical="center"/>
    </xf>
    <xf numFmtId="0" fontId="8" fillId="5" borderId="7" xfId="3" applyNumberFormat="1" applyFont="1" applyFill="1" applyBorder="1" applyAlignment="1" applyProtection="1">
      <alignment horizontal="center" vertical="center"/>
    </xf>
    <xf numFmtId="0" fontId="8" fillId="5" borderId="5" xfId="3" applyNumberFormat="1" applyFont="1" applyFill="1" applyBorder="1" applyAlignment="1" applyProtection="1">
      <alignment horizontal="center" vertical="center"/>
    </xf>
    <xf numFmtId="0" fontId="8" fillId="3" borderId="5" xfId="3" applyNumberFormat="1" applyFont="1" applyFill="1" applyBorder="1" applyAlignment="1" applyProtection="1">
      <alignment horizontal="center" vertical="center"/>
    </xf>
    <xf numFmtId="0" fontId="8" fillId="5" borderId="3" xfId="3" applyNumberFormat="1" applyFont="1" applyFill="1" applyBorder="1" applyAlignment="1" applyProtection="1">
      <alignment horizontal="center" vertical="center"/>
    </xf>
    <xf numFmtId="0" fontId="8" fillId="5" borderId="4" xfId="3" applyNumberFormat="1" applyFont="1" applyFill="1" applyBorder="1" applyAlignment="1" applyProtection="1">
      <alignment horizontal="center" vertical="center"/>
    </xf>
    <xf numFmtId="0" fontId="8" fillId="5" borderId="8" xfId="3" applyNumberFormat="1" applyFont="1" applyFill="1" applyBorder="1" applyAlignment="1" applyProtection="1">
      <alignment horizontal="center" vertical="center"/>
    </xf>
    <xf numFmtId="0" fontId="8" fillId="5" borderId="6" xfId="3" applyNumberFormat="1" applyFont="1" applyFill="1" applyBorder="1" applyAlignment="1" applyProtection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9" fillId="0" borderId="51" xfId="3" applyNumberFormat="1" applyFont="1" applyFill="1" applyBorder="1" applyAlignment="1" applyProtection="1">
      <alignment horizontal="center" vertical="center"/>
    </xf>
    <xf numFmtId="0" fontId="9" fillId="0" borderId="52" xfId="3" applyNumberFormat="1" applyFont="1" applyFill="1" applyBorder="1" applyAlignment="1" applyProtection="1">
      <alignment horizontal="center" vertical="center"/>
    </xf>
    <xf numFmtId="0" fontId="8" fillId="0" borderId="3" xfId="3" applyNumberFormat="1" applyFont="1" applyFill="1" applyBorder="1" applyAlignment="1" applyProtection="1">
      <alignment horizontal="center" vertical="center"/>
    </xf>
    <xf numFmtId="0" fontId="8" fillId="0" borderId="10" xfId="3" applyNumberFormat="1" applyFont="1" applyFill="1" applyBorder="1" applyAlignment="1" applyProtection="1">
      <alignment horizontal="center" vertical="center"/>
    </xf>
    <xf numFmtId="0" fontId="8" fillId="3" borderId="4" xfId="3" applyNumberFormat="1" applyFont="1" applyFill="1" applyBorder="1" applyAlignment="1" applyProtection="1">
      <alignment horizontal="center" vertical="center"/>
    </xf>
    <xf numFmtId="0" fontId="8" fillId="3" borderId="6" xfId="3" applyNumberFormat="1" applyFont="1" applyFill="1" applyBorder="1" applyAlignment="1" applyProtection="1">
      <alignment horizontal="center" vertical="center"/>
    </xf>
    <xf numFmtId="0" fontId="8" fillId="3" borderId="7" xfId="3" applyNumberFormat="1" applyFont="1" applyFill="1" applyBorder="1" applyAlignment="1" applyProtection="1">
      <alignment horizontal="center" vertical="center"/>
    </xf>
    <xf numFmtId="0" fontId="8" fillId="3" borderId="3" xfId="3" applyNumberFormat="1" applyFont="1" applyFill="1" applyBorder="1" applyAlignment="1" applyProtection="1">
      <alignment horizontal="center" vertical="center"/>
    </xf>
    <xf numFmtId="0" fontId="8" fillId="3" borderId="8" xfId="3" applyNumberFormat="1" applyFont="1" applyFill="1" applyBorder="1" applyAlignment="1" applyProtection="1">
      <alignment horizontal="center" vertical="center"/>
    </xf>
    <xf numFmtId="0" fontId="8" fillId="0" borderId="15" xfId="3" applyNumberFormat="1" applyFont="1" applyFill="1" applyBorder="1" applyAlignment="1" applyProtection="1">
      <alignment horizontal="center" vertical="center"/>
    </xf>
    <xf numFmtId="0" fontId="8" fillId="0" borderId="23" xfId="3" applyNumberFormat="1" applyFont="1" applyFill="1" applyBorder="1" applyAlignment="1" applyProtection="1">
      <alignment horizontal="center" vertical="center"/>
    </xf>
    <xf numFmtId="0" fontId="8" fillId="0" borderId="30" xfId="3" applyNumberFormat="1" applyFont="1" applyFill="1" applyBorder="1" applyAlignment="1" applyProtection="1">
      <alignment horizontal="center" vertical="center"/>
    </xf>
    <xf numFmtId="0" fontId="8" fillId="0" borderId="36" xfId="3" applyNumberFormat="1" applyFont="1" applyFill="1" applyBorder="1" applyAlignment="1" applyProtection="1">
      <alignment horizontal="center" vertical="center"/>
    </xf>
    <xf numFmtId="0" fontId="9" fillId="0" borderId="44" xfId="3" applyNumberFormat="1" applyFont="1" applyFill="1" applyBorder="1" applyAlignment="1" applyProtection="1">
      <alignment horizontal="center" vertical="center"/>
    </xf>
    <xf numFmtId="0" fontId="9" fillId="0" borderId="45" xfId="3" applyNumberFormat="1" applyFont="1" applyFill="1" applyBorder="1" applyAlignment="1" applyProtection="1">
      <alignment horizontal="center" vertical="center"/>
    </xf>
    <xf numFmtId="184" fontId="10" fillId="3" borderId="26" xfId="9" applyNumberFormat="1" applyFont="1" applyFill="1" applyBorder="1" applyAlignment="1" applyProtection="1">
      <alignment horizontal="center" vertical="center"/>
    </xf>
    <xf numFmtId="184" fontId="10" fillId="3" borderId="1" xfId="9" applyNumberFormat="1" applyFont="1" applyFill="1" applyBorder="1" applyAlignment="1" applyProtection="1">
      <alignment horizontal="center" vertical="center"/>
    </xf>
    <xf numFmtId="184" fontId="10" fillId="3" borderId="21" xfId="9" applyNumberFormat="1" applyFont="1" applyFill="1" applyBorder="1" applyAlignment="1" applyProtection="1">
      <alignment horizontal="center" vertical="center"/>
    </xf>
    <xf numFmtId="184" fontId="10" fillId="3" borderId="43" xfId="9" applyNumberFormat="1" applyFont="1" applyFill="1" applyBorder="1" applyAlignment="1" applyProtection="1">
      <alignment horizontal="center" vertical="center"/>
    </xf>
    <xf numFmtId="184" fontId="10" fillId="3" borderId="68" xfId="9" applyNumberFormat="1" applyFont="1" applyFill="1" applyBorder="1" applyAlignment="1" applyProtection="1">
      <alignment horizontal="center" vertical="center"/>
    </xf>
    <xf numFmtId="177" fontId="0" fillId="0" borderId="0" xfId="0" applyNumberFormat="1"/>
    <xf numFmtId="9" fontId="9" fillId="3" borderId="1" xfId="3" applyNumberFormat="1" applyFont="1" applyFill="1" applyBorder="1" applyAlignment="1" applyProtection="1">
      <alignment horizontal="center" vertical="center" wrapText="1"/>
    </xf>
    <xf numFmtId="177" fontId="10" fillId="3" borderId="13" xfId="12" applyNumberFormat="1" applyFont="1" applyFill="1" applyBorder="1" applyAlignment="1" applyProtection="1">
      <alignment horizontal="center" vertical="center"/>
    </xf>
    <xf numFmtId="183" fontId="10" fillId="3" borderId="1" xfId="12" applyNumberFormat="1" applyFont="1" applyFill="1" applyBorder="1" applyAlignment="1" applyProtection="1">
      <alignment horizontal="center" vertical="center"/>
    </xf>
    <xf numFmtId="179" fontId="10" fillId="3" borderId="10" xfId="9" applyNumberFormat="1" applyFont="1" applyFill="1" applyBorder="1" applyAlignment="1" applyProtection="1">
      <alignment horizontal="center" vertical="center"/>
    </xf>
    <xf numFmtId="177" fontId="10" fillId="3" borderId="11" xfId="12" applyNumberFormat="1" applyFont="1" applyFill="1" applyBorder="1" applyAlignment="1" applyProtection="1">
      <alignment horizontal="center" vertical="center"/>
    </xf>
    <xf numFmtId="179" fontId="10" fillId="3" borderId="12" xfId="9" applyNumberFormat="1" applyFont="1" applyFill="1" applyBorder="1" applyAlignment="1" applyProtection="1">
      <alignment horizontal="center" vertical="center"/>
    </xf>
    <xf numFmtId="179" fontId="10" fillId="3" borderId="14" xfId="9" applyNumberFormat="1" applyFont="1" applyFill="1" applyBorder="1" applyAlignment="1" applyProtection="1">
      <alignment horizontal="center" vertical="center"/>
    </xf>
    <xf numFmtId="177" fontId="10" fillId="3" borderId="34" xfId="12" applyNumberFormat="1" applyFont="1" applyFill="1" applyBorder="1" applyAlignment="1" applyProtection="1">
      <alignment horizontal="center" vertical="center"/>
    </xf>
    <xf numFmtId="183" fontId="10" fillId="3" borderId="21" xfId="12" applyNumberFormat="1" applyFont="1" applyFill="1" applyBorder="1" applyAlignment="1" applyProtection="1">
      <alignment horizontal="center" vertical="center"/>
    </xf>
    <xf numFmtId="179" fontId="10" fillId="3" borderId="31" xfId="9" applyNumberFormat="1" applyFont="1" applyFill="1" applyBorder="1" applyAlignment="1" applyProtection="1">
      <alignment horizontal="center" vertical="center"/>
    </xf>
    <xf numFmtId="177" fontId="10" fillId="3" borderId="32" xfId="12" applyNumberFormat="1" applyFont="1" applyFill="1" applyBorder="1" applyAlignment="1" applyProtection="1">
      <alignment horizontal="center" vertical="center"/>
    </xf>
    <xf numFmtId="179" fontId="10" fillId="3" borderId="33" xfId="9" applyNumberFormat="1" applyFont="1" applyFill="1" applyBorder="1" applyAlignment="1" applyProtection="1">
      <alignment horizontal="center" vertical="center"/>
    </xf>
    <xf numFmtId="179" fontId="10" fillId="3" borderId="35" xfId="9" applyNumberFormat="1" applyFont="1" applyFill="1" applyBorder="1" applyAlignment="1" applyProtection="1">
      <alignment horizontal="center" vertical="center"/>
    </xf>
    <xf numFmtId="177" fontId="10" fillId="3" borderId="41" xfId="12" applyNumberFormat="1" applyFont="1" applyFill="1" applyBorder="1" applyAlignment="1" applyProtection="1">
      <alignment horizontal="center" vertical="center"/>
    </xf>
    <xf numFmtId="179" fontId="10" fillId="3" borderId="39" xfId="9" applyNumberFormat="1" applyFont="1" applyFill="1" applyBorder="1" applyAlignment="1" applyProtection="1">
      <alignment horizontal="center" vertical="center"/>
    </xf>
    <xf numFmtId="183" fontId="10" fillId="3" borderId="39" xfId="12" applyNumberFormat="1" applyFont="1" applyFill="1" applyBorder="1" applyAlignment="1" applyProtection="1">
      <alignment horizontal="center" vertical="center"/>
    </xf>
    <xf numFmtId="179" fontId="10" fillId="3" borderId="37" xfId="9" applyNumberFormat="1" applyFont="1" applyFill="1" applyBorder="1" applyAlignment="1" applyProtection="1">
      <alignment horizontal="center" vertical="center"/>
    </xf>
    <xf numFmtId="177" fontId="10" fillId="3" borderId="38" xfId="12" applyNumberFormat="1" applyFont="1" applyFill="1" applyBorder="1" applyAlignment="1" applyProtection="1">
      <alignment horizontal="center" vertical="center"/>
    </xf>
    <xf numFmtId="179" fontId="10" fillId="3" borderId="40" xfId="9" applyNumberFormat="1" applyFont="1" applyFill="1" applyBorder="1" applyAlignment="1" applyProtection="1">
      <alignment horizontal="center" vertical="center"/>
    </xf>
    <xf numFmtId="177" fontId="10" fillId="6" borderId="38" xfId="12" applyNumberFormat="1" applyFont="1" applyFill="1" applyBorder="1" applyAlignment="1" applyProtection="1">
      <alignment horizontal="center" vertical="center"/>
    </xf>
    <xf numFmtId="179" fontId="10" fillId="3" borderId="42" xfId="9" applyNumberFormat="1" applyFont="1" applyFill="1" applyBorder="1" applyAlignment="1" applyProtection="1">
      <alignment horizontal="center" vertical="center"/>
    </xf>
    <xf numFmtId="177" fontId="10" fillId="6" borderId="11" xfId="12" applyNumberFormat="1" applyFont="1" applyFill="1" applyBorder="1" applyAlignment="1" applyProtection="1">
      <alignment horizontal="center" vertical="center"/>
    </xf>
    <xf numFmtId="177" fontId="10" fillId="3" borderId="20" xfId="12" applyNumberFormat="1" applyFont="1" applyFill="1" applyBorder="1" applyAlignment="1" applyProtection="1">
      <alignment horizontal="center" vertical="center"/>
    </xf>
    <xf numFmtId="179" fontId="10" fillId="3" borderId="18" xfId="9" applyNumberFormat="1" applyFont="1" applyFill="1" applyBorder="1" applyAlignment="1" applyProtection="1">
      <alignment horizontal="center" vertical="center"/>
    </xf>
    <xf numFmtId="183" fontId="10" fillId="3" borderId="18" xfId="12" applyNumberFormat="1" applyFont="1" applyFill="1" applyBorder="1" applyAlignment="1" applyProtection="1">
      <alignment horizontal="center" vertical="center"/>
    </xf>
    <xf numFmtId="179" fontId="10" fillId="3" borderId="16" xfId="9" applyNumberFormat="1" applyFont="1" applyFill="1" applyBorder="1" applyAlignment="1" applyProtection="1">
      <alignment horizontal="center" vertical="center"/>
    </xf>
    <xf numFmtId="177" fontId="10" fillId="3" borderId="17" xfId="12" applyNumberFormat="1" applyFont="1" applyFill="1" applyBorder="1" applyAlignment="1" applyProtection="1">
      <alignment horizontal="center" vertical="center"/>
    </xf>
    <xf numFmtId="179" fontId="10" fillId="3" borderId="19" xfId="9" applyNumberFormat="1" applyFont="1" applyFill="1" applyBorder="1" applyAlignment="1" applyProtection="1">
      <alignment horizontal="center" vertical="center"/>
    </xf>
    <xf numFmtId="179" fontId="10" fillId="3" borderId="22" xfId="9" applyNumberFormat="1" applyFont="1" applyFill="1" applyBorder="1" applyAlignment="1" applyProtection="1">
      <alignment horizontal="center" vertical="center"/>
    </xf>
    <xf numFmtId="177" fontId="10" fillId="3" borderId="28" xfId="12" applyNumberFormat="1" applyFont="1" applyFill="1" applyBorder="1" applyAlignment="1" applyProtection="1">
      <alignment horizontal="center" vertical="center"/>
    </xf>
    <xf numFmtId="183" fontId="10" fillId="3" borderId="26" xfId="12" applyNumberFormat="1" applyFont="1" applyFill="1" applyBorder="1" applyAlignment="1" applyProtection="1">
      <alignment horizontal="center" vertical="center"/>
    </xf>
    <xf numFmtId="179" fontId="10" fillId="3" borderId="24" xfId="9" applyNumberFormat="1" applyFont="1" applyFill="1" applyBorder="1" applyAlignment="1" applyProtection="1">
      <alignment horizontal="center" vertical="center"/>
    </xf>
    <xf numFmtId="177" fontId="10" fillId="3" borderId="25" xfId="12" applyNumberFormat="1" applyFont="1" applyFill="1" applyBorder="1" applyAlignment="1" applyProtection="1">
      <alignment horizontal="center" vertical="center"/>
    </xf>
    <xf numFmtId="179" fontId="10" fillId="3" borderId="27" xfId="9" applyNumberFormat="1" applyFont="1" applyFill="1" applyBorder="1" applyAlignment="1" applyProtection="1">
      <alignment horizontal="center" vertical="center"/>
    </xf>
    <xf numFmtId="179" fontId="10" fillId="3" borderId="29" xfId="9" applyNumberFormat="1" applyFont="1" applyFill="1" applyBorder="1" applyAlignment="1" applyProtection="1">
      <alignment horizontal="center" vertical="center"/>
    </xf>
    <xf numFmtId="177" fontId="10" fillId="6" borderId="32" xfId="12" applyNumberFormat="1" applyFont="1" applyFill="1" applyBorder="1" applyAlignment="1" applyProtection="1">
      <alignment horizontal="center" vertical="center"/>
    </xf>
    <xf numFmtId="177" fontId="10" fillId="6" borderId="17" xfId="12" applyNumberFormat="1" applyFont="1" applyFill="1" applyBorder="1" applyAlignment="1" applyProtection="1">
      <alignment horizontal="center" vertical="center"/>
    </xf>
    <xf numFmtId="183" fontId="10" fillId="3" borderId="26" xfId="12" applyNumberFormat="1" applyFont="1" applyFill="1" applyBorder="1" applyAlignment="1" applyProtection="1">
      <alignment vertical="center"/>
    </xf>
    <xf numFmtId="183" fontId="14" fillId="3" borderId="26" xfId="12" applyNumberFormat="1" applyFont="1" applyFill="1" applyBorder="1" applyAlignment="1" applyProtection="1">
      <alignment horizontal="center" vertical="center"/>
    </xf>
    <xf numFmtId="177" fontId="10" fillId="0" borderId="13" xfId="12" applyNumberFormat="1" applyFont="1" applyFill="1" applyBorder="1" applyAlignment="1" applyProtection="1">
      <alignment horizontal="center" vertical="center"/>
    </xf>
    <xf numFmtId="179" fontId="10" fillId="0" borderId="1" xfId="9" applyNumberFormat="1" applyFont="1" applyFill="1" applyBorder="1" applyAlignment="1" applyProtection="1">
      <alignment horizontal="center" vertical="center"/>
    </xf>
    <xf numFmtId="183" fontId="10" fillId="0" borderId="1" xfId="12" applyNumberFormat="1" applyFont="1" applyFill="1" applyBorder="1" applyAlignment="1" applyProtection="1">
      <alignment vertical="center"/>
    </xf>
    <xf numFmtId="183" fontId="10" fillId="0" borderId="1" xfId="12" applyNumberFormat="1" applyFont="1" applyFill="1" applyBorder="1" applyAlignment="1" applyProtection="1">
      <alignment horizontal="center" vertical="center"/>
    </xf>
    <xf numFmtId="177" fontId="10" fillId="0" borderId="1" xfId="12" applyNumberFormat="1" applyFont="1" applyFill="1" applyBorder="1" applyAlignment="1" applyProtection="1">
      <alignment horizontal="center" vertical="center"/>
    </xf>
    <xf numFmtId="179" fontId="10" fillId="0" borderId="10" xfId="9" applyNumberFormat="1" applyFont="1" applyFill="1" applyBorder="1" applyAlignment="1" applyProtection="1">
      <alignment horizontal="center" vertical="center"/>
    </xf>
    <xf numFmtId="177" fontId="10" fillId="0" borderId="11" xfId="12" applyNumberFormat="1" applyFont="1" applyFill="1" applyBorder="1" applyAlignment="1" applyProtection="1">
      <alignment horizontal="center" vertical="center"/>
    </xf>
    <xf numFmtId="179" fontId="10" fillId="0" borderId="12" xfId="9" applyNumberFormat="1" applyFont="1" applyFill="1" applyBorder="1" applyAlignment="1" applyProtection="1">
      <alignment horizontal="center" vertical="center"/>
    </xf>
    <xf numFmtId="179" fontId="10" fillId="0" borderId="14" xfId="9" applyNumberFormat="1" applyFont="1" applyFill="1" applyBorder="1" applyAlignment="1" applyProtection="1">
      <alignment horizontal="center" vertical="center"/>
    </xf>
    <xf numFmtId="0" fontId="8" fillId="0" borderId="33" xfId="3" applyNumberFormat="1" applyFont="1" applyFill="1" applyBorder="1" applyAlignment="1" applyProtection="1">
      <alignment horizontal="center" vertical="center"/>
    </xf>
    <xf numFmtId="177" fontId="10" fillId="0" borderId="34" xfId="12" applyNumberFormat="1" applyFont="1" applyFill="1" applyBorder="1" applyAlignment="1" applyProtection="1">
      <alignment horizontal="center" vertical="center"/>
    </xf>
    <xf numFmtId="179" fontId="10" fillId="0" borderId="21" xfId="9" applyNumberFormat="1" applyFont="1" applyFill="1" applyBorder="1" applyAlignment="1" applyProtection="1">
      <alignment horizontal="center" vertical="center"/>
    </xf>
    <xf numFmtId="183" fontId="10" fillId="0" borderId="21" xfId="12" applyNumberFormat="1" applyFont="1" applyFill="1" applyBorder="1" applyAlignment="1" applyProtection="1">
      <alignment vertical="center"/>
    </xf>
    <xf numFmtId="183" fontId="10" fillId="0" borderId="21" xfId="12" applyNumberFormat="1" applyFont="1" applyFill="1" applyBorder="1" applyAlignment="1" applyProtection="1">
      <alignment horizontal="center" vertical="center"/>
    </xf>
    <xf numFmtId="177" fontId="10" fillId="0" borderId="21" xfId="12" applyNumberFormat="1" applyFont="1" applyFill="1" applyBorder="1" applyAlignment="1" applyProtection="1">
      <alignment horizontal="center" vertical="center"/>
    </xf>
    <xf numFmtId="179" fontId="10" fillId="0" borderId="31" xfId="9" applyNumberFormat="1" applyFont="1" applyFill="1" applyBorder="1" applyAlignment="1" applyProtection="1">
      <alignment horizontal="center" vertical="center"/>
    </xf>
    <xf numFmtId="177" fontId="10" fillId="0" borderId="32" xfId="12" applyNumberFormat="1" applyFont="1" applyFill="1" applyBorder="1" applyAlignment="1" applyProtection="1">
      <alignment horizontal="center" vertical="center"/>
    </xf>
    <xf numFmtId="179" fontId="10" fillId="0" borderId="33" xfId="9" applyNumberFormat="1" applyFont="1" applyFill="1" applyBorder="1" applyAlignment="1" applyProtection="1">
      <alignment horizontal="center" vertical="center"/>
    </xf>
    <xf numFmtId="177" fontId="10" fillId="0" borderId="18" xfId="12" applyNumberFormat="1" applyFont="1" applyFill="1" applyBorder="1" applyAlignment="1" applyProtection="1">
      <alignment horizontal="center" vertical="center"/>
    </xf>
    <xf numFmtId="179" fontId="10" fillId="0" borderId="35" xfId="9" applyNumberFormat="1" applyFont="1" applyFill="1" applyBorder="1" applyAlignment="1" applyProtection="1">
      <alignment horizontal="center" vertical="center"/>
    </xf>
    <xf numFmtId="177" fontId="10" fillId="3" borderId="63" xfId="12" applyNumberFormat="1" applyFont="1" applyFill="1" applyBorder="1" applyAlignment="1" applyProtection="1">
      <alignment horizontal="center" vertical="center"/>
    </xf>
    <xf numFmtId="183" fontId="10" fillId="3" borderId="43" xfId="12" applyNumberFormat="1" applyFont="1" applyFill="1" applyBorder="1" applyAlignment="1" applyProtection="1">
      <alignment horizontal="center" vertical="center"/>
    </xf>
    <xf numFmtId="179" fontId="10" fillId="3" borderId="60" xfId="9" applyNumberFormat="1" applyFont="1" applyFill="1" applyBorder="1" applyAlignment="1" applyProtection="1">
      <alignment horizontal="center" vertical="center"/>
    </xf>
    <xf numFmtId="177" fontId="10" fillId="3" borderId="61" xfId="12" applyNumberFormat="1" applyFont="1" applyFill="1" applyBorder="1" applyAlignment="1" applyProtection="1">
      <alignment horizontal="center" vertical="center"/>
    </xf>
    <xf numFmtId="179" fontId="10" fillId="3" borderId="62" xfId="9" applyNumberFormat="1" applyFont="1" applyFill="1" applyBorder="1" applyAlignment="1" applyProtection="1">
      <alignment horizontal="center" vertical="center"/>
    </xf>
    <xf numFmtId="177" fontId="10" fillId="0" borderId="68" xfId="12" applyNumberFormat="1" applyFont="1" applyFill="1" applyBorder="1" applyAlignment="1" applyProtection="1">
      <alignment horizontal="center" vertical="center"/>
    </xf>
    <xf numFmtId="179" fontId="10" fillId="3" borderId="64" xfId="9" applyNumberFormat="1" applyFont="1" applyFill="1" applyBorder="1" applyAlignment="1" applyProtection="1">
      <alignment horizontal="center" vertical="center"/>
    </xf>
    <xf numFmtId="177" fontId="10" fillId="3" borderId="70" xfId="12" applyNumberFormat="1" applyFont="1" applyFill="1" applyBorder="1" applyAlignment="1" applyProtection="1">
      <alignment horizontal="center" vertical="center"/>
    </xf>
    <xf numFmtId="183" fontId="10" fillId="3" borderId="68" xfId="12" applyNumberFormat="1" applyFont="1" applyFill="1" applyBorder="1" applyAlignment="1" applyProtection="1">
      <alignment horizontal="center" vertical="center"/>
    </xf>
    <xf numFmtId="179" fontId="10" fillId="3" borderId="66" xfId="9" applyNumberFormat="1" applyFont="1" applyFill="1" applyBorder="1" applyAlignment="1" applyProtection="1">
      <alignment horizontal="center" vertical="center"/>
    </xf>
    <xf numFmtId="177" fontId="10" fillId="3" borderId="67" xfId="12" applyNumberFormat="1" applyFont="1" applyFill="1" applyBorder="1" applyAlignment="1" applyProtection="1">
      <alignment horizontal="center" vertical="center"/>
    </xf>
    <xf numFmtId="179" fontId="10" fillId="3" borderId="69" xfId="9" applyNumberFormat="1" applyFont="1" applyFill="1" applyBorder="1" applyAlignment="1" applyProtection="1">
      <alignment horizontal="center" vertical="center"/>
    </xf>
    <xf numFmtId="179" fontId="10" fillId="3" borderId="71" xfId="9" applyNumberFormat="1" applyFont="1" applyFill="1" applyBorder="1" applyAlignment="1" applyProtection="1">
      <alignment horizontal="center" vertical="center"/>
    </xf>
    <xf numFmtId="0" fontId="9" fillId="3" borderId="51" xfId="3" applyNumberFormat="1" applyFont="1" applyFill="1" applyBorder="1" applyAlignment="1" applyProtection="1">
      <alignment horizontal="center" vertical="center"/>
    </xf>
    <xf numFmtId="0" fontId="9" fillId="3" borderId="55" xfId="3" applyNumberFormat="1" applyFont="1" applyFill="1" applyBorder="1" applyAlignment="1" applyProtection="1">
      <alignment horizontal="center" vertical="center"/>
    </xf>
    <xf numFmtId="177" fontId="10" fillId="3" borderId="56" xfId="12" applyNumberFormat="1" applyFont="1" applyFill="1" applyBorder="1" applyAlignment="1" applyProtection="1">
      <alignment horizontal="center" vertical="center"/>
    </xf>
    <xf numFmtId="179" fontId="10" fillId="3" borderId="54" xfId="9" applyNumberFormat="1" applyFont="1" applyFill="1" applyBorder="1" applyAlignment="1" applyProtection="1">
      <alignment horizontal="center" vertical="center"/>
    </xf>
    <xf numFmtId="183" fontId="10" fillId="3" borderId="54" xfId="12" applyNumberFormat="1" applyFont="1" applyFill="1" applyBorder="1" applyAlignment="1" applyProtection="1">
      <alignment horizontal="center" vertical="center"/>
    </xf>
    <xf numFmtId="177" fontId="10" fillId="3" borderId="54" xfId="12" applyNumberFormat="1" applyFont="1" applyFill="1" applyBorder="1" applyAlignment="1" applyProtection="1">
      <alignment horizontal="center" vertical="center"/>
    </xf>
    <xf numFmtId="179" fontId="10" fillId="3" borderId="54" xfId="2" applyNumberFormat="1" applyFont="1" applyFill="1" applyBorder="1" applyAlignment="1" applyProtection="1">
      <alignment horizontal="center" vertical="center"/>
    </xf>
    <xf numFmtId="177" fontId="10" fillId="3" borderId="53" xfId="12" applyNumberFormat="1" applyFont="1" applyFill="1" applyBorder="1" applyAlignment="1" applyProtection="1">
      <alignment horizontal="center" vertical="center"/>
    </xf>
    <xf numFmtId="179" fontId="10" fillId="3" borderId="52" xfId="9" applyNumberFormat="1" applyFont="1" applyFill="1" applyBorder="1" applyAlignment="1" applyProtection="1">
      <alignment horizontal="center" vertical="center"/>
    </xf>
    <xf numFmtId="179" fontId="10" fillId="3" borderId="48" xfId="2" applyNumberFormat="1" applyFont="1" applyFill="1" applyBorder="1" applyAlignment="1" applyProtection="1">
      <alignment horizontal="center" vertical="center"/>
    </xf>
    <xf numFmtId="179" fontId="10" fillId="3" borderId="57" xfId="2" applyNumberFormat="1" applyFont="1" applyFill="1" applyBorder="1" applyAlignment="1" applyProtection="1">
      <alignment horizontal="center" vertical="center"/>
    </xf>
    <xf numFmtId="179" fontId="10" fillId="3" borderId="79" xfId="2" applyNumberFormat="1" applyFont="1" applyFill="1" applyBorder="1" applyAlignment="1" applyProtection="1">
      <alignment horizontal="center" vertical="center"/>
    </xf>
    <xf numFmtId="179" fontId="10" fillId="3" borderId="55" xfId="2" applyNumberFormat="1" applyFont="1" applyFill="1" applyBorder="1" applyAlignment="1" applyProtection="1">
      <alignment horizontal="center" vertical="center"/>
    </xf>
  </cellXfs>
  <cellStyles count="13">
    <cellStyle name="百分比" xfId="2" builtinId="5"/>
    <cellStyle name="百分比 2 4" xfId="7"/>
    <cellStyle name="百分比 2 5" xfId="11"/>
    <cellStyle name="百分比 4" xfId="9"/>
    <cellStyle name="百分比 4 2" xfId="5"/>
    <cellStyle name="常规" xfId="0" builtinId="0"/>
    <cellStyle name="常规 19" xfId="3"/>
    <cellStyle name="千位分隔" xfId="1" builtinId="3"/>
    <cellStyle name="千位分隔 10" xfId="8"/>
    <cellStyle name="千位分隔 11" xfId="10"/>
    <cellStyle name="千位分隔 3 6" xfId="6"/>
    <cellStyle name="千位分隔 4 2 3" xfId="12"/>
    <cellStyle name="千位分隔 4 2 3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38"/>
  <sheetViews>
    <sheetView tabSelected="1" zoomScaleNormal="100" workbookViewId="0">
      <selection activeCell="K22" sqref="K22"/>
    </sheetView>
  </sheetViews>
  <sheetFormatPr defaultColWidth="9" defaultRowHeight="14.5" x14ac:dyDescent="0.3"/>
  <cols>
    <col min="1" max="1" width="7.33203125" style="7" customWidth="1"/>
    <col min="2" max="2" width="11.4140625" style="7" customWidth="1"/>
    <col min="3" max="4" width="8.58203125" style="7" customWidth="1"/>
    <col min="5" max="6" width="8.58203125" style="7" hidden="1" customWidth="1"/>
    <col min="7" max="7" width="8.58203125" style="7" customWidth="1"/>
    <col min="8" max="8" width="8.58203125" style="7" hidden="1" customWidth="1"/>
    <col min="9" max="9" width="7.58203125" style="7" customWidth="1"/>
    <col min="10" max="11" width="8.58203125" style="7" customWidth="1"/>
    <col min="12" max="12" width="8.6640625" style="7" hidden="1" customWidth="1"/>
    <col min="13" max="13" width="8.58203125" style="7" hidden="1" customWidth="1"/>
    <col min="14" max="14" width="8.58203125" style="7" customWidth="1"/>
    <col min="15" max="15" width="8.58203125" style="7" hidden="1" customWidth="1"/>
    <col min="16" max="16" width="7.83203125" style="7" customWidth="1"/>
    <col min="17" max="17" width="10.1640625" style="7" customWidth="1"/>
    <col min="18" max="18" width="8.58203125" style="7" customWidth="1"/>
    <col min="19" max="20" width="8.58203125" style="7" hidden="1" customWidth="1"/>
    <col min="21" max="21" width="8.58203125" style="7" customWidth="1"/>
    <col min="22" max="22" width="8.58203125" style="7" hidden="1" customWidth="1"/>
    <col min="23" max="23" width="7.58203125" style="7" customWidth="1"/>
    <col min="24" max="25" width="8.58203125" style="7" customWidth="1"/>
    <col min="26" max="27" width="8.58203125" style="7" hidden="1" customWidth="1"/>
    <col min="28" max="28" width="8.58203125" style="7" customWidth="1"/>
    <col min="29" max="29" width="8.58203125" style="7" hidden="1" customWidth="1"/>
    <col min="30" max="30" width="7.25" style="7" customWidth="1"/>
    <col min="31" max="31" width="10.25" style="7" bestFit="1" customWidth="1"/>
    <col min="32" max="32" width="13.5" style="7" hidden="1" customWidth="1"/>
    <col min="33" max="36" width="9.5" style="7" hidden="1" customWidth="1"/>
    <col min="37" max="40" width="0" style="7" hidden="1" customWidth="1"/>
    <col min="41" max="16384" width="9" style="7"/>
  </cols>
  <sheetData>
    <row r="1" spans="1:40" ht="40.5" customHeight="1" x14ac:dyDescent="0.3">
      <c r="A1" s="176" t="s">
        <v>132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05"/>
      <c r="AD1" s="105"/>
    </row>
    <row r="2" spans="1:40" ht="1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  <c r="S2" s="8"/>
      <c r="T2" s="9"/>
      <c r="U2" s="8"/>
      <c r="V2" s="8"/>
      <c r="W2" s="8"/>
      <c r="X2" s="8"/>
      <c r="Y2" s="8"/>
      <c r="Z2" s="9"/>
      <c r="AA2" s="8"/>
      <c r="AC2" s="10"/>
      <c r="AD2" s="10" t="s">
        <v>62</v>
      </c>
      <c r="AF2" s="84"/>
      <c r="AG2" s="195" t="s">
        <v>104</v>
      </c>
      <c r="AH2" s="195"/>
      <c r="AI2" s="195"/>
      <c r="AJ2" s="195"/>
      <c r="AK2" s="171" t="s">
        <v>112</v>
      </c>
      <c r="AL2" s="172"/>
      <c r="AM2" s="172"/>
      <c r="AN2" s="173"/>
    </row>
    <row r="3" spans="1:40" x14ac:dyDescent="0.3">
      <c r="A3" s="177" t="s">
        <v>63</v>
      </c>
      <c r="B3" s="179" t="s">
        <v>64</v>
      </c>
      <c r="C3" s="202" t="s">
        <v>137</v>
      </c>
      <c r="D3" s="190"/>
      <c r="E3" s="190"/>
      <c r="F3" s="190"/>
      <c r="G3" s="190"/>
      <c r="H3" s="190"/>
      <c r="I3" s="203"/>
      <c r="J3" s="200" t="s">
        <v>66</v>
      </c>
      <c r="K3" s="190"/>
      <c r="L3" s="190"/>
      <c r="M3" s="190"/>
      <c r="N3" s="190"/>
      <c r="O3" s="190"/>
      <c r="P3" s="201"/>
      <c r="Q3" s="202" t="s">
        <v>138</v>
      </c>
      <c r="R3" s="190"/>
      <c r="S3" s="190"/>
      <c r="T3" s="190"/>
      <c r="U3" s="190"/>
      <c r="V3" s="190"/>
      <c r="W3" s="203"/>
      <c r="X3" s="200" t="s">
        <v>139</v>
      </c>
      <c r="Y3" s="190"/>
      <c r="Z3" s="190"/>
      <c r="AA3" s="190"/>
      <c r="AB3" s="190"/>
      <c r="AC3" s="190"/>
      <c r="AD3" s="204"/>
      <c r="AF3" s="84"/>
      <c r="AG3" s="84" t="s">
        <v>105</v>
      </c>
      <c r="AH3" s="84" t="s">
        <v>106</v>
      </c>
      <c r="AI3" s="84" t="s">
        <v>107</v>
      </c>
      <c r="AJ3" s="84" t="s">
        <v>108</v>
      </c>
      <c r="AK3" s="84" t="s">
        <v>105</v>
      </c>
      <c r="AL3" s="84" t="s">
        <v>106</v>
      </c>
      <c r="AM3" s="84" t="s">
        <v>107</v>
      </c>
      <c r="AN3" s="84" t="s">
        <v>108</v>
      </c>
    </row>
    <row r="4" spans="1:40" s="17" customFormat="1" ht="29" x14ac:dyDescent="0.3">
      <c r="A4" s="178"/>
      <c r="B4" s="180"/>
      <c r="C4" s="14" t="s">
        <v>69</v>
      </c>
      <c r="D4" s="217" t="s">
        <v>70</v>
      </c>
      <c r="E4" s="12" t="s">
        <v>71</v>
      </c>
      <c r="F4" s="12" t="s">
        <v>140</v>
      </c>
      <c r="G4" s="217" t="s">
        <v>141</v>
      </c>
      <c r="H4" s="12" t="s">
        <v>142</v>
      </c>
      <c r="I4" s="15" t="s">
        <v>143</v>
      </c>
      <c r="J4" s="11" t="s">
        <v>144</v>
      </c>
      <c r="K4" s="217" t="s">
        <v>145</v>
      </c>
      <c r="L4" s="12" t="s">
        <v>71</v>
      </c>
      <c r="M4" s="12" t="s">
        <v>146</v>
      </c>
      <c r="N4" s="217" t="s">
        <v>141</v>
      </c>
      <c r="O4" s="12" t="s">
        <v>147</v>
      </c>
      <c r="P4" s="13" t="s">
        <v>148</v>
      </c>
      <c r="Q4" s="14" t="s">
        <v>149</v>
      </c>
      <c r="R4" s="217" t="s">
        <v>145</v>
      </c>
      <c r="S4" s="12" t="s">
        <v>71</v>
      </c>
      <c r="T4" s="12" t="s">
        <v>140</v>
      </c>
      <c r="U4" s="217" t="s">
        <v>150</v>
      </c>
      <c r="V4" s="15" t="s">
        <v>142</v>
      </c>
      <c r="W4" s="15" t="s">
        <v>143</v>
      </c>
      <c r="X4" s="11" t="s">
        <v>149</v>
      </c>
      <c r="Y4" s="217" t="s">
        <v>151</v>
      </c>
      <c r="Z4" s="12" t="s">
        <v>71</v>
      </c>
      <c r="AA4" s="12" t="s">
        <v>146</v>
      </c>
      <c r="AB4" s="217" t="s">
        <v>150</v>
      </c>
      <c r="AC4" s="12" t="s">
        <v>142</v>
      </c>
      <c r="AD4" s="16" t="s">
        <v>152</v>
      </c>
      <c r="AF4" s="85"/>
      <c r="AG4" s="85"/>
      <c r="AH4" s="85"/>
      <c r="AI4" s="85"/>
      <c r="AJ4" s="85"/>
      <c r="AK4" s="85"/>
      <c r="AL4" s="85"/>
      <c r="AM4" s="85"/>
      <c r="AN4" s="85"/>
    </row>
    <row r="5" spans="1:40" ht="17.25" customHeight="1" x14ac:dyDescent="0.3">
      <c r="A5" s="181" t="s">
        <v>78</v>
      </c>
      <c r="B5" s="106" t="s">
        <v>79</v>
      </c>
      <c r="C5" s="218">
        <v>43075.759299999998</v>
      </c>
      <c r="D5" s="92">
        <f>C5/E5</f>
        <v>0.89059565319007494</v>
      </c>
      <c r="E5" s="219">
        <v>48367.358571428573</v>
      </c>
      <c r="F5" s="219">
        <v>53355.903304999993</v>
      </c>
      <c r="G5" s="92">
        <f>C5/F5-1</f>
        <v>-0.19267116416782026</v>
      </c>
      <c r="H5" s="91">
        <v>47605.659299999992</v>
      </c>
      <c r="I5" s="220">
        <f>C5/H5-1</f>
        <v>-9.5154653177967785E-2</v>
      </c>
      <c r="J5" s="221">
        <v>30445.71</v>
      </c>
      <c r="K5" s="220">
        <f>J5/L5</f>
        <v>0.78933322222222213</v>
      </c>
      <c r="L5" s="91">
        <v>38571.428571428572</v>
      </c>
      <c r="M5" s="218">
        <v>34659.579648778199</v>
      </c>
      <c r="N5" s="92">
        <f>J5/M5-1</f>
        <v>-0.12157878691776758</v>
      </c>
      <c r="O5" s="91">
        <v>34863.683668571437</v>
      </c>
      <c r="P5" s="222">
        <f>J5/O5-1</f>
        <v>-0.12672136744270968</v>
      </c>
      <c r="Q5" s="218">
        <v>11856.70385526998</v>
      </c>
      <c r="R5" s="92">
        <f>Q5/S5</f>
        <v>0.87827435964962808</v>
      </c>
      <c r="S5" s="219">
        <v>13500</v>
      </c>
      <c r="T5" s="219">
        <v>14451.300046195782</v>
      </c>
      <c r="U5" s="92">
        <f>Q5/T5-1</f>
        <v>-0.1795406767994423</v>
      </c>
      <c r="V5" s="91">
        <v>12983.191606219943</v>
      </c>
      <c r="W5" s="220">
        <f>Q5/V5-1</f>
        <v>-8.6765087130832308E-2</v>
      </c>
      <c r="X5" s="221">
        <v>10492.658278999983</v>
      </c>
      <c r="Y5" s="92">
        <f>X5/Z5</f>
        <v>0.87827435964962797</v>
      </c>
      <c r="Z5" s="219">
        <v>11946.902654867259</v>
      </c>
      <c r="AA5" s="219">
        <v>12788.761102828128</v>
      </c>
      <c r="AB5" s="92">
        <f>X5/AA5-1</f>
        <v>-0.17954067679944241</v>
      </c>
      <c r="AC5" s="91">
        <v>11489.550093999953</v>
      </c>
      <c r="AD5" s="223">
        <f>X5/AC5-1</f>
        <v>-8.6765087130832419E-2</v>
      </c>
      <c r="AE5" s="26"/>
      <c r="AF5" s="84"/>
      <c r="AG5" s="84"/>
      <c r="AH5" s="84"/>
      <c r="AI5" s="84"/>
      <c r="AJ5" s="84"/>
      <c r="AK5" s="84"/>
      <c r="AL5" s="84"/>
      <c r="AM5" s="84"/>
      <c r="AN5" s="84"/>
    </row>
    <row r="6" spans="1:40" ht="18" customHeight="1" x14ac:dyDescent="0.3">
      <c r="A6" s="181"/>
      <c r="B6" s="106" t="s">
        <v>153</v>
      </c>
      <c r="C6" s="218">
        <v>19567.625</v>
      </c>
      <c r="D6" s="92">
        <f t="shared" ref="D6:D29" si="0">C6/E6</f>
        <v>1.2410828233681312</v>
      </c>
      <c r="E6" s="219">
        <v>15766.574664933405</v>
      </c>
      <c r="F6" s="219">
        <v>14889.051159999997</v>
      </c>
      <c r="G6" s="92">
        <f t="shared" ref="G6:G29" si="1">C6/F6-1</f>
        <v>0.31422914662078472</v>
      </c>
      <c r="H6" s="91">
        <v>13016.642599999994</v>
      </c>
      <c r="I6" s="220">
        <f t="shared" ref="I6:I29" si="2">C6/H6-1</f>
        <v>0.50327742731447578</v>
      </c>
      <c r="J6" s="221">
        <v>11855.913747999994</v>
      </c>
      <c r="K6" s="220">
        <f t="shared" ref="K6:K29" si="3">J6/L6</f>
        <v>0.96053745021469639</v>
      </c>
      <c r="L6" s="91">
        <v>12342.999999999996</v>
      </c>
      <c r="M6" s="218">
        <v>11177.317674000004</v>
      </c>
      <c r="N6" s="92">
        <f t="shared" ref="N6:N29" si="4">J6/M6-1</f>
        <v>6.0711889363089133E-2</v>
      </c>
      <c r="O6" s="91">
        <v>13853.071287000006</v>
      </c>
      <c r="P6" s="222">
        <f t="shared" ref="P6:P29" si="5">J6/O6-1</f>
        <v>-0.14416713071231968</v>
      </c>
      <c r="Q6" s="218">
        <v>6637.8501999999999</v>
      </c>
      <c r="R6" s="92">
        <f t="shared" ref="R6:R29" si="6">Q6/S6</f>
        <v>1.1853977107464235</v>
      </c>
      <c r="S6" s="219">
        <v>5599.6819799999994</v>
      </c>
      <c r="T6" s="219">
        <v>6287.1103473299781</v>
      </c>
      <c r="U6" s="92">
        <f t="shared" ref="U6:U29" si="7">Q6/T6-1</f>
        <v>5.5787131654047473E-2</v>
      </c>
      <c r="V6" s="91">
        <v>6043.605469380037</v>
      </c>
      <c r="W6" s="220">
        <f t="shared" ref="W6:W29" si="8">Q6/V6-1</f>
        <v>9.8326195121555715E-2</v>
      </c>
      <c r="X6" s="221">
        <v>5569.4202720000076</v>
      </c>
      <c r="Y6" s="92">
        <f t="shared" ref="Y6:Y29" si="9">X6/Z6</f>
        <v>1.1238932728390425</v>
      </c>
      <c r="Z6" s="219">
        <v>4955.4707787610614</v>
      </c>
      <c r="AA6" s="219">
        <v>5035.5387699999983</v>
      </c>
      <c r="AB6" s="92">
        <f t="shared" ref="AB6:AB29" si="10">X6/AA6-1</f>
        <v>0.10602271700908972</v>
      </c>
      <c r="AC6" s="91">
        <v>4692.7714300000343</v>
      </c>
      <c r="AD6" s="223">
        <f t="shared" ref="AD6:AD29" si="11">X6/AC6-1</f>
        <v>0.18680834024766613</v>
      </c>
      <c r="AE6" s="26"/>
      <c r="AF6" s="86"/>
      <c r="AG6" s="86"/>
      <c r="AH6" s="84"/>
      <c r="AI6" s="84"/>
      <c r="AJ6" s="84"/>
      <c r="AK6" s="84"/>
      <c r="AL6" s="84"/>
      <c r="AM6" s="84"/>
      <c r="AN6" s="84"/>
    </row>
    <row r="7" spans="1:40" ht="29" x14ac:dyDescent="0.3">
      <c r="A7" s="181"/>
      <c r="B7" s="107" t="s">
        <v>81</v>
      </c>
      <c r="C7" s="218">
        <v>909.03</v>
      </c>
      <c r="D7" s="92">
        <f t="shared" si="0"/>
        <v>1.0089123196448391</v>
      </c>
      <c r="E7" s="219">
        <v>901</v>
      </c>
      <c r="F7" s="219">
        <v>962.73879999999997</v>
      </c>
      <c r="G7" s="92">
        <f t="shared" si="1"/>
        <v>-5.578750955087719E-2</v>
      </c>
      <c r="H7" s="91">
        <v>1090</v>
      </c>
      <c r="I7" s="220">
        <f t="shared" si="2"/>
        <v>-0.16602752293577983</v>
      </c>
      <c r="J7" s="221">
        <v>956.356302999999</v>
      </c>
      <c r="K7" s="220">
        <f t="shared" si="3"/>
        <v>0.96852092582840399</v>
      </c>
      <c r="L7" s="91">
        <f>L6*8%</f>
        <v>987.43999999999971</v>
      </c>
      <c r="M7" s="218">
        <v>960</v>
      </c>
      <c r="N7" s="92">
        <f t="shared" si="4"/>
        <v>-3.7955177083344172E-3</v>
      </c>
      <c r="O7" s="91">
        <v>1293.6325939999992</v>
      </c>
      <c r="P7" s="222">
        <f t="shared" si="5"/>
        <v>-0.26072031005118634</v>
      </c>
      <c r="Q7" s="218">
        <v>741</v>
      </c>
      <c r="R7" s="92">
        <f t="shared" si="6"/>
        <v>1.250708903832132</v>
      </c>
      <c r="S7" s="219">
        <f>L7*0.6</f>
        <v>592.46399999999983</v>
      </c>
      <c r="T7" s="219">
        <v>853.51270799999998</v>
      </c>
      <c r="U7" s="92">
        <f t="shared" si="7"/>
        <v>-0.13182311984978667</v>
      </c>
      <c r="V7" s="91">
        <v>1098.1025550000002</v>
      </c>
      <c r="W7" s="220">
        <f t="shared" si="8"/>
        <v>-0.32519963948176056</v>
      </c>
      <c r="X7" s="221">
        <v>397.41</v>
      </c>
      <c r="Y7" s="92">
        <f t="shared" si="9"/>
        <v>0.75797567447136061</v>
      </c>
      <c r="Z7" s="219">
        <f>S7/1.13</f>
        <v>524.3044247787609</v>
      </c>
      <c r="AA7" s="219">
        <v>277.276105999999</v>
      </c>
      <c r="AB7" s="92">
        <f t="shared" si="10"/>
        <v>0.43326450206279743</v>
      </c>
      <c r="AC7" s="91">
        <v>530</v>
      </c>
      <c r="AD7" s="223">
        <f t="shared" si="11"/>
        <v>-0.25016981132075466</v>
      </c>
      <c r="AE7" s="26"/>
      <c r="AF7" s="84"/>
      <c r="AG7" s="87"/>
      <c r="AH7" s="87"/>
      <c r="AI7" s="87"/>
      <c r="AJ7" s="87"/>
      <c r="AK7" s="90"/>
      <c r="AL7" s="90"/>
      <c r="AM7" s="90"/>
      <c r="AN7" s="90"/>
    </row>
    <row r="8" spans="1:40" x14ac:dyDescent="0.3">
      <c r="A8" s="181"/>
      <c r="B8" s="107" t="s">
        <v>154</v>
      </c>
      <c r="C8" s="218">
        <v>6068.2435999999998</v>
      </c>
      <c r="D8" s="92">
        <f t="shared" si="0"/>
        <v>0.89163045464513246</v>
      </c>
      <c r="E8" s="219">
        <v>6805.7832349559567</v>
      </c>
      <c r="F8" s="219">
        <v>4557.7174999999997</v>
      </c>
      <c r="G8" s="92">
        <f t="shared" si="1"/>
        <v>0.33142161619275434</v>
      </c>
      <c r="H8" s="91">
        <v>6360.8</v>
      </c>
      <c r="I8" s="220">
        <f t="shared" si="2"/>
        <v>-4.5993648597660752E-2</v>
      </c>
      <c r="J8" s="221">
        <v>3916.7330093</v>
      </c>
      <c r="K8" s="220">
        <f t="shared" si="3"/>
        <v>1.0793365329766362</v>
      </c>
      <c r="L8" s="91">
        <v>3628.8339082698158</v>
      </c>
      <c r="M8" s="218">
        <v>3255.23782483998</v>
      </c>
      <c r="N8" s="92">
        <f t="shared" si="4"/>
        <v>0.20320947963073555</v>
      </c>
      <c r="O8" s="91">
        <v>3135.2630490934066</v>
      </c>
      <c r="P8" s="222">
        <f t="shared" si="5"/>
        <v>0.24925180055707408</v>
      </c>
      <c r="Q8" s="218">
        <v>3277.67321244</v>
      </c>
      <c r="R8" s="92">
        <f t="shared" si="6"/>
        <v>1.7028198899023876</v>
      </c>
      <c r="S8" s="219">
        <v>1924.8502039918558</v>
      </c>
      <c r="T8" s="219">
        <v>1397.3791922599999</v>
      </c>
      <c r="U8" s="92">
        <f t="shared" si="7"/>
        <v>1.3455861018933422</v>
      </c>
      <c r="V8" s="91">
        <v>3174.1583416799999</v>
      </c>
      <c r="W8" s="220">
        <f t="shared" si="8"/>
        <v>3.2611753925676057E-2</v>
      </c>
      <c r="X8" s="221">
        <v>1267.239241</v>
      </c>
      <c r="Y8" s="92">
        <f t="shared" si="9"/>
        <v>0.74394378292933316</v>
      </c>
      <c r="Z8" s="219">
        <v>1703.407260169784</v>
      </c>
      <c r="AA8" s="219">
        <v>1156.5126554247788</v>
      </c>
      <c r="AB8" s="92">
        <f t="shared" si="10"/>
        <v>9.5741784627987547E-2</v>
      </c>
      <c r="AC8" s="91">
        <v>1503.3800249999999</v>
      </c>
      <c r="AD8" s="223">
        <f t="shared" si="11"/>
        <v>-0.15707324832921066</v>
      </c>
      <c r="AE8" s="26"/>
      <c r="AF8" s="84" t="s">
        <v>11</v>
      </c>
      <c r="AG8" s="87">
        <v>5980.9148000000005</v>
      </c>
      <c r="AH8" s="87">
        <v>2981.8325236250535</v>
      </c>
      <c r="AI8" s="87">
        <v>4240.0258502399993</v>
      </c>
      <c r="AJ8" s="87">
        <v>1789.1451519999998</v>
      </c>
      <c r="AK8" s="90">
        <f>C8/AG8-1</f>
        <v>1.4601244612278963E-2</v>
      </c>
      <c r="AL8" s="90">
        <f>J8/AH8-1</f>
        <v>0.31353219145197864</v>
      </c>
      <c r="AM8" s="90">
        <f>Q8/AI8-1</f>
        <v>-0.22696857797353454</v>
      </c>
      <c r="AN8" s="90">
        <f>X8/AJ8-1</f>
        <v>-0.29170685811410335</v>
      </c>
    </row>
    <row r="9" spans="1:40" ht="18" customHeight="1" x14ac:dyDescent="0.3">
      <c r="A9" s="181"/>
      <c r="B9" s="107" t="s">
        <v>83</v>
      </c>
      <c r="C9" s="218">
        <v>37230.67</v>
      </c>
      <c r="D9" s="92">
        <f t="shared" si="0"/>
        <v>1.2619090309777332</v>
      </c>
      <c r="E9" s="219">
        <v>29503.449999999997</v>
      </c>
      <c r="F9" s="219">
        <v>36933.08</v>
      </c>
      <c r="G9" s="92">
        <f t="shared" si="1"/>
        <v>8.057546243096958E-3</v>
      </c>
      <c r="H9" s="91">
        <v>15413.6</v>
      </c>
      <c r="I9" s="220">
        <f t="shared" si="2"/>
        <v>1.4154428556599363</v>
      </c>
      <c r="J9" s="221">
        <v>20021.289999999997</v>
      </c>
      <c r="K9" s="220">
        <f t="shared" si="3"/>
        <v>1.1389808428028956</v>
      </c>
      <c r="L9" s="91">
        <v>17578.25</v>
      </c>
      <c r="M9" s="218">
        <v>21370.41</v>
      </c>
      <c r="N9" s="92">
        <f t="shared" si="4"/>
        <v>-6.3130281543498867E-2</v>
      </c>
      <c r="O9" s="91">
        <v>11963.37</v>
      </c>
      <c r="P9" s="222">
        <f t="shared" si="5"/>
        <v>0.67354934270193056</v>
      </c>
      <c r="Q9" s="218">
        <v>16910.800299999995</v>
      </c>
      <c r="R9" s="92">
        <f t="shared" si="6"/>
        <v>1.1440904066030713</v>
      </c>
      <c r="S9" s="219">
        <v>14781</v>
      </c>
      <c r="T9" s="219">
        <v>15819.75</v>
      </c>
      <c r="U9" s="92">
        <f t="shared" si="7"/>
        <v>6.8967606947012206E-2</v>
      </c>
      <c r="V9" s="91">
        <v>9656.8700000000008</v>
      </c>
      <c r="W9" s="220">
        <f t="shared" si="8"/>
        <v>0.75116785252364315</v>
      </c>
      <c r="X9" s="221">
        <v>14965.31</v>
      </c>
      <c r="Y9" s="92">
        <f t="shared" si="9"/>
        <v>1.1440904917461296</v>
      </c>
      <c r="Z9" s="219">
        <v>13080.529999999999</v>
      </c>
      <c r="AA9" s="219">
        <v>13999.78</v>
      </c>
      <c r="AB9" s="92">
        <f t="shared" si="10"/>
        <v>6.8967512346622462E-2</v>
      </c>
      <c r="AC9" s="91">
        <v>8545.9</v>
      </c>
      <c r="AD9" s="223">
        <f t="shared" si="11"/>
        <v>0.7511683965410314</v>
      </c>
      <c r="AF9" s="84"/>
      <c r="AG9" s="84"/>
      <c r="AH9" s="84"/>
      <c r="AI9" s="84"/>
      <c r="AJ9" s="84"/>
      <c r="AK9" s="90"/>
      <c r="AL9" s="90"/>
      <c r="AM9" s="90"/>
      <c r="AN9" s="90"/>
    </row>
    <row r="10" spans="1:40" ht="18" customHeight="1" x14ac:dyDescent="0.3">
      <c r="A10" s="181"/>
      <c r="B10" s="106" t="s">
        <v>155</v>
      </c>
      <c r="C10" s="218">
        <v>3461.1209000000003</v>
      </c>
      <c r="D10" s="92">
        <f t="shared" si="0"/>
        <v>1.0948220230199386</v>
      </c>
      <c r="E10" s="219">
        <v>3161.3548387096771</v>
      </c>
      <c r="F10" s="219">
        <v>2338.5317400000004</v>
      </c>
      <c r="G10" s="92">
        <f t="shared" si="1"/>
        <v>0.48004016400478688</v>
      </c>
      <c r="H10" s="91">
        <v>2268.8858</v>
      </c>
      <c r="I10" s="220">
        <f t="shared" si="2"/>
        <v>0.52547162135705561</v>
      </c>
      <c r="J10" s="221">
        <v>2277.521885655</v>
      </c>
      <c r="K10" s="220">
        <f t="shared" si="3"/>
        <v>1.1036309889117044</v>
      </c>
      <c r="L10" s="91">
        <v>2063.6624999999999</v>
      </c>
      <c r="M10" s="218">
        <v>1186.6234087549999</v>
      </c>
      <c r="N10" s="92">
        <f t="shared" si="4"/>
        <v>0.91932998190602522</v>
      </c>
      <c r="O10" s="91">
        <v>1288.0149805799997</v>
      </c>
      <c r="P10" s="222">
        <f t="shared" si="5"/>
        <v>0.76824176736626182</v>
      </c>
      <c r="Q10" s="218">
        <v>920.3334041999999</v>
      </c>
      <c r="R10" s="92">
        <f t="shared" si="6"/>
        <v>1.0991286639676112</v>
      </c>
      <c r="S10" s="219">
        <v>837.32999999999993</v>
      </c>
      <c r="T10" s="219">
        <v>558.86390878999998</v>
      </c>
      <c r="U10" s="92">
        <f t="shared" si="7"/>
        <v>0.64679341378944999</v>
      </c>
      <c r="V10" s="91">
        <v>644.00749028999985</v>
      </c>
      <c r="W10" s="220">
        <f t="shared" si="8"/>
        <v>0.4290725155783035</v>
      </c>
      <c r="X10" s="221">
        <v>814.45434</v>
      </c>
      <c r="Y10" s="92">
        <f t="shared" si="9"/>
        <v>1.0991286639676114</v>
      </c>
      <c r="Z10" s="219">
        <v>741</v>
      </c>
      <c r="AA10" s="219">
        <v>494.54751399999998</v>
      </c>
      <c r="AB10" s="92">
        <f t="shared" si="10"/>
        <v>0.6468677264445819</v>
      </c>
      <c r="AC10" s="91">
        <v>569.9181329999999</v>
      </c>
      <c r="AD10" s="223">
        <f t="shared" si="11"/>
        <v>0.4290725155783035</v>
      </c>
      <c r="AF10" s="84"/>
      <c r="AG10" s="84"/>
      <c r="AH10" s="84"/>
      <c r="AI10" s="84"/>
      <c r="AJ10" s="84"/>
      <c r="AK10" s="90"/>
      <c r="AL10" s="90"/>
      <c r="AM10" s="90"/>
      <c r="AN10" s="90"/>
    </row>
    <row r="11" spans="1:40" ht="18" customHeight="1" thickBot="1" x14ac:dyDescent="0.35">
      <c r="A11" s="182"/>
      <c r="B11" s="108" t="s">
        <v>156</v>
      </c>
      <c r="C11" s="224">
        <f>C5+C6+C8+C9+C10</f>
        <v>109403.41879999998</v>
      </c>
      <c r="D11" s="95">
        <f t="shared" si="0"/>
        <v>1.0559714712895556</v>
      </c>
      <c r="E11" s="225">
        <f>E5+E6+E8+E9+E10</f>
        <v>103604.52131002762</v>
      </c>
      <c r="F11" s="225">
        <f>F5+F6+F8+F9+F10</f>
        <v>112074.28370499999</v>
      </c>
      <c r="G11" s="95">
        <f t="shared" si="1"/>
        <v>-2.3831202098335225E-2</v>
      </c>
      <c r="H11" s="96">
        <f>H5+H6+H8+H9+H10</f>
        <v>84665.587699999989</v>
      </c>
      <c r="I11" s="226">
        <f t="shared" si="2"/>
        <v>0.29218283097088804</v>
      </c>
      <c r="J11" s="227">
        <f>J5+J6+J8+J9+J10</f>
        <v>68517.168642954988</v>
      </c>
      <c r="K11" s="226">
        <f t="shared" si="3"/>
        <v>0.92359650916379854</v>
      </c>
      <c r="L11" s="96">
        <f>L5+L6+L8+L9+L10</f>
        <v>74185.174979698379</v>
      </c>
      <c r="M11" s="224">
        <f>M5+M6+M8+M9+M10</f>
        <v>71649.168556373188</v>
      </c>
      <c r="N11" s="95">
        <f t="shared" si="4"/>
        <v>-4.3712997324650837E-2</v>
      </c>
      <c r="O11" s="96">
        <f>O5+O6+O8+O9+O10</f>
        <v>65103.402985244858</v>
      </c>
      <c r="P11" s="228">
        <f t="shared" si="5"/>
        <v>5.2436055585048713E-2</v>
      </c>
      <c r="Q11" s="224">
        <f>Q5+Q6+Q8+Q9+Q10</f>
        <v>39603.36097190997</v>
      </c>
      <c r="R11" s="95">
        <f t="shared" si="6"/>
        <v>1.0807933281263016</v>
      </c>
      <c r="S11" s="225">
        <f>S5+S6+S8+S9+S10</f>
        <v>36642.862183991863</v>
      </c>
      <c r="T11" s="225">
        <f>T5+T6+T8+T9+T10</f>
        <v>38514.403494575759</v>
      </c>
      <c r="U11" s="95">
        <f t="shared" si="7"/>
        <v>2.8274032012142625E-2</v>
      </c>
      <c r="V11" s="96">
        <f>V5+V6+V8+V9+V10</f>
        <v>32501.83290756998</v>
      </c>
      <c r="W11" s="226">
        <f t="shared" si="8"/>
        <v>0.21849623325969336</v>
      </c>
      <c r="X11" s="227">
        <f>X5+X6+X8+X9+X10</f>
        <v>33109.082131999989</v>
      </c>
      <c r="Y11" s="95">
        <f t="shared" si="9"/>
        <v>1.0210246062228121</v>
      </c>
      <c r="Z11" s="225">
        <f>Z5+Z6+Z8+Z9+Z10</f>
        <v>32427.310693798103</v>
      </c>
      <c r="AA11" s="225">
        <f>AA5+AA6+AA8+AA9+AA10</f>
        <v>33475.140042252904</v>
      </c>
      <c r="AB11" s="95">
        <f t="shared" si="10"/>
        <v>-1.0935216694862859E-2</v>
      </c>
      <c r="AC11" s="96">
        <f>AC5+AC6+AC8+AC9+AC10</f>
        <v>26801.519681999984</v>
      </c>
      <c r="AD11" s="229">
        <f t="shared" si="11"/>
        <v>0.2353434627901414</v>
      </c>
      <c r="AF11" s="88"/>
      <c r="AG11" s="84"/>
      <c r="AH11" s="84"/>
      <c r="AI11" s="84"/>
      <c r="AJ11" s="84"/>
      <c r="AK11" s="90"/>
      <c r="AL11" s="90"/>
      <c r="AM11" s="90"/>
      <c r="AN11" s="90"/>
    </row>
    <row r="12" spans="1:40" ht="18" customHeight="1" thickTop="1" x14ac:dyDescent="0.3">
      <c r="A12" s="183" t="s">
        <v>85</v>
      </c>
      <c r="B12" s="109" t="s">
        <v>157</v>
      </c>
      <c r="C12" s="230">
        <v>1056.3147999999999</v>
      </c>
      <c r="D12" s="231">
        <f t="shared" si="0"/>
        <v>0.66692964293458268</v>
      </c>
      <c r="E12" s="232">
        <v>1583.8474285714287</v>
      </c>
      <c r="F12" s="232">
        <v>1195.8107</v>
      </c>
      <c r="G12" s="231">
        <f t="shared" si="1"/>
        <v>-0.11665383158053366</v>
      </c>
      <c r="H12" s="97">
        <v>2110.7060000000001</v>
      </c>
      <c r="I12" s="233">
        <f t="shared" si="2"/>
        <v>-0.49954432308431407</v>
      </c>
      <c r="J12" s="234">
        <v>632.19349800571467</v>
      </c>
      <c r="K12" s="233">
        <f t="shared" si="3"/>
        <v>0.55379232712301374</v>
      </c>
      <c r="L12" s="97">
        <v>1141.5714285714284</v>
      </c>
      <c r="M12" s="230">
        <v>588.62400600000046</v>
      </c>
      <c r="N12" s="231">
        <f t="shared" si="4"/>
        <v>7.401922375166281E-2</v>
      </c>
      <c r="O12" s="97">
        <v>1440.5184597714283</v>
      </c>
      <c r="P12" s="235">
        <f t="shared" si="5"/>
        <v>-0.56113474720342915</v>
      </c>
      <c r="Q12" s="230">
        <v>231.09079803000012</v>
      </c>
      <c r="R12" s="231">
        <f t="shared" si="6"/>
        <v>0.5269428754531984</v>
      </c>
      <c r="S12" s="232">
        <v>438.54999999999995</v>
      </c>
      <c r="T12" s="232">
        <v>206.01840210000015</v>
      </c>
      <c r="U12" s="231">
        <f t="shared" si="7"/>
        <v>0.12169978834138306</v>
      </c>
      <c r="V12" s="97">
        <v>504.18146091999989</v>
      </c>
      <c r="W12" s="233">
        <f t="shared" si="8"/>
        <v>-0.54165153631726248</v>
      </c>
      <c r="X12" s="236">
        <v>204.50513100000012</v>
      </c>
      <c r="Y12" s="231">
        <f t="shared" si="9"/>
        <v>0.52694287545319829</v>
      </c>
      <c r="Z12" s="232">
        <v>388.09734513274338</v>
      </c>
      <c r="AA12" s="232">
        <v>182.31717000000015</v>
      </c>
      <c r="AB12" s="231">
        <f t="shared" si="10"/>
        <v>0.12169978834138306</v>
      </c>
      <c r="AC12" s="97">
        <v>446.17828399999996</v>
      </c>
      <c r="AD12" s="237">
        <f t="shared" si="11"/>
        <v>-0.54165153631726248</v>
      </c>
      <c r="AF12" s="88"/>
      <c r="AG12" s="84"/>
      <c r="AH12" s="84"/>
      <c r="AI12" s="84"/>
      <c r="AJ12" s="84"/>
      <c r="AK12" s="90"/>
      <c r="AL12" s="90" t="e">
        <f t="shared" ref="AL12:AL21" si="12">J12/AH12-1</f>
        <v>#DIV/0!</v>
      </c>
      <c r="AM12" s="90"/>
      <c r="AN12" s="90"/>
    </row>
    <row r="13" spans="1:40" ht="18" customHeight="1" x14ac:dyDescent="0.3">
      <c r="A13" s="181"/>
      <c r="B13" s="106" t="s">
        <v>158</v>
      </c>
      <c r="C13" s="218">
        <v>39.204900000000002</v>
      </c>
      <c r="D13" s="92">
        <f t="shared" si="0"/>
        <v>1.0895092263228101</v>
      </c>
      <c r="E13" s="219">
        <v>35.984000000000002</v>
      </c>
      <c r="F13" s="219">
        <v>334.69</v>
      </c>
      <c r="G13" s="92">
        <f t="shared" si="1"/>
        <v>-0.88286205145059604</v>
      </c>
      <c r="H13" s="91">
        <v>586.82069999999999</v>
      </c>
      <c r="I13" s="220">
        <f t="shared" si="2"/>
        <v>-0.93319100706570168</v>
      </c>
      <c r="J13" s="221">
        <v>33.927300000000002</v>
      </c>
      <c r="K13" s="220">
        <f t="shared" si="3"/>
        <v>1.1309100000000001</v>
      </c>
      <c r="L13" s="91">
        <v>30</v>
      </c>
      <c r="M13" s="218">
        <v>136.69994800000001</v>
      </c>
      <c r="N13" s="92">
        <f t="shared" si="4"/>
        <v>-0.75181190266436682</v>
      </c>
      <c r="O13" s="91">
        <v>471.12876000000006</v>
      </c>
      <c r="P13" s="222">
        <f t="shared" si="5"/>
        <v>-0.92798720247942412</v>
      </c>
      <c r="Q13" s="218">
        <v>13.431899180000002</v>
      </c>
      <c r="R13" s="92">
        <f t="shared" si="6"/>
        <v>0.89545994533333351</v>
      </c>
      <c r="S13" s="219">
        <v>15</v>
      </c>
      <c r="T13" s="219">
        <v>46.417748839999987</v>
      </c>
      <c r="U13" s="92">
        <f t="shared" si="7"/>
        <v>-0.71063010344816191</v>
      </c>
      <c r="V13" s="91">
        <v>275.09468700000002</v>
      </c>
      <c r="W13" s="220">
        <f t="shared" si="8"/>
        <v>-0.95117354200301218</v>
      </c>
      <c r="X13" s="238">
        <v>14.069043999999998</v>
      </c>
      <c r="Y13" s="92">
        <f t="shared" si="9"/>
        <v>1.0598679813333329</v>
      </c>
      <c r="Z13" s="219">
        <v>13.274336283185843</v>
      </c>
      <c r="AA13" s="219">
        <v>29.663517199999994</v>
      </c>
      <c r="AB13" s="92">
        <f t="shared" si="10"/>
        <v>-0.52571221055337292</v>
      </c>
      <c r="AC13" s="91">
        <v>197.94878099999997</v>
      </c>
      <c r="AD13" s="223">
        <f t="shared" si="11"/>
        <v>-0.92892583662841555</v>
      </c>
      <c r="AF13" s="88"/>
      <c r="AG13" s="84"/>
      <c r="AH13" s="84"/>
      <c r="AI13" s="84"/>
      <c r="AJ13" s="84"/>
      <c r="AK13" s="90"/>
      <c r="AL13" s="90" t="e">
        <f t="shared" si="12"/>
        <v>#DIV/0!</v>
      </c>
      <c r="AM13" s="90"/>
      <c r="AN13" s="90"/>
    </row>
    <row r="14" spans="1:40" ht="18" customHeight="1" x14ac:dyDescent="0.3">
      <c r="A14" s="181"/>
      <c r="B14" s="107" t="s">
        <v>159</v>
      </c>
      <c r="C14" s="218">
        <v>112.0731</v>
      </c>
      <c r="D14" s="92">
        <f t="shared" si="0"/>
        <v>2.9886159999999999</v>
      </c>
      <c r="E14" s="219">
        <v>37.5</v>
      </c>
      <c r="F14" s="219">
        <v>166.30694000000003</v>
      </c>
      <c r="G14" s="92">
        <f t="shared" si="1"/>
        <v>-0.32610689608022381</v>
      </c>
      <c r="H14" s="91">
        <v>106.63979999999999</v>
      </c>
      <c r="I14" s="220">
        <f t="shared" si="2"/>
        <v>5.0950020536422613E-2</v>
      </c>
      <c r="J14" s="221">
        <v>62.116168929999994</v>
      </c>
      <c r="K14" s="220">
        <f t="shared" si="3"/>
        <v>2.0705389643333332</v>
      </c>
      <c r="L14" s="91">
        <v>30</v>
      </c>
      <c r="M14" s="218">
        <v>90.463999999999999</v>
      </c>
      <c r="N14" s="92">
        <f t="shared" si="4"/>
        <v>-0.31336035406349494</v>
      </c>
      <c r="O14" s="91">
        <v>110.02</v>
      </c>
      <c r="P14" s="222">
        <f t="shared" si="5"/>
        <v>-0.43541020787129614</v>
      </c>
      <c r="Q14" s="218">
        <v>62.116168929999994</v>
      </c>
      <c r="R14" s="92">
        <f t="shared" si="6"/>
        <v>2.0705389643333332</v>
      </c>
      <c r="S14" s="219">
        <v>30</v>
      </c>
      <c r="T14" s="219">
        <v>91.960654299999987</v>
      </c>
      <c r="U14" s="92">
        <f t="shared" si="7"/>
        <v>-0.32453537436390334</v>
      </c>
      <c r="V14" s="91">
        <v>84.747150139999988</v>
      </c>
      <c r="W14" s="220">
        <f t="shared" si="8"/>
        <v>-0.26704120637229956</v>
      </c>
      <c r="X14" s="238">
        <v>54.970061000000001</v>
      </c>
      <c r="Y14" s="92">
        <f t="shared" si="9"/>
        <v>2.0705389643333332</v>
      </c>
      <c r="Z14" s="219">
        <v>26.548672566371685</v>
      </c>
      <c r="AA14" s="219">
        <v>81.381109999999993</v>
      </c>
      <c r="AB14" s="92">
        <f t="shared" si="10"/>
        <v>-0.32453537436390334</v>
      </c>
      <c r="AC14" s="91">
        <v>74.997478000000001</v>
      </c>
      <c r="AD14" s="223">
        <f t="shared" si="11"/>
        <v>-0.26704120637229956</v>
      </c>
      <c r="AF14" s="88"/>
      <c r="AG14" s="84"/>
      <c r="AH14" s="84"/>
      <c r="AI14" s="84"/>
      <c r="AJ14" s="84"/>
      <c r="AK14" s="90"/>
      <c r="AL14" s="90" t="e">
        <f t="shared" si="12"/>
        <v>#DIV/0!</v>
      </c>
      <c r="AM14" s="90"/>
      <c r="AN14" s="90"/>
    </row>
    <row r="15" spans="1:40" ht="18" customHeight="1" thickBot="1" x14ac:dyDescent="0.35">
      <c r="A15" s="184"/>
      <c r="B15" s="110" t="s">
        <v>160</v>
      </c>
      <c r="C15" s="239">
        <v>1207.5927999999999</v>
      </c>
      <c r="D15" s="240">
        <f t="shared" si="0"/>
        <v>0.72863687925167131</v>
      </c>
      <c r="E15" s="241">
        <v>1657.3314285714287</v>
      </c>
      <c r="F15" s="241">
        <v>1696.80764</v>
      </c>
      <c r="G15" s="240">
        <f t="shared" si="1"/>
        <v>-0.28831484987891742</v>
      </c>
      <c r="H15" s="98">
        <v>2804.1665000000003</v>
      </c>
      <c r="I15" s="242">
        <f t="shared" si="2"/>
        <v>-0.56935766831249146</v>
      </c>
      <c r="J15" s="243">
        <v>728.23696693571469</v>
      </c>
      <c r="K15" s="242">
        <f t="shared" si="3"/>
        <v>0.60607047539531611</v>
      </c>
      <c r="L15" s="98">
        <v>1201.5714285714284</v>
      </c>
      <c r="M15" s="239">
        <v>815.78795400000035</v>
      </c>
      <c r="N15" s="240">
        <f t="shared" si="4"/>
        <v>-0.10732076470975405</v>
      </c>
      <c r="O15" s="98">
        <v>2021.6672197714283</v>
      </c>
      <c r="P15" s="244">
        <f t="shared" si="5"/>
        <v>-0.63978395662068954</v>
      </c>
      <c r="Q15" s="239">
        <v>306.63886614000012</v>
      </c>
      <c r="R15" s="240">
        <f t="shared" si="6"/>
        <v>0.63414097019956606</v>
      </c>
      <c r="S15" s="241">
        <v>483.54999999999995</v>
      </c>
      <c r="T15" s="241">
        <v>344.39680524000011</v>
      </c>
      <c r="U15" s="240">
        <f t="shared" si="7"/>
        <v>-0.1096349865199463</v>
      </c>
      <c r="V15" s="98">
        <v>864.02329805999989</v>
      </c>
      <c r="W15" s="242">
        <f t="shared" si="8"/>
        <v>-0.64510347483858432</v>
      </c>
      <c r="X15" s="243">
        <v>273.54423600000013</v>
      </c>
      <c r="Y15" s="240">
        <f t="shared" si="9"/>
        <v>0.63924100233688375</v>
      </c>
      <c r="Z15" s="241">
        <v>427.92035398230092</v>
      </c>
      <c r="AA15" s="241">
        <v>293.36179720000013</v>
      </c>
      <c r="AB15" s="240">
        <f t="shared" si="10"/>
        <v>-6.7553312630169504E-2</v>
      </c>
      <c r="AC15" s="98">
        <v>719.1245429999999</v>
      </c>
      <c r="AD15" s="245">
        <f t="shared" si="11"/>
        <v>-0.61961493504470733</v>
      </c>
      <c r="AF15" s="88"/>
      <c r="AG15" s="84"/>
      <c r="AH15" s="84"/>
      <c r="AI15" s="84"/>
      <c r="AJ15" s="84"/>
      <c r="AK15" s="90"/>
      <c r="AL15" s="90" t="e">
        <f t="shared" si="12"/>
        <v>#DIV/0!</v>
      </c>
      <c r="AM15" s="90"/>
      <c r="AN15" s="90"/>
    </row>
    <row r="16" spans="1:40" s="61" customFormat="1" ht="18" customHeight="1" thickTop="1" x14ac:dyDescent="0.3">
      <c r="A16" s="185" t="s">
        <v>88</v>
      </c>
      <c r="B16" s="111" t="s">
        <v>157</v>
      </c>
      <c r="C16" s="246">
        <v>1111.5028</v>
      </c>
      <c r="D16" s="93">
        <f t="shared" si="0"/>
        <v>1.0704961895758647</v>
      </c>
      <c r="E16" s="247">
        <v>1038.3061713095703</v>
      </c>
      <c r="F16" s="247">
        <v>963.34159999999997</v>
      </c>
      <c r="G16" s="93">
        <f t="shared" si="1"/>
        <v>0.15379923383356431</v>
      </c>
      <c r="H16" s="94">
        <v>1113.7501999999999</v>
      </c>
      <c r="I16" s="248">
        <f t="shared" si="2"/>
        <v>-2.0178672021786692E-3</v>
      </c>
      <c r="J16" s="249">
        <v>550.46411908571429</v>
      </c>
      <c r="K16" s="248">
        <f t="shared" si="3"/>
        <v>0.90126499129389204</v>
      </c>
      <c r="L16" s="94">
        <v>610.76833606445314</v>
      </c>
      <c r="M16" s="246">
        <v>568.84619391428566</v>
      </c>
      <c r="N16" s="93">
        <f t="shared" si="4"/>
        <v>-3.2314666117536195E-2</v>
      </c>
      <c r="O16" s="94">
        <v>757.12107428571449</v>
      </c>
      <c r="P16" s="250">
        <f t="shared" si="5"/>
        <v>-0.27295100112616089</v>
      </c>
      <c r="Q16" s="246">
        <v>192.66244167999997</v>
      </c>
      <c r="R16" s="93">
        <f t="shared" si="6"/>
        <v>0.90126499129389193</v>
      </c>
      <c r="S16" s="247">
        <v>213.7689176225586</v>
      </c>
      <c r="T16" s="247">
        <v>199.09616786999996</v>
      </c>
      <c r="U16" s="93">
        <f t="shared" si="7"/>
        <v>-3.2314666117536195E-2</v>
      </c>
      <c r="V16" s="94">
        <v>264.99237600000004</v>
      </c>
      <c r="W16" s="248">
        <f t="shared" si="8"/>
        <v>-0.27295100112616089</v>
      </c>
      <c r="X16" s="249">
        <v>170.497736</v>
      </c>
      <c r="Y16" s="93">
        <f t="shared" si="9"/>
        <v>0.90126499129389204</v>
      </c>
      <c r="Z16" s="247">
        <v>189.17603329429966</v>
      </c>
      <c r="AA16" s="247">
        <v>176.19129899999999</v>
      </c>
      <c r="AB16" s="93">
        <f t="shared" si="10"/>
        <v>-3.2314666117536195E-2</v>
      </c>
      <c r="AC16" s="94">
        <v>234.50870899999998</v>
      </c>
      <c r="AD16" s="251">
        <f t="shared" si="11"/>
        <v>-0.27295776465171695</v>
      </c>
      <c r="AF16" s="89"/>
      <c r="AG16" s="89"/>
      <c r="AH16" s="89"/>
      <c r="AI16" s="89"/>
      <c r="AJ16" s="89"/>
      <c r="AK16" s="90"/>
      <c r="AL16" s="90" t="e">
        <f t="shared" si="12"/>
        <v>#DIV/0!</v>
      </c>
      <c r="AM16" s="90"/>
      <c r="AN16" s="90"/>
    </row>
    <row r="17" spans="1:40" ht="18" customHeight="1" x14ac:dyDescent="0.3">
      <c r="A17" s="181"/>
      <c r="B17" s="106" t="s">
        <v>159</v>
      </c>
      <c r="C17" s="218">
        <v>2.57</v>
      </c>
      <c r="D17" s="92">
        <f t="shared" si="0"/>
        <v>1</v>
      </c>
      <c r="E17" s="219">
        <v>2.57</v>
      </c>
      <c r="F17" s="219">
        <v>15.25</v>
      </c>
      <c r="G17" s="92">
        <f t="shared" si="1"/>
        <v>-0.8314754098360656</v>
      </c>
      <c r="H17" s="91">
        <v>69.8</v>
      </c>
      <c r="I17" s="220">
        <f t="shared" si="2"/>
        <v>-0.96318051575931229</v>
      </c>
      <c r="J17" s="221">
        <v>2.58</v>
      </c>
      <c r="K17" s="220">
        <f t="shared" si="3"/>
        <v>1</v>
      </c>
      <c r="L17" s="91">
        <v>2.58</v>
      </c>
      <c r="M17" s="218">
        <v>12.05</v>
      </c>
      <c r="N17" s="92">
        <f t="shared" si="4"/>
        <v>-0.7858921161825726</v>
      </c>
      <c r="O17" s="91">
        <v>54.87</v>
      </c>
      <c r="P17" s="222">
        <f t="shared" si="5"/>
        <v>-0.95297977036632042</v>
      </c>
      <c r="Q17" s="218">
        <v>2.58</v>
      </c>
      <c r="R17" s="92">
        <f t="shared" si="6"/>
        <v>1</v>
      </c>
      <c r="S17" s="219">
        <v>2.58</v>
      </c>
      <c r="T17" s="219">
        <v>12.05</v>
      </c>
      <c r="U17" s="92">
        <f t="shared" si="7"/>
        <v>-0.7858921161825726</v>
      </c>
      <c r="V17" s="91">
        <v>53.1</v>
      </c>
      <c r="W17" s="220">
        <f t="shared" si="8"/>
        <v>-0.9514124293785311</v>
      </c>
      <c r="X17" s="221">
        <v>2.2799999999999998</v>
      </c>
      <c r="Y17" s="92">
        <f t="shared" si="9"/>
        <v>1</v>
      </c>
      <c r="Z17" s="219">
        <v>2.2799999999999998</v>
      </c>
      <c r="AA17" s="219">
        <v>10.67</v>
      </c>
      <c r="AB17" s="92">
        <f t="shared" si="10"/>
        <v>-0.78631677600749761</v>
      </c>
      <c r="AC17" s="91">
        <v>46.99</v>
      </c>
      <c r="AD17" s="223">
        <f t="shared" si="11"/>
        <v>-0.95147903809321133</v>
      </c>
      <c r="AF17" s="88"/>
      <c r="AG17" s="84"/>
      <c r="AH17" s="84"/>
      <c r="AI17" s="84"/>
      <c r="AJ17" s="84"/>
      <c r="AK17" s="90"/>
      <c r="AL17" s="90" t="e">
        <f t="shared" si="12"/>
        <v>#DIV/0!</v>
      </c>
      <c r="AM17" s="90"/>
      <c r="AN17" s="90"/>
    </row>
    <row r="18" spans="1:40" ht="18" customHeight="1" thickBot="1" x14ac:dyDescent="0.35">
      <c r="A18" s="182"/>
      <c r="B18" s="108" t="s">
        <v>156</v>
      </c>
      <c r="C18" s="224">
        <f>SUM(C16:C17)</f>
        <v>1114.0727999999999</v>
      </c>
      <c r="D18" s="95">
        <f t="shared" si="0"/>
        <v>1.0703221292868468</v>
      </c>
      <c r="E18" s="225">
        <f>SUM(E16:E17)</f>
        <v>1040.8761713095703</v>
      </c>
      <c r="F18" s="225">
        <f>SUM(F16:F17)</f>
        <v>978.59159999999997</v>
      </c>
      <c r="G18" s="95">
        <f t="shared" si="1"/>
        <v>0.13844508781804366</v>
      </c>
      <c r="H18" s="96">
        <f>SUM(H16:H17)</f>
        <v>1183.5501999999999</v>
      </c>
      <c r="I18" s="226">
        <f t="shared" si="2"/>
        <v>-5.8702537501155394E-2</v>
      </c>
      <c r="J18" s="227">
        <f>SUM(J16:J17)</f>
        <v>553.04411908571433</v>
      </c>
      <c r="K18" s="226">
        <f t="shared" si="3"/>
        <v>0.90168031209527588</v>
      </c>
      <c r="L18" s="96">
        <f>SUM(L16:L17)</f>
        <v>613.34833606445318</v>
      </c>
      <c r="M18" s="224">
        <f>SUM(M16:M17)</f>
        <v>580.89619391428562</v>
      </c>
      <c r="N18" s="95">
        <f t="shared" si="4"/>
        <v>-4.7946733203559244E-2</v>
      </c>
      <c r="O18" s="96">
        <f>SUM(O16:O17)</f>
        <v>811.99107428571449</v>
      </c>
      <c r="P18" s="228">
        <f t="shared" si="5"/>
        <v>-0.31890369660502538</v>
      </c>
      <c r="Q18" s="224">
        <f>SUM(Q16:Q17)</f>
        <v>195.24244167999998</v>
      </c>
      <c r="R18" s="95">
        <f t="shared" si="6"/>
        <v>0.90244242414292597</v>
      </c>
      <c r="S18" s="225">
        <f>SUM(S16:S17)</f>
        <v>216.34891762255862</v>
      </c>
      <c r="T18" s="225">
        <f>SUM(T16:T17)</f>
        <v>211.14616786999997</v>
      </c>
      <c r="U18" s="95">
        <f t="shared" si="7"/>
        <v>-7.5320932179037792E-2</v>
      </c>
      <c r="V18" s="96">
        <f>SUM(V16:V17)</f>
        <v>318.09237600000006</v>
      </c>
      <c r="W18" s="226">
        <f t="shared" si="8"/>
        <v>-0.38620835829149214</v>
      </c>
      <c r="X18" s="252">
        <f>SUM(X16:X17)</f>
        <v>172.777736</v>
      </c>
      <c r="Y18" s="95">
        <f t="shared" si="9"/>
        <v>0.90244080077858913</v>
      </c>
      <c r="Z18" s="225">
        <f>SUM(Z16:Z17)</f>
        <v>191.45603329429966</v>
      </c>
      <c r="AA18" s="225">
        <f>SUM(AA16:AA17)</f>
        <v>186.86129899999997</v>
      </c>
      <c r="AB18" s="95">
        <f t="shared" si="10"/>
        <v>-7.5369073614328097E-2</v>
      </c>
      <c r="AC18" s="96">
        <f>SUM(AC16:AC17)</f>
        <v>281.49870899999996</v>
      </c>
      <c r="AD18" s="229">
        <f t="shared" si="11"/>
        <v>-0.3862219240231044</v>
      </c>
      <c r="AF18" s="88"/>
      <c r="AG18" s="84"/>
      <c r="AH18" s="84"/>
      <c r="AI18" s="84"/>
      <c r="AJ18" s="84"/>
      <c r="AK18" s="90"/>
      <c r="AL18" s="90" t="e">
        <f t="shared" si="12"/>
        <v>#DIV/0!</v>
      </c>
      <c r="AM18" s="90"/>
      <c r="AN18" s="90"/>
    </row>
    <row r="19" spans="1:40" ht="18" customHeight="1" thickTop="1" x14ac:dyDescent="0.3">
      <c r="A19" s="183" t="s">
        <v>161</v>
      </c>
      <c r="B19" s="109" t="s">
        <v>157</v>
      </c>
      <c r="C19" s="230">
        <v>1360.4051730000001</v>
      </c>
      <c r="D19" s="231">
        <f t="shared" si="0"/>
        <v>0.88485755807996058</v>
      </c>
      <c r="E19" s="232">
        <v>1537.4284375803077</v>
      </c>
      <c r="F19" s="232">
        <v>1879.1299320000001</v>
      </c>
      <c r="G19" s="231">
        <f t="shared" si="1"/>
        <v>-0.27604517929630845</v>
      </c>
      <c r="H19" s="97">
        <v>1800.0900999999999</v>
      </c>
      <c r="I19" s="233">
        <f t="shared" si="2"/>
        <v>-0.24425717746017261</v>
      </c>
      <c r="J19" s="234">
        <v>607.66023137142861</v>
      </c>
      <c r="K19" s="233">
        <f t="shared" si="3"/>
        <v>0.7733857490181818</v>
      </c>
      <c r="L19" s="97">
        <v>785.71428571428578</v>
      </c>
      <c r="M19" s="230">
        <v>862.24321331428564</v>
      </c>
      <c r="N19" s="231">
        <f t="shared" si="4"/>
        <v>-0.29525657959578755</v>
      </c>
      <c r="O19" s="97">
        <v>1355.7980270285714</v>
      </c>
      <c r="P19" s="235">
        <f t="shared" si="5"/>
        <v>-0.55180622831912185</v>
      </c>
      <c r="Q19" s="230">
        <v>212.68108097999999</v>
      </c>
      <c r="R19" s="231">
        <f t="shared" si="6"/>
        <v>0.7733857490181818</v>
      </c>
      <c r="S19" s="232">
        <v>275</v>
      </c>
      <c r="T19" s="232">
        <v>301.78512465999995</v>
      </c>
      <c r="U19" s="231">
        <f t="shared" si="7"/>
        <v>-0.29525657959578766</v>
      </c>
      <c r="V19" s="97">
        <v>474.52930945999992</v>
      </c>
      <c r="W19" s="233">
        <f t="shared" si="8"/>
        <v>-0.55180622831912185</v>
      </c>
      <c r="X19" s="234">
        <v>188.213346</v>
      </c>
      <c r="Y19" s="231">
        <f t="shared" si="9"/>
        <v>0.77338574901818169</v>
      </c>
      <c r="Z19" s="232">
        <v>243.36283185840711</v>
      </c>
      <c r="AA19" s="232">
        <v>267.06648200000001</v>
      </c>
      <c r="AB19" s="231">
        <f t="shared" si="10"/>
        <v>-0.29525657959578766</v>
      </c>
      <c r="AC19" s="97">
        <v>419.93744199999998</v>
      </c>
      <c r="AD19" s="237">
        <f t="shared" si="11"/>
        <v>-0.55180622831912185</v>
      </c>
      <c r="AF19" s="88" t="s">
        <v>109</v>
      </c>
      <c r="AG19" s="87">
        <v>2493.9539999999997</v>
      </c>
      <c r="AH19" s="87">
        <v>1787.4698978285717</v>
      </c>
      <c r="AI19" s="87">
        <v>625.61446423999996</v>
      </c>
      <c r="AJ19" s="87">
        <v>539.32281400000011</v>
      </c>
      <c r="AK19" s="90">
        <f>C19/AG19-1</f>
        <v>-0.45451873891819972</v>
      </c>
      <c r="AL19" s="90">
        <f t="shared" si="12"/>
        <v>-0.66004449523339237</v>
      </c>
      <c r="AM19" s="90">
        <f>Q19/AI19-1</f>
        <v>-0.66004449523339237</v>
      </c>
      <c r="AN19" s="90">
        <f t="shared" ref="AN19:AN21" si="13">X19/AJ19-1</f>
        <v>-0.65101912785020821</v>
      </c>
    </row>
    <row r="20" spans="1:40" ht="18" customHeight="1" x14ac:dyDescent="0.3">
      <c r="A20" s="181"/>
      <c r="B20" s="106" t="s">
        <v>162</v>
      </c>
      <c r="C20" s="218">
        <v>2163.8279000000002</v>
      </c>
      <c r="D20" s="92">
        <f t="shared" si="0"/>
        <v>0.7223827742733685</v>
      </c>
      <c r="E20" s="219">
        <v>2995.4035132919039</v>
      </c>
      <c r="F20" s="219">
        <v>1807.0071</v>
      </c>
      <c r="G20" s="92">
        <f t="shared" si="1"/>
        <v>0.19746507913554967</v>
      </c>
      <c r="H20" s="91">
        <v>3306.4288999999999</v>
      </c>
      <c r="I20" s="220">
        <f t="shared" si="2"/>
        <v>-0.34556950551696419</v>
      </c>
      <c r="J20" s="221">
        <v>1778.4806936357145</v>
      </c>
      <c r="K20" s="220">
        <f t="shared" si="3"/>
        <v>1.010781405044763</v>
      </c>
      <c r="L20" s="91">
        <v>1759.5106961400359</v>
      </c>
      <c r="M20" s="218">
        <v>1406.49408721502</v>
      </c>
      <c r="N20" s="92">
        <f t="shared" si="4"/>
        <v>0.26447790275269489</v>
      </c>
      <c r="O20" s="91">
        <v>1826.1474951</v>
      </c>
      <c r="P20" s="222">
        <f t="shared" si="5"/>
        <v>-2.6102383072663771E-2</v>
      </c>
      <c r="Q20" s="218">
        <v>1676.8431331699999</v>
      </c>
      <c r="R20" s="92">
        <f t="shared" si="6"/>
        <v>1.6274683604860802</v>
      </c>
      <c r="S20" s="219">
        <v>1030.3383917516976</v>
      </c>
      <c r="T20" s="219">
        <v>447.58516664999996</v>
      </c>
      <c r="U20" s="92">
        <f t="shared" si="7"/>
        <v>2.7464224869660345</v>
      </c>
      <c r="V20" s="91">
        <v>389.70732104000001</v>
      </c>
      <c r="W20" s="220">
        <f t="shared" si="8"/>
        <v>3.3028268719588327</v>
      </c>
      <c r="X20" s="221">
        <v>759.23873100000003</v>
      </c>
      <c r="Y20" s="92">
        <f t="shared" si="9"/>
        <v>0.83267766483145444</v>
      </c>
      <c r="Z20" s="219">
        <v>911.80388650592727</v>
      </c>
      <c r="AA20" s="219">
        <v>526.37714299999971</v>
      </c>
      <c r="AB20" s="92">
        <f t="shared" si="10"/>
        <v>0.44238544757632159</v>
      </c>
      <c r="AC20" s="91">
        <v>835.41064900000003</v>
      </c>
      <c r="AD20" s="223">
        <f t="shared" si="11"/>
        <v>-9.1179012490658407E-2</v>
      </c>
      <c r="AF20" s="88" t="s">
        <v>111</v>
      </c>
      <c r="AG20" s="87">
        <v>2958.1922000000004</v>
      </c>
      <c r="AH20" s="87">
        <v>1640.8726904444534</v>
      </c>
      <c r="AI20" s="87">
        <v>388.61651263999988</v>
      </c>
      <c r="AJ20" s="87">
        <v>1032.0005269999999</v>
      </c>
      <c r="AK20" s="90">
        <f>C20/AG20-1</f>
        <v>-0.26853032064650839</v>
      </c>
      <c r="AL20" s="90">
        <f t="shared" si="12"/>
        <v>8.3862693304980418E-2</v>
      </c>
      <c r="AM20" s="90">
        <f>Q20/AI20-1</f>
        <v>3.3149044845744013</v>
      </c>
      <c r="AN20" s="90">
        <f t="shared" si="13"/>
        <v>-0.2643039309223143</v>
      </c>
    </row>
    <row r="21" spans="1:40" ht="18" customHeight="1" x14ac:dyDescent="0.3">
      <c r="A21" s="181"/>
      <c r="B21" s="106" t="s">
        <v>163</v>
      </c>
      <c r="C21" s="218">
        <v>738.993067</v>
      </c>
      <c r="D21" s="92">
        <f t="shared" si="0"/>
        <v>1.2961990489989323</v>
      </c>
      <c r="E21" s="219">
        <v>570.12313623492616</v>
      </c>
      <c r="F21" s="219">
        <v>898.86059999999998</v>
      </c>
      <c r="G21" s="92">
        <f t="shared" si="1"/>
        <v>-0.17785575761135819</v>
      </c>
      <c r="H21" s="91">
        <v>401.077</v>
      </c>
      <c r="I21" s="220">
        <f t="shared" si="2"/>
        <v>0.84252167788230192</v>
      </c>
      <c r="J21" s="221">
        <v>445.76977509419902</v>
      </c>
      <c r="K21" s="220">
        <f t="shared" si="3"/>
        <v>1.0795625921292491</v>
      </c>
      <c r="L21" s="91">
        <v>412.917026158711</v>
      </c>
      <c r="M21" s="218">
        <v>495.70838499999996</v>
      </c>
      <c r="N21" s="92">
        <f t="shared" si="4"/>
        <v>-0.10074191080266059</v>
      </c>
      <c r="O21" s="91">
        <v>340.50556</v>
      </c>
      <c r="P21" s="222">
        <f t="shared" si="5"/>
        <v>0.30914095820990117</v>
      </c>
      <c r="Q21" s="218">
        <v>369.26366790999998</v>
      </c>
      <c r="R21" s="92">
        <f t="shared" si="6"/>
        <v>0.92299363287345204</v>
      </c>
      <c r="S21" s="219">
        <v>400.07173913043476</v>
      </c>
      <c r="T21" s="219">
        <v>449.23245937000002</v>
      </c>
      <c r="U21" s="92">
        <f t="shared" si="7"/>
        <v>-0.17801205098168471</v>
      </c>
      <c r="V21" s="91">
        <v>301.99378367999998</v>
      </c>
      <c r="W21" s="220">
        <f t="shared" si="8"/>
        <v>0.22275254612949524</v>
      </c>
      <c r="X21" s="221">
        <v>326.78200700000002</v>
      </c>
      <c r="Y21" s="92">
        <f t="shared" si="9"/>
        <v>0.92299363287345204</v>
      </c>
      <c r="Z21" s="219">
        <v>354.04578684109276</v>
      </c>
      <c r="AA21" s="219">
        <v>397.55084900000003</v>
      </c>
      <c r="AB21" s="92">
        <f t="shared" si="10"/>
        <v>-0.1780120509816846</v>
      </c>
      <c r="AC21" s="91">
        <v>267.25113599999997</v>
      </c>
      <c r="AD21" s="223">
        <f t="shared" si="11"/>
        <v>0.22275254612949547</v>
      </c>
      <c r="AF21" s="88" t="s">
        <v>110</v>
      </c>
      <c r="AG21" s="87">
        <v>303.99630000000002</v>
      </c>
      <c r="AH21" s="87">
        <v>271.84609999999998</v>
      </c>
      <c r="AI21" s="87">
        <v>186.88741903999997</v>
      </c>
      <c r="AJ21" s="87">
        <v>161.10984399999998</v>
      </c>
      <c r="AK21" s="90">
        <f>C21/AG21-1</f>
        <v>1.4309278336611331</v>
      </c>
      <c r="AL21" s="90">
        <f t="shared" si="12"/>
        <v>0.63978727336606656</v>
      </c>
      <c r="AM21" s="90">
        <f>Q21/AI21-1</f>
        <v>0.97586156311017169</v>
      </c>
      <c r="AN21" s="90">
        <f t="shared" si="13"/>
        <v>1.0283180647856631</v>
      </c>
    </row>
    <row r="22" spans="1:40" ht="18" customHeight="1" thickBot="1" x14ac:dyDescent="0.35">
      <c r="A22" s="184"/>
      <c r="B22" s="110" t="s">
        <v>156</v>
      </c>
      <c r="C22" s="239">
        <v>4263.2261400000007</v>
      </c>
      <c r="D22" s="240">
        <f t="shared" si="0"/>
        <v>0.83544261456881075</v>
      </c>
      <c r="E22" s="241">
        <v>5102.9550871071378</v>
      </c>
      <c r="F22" s="241">
        <v>4584.9976320000005</v>
      </c>
      <c r="G22" s="240">
        <f t="shared" si="1"/>
        <v>-7.0179205710874326E-2</v>
      </c>
      <c r="H22" s="98">
        <v>5507.5960000000005</v>
      </c>
      <c r="I22" s="242">
        <f t="shared" si="2"/>
        <v>-0.22593702588207265</v>
      </c>
      <c r="J22" s="227">
        <v>2831.9107001013417</v>
      </c>
      <c r="K22" s="242">
        <f t="shared" si="3"/>
        <v>0.95732750234107944</v>
      </c>
      <c r="L22" s="96">
        <v>2958.1420080130324</v>
      </c>
      <c r="M22" s="224">
        <v>2764.4456855293056</v>
      </c>
      <c r="N22" s="240">
        <f t="shared" si="4"/>
        <v>2.4404536115571585E-2</v>
      </c>
      <c r="O22" s="98">
        <v>3522.4510821285717</v>
      </c>
      <c r="P22" s="244">
        <f t="shared" si="5"/>
        <v>-0.19603973651493423</v>
      </c>
      <c r="Q22" s="239">
        <v>2258.7878820599999</v>
      </c>
      <c r="R22" s="240">
        <f t="shared" si="6"/>
        <v>1.3244836776544948</v>
      </c>
      <c r="S22" s="241">
        <v>1705.4101308821323</v>
      </c>
      <c r="T22" s="241">
        <v>1198.6027506799999</v>
      </c>
      <c r="U22" s="240">
        <f t="shared" si="7"/>
        <v>0.88451751906837206</v>
      </c>
      <c r="V22" s="98">
        <v>1166.23041418</v>
      </c>
      <c r="W22" s="242">
        <f t="shared" si="8"/>
        <v>0.93682813841568247</v>
      </c>
      <c r="X22" s="253">
        <v>1274.2340840000002</v>
      </c>
      <c r="Y22" s="240">
        <f t="shared" si="9"/>
        <v>0.84430395295893557</v>
      </c>
      <c r="Z22" s="241">
        <v>1509.2125052054271</v>
      </c>
      <c r="AA22" s="241">
        <v>1190.9944739999996</v>
      </c>
      <c r="AB22" s="240">
        <f t="shared" si="10"/>
        <v>6.9890844850385658E-2</v>
      </c>
      <c r="AC22" s="98">
        <v>1522.5992270000002</v>
      </c>
      <c r="AD22" s="245">
        <f t="shared" si="11"/>
        <v>-0.16311918369310974</v>
      </c>
      <c r="AF22" s="88"/>
      <c r="AG22" s="84"/>
      <c r="AH22" s="84"/>
      <c r="AI22" s="84"/>
      <c r="AJ22" s="84"/>
      <c r="AK22" s="84"/>
      <c r="AL22" s="84"/>
      <c r="AM22" s="84"/>
      <c r="AN22" s="84"/>
    </row>
    <row r="23" spans="1:40" ht="18" customHeight="1" thickTop="1" x14ac:dyDescent="0.3">
      <c r="A23" s="185" t="s">
        <v>164</v>
      </c>
      <c r="B23" s="111" t="s">
        <v>165</v>
      </c>
      <c r="C23" s="246">
        <v>908.11</v>
      </c>
      <c r="D23" s="93">
        <f t="shared" si="0"/>
        <v>1.141875</v>
      </c>
      <c r="E23" s="254">
        <v>795.27969348659008</v>
      </c>
      <c r="F23" s="247">
        <v>452.16</v>
      </c>
      <c r="G23" s="93">
        <f t="shared" si="1"/>
        <v>1.0083819886765748</v>
      </c>
      <c r="H23" s="94">
        <v>0</v>
      </c>
      <c r="I23" s="248" t="s">
        <v>171</v>
      </c>
      <c r="J23" s="249">
        <v>456.75</v>
      </c>
      <c r="K23" s="248">
        <f t="shared" si="3"/>
        <v>1.141875</v>
      </c>
      <c r="L23" s="94">
        <v>400</v>
      </c>
      <c r="M23" s="246">
        <v>262.16000000000003</v>
      </c>
      <c r="N23" s="93">
        <f t="shared" si="4"/>
        <v>0.74225663716814139</v>
      </c>
      <c r="O23" s="94">
        <v>0</v>
      </c>
      <c r="P23" s="250" t="s">
        <v>166</v>
      </c>
      <c r="Q23" s="246">
        <v>456.88</v>
      </c>
      <c r="R23" s="93">
        <f t="shared" si="6"/>
        <v>1.343764705882353</v>
      </c>
      <c r="S23" s="247">
        <v>340</v>
      </c>
      <c r="T23" s="247">
        <v>224.99</v>
      </c>
      <c r="U23" s="93">
        <f t="shared" si="7"/>
        <v>1.0306680296902084</v>
      </c>
      <c r="V23" s="94">
        <v>0</v>
      </c>
      <c r="W23" s="248" t="s">
        <v>166</v>
      </c>
      <c r="X23" s="249">
        <v>298.59000000000003</v>
      </c>
      <c r="Y23" s="93">
        <f t="shared" si="9"/>
        <v>1.2932692307692308</v>
      </c>
      <c r="Z23" s="247">
        <v>230.88</v>
      </c>
      <c r="AA23" s="255">
        <v>198</v>
      </c>
      <c r="AB23" s="93">
        <f t="shared" si="10"/>
        <v>0.50803030303030328</v>
      </c>
      <c r="AC23" s="94">
        <v>0</v>
      </c>
      <c r="AD23" s="251" t="s">
        <v>166</v>
      </c>
      <c r="AF23" s="88"/>
      <c r="AG23" s="84"/>
      <c r="AH23" s="84"/>
      <c r="AI23" s="84"/>
      <c r="AJ23" s="84"/>
      <c r="AK23" s="84"/>
      <c r="AL23" s="84"/>
      <c r="AM23" s="84"/>
      <c r="AN23" s="84"/>
    </row>
    <row r="24" spans="1:40" ht="18" customHeight="1" x14ac:dyDescent="0.3">
      <c r="A24" s="181"/>
      <c r="B24" s="170" t="s">
        <v>159</v>
      </c>
      <c r="C24" s="256">
        <v>194.98</v>
      </c>
      <c r="D24" s="257">
        <f t="shared" si="0"/>
        <v>1.5365000000000002</v>
      </c>
      <c r="E24" s="258">
        <v>126.89879596485517</v>
      </c>
      <c r="F24" s="259">
        <v>486.47</v>
      </c>
      <c r="G24" s="257">
        <f t="shared" si="1"/>
        <v>-0.5991941949143833</v>
      </c>
      <c r="H24" s="260">
        <v>0</v>
      </c>
      <c r="I24" s="261" t="s">
        <v>172</v>
      </c>
      <c r="J24" s="262">
        <v>215.11</v>
      </c>
      <c r="K24" s="261">
        <f t="shared" si="3"/>
        <v>1.5365000000000002</v>
      </c>
      <c r="L24" s="260">
        <v>140</v>
      </c>
      <c r="M24" s="256">
        <v>200.9</v>
      </c>
      <c r="N24" s="257">
        <f t="shared" si="4"/>
        <v>7.0731707317073234E-2</v>
      </c>
      <c r="O24" s="260">
        <v>0</v>
      </c>
      <c r="P24" s="263" t="s">
        <v>166</v>
      </c>
      <c r="Q24" s="256">
        <v>125.18</v>
      </c>
      <c r="R24" s="257">
        <f t="shared" si="6"/>
        <v>0.89414285714285724</v>
      </c>
      <c r="S24" s="259">
        <v>140</v>
      </c>
      <c r="T24" s="259">
        <v>211.66</v>
      </c>
      <c r="U24" s="257">
        <f t="shared" si="7"/>
        <v>-0.40857979778890674</v>
      </c>
      <c r="V24" s="260">
        <v>0</v>
      </c>
      <c r="W24" s="261" t="s">
        <v>167</v>
      </c>
      <c r="X24" s="262">
        <v>190.36</v>
      </c>
      <c r="Y24" s="257">
        <f t="shared" si="9"/>
        <v>1.536524336104609</v>
      </c>
      <c r="Z24" s="259">
        <v>123.89</v>
      </c>
      <c r="AA24" s="259">
        <v>177.78</v>
      </c>
      <c r="AB24" s="257">
        <f t="shared" si="10"/>
        <v>7.0761615479806528E-2</v>
      </c>
      <c r="AC24" s="260">
        <v>0</v>
      </c>
      <c r="AD24" s="264" t="s">
        <v>166</v>
      </c>
      <c r="AF24" s="88"/>
      <c r="AG24" s="84"/>
      <c r="AH24" s="84"/>
      <c r="AI24" s="84"/>
      <c r="AJ24" s="84"/>
      <c r="AK24" s="84"/>
      <c r="AL24" s="84"/>
      <c r="AM24" s="84"/>
      <c r="AN24" s="84"/>
    </row>
    <row r="25" spans="1:40" ht="15" thickBot="1" x14ac:dyDescent="0.35">
      <c r="A25" s="182"/>
      <c r="B25" s="265" t="s">
        <v>156</v>
      </c>
      <c r="C25" s="266">
        <v>1103.0899999999999</v>
      </c>
      <c r="D25" s="267">
        <f t="shared" si="0"/>
        <v>1.1961784108152091</v>
      </c>
      <c r="E25" s="268">
        <v>922.17848945144522</v>
      </c>
      <c r="F25" s="269">
        <v>938.63000000000011</v>
      </c>
      <c r="G25" s="267">
        <f t="shared" si="1"/>
        <v>0.17521281015948764</v>
      </c>
      <c r="H25" s="270">
        <v>0</v>
      </c>
      <c r="I25" s="271" t="s">
        <v>166</v>
      </c>
      <c r="J25" s="272">
        <v>671.86</v>
      </c>
      <c r="K25" s="271">
        <f t="shared" si="3"/>
        <v>1.2441851851851853</v>
      </c>
      <c r="L25" s="270">
        <v>540</v>
      </c>
      <c r="M25" s="266">
        <v>463.06000000000006</v>
      </c>
      <c r="N25" s="267">
        <f t="shared" si="4"/>
        <v>0.45091348853280344</v>
      </c>
      <c r="O25" s="270">
        <v>0</v>
      </c>
      <c r="P25" s="273" t="s">
        <v>166</v>
      </c>
      <c r="Q25" s="266">
        <v>582.05999999999995</v>
      </c>
      <c r="R25" s="267">
        <f t="shared" si="6"/>
        <v>1.2126249999999998</v>
      </c>
      <c r="S25" s="269">
        <v>480</v>
      </c>
      <c r="T25" s="269">
        <v>436.65</v>
      </c>
      <c r="U25" s="267">
        <f t="shared" si="7"/>
        <v>0.3330127104087941</v>
      </c>
      <c r="V25" s="274">
        <v>0</v>
      </c>
      <c r="W25" s="271" t="s">
        <v>167</v>
      </c>
      <c r="X25" s="272">
        <v>488.95000000000005</v>
      </c>
      <c r="Y25" s="267">
        <f t="shared" si="9"/>
        <v>1.3782168729035715</v>
      </c>
      <c r="Z25" s="269">
        <v>354.77</v>
      </c>
      <c r="AA25" s="269">
        <v>375.78</v>
      </c>
      <c r="AB25" s="267">
        <f t="shared" si="10"/>
        <v>0.30116025333972019</v>
      </c>
      <c r="AC25" s="274">
        <v>0</v>
      </c>
      <c r="AD25" s="275" t="s">
        <v>167</v>
      </c>
    </row>
    <row r="26" spans="1:40" ht="15.5" thickTop="1" thickBot="1" x14ac:dyDescent="0.35">
      <c r="A26" s="99" t="s">
        <v>168</v>
      </c>
      <c r="B26" s="112" t="s">
        <v>169</v>
      </c>
      <c r="C26" s="276">
        <v>0.41</v>
      </c>
      <c r="D26" s="100">
        <f t="shared" si="0"/>
        <v>8.199999999999999E-2</v>
      </c>
      <c r="E26" s="277">
        <v>5</v>
      </c>
      <c r="F26" s="277">
        <v>3.2</v>
      </c>
      <c r="G26" s="100">
        <f t="shared" si="1"/>
        <v>-0.87187499999999996</v>
      </c>
      <c r="H26" s="274">
        <v>0</v>
      </c>
      <c r="I26" s="278" t="s">
        <v>172</v>
      </c>
      <c r="J26" s="279">
        <v>0.35029999999999994</v>
      </c>
      <c r="K26" s="278">
        <f t="shared" si="3"/>
        <v>0.10333333333333333</v>
      </c>
      <c r="L26" s="101">
        <v>3.3899999999999997</v>
      </c>
      <c r="M26" s="276">
        <v>1.4350999999999998</v>
      </c>
      <c r="N26" s="100">
        <f t="shared" si="4"/>
        <v>-0.75590551181102361</v>
      </c>
      <c r="O26" s="274">
        <v>0</v>
      </c>
      <c r="P26" s="280" t="s">
        <v>135</v>
      </c>
      <c r="Q26" s="276">
        <v>0.35029999999999994</v>
      </c>
      <c r="R26" s="100">
        <f t="shared" si="6"/>
        <v>0.10333333333333333</v>
      </c>
      <c r="S26" s="277">
        <v>3.3899999999999997</v>
      </c>
      <c r="T26" s="277">
        <v>1.4350999999999998</v>
      </c>
      <c r="U26" s="100">
        <f t="shared" si="7"/>
        <v>-0.75590551181102361</v>
      </c>
      <c r="V26" s="281">
        <v>0</v>
      </c>
      <c r="W26" s="278" t="s">
        <v>136</v>
      </c>
      <c r="X26" s="279">
        <v>0.31</v>
      </c>
      <c r="Y26" s="100">
        <f t="shared" si="9"/>
        <v>0.10333333333333333</v>
      </c>
      <c r="Z26" s="277">
        <v>3</v>
      </c>
      <c r="AA26" s="277">
        <v>1.27</v>
      </c>
      <c r="AB26" s="100">
        <f t="shared" si="10"/>
        <v>-0.75590551181102361</v>
      </c>
      <c r="AC26" s="281">
        <v>0</v>
      </c>
      <c r="AD26" s="282" t="s">
        <v>135</v>
      </c>
    </row>
    <row r="27" spans="1:40" ht="15.5" thickTop="1" thickBot="1" x14ac:dyDescent="0.35">
      <c r="A27" s="102" t="s">
        <v>170</v>
      </c>
      <c r="B27" s="113" t="s">
        <v>169</v>
      </c>
      <c r="C27" s="283">
        <v>257.85000000000002</v>
      </c>
      <c r="D27" s="103">
        <f t="shared" si="0"/>
        <v>3.86775</v>
      </c>
      <c r="E27" s="284">
        <v>66.666666666666671</v>
      </c>
      <c r="F27" s="284">
        <v>0</v>
      </c>
      <c r="G27" s="103" t="s">
        <v>166</v>
      </c>
      <c r="H27" s="281">
        <v>0</v>
      </c>
      <c r="I27" s="285" t="s">
        <v>166</v>
      </c>
      <c r="J27" s="286">
        <v>178.73209999999997</v>
      </c>
      <c r="K27" s="285">
        <f t="shared" si="3"/>
        <v>3.9542499999999996</v>
      </c>
      <c r="L27" s="104">
        <v>45.199999999999996</v>
      </c>
      <c r="M27" s="283">
        <v>0</v>
      </c>
      <c r="N27" s="103" t="s">
        <v>166</v>
      </c>
      <c r="O27" s="281">
        <v>0</v>
      </c>
      <c r="P27" s="287" t="s">
        <v>135</v>
      </c>
      <c r="Q27" s="283">
        <v>178.73209999999997</v>
      </c>
      <c r="R27" s="103">
        <f t="shared" si="6"/>
        <v>3.9542499999999996</v>
      </c>
      <c r="S27" s="284">
        <v>45.199999999999996</v>
      </c>
      <c r="T27" s="284">
        <v>0</v>
      </c>
      <c r="U27" s="103" t="s">
        <v>135</v>
      </c>
      <c r="V27" s="281">
        <v>0</v>
      </c>
      <c r="W27" s="285" t="s">
        <v>135</v>
      </c>
      <c r="X27" s="286">
        <v>158.16999999999999</v>
      </c>
      <c r="Y27" s="103">
        <f t="shared" si="9"/>
        <v>3.9542499999999996</v>
      </c>
      <c r="Z27" s="284">
        <v>40</v>
      </c>
      <c r="AA27" s="284">
        <v>0</v>
      </c>
      <c r="AB27" s="103" t="s">
        <v>172</v>
      </c>
      <c r="AC27" s="281">
        <v>0</v>
      </c>
      <c r="AD27" s="288" t="s">
        <v>135</v>
      </c>
    </row>
    <row r="28" spans="1:40" ht="15.5" thickTop="1" thickBot="1" x14ac:dyDescent="0.35">
      <c r="A28" s="289" t="s">
        <v>93</v>
      </c>
      <c r="B28" s="290"/>
      <c r="C28" s="291">
        <f>C11+C15+C18+C22+C25+C26+C27</f>
        <v>117349.66053999998</v>
      </c>
      <c r="D28" s="292">
        <f t="shared" si="0"/>
        <v>1.044040499316701</v>
      </c>
      <c r="E28" s="293">
        <f t="shared" ref="E28:AC28" si="14">E11+E15+E18+E22+E25+E26+E27</f>
        <v>112399.52915313387</v>
      </c>
      <c r="F28" s="293">
        <f t="shared" si="14"/>
        <v>120276.51057699999</v>
      </c>
      <c r="G28" s="292">
        <f t="shared" si="1"/>
        <v>-2.4334344444805533E-2</v>
      </c>
      <c r="H28" s="294">
        <f t="shared" si="14"/>
        <v>94160.900399999999</v>
      </c>
      <c r="I28" s="295">
        <f t="shared" si="2"/>
        <v>0.2462674001787688</v>
      </c>
      <c r="J28" s="296">
        <f t="shared" si="14"/>
        <v>73481.302829077758</v>
      </c>
      <c r="K28" s="297">
        <f t="shared" si="3"/>
        <v>0.92374901462564563</v>
      </c>
      <c r="L28" s="294">
        <f t="shared" si="14"/>
        <v>79546.82675234729</v>
      </c>
      <c r="M28" s="291">
        <f t="shared" si="14"/>
        <v>76274.793489816788</v>
      </c>
      <c r="N28" s="292">
        <f t="shared" si="4"/>
        <v>-3.6624034401508854E-2</v>
      </c>
      <c r="O28" s="294">
        <f t="shared" si="14"/>
        <v>71459.512361430563</v>
      </c>
      <c r="P28" s="298">
        <f t="shared" si="5"/>
        <v>2.8292810863602247E-2</v>
      </c>
      <c r="Q28" s="291">
        <f t="shared" si="14"/>
        <v>43125.172561789965</v>
      </c>
      <c r="R28" s="292">
        <f t="shared" si="6"/>
        <v>1.0896589619460777</v>
      </c>
      <c r="S28" s="293">
        <f t="shared" si="14"/>
        <v>39576.761232496552</v>
      </c>
      <c r="T28" s="293">
        <f t="shared" si="14"/>
        <v>40706.634318365766</v>
      </c>
      <c r="U28" s="292">
        <f t="shared" si="7"/>
        <v>5.9413859286642445E-2</v>
      </c>
      <c r="V28" s="294">
        <f t="shared" si="14"/>
        <v>34850.178995809976</v>
      </c>
      <c r="W28" s="295">
        <f t="shared" si="8"/>
        <v>0.23744479381224659</v>
      </c>
      <c r="X28" s="296">
        <f t="shared" si="14"/>
        <v>35477.068187999983</v>
      </c>
      <c r="Y28" s="292">
        <f t="shared" si="9"/>
        <v>1.0149740673272627</v>
      </c>
      <c r="Z28" s="293">
        <f t="shared" si="14"/>
        <v>34953.669586280128</v>
      </c>
      <c r="AA28" s="293">
        <f t="shared" si="14"/>
        <v>35523.407612452895</v>
      </c>
      <c r="AB28" s="292">
        <f t="shared" si="10"/>
        <v>-1.3044757687229458E-3</v>
      </c>
      <c r="AC28" s="294">
        <f t="shared" si="14"/>
        <v>29324.74216099998</v>
      </c>
      <c r="AD28" s="299">
        <f t="shared" si="11"/>
        <v>0.20979983364294341</v>
      </c>
    </row>
    <row r="29" spans="1:40" ht="15" thickBot="1" x14ac:dyDescent="0.35">
      <c r="A29" s="289" t="s">
        <v>94</v>
      </c>
      <c r="B29" s="290"/>
      <c r="C29" s="291">
        <f>C9+C14+C17+C21+C24+C26+C27</f>
        <v>38537.546167000008</v>
      </c>
      <c r="D29" s="292">
        <f t="shared" si="0"/>
        <v>1.2713539510427214</v>
      </c>
      <c r="E29" s="293">
        <f t="shared" ref="E29:AC29" si="15">E9+E14+E17+E21+E24+E26+E27</f>
        <v>30312.208598866444</v>
      </c>
      <c r="F29" s="293">
        <f t="shared" si="15"/>
        <v>38503.167540000002</v>
      </c>
      <c r="G29" s="292">
        <f t="shared" si="1"/>
        <v>8.9287789022263198E-4</v>
      </c>
      <c r="H29" s="294">
        <f t="shared" si="15"/>
        <v>15991.1168</v>
      </c>
      <c r="I29" s="300">
        <f t="shared" si="2"/>
        <v>1.4099346311447118</v>
      </c>
      <c r="J29" s="296">
        <f t="shared" si="15"/>
        <v>20925.948344024197</v>
      </c>
      <c r="K29" s="297">
        <f t="shared" si="3"/>
        <v>1.1489985230323749</v>
      </c>
      <c r="L29" s="294">
        <f t="shared" si="15"/>
        <v>18212.337026158712</v>
      </c>
      <c r="M29" s="291">
        <f t="shared" si="15"/>
        <v>22170.967485000001</v>
      </c>
      <c r="N29" s="292">
        <f t="shared" si="4"/>
        <v>-5.6155381663796855E-2</v>
      </c>
      <c r="O29" s="294">
        <f t="shared" si="15"/>
        <v>12468.765560000002</v>
      </c>
      <c r="P29" s="301">
        <f t="shared" si="5"/>
        <v>0.67826945204222722</v>
      </c>
      <c r="Q29" s="291">
        <f t="shared" si="15"/>
        <v>17649.022536839995</v>
      </c>
      <c r="R29" s="292">
        <f t="shared" si="6"/>
        <v>1.1458736225390789</v>
      </c>
      <c r="S29" s="293">
        <f t="shared" si="15"/>
        <v>15402.241739130435</v>
      </c>
      <c r="T29" s="293">
        <f t="shared" si="15"/>
        <v>16586.088213669998</v>
      </c>
      <c r="U29" s="292">
        <f t="shared" si="7"/>
        <v>6.4085895931383252E-2</v>
      </c>
      <c r="V29" s="294">
        <f t="shared" si="15"/>
        <v>10096.710933820001</v>
      </c>
      <c r="W29" s="295">
        <f t="shared" si="8"/>
        <v>0.74799720944002934</v>
      </c>
      <c r="X29" s="296">
        <f t="shared" si="15"/>
        <v>15698.182068</v>
      </c>
      <c r="Y29" s="292">
        <f t="shared" si="9"/>
        <v>1.1517126144817293</v>
      </c>
      <c r="Z29" s="293">
        <f t="shared" si="15"/>
        <v>13630.294459407463</v>
      </c>
      <c r="AA29" s="293">
        <f t="shared" si="15"/>
        <v>14668.431959000001</v>
      </c>
      <c r="AB29" s="292">
        <f t="shared" si="10"/>
        <v>7.0201785158650276E-2</v>
      </c>
      <c r="AC29" s="294">
        <f t="shared" si="15"/>
        <v>8935.1386139999995</v>
      </c>
      <c r="AD29" s="299">
        <f t="shared" si="11"/>
        <v>0.75690414510227555</v>
      </c>
    </row>
    <row r="31" spans="1:40" x14ac:dyDescent="0.3">
      <c r="Q31" s="78"/>
      <c r="T31" s="78"/>
      <c r="X31" s="79"/>
      <c r="Y31" s="79"/>
      <c r="AA31" s="78"/>
      <c r="AC31" s="78"/>
    </row>
    <row r="32" spans="1:40" x14ac:dyDescent="0.3"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</row>
    <row r="33" spans="3:30" x14ac:dyDescent="0.3">
      <c r="Q33" s="26"/>
    </row>
    <row r="34" spans="3:30" x14ac:dyDescent="0.3">
      <c r="C34" s="80"/>
      <c r="D34" s="80"/>
      <c r="E34" s="80"/>
      <c r="F34" s="80"/>
      <c r="G34" s="80"/>
      <c r="H34" s="80"/>
      <c r="I34" s="80"/>
      <c r="K34" s="80"/>
      <c r="L34" s="80"/>
      <c r="M34" s="80"/>
      <c r="N34" s="80"/>
      <c r="O34" s="80"/>
      <c r="P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</row>
    <row r="35" spans="3:30" x14ac:dyDescent="0.3"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</row>
    <row r="36" spans="3:30" x14ac:dyDescent="0.3">
      <c r="C36" s="80"/>
      <c r="D36" s="80"/>
      <c r="E36" s="80"/>
      <c r="F36" s="80"/>
      <c r="G36" s="80"/>
      <c r="H36" s="80"/>
      <c r="I36" s="80"/>
      <c r="J36" s="78"/>
      <c r="K36" s="78"/>
      <c r="L36" s="78"/>
      <c r="M36" s="78"/>
      <c r="N36" s="78"/>
      <c r="O36" s="78"/>
      <c r="P36" s="78"/>
      <c r="Q36" s="78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</row>
    <row r="37" spans="3:30" x14ac:dyDescent="0.3">
      <c r="C37" s="80"/>
      <c r="F37" s="80"/>
      <c r="Q37" s="80"/>
      <c r="X37" s="80"/>
      <c r="AA37" s="80"/>
    </row>
    <row r="38" spans="3:30" x14ac:dyDescent="0.3">
      <c r="F38" s="80"/>
      <c r="Q38" s="80"/>
      <c r="X38" s="80"/>
      <c r="AA38" s="80"/>
    </row>
  </sheetData>
  <mergeCells count="16">
    <mergeCell ref="AK2:AN2"/>
    <mergeCell ref="A29:B29"/>
    <mergeCell ref="A1:AB1"/>
    <mergeCell ref="A3:A4"/>
    <mergeCell ref="B3:B4"/>
    <mergeCell ref="A5:A11"/>
    <mergeCell ref="A12:A15"/>
    <mergeCell ref="A16:A18"/>
    <mergeCell ref="A19:A22"/>
    <mergeCell ref="A28:B28"/>
    <mergeCell ref="A23:A25"/>
    <mergeCell ref="C3:I3"/>
    <mergeCell ref="X3:AD3"/>
    <mergeCell ref="Q3:W3"/>
    <mergeCell ref="J3:P3"/>
    <mergeCell ref="AG2:AJ2"/>
  </mergeCells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4"/>
  <sheetViews>
    <sheetView topLeftCell="A16" zoomScaleNormal="100" workbookViewId="0">
      <selection activeCell="X26" sqref="X26"/>
    </sheetView>
  </sheetViews>
  <sheetFormatPr defaultRowHeight="14" x14ac:dyDescent="0.3"/>
  <cols>
    <col min="5" max="6" width="8.6640625" hidden="1" customWidth="1"/>
    <col min="8" max="8" width="8.6640625" hidden="1" customWidth="1"/>
    <col min="12" max="13" width="8.6640625" hidden="1" customWidth="1"/>
    <col min="15" max="15" width="8.6640625" hidden="1" customWidth="1"/>
    <col min="19" max="20" width="8.6640625" hidden="1" customWidth="1"/>
    <col min="22" max="22" width="8.6640625" hidden="1" customWidth="1"/>
    <col min="26" max="27" width="8.6640625" hidden="1" customWidth="1"/>
    <col min="29" max="29" width="8.6640625" hidden="1" customWidth="1"/>
  </cols>
  <sheetData>
    <row r="1" spans="1:31" ht="27.5" x14ac:dyDescent="0.3">
      <c r="A1" s="176" t="s">
        <v>133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15"/>
      <c r="AD1" s="115"/>
    </row>
    <row r="2" spans="1:31" ht="1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  <c r="S2" s="8"/>
      <c r="T2" s="9"/>
      <c r="U2" s="8"/>
      <c r="V2" s="8"/>
      <c r="W2" s="8"/>
      <c r="X2" s="8"/>
      <c r="Y2" s="8"/>
      <c r="Z2" s="9"/>
      <c r="AA2" s="8"/>
      <c r="AB2" s="7"/>
      <c r="AC2" s="10"/>
      <c r="AD2" s="10" t="s">
        <v>62</v>
      </c>
    </row>
    <row r="3" spans="1:31" s="7" customFormat="1" ht="14.5" x14ac:dyDescent="0.3">
      <c r="A3" s="177" t="s">
        <v>63</v>
      </c>
      <c r="B3" s="179" t="s">
        <v>64</v>
      </c>
      <c r="C3" s="188" t="s">
        <v>114</v>
      </c>
      <c r="D3" s="189"/>
      <c r="E3" s="190"/>
      <c r="F3" s="190"/>
      <c r="G3" s="189"/>
      <c r="H3" s="190"/>
      <c r="I3" s="191"/>
      <c r="J3" s="192" t="s">
        <v>66</v>
      </c>
      <c r="K3" s="189"/>
      <c r="L3" s="190"/>
      <c r="M3" s="190"/>
      <c r="N3" s="189"/>
      <c r="O3" s="190"/>
      <c r="P3" s="194"/>
      <c r="Q3" s="188" t="s">
        <v>43</v>
      </c>
      <c r="R3" s="189"/>
      <c r="S3" s="190"/>
      <c r="T3" s="190"/>
      <c r="U3" s="189"/>
      <c r="V3" s="190"/>
      <c r="W3" s="191"/>
      <c r="X3" s="192" t="s">
        <v>115</v>
      </c>
      <c r="Y3" s="189"/>
      <c r="Z3" s="190"/>
      <c r="AA3" s="190"/>
      <c r="AB3" s="189"/>
      <c r="AC3" s="190"/>
      <c r="AD3" s="193"/>
    </row>
    <row r="4" spans="1:31" s="17" customFormat="1" ht="29" x14ac:dyDescent="0.3">
      <c r="A4" s="178"/>
      <c r="B4" s="180"/>
      <c r="C4" s="116" t="s">
        <v>69</v>
      </c>
      <c r="D4" s="117" t="s">
        <v>70</v>
      </c>
      <c r="E4" s="12" t="s">
        <v>71</v>
      </c>
      <c r="F4" s="12" t="s">
        <v>61</v>
      </c>
      <c r="G4" s="117" t="s">
        <v>113</v>
      </c>
      <c r="H4" s="12" t="s">
        <v>128</v>
      </c>
      <c r="I4" s="134" t="s">
        <v>131</v>
      </c>
      <c r="J4" s="135" t="s">
        <v>73</v>
      </c>
      <c r="K4" s="117" t="s">
        <v>74</v>
      </c>
      <c r="L4" s="12" t="s">
        <v>71</v>
      </c>
      <c r="M4" s="12" t="s">
        <v>61</v>
      </c>
      <c r="N4" s="117" t="s">
        <v>113</v>
      </c>
      <c r="O4" s="12" t="s">
        <v>129</v>
      </c>
      <c r="P4" s="152" t="s">
        <v>131</v>
      </c>
      <c r="Q4" s="116" t="s">
        <v>73</v>
      </c>
      <c r="R4" s="117" t="s">
        <v>74</v>
      </c>
      <c r="S4" s="12" t="s">
        <v>71</v>
      </c>
      <c r="T4" s="12" t="s">
        <v>61</v>
      </c>
      <c r="U4" s="117" t="s">
        <v>113</v>
      </c>
      <c r="V4" s="15" t="s">
        <v>128</v>
      </c>
      <c r="W4" s="134" t="s">
        <v>131</v>
      </c>
      <c r="X4" s="135" t="s">
        <v>73</v>
      </c>
      <c r="Y4" s="117" t="s">
        <v>74</v>
      </c>
      <c r="Z4" s="12" t="s">
        <v>71</v>
      </c>
      <c r="AA4" s="12" t="s">
        <v>61</v>
      </c>
      <c r="AB4" s="117" t="s">
        <v>113</v>
      </c>
      <c r="AC4" s="12" t="s">
        <v>130</v>
      </c>
      <c r="AD4" s="161" t="s">
        <v>131</v>
      </c>
    </row>
    <row r="5" spans="1:31" s="7" customFormat="1" ht="17.25" customHeight="1" x14ac:dyDescent="0.3">
      <c r="A5" s="181" t="s">
        <v>78</v>
      </c>
      <c r="B5" s="106" t="s">
        <v>79</v>
      </c>
      <c r="C5" s="118">
        <v>189433.35020000002</v>
      </c>
      <c r="D5" s="119">
        <v>0.88750289202522015</v>
      </c>
      <c r="E5" s="91">
        <v>213445.33285714284</v>
      </c>
      <c r="F5" s="91">
        <v>179230.97865499998</v>
      </c>
      <c r="G5" s="119">
        <v>5.6923036528403248E-2</v>
      </c>
      <c r="H5" s="91">
        <v>257227.7732</v>
      </c>
      <c r="I5" s="136">
        <v>-0.26355794382781672</v>
      </c>
      <c r="J5" s="137">
        <v>170782.71</v>
      </c>
      <c r="K5" s="119">
        <v>1.0617137595994421</v>
      </c>
      <c r="L5" s="91">
        <v>160855.70000000001</v>
      </c>
      <c r="M5" s="91">
        <v>124775</v>
      </c>
      <c r="N5" s="119">
        <v>0.36872538569424962</v>
      </c>
      <c r="O5" s="91">
        <v>193087</v>
      </c>
      <c r="P5" s="153">
        <v>-0.11551419826295928</v>
      </c>
      <c r="Q5" s="118">
        <v>46448.505955509958</v>
      </c>
      <c r="R5" s="119">
        <v>0.825025268086507</v>
      </c>
      <c r="S5" s="91">
        <v>56299.494999999995</v>
      </c>
      <c r="T5" s="91">
        <v>40668.584631166595</v>
      </c>
      <c r="U5" s="119">
        <v>0.14212250996101505</v>
      </c>
      <c r="V5" s="91">
        <v>73845.121739779686</v>
      </c>
      <c r="W5" s="136">
        <v>-0.37100102401905077</v>
      </c>
      <c r="X5" s="137">
        <v>41104.872526999963</v>
      </c>
      <c r="Y5" s="119">
        <v>0.82502526808650689</v>
      </c>
      <c r="Z5" s="91">
        <v>49822.561946902657</v>
      </c>
      <c r="AA5" s="91">
        <v>35989.897903687255</v>
      </c>
      <c r="AB5" s="119">
        <v>0.14212250996101505</v>
      </c>
      <c r="AC5" s="91">
        <v>64283.10802599974</v>
      </c>
      <c r="AD5" s="162">
        <v>-0.36056494794285898</v>
      </c>
      <c r="AE5" s="26"/>
    </row>
    <row r="6" spans="1:31" s="7" customFormat="1" ht="18" customHeight="1" x14ac:dyDescent="0.3">
      <c r="A6" s="181"/>
      <c r="B6" s="106" t="s">
        <v>116</v>
      </c>
      <c r="C6" s="118">
        <v>63136.106899999999</v>
      </c>
      <c r="D6" s="119">
        <v>0.97978225937587349</v>
      </c>
      <c r="E6" s="91">
        <v>64438.916193704135</v>
      </c>
      <c r="F6" s="91">
        <v>56276.955069999996</v>
      </c>
      <c r="G6" s="119">
        <v>0.12188207093770909</v>
      </c>
      <c r="H6" s="91">
        <v>87857.952900000004</v>
      </c>
      <c r="I6" s="136">
        <v>-0.2813842706776748</v>
      </c>
      <c r="J6" s="137">
        <v>49632.474449999994</v>
      </c>
      <c r="K6" s="119">
        <v>0.89939972546390268</v>
      </c>
      <c r="L6" s="91">
        <v>55183.999999999985</v>
      </c>
      <c r="M6" s="91">
        <v>46385.819833000016</v>
      </c>
      <c r="N6" s="119">
        <v>6.9992394845853845E-2</v>
      </c>
      <c r="O6" s="91">
        <v>69465.064837999991</v>
      </c>
      <c r="P6" s="153">
        <v>-0.28550452568138718</v>
      </c>
      <c r="Q6" s="118">
        <v>23442.825477349968</v>
      </c>
      <c r="R6" s="119">
        <v>1.0449817825798544</v>
      </c>
      <c r="S6" s="91">
        <v>22433.716901240368</v>
      </c>
      <c r="T6" s="91">
        <v>24181.107316399877</v>
      </c>
      <c r="U6" s="119">
        <v>-3.0531349511409567E-2</v>
      </c>
      <c r="V6" s="91">
        <v>37683.822061380182</v>
      </c>
      <c r="W6" s="136">
        <v>-0.37790743626891632</v>
      </c>
      <c r="X6" s="137">
        <v>19912.293257000005</v>
      </c>
      <c r="Y6" s="119">
        <v>1.0305570729064339</v>
      </c>
      <c r="Z6" s="91">
        <v>19321.873363929528</v>
      </c>
      <c r="AA6" s="91">
        <v>19504.116888999997</v>
      </c>
      <c r="AB6" s="119">
        <v>2.0927703126626174E-2</v>
      </c>
      <c r="AC6" s="91">
        <v>31810.019568000094</v>
      </c>
      <c r="AD6" s="162">
        <v>-0.3740244889056541</v>
      </c>
      <c r="AE6" s="26"/>
    </row>
    <row r="7" spans="1:31" s="7" customFormat="1" ht="29" x14ac:dyDescent="0.3">
      <c r="A7" s="181"/>
      <c r="B7" s="107" t="s">
        <v>81</v>
      </c>
      <c r="C7" s="118">
        <v>5473.5626000000002</v>
      </c>
      <c r="D7" s="119">
        <f>C7/E7</f>
        <v>0.89276832490621438</v>
      </c>
      <c r="E7" s="91">
        <f>5230+901</f>
        <v>6131</v>
      </c>
      <c r="F7" s="91">
        <v>7678.9151000000002</v>
      </c>
      <c r="G7" s="119">
        <v>-0.28719584358993633</v>
      </c>
      <c r="H7" s="91">
        <v>8280.1561999999994</v>
      </c>
      <c r="I7" s="136">
        <v>-0.33895418542949707</v>
      </c>
      <c r="J7" s="137">
        <v>5916.018172000001</v>
      </c>
      <c r="K7" s="119">
        <f>J7/L7</f>
        <v>0.97447177927853745</v>
      </c>
      <c r="L7" s="91">
        <f>5084+987</f>
        <v>6071</v>
      </c>
      <c r="M7" s="91">
        <v>5559.2474519999996</v>
      </c>
      <c r="N7" s="119">
        <v>6.4176081939228968E-2</v>
      </c>
      <c r="O7" s="91">
        <v>7490.6872110000149</v>
      </c>
      <c r="P7" s="153">
        <v>-0.21021689928363652</v>
      </c>
      <c r="Q7" s="118">
        <v>3610.0037750000001</v>
      </c>
      <c r="R7" s="119">
        <f>Q7/S7</f>
        <v>0.88697881449631455</v>
      </c>
      <c r="S7" s="91">
        <f>3478+592</f>
        <v>4070</v>
      </c>
      <c r="T7" s="91">
        <v>5143.6620850000008</v>
      </c>
      <c r="U7" s="119">
        <v>-0.2981646703566454</v>
      </c>
      <c r="V7" s="91">
        <v>5195.3206170000003</v>
      </c>
      <c r="W7" s="136">
        <v>-0.30514321614965689</v>
      </c>
      <c r="X7" s="137">
        <v>2432.2804349999928</v>
      </c>
      <c r="Y7" s="119">
        <f>X7/Z7</f>
        <v>0.67530144755528054</v>
      </c>
      <c r="Z7" s="91">
        <f>S7/1.13</f>
        <v>3601.7699115044252</v>
      </c>
      <c r="AA7" s="91">
        <v>2909.6456529999869</v>
      </c>
      <c r="AB7" s="119">
        <v>-0.1640630079844283</v>
      </c>
      <c r="AC7" s="91">
        <v>4024.0296309999521</v>
      </c>
      <c r="AD7" s="162">
        <v>-0.39556100276637807</v>
      </c>
      <c r="AE7" s="26"/>
    </row>
    <row r="8" spans="1:31" s="7" customFormat="1" ht="14.5" x14ac:dyDescent="0.3">
      <c r="A8" s="181"/>
      <c r="B8" s="107" t="s">
        <v>117</v>
      </c>
      <c r="C8" s="118">
        <v>36682.357199999999</v>
      </c>
      <c r="D8" s="119">
        <v>1.1935890452619977</v>
      </c>
      <c r="E8" s="91">
        <v>30732.819931292241</v>
      </c>
      <c r="F8" s="91">
        <v>27073.79795</v>
      </c>
      <c r="G8" s="119">
        <v>0.35490252485983409</v>
      </c>
      <c r="H8" s="91">
        <v>30828.387899999998</v>
      </c>
      <c r="I8" s="136">
        <v>0.18988892052963946</v>
      </c>
      <c r="J8" s="137">
        <v>18128.49924868</v>
      </c>
      <c r="K8" s="119">
        <v>1.0966000962619007</v>
      </c>
      <c r="L8" s="91">
        <v>16531.549933723858</v>
      </c>
      <c r="M8" s="91">
        <v>14219.46364991653</v>
      </c>
      <c r="N8" s="119">
        <v>0.27490738715636565</v>
      </c>
      <c r="O8" s="91">
        <v>16177.196639515529</v>
      </c>
      <c r="P8" s="153">
        <v>0.12062056564226253</v>
      </c>
      <c r="Q8" s="118">
        <v>11167.19694202</v>
      </c>
      <c r="R8" s="119">
        <v>1.3131365511084072</v>
      </c>
      <c r="S8" s="91">
        <v>8504.2160562767567</v>
      </c>
      <c r="T8" s="91">
        <v>10044.69261081</v>
      </c>
      <c r="U8" s="119">
        <v>0.11175098877609968</v>
      </c>
      <c r="V8" s="91">
        <v>12167.167386249999</v>
      </c>
      <c r="W8" s="136">
        <v>-8.2185969214170318E-2</v>
      </c>
      <c r="X8" s="137">
        <v>8607.9478619999991</v>
      </c>
      <c r="Y8" s="119">
        <v>1.1437833916367577</v>
      </c>
      <c r="Z8" s="91">
        <v>7525.8549170590759</v>
      </c>
      <c r="AA8" s="91">
        <v>7157.8508313539824</v>
      </c>
      <c r="AB8" s="119">
        <v>0.20258832781120084</v>
      </c>
      <c r="AC8" s="91">
        <v>8766.1616649999996</v>
      </c>
      <c r="AD8" s="162">
        <v>-1.8048241527610531E-2</v>
      </c>
      <c r="AE8" s="26"/>
    </row>
    <row r="9" spans="1:31" s="7" customFormat="1" ht="18" customHeight="1" x14ac:dyDescent="0.3">
      <c r="A9" s="181"/>
      <c r="B9" s="107" t="s">
        <v>83</v>
      </c>
      <c r="C9" s="118">
        <v>181431.93</v>
      </c>
      <c r="D9" s="119">
        <v>1.2802573753556428</v>
      </c>
      <c r="E9" s="91">
        <v>141715.20000000001</v>
      </c>
      <c r="F9" s="91">
        <v>149401.01</v>
      </c>
      <c r="G9" s="119">
        <v>0.2143956054915559</v>
      </c>
      <c r="H9" s="91">
        <v>84538.200000000012</v>
      </c>
      <c r="I9" s="136">
        <v>1.1461532183084091</v>
      </c>
      <c r="J9" s="137">
        <v>93961.41</v>
      </c>
      <c r="K9" s="119">
        <v>1.1215995756225017</v>
      </c>
      <c r="L9" s="91">
        <v>83774.47</v>
      </c>
      <c r="M9" s="91">
        <v>84294.400000000009</v>
      </c>
      <c r="N9" s="119">
        <v>0.11468152095512862</v>
      </c>
      <c r="O9" s="91">
        <v>62673.02</v>
      </c>
      <c r="P9" s="153">
        <v>0.499232205500868</v>
      </c>
      <c r="Q9" s="118">
        <v>79680.842000000004</v>
      </c>
      <c r="R9" s="119">
        <v>1.1003817323095619</v>
      </c>
      <c r="S9" s="91">
        <v>72412</v>
      </c>
      <c r="T9" s="91">
        <v>65022.240000000005</v>
      </c>
      <c r="U9" s="119">
        <v>0.22543981874509389</v>
      </c>
      <c r="V9" s="91">
        <v>47896.07</v>
      </c>
      <c r="W9" s="136">
        <v>0.66361962474165437</v>
      </c>
      <c r="X9" s="137">
        <v>70513.97</v>
      </c>
      <c r="Y9" s="119">
        <v>1.1003810621520345</v>
      </c>
      <c r="Z9" s="91">
        <v>64081.409999999996</v>
      </c>
      <c r="AA9" s="91">
        <v>57541.8</v>
      </c>
      <c r="AB9" s="119">
        <v>0.22543907211800818</v>
      </c>
      <c r="AC9" s="91">
        <v>41731.93</v>
      </c>
      <c r="AD9" s="162">
        <v>0.68968868681606632</v>
      </c>
    </row>
    <row r="10" spans="1:31" s="7" customFormat="1" ht="18" customHeight="1" x14ac:dyDescent="0.3">
      <c r="A10" s="181"/>
      <c r="B10" s="106" t="s">
        <v>118</v>
      </c>
      <c r="C10" s="118">
        <v>11240.7271</v>
      </c>
      <c r="D10" s="119">
        <v>1.0923296869923558</v>
      </c>
      <c r="E10" s="91">
        <v>10290.599288709676</v>
      </c>
      <c r="F10" s="91">
        <v>6161.43102</v>
      </c>
      <c r="G10" s="119">
        <v>0.82436954394403017</v>
      </c>
      <c r="H10" s="91">
        <v>7812.0165999999999</v>
      </c>
      <c r="I10" s="136">
        <v>0.43890210115528938</v>
      </c>
      <c r="J10" s="137">
        <v>7131.5336209999996</v>
      </c>
      <c r="K10" s="119">
        <v>0.96334388384544156</v>
      </c>
      <c r="L10" s="91">
        <v>7402.8949999999995</v>
      </c>
      <c r="M10" s="91">
        <v>3581.7364766799992</v>
      </c>
      <c r="N10" s="119">
        <v>0.99108272410101916</v>
      </c>
      <c r="O10" s="91">
        <v>4819.9978318999993</v>
      </c>
      <c r="P10" s="153">
        <v>0.47957195619501225</v>
      </c>
      <c r="Q10" s="118">
        <v>2887.3127832800001</v>
      </c>
      <c r="R10" s="119">
        <v>0.96546916761297141</v>
      </c>
      <c r="S10" s="91">
        <v>2990.58</v>
      </c>
      <c r="T10" s="91">
        <v>1640.5420965999997</v>
      </c>
      <c r="U10" s="119">
        <v>0.75997482128859417</v>
      </c>
      <c r="V10" s="91">
        <v>2409.9989159499996</v>
      </c>
      <c r="W10" s="136">
        <v>0.19805563569801343</v>
      </c>
      <c r="X10" s="137">
        <v>2555.1440560000001</v>
      </c>
      <c r="Y10" s="119">
        <v>0.96546916761297141</v>
      </c>
      <c r="Z10" s="91">
        <v>2646.5309734513276</v>
      </c>
      <c r="AA10" s="91">
        <v>1451.764518</v>
      </c>
      <c r="AB10" s="119">
        <v>0.76002652242806779</v>
      </c>
      <c r="AC10" s="91">
        <v>2099.8841600000001</v>
      </c>
      <c r="AD10" s="162">
        <v>0.21680238589922984</v>
      </c>
    </row>
    <row r="11" spans="1:31" s="7" customFormat="1" ht="18" customHeight="1" thickBot="1" x14ac:dyDescent="0.35">
      <c r="A11" s="182"/>
      <c r="B11" s="108" t="s">
        <v>92</v>
      </c>
      <c r="C11" s="120">
        <f>C5+C6+C8+C9+C10</f>
        <v>481924.47139999998</v>
      </c>
      <c r="D11" s="121">
        <f t="shared" ref="D6:D29" si="0">C11/+E11</f>
        <v>1.0462452140275103</v>
      </c>
      <c r="E11" s="96">
        <f>E5+E6+E8+E9+E10</f>
        <v>460622.86827084894</v>
      </c>
      <c r="F11" s="96">
        <f>F5+F6+F8+F9+F10</f>
        <v>418144.17269500002</v>
      </c>
      <c r="G11" s="121">
        <f t="shared" ref="G6:G29" si="1">C11/F11-1</f>
        <v>0.1525318367919053</v>
      </c>
      <c r="H11" s="96">
        <f>H5+H6+H8+H9+H10</f>
        <v>468264.33059999993</v>
      </c>
      <c r="I11" s="138">
        <f t="shared" ref="I6:I29" si="2">C11/H11-1</f>
        <v>2.9171858515246951E-2</v>
      </c>
      <c r="J11" s="139">
        <f>J5+J6+J8+J9+J10</f>
        <v>339636.62731968</v>
      </c>
      <c r="K11" s="121">
        <f t="shared" ref="K6:K29" si="3">J11/L11</f>
        <v>1.0490751516858492</v>
      </c>
      <c r="L11" s="96">
        <f>L5+L6+L8+L9+L10</f>
        <v>323748.61493372393</v>
      </c>
      <c r="M11" s="96">
        <f>M5+M6+M8+M9+M10</f>
        <v>273256.41995959653</v>
      </c>
      <c r="N11" s="121">
        <f t="shared" ref="N6:N29" si="4">J11/M11-1</f>
        <v>0.24292277330537515</v>
      </c>
      <c r="O11" s="96">
        <f>O5+O6+O8+O9+O10</f>
        <v>346222.27930941555</v>
      </c>
      <c r="P11" s="154">
        <f t="shared" ref="P6:P29" si="5">J11/O11-1</f>
        <v>-1.9021456397524394E-2</v>
      </c>
      <c r="Q11" s="120">
        <f>Q5+Q6+Q8+Q9+Q10</f>
        <v>163626.68315815993</v>
      </c>
      <c r="R11" s="121">
        <f t="shared" ref="R6:R29" si="6">Q11/S11</f>
        <v>1.0060666204646309</v>
      </c>
      <c r="S11" s="96">
        <f>S5+S6+S8+S9+S10</f>
        <v>162640.00795751711</v>
      </c>
      <c r="T11" s="96">
        <f>T5+T6+T8+T9+T10</f>
        <v>141557.16665497649</v>
      </c>
      <c r="U11" s="121">
        <f t="shared" ref="U6:U29" si="7">Q11/T11-1</f>
        <v>0.1559053280359477</v>
      </c>
      <c r="V11" s="96">
        <f>V5+V6+V8+V9+V10</f>
        <v>174002.18010335989</v>
      </c>
      <c r="W11" s="138">
        <f t="shared" ref="W6:W29" si="8">Q11/V11-1</f>
        <v>-5.9628545682799849E-2</v>
      </c>
      <c r="X11" s="139">
        <f>X5+X6+X8+X9+X10</f>
        <v>142694.22770199995</v>
      </c>
      <c r="Y11" s="121">
        <f t="shared" ref="Y6:Y29" si="9">X11/Z11</f>
        <v>0.99509057054996619</v>
      </c>
      <c r="Z11" s="96">
        <f>Z5+Z6+Z8+Z9+Z10</f>
        <v>143398.23120134257</v>
      </c>
      <c r="AA11" s="96">
        <f>AA5+AA6+AA8+AA9+AA10</f>
        <v>121645.43014204124</v>
      </c>
      <c r="AB11" s="121">
        <f t="shared" ref="AB6:AB29" si="10">X11/AA11-1</f>
        <v>0.17303401809160235</v>
      </c>
      <c r="AC11" s="96">
        <f>AC5+AC6+AC8+AC9+AC10</f>
        <v>148691.10341899982</v>
      </c>
      <c r="AD11" s="163">
        <f t="shared" ref="AD6:AD29" si="11">X11/AC11-1</f>
        <v>-4.0331099703397544E-2</v>
      </c>
    </row>
    <row r="12" spans="1:31" s="7" customFormat="1" ht="18" customHeight="1" thickTop="1" x14ac:dyDescent="0.3">
      <c r="A12" s="183" t="s">
        <v>85</v>
      </c>
      <c r="B12" s="109" t="s">
        <v>119</v>
      </c>
      <c r="C12" s="122">
        <v>6546.3401999999987</v>
      </c>
      <c r="D12" s="123">
        <v>1.1203553998773028</v>
      </c>
      <c r="E12" s="97">
        <v>5843.0924693333291</v>
      </c>
      <c r="F12" s="97">
        <v>6237.3221000000003</v>
      </c>
      <c r="G12" s="123">
        <v>4.9543392989116031E-2</v>
      </c>
      <c r="H12" s="97">
        <v>10610.4856</v>
      </c>
      <c r="I12" s="140">
        <v>-0.38303104619453054</v>
      </c>
      <c r="J12" s="141">
        <v>3690.042943414287</v>
      </c>
      <c r="K12" s="123">
        <v>0.99124825614738854</v>
      </c>
      <c r="L12" s="97">
        <v>3722.6223809523808</v>
      </c>
      <c r="M12" s="97">
        <v>3801.1322708285716</v>
      </c>
      <c r="N12" s="123">
        <v>-2.9225325376553979E-2</v>
      </c>
      <c r="O12" s="97">
        <v>7242.8184378285714</v>
      </c>
      <c r="P12" s="155">
        <v>-0.49052389272364838</v>
      </c>
      <c r="Q12" s="122">
        <v>1360.4990735300005</v>
      </c>
      <c r="R12" s="123">
        <v>0.96329657484641329</v>
      </c>
      <c r="S12" s="97">
        <v>1412.3366666666666</v>
      </c>
      <c r="T12" s="97">
        <v>1330.39629479</v>
      </c>
      <c r="U12" s="123">
        <v>2.2626926170710826E-2</v>
      </c>
      <c r="V12" s="97">
        <v>2534.9864532400002</v>
      </c>
      <c r="W12" s="140">
        <v>-0.46331110693269051</v>
      </c>
      <c r="X12" s="141">
        <v>1203.9814810000007</v>
      </c>
      <c r="Y12" s="123">
        <v>0.96329807537799039</v>
      </c>
      <c r="Z12" s="97">
        <v>1249.853510324484</v>
      </c>
      <c r="AA12" s="97">
        <v>1177.3418537964603</v>
      </c>
      <c r="AB12" s="123">
        <v>2.2626926170710826E-2</v>
      </c>
      <c r="AC12" s="97">
        <v>2215.6492620000004</v>
      </c>
      <c r="AD12" s="164">
        <v>-0.45660105069463808</v>
      </c>
    </row>
    <row r="13" spans="1:31" s="7" customFormat="1" ht="18" customHeight="1" x14ac:dyDescent="0.3">
      <c r="A13" s="181"/>
      <c r="B13" s="106" t="s">
        <v>120</v>
      </c>
      <c r="C13" s="118">
        <v>384.62199999999996</v>
      </c>
      <c r="D13" s="119">
        <v>0.65031228759540238</v>
      </c>
      <c r="E13" s="91">
        <v>591.44200000000001</v>
      </c>
      <c r="F13" s="91">
        <v>892.71</v>
      </c>
      <c r="G13" s="119">
        <v>-0.56915235630831962</v>
      </c>
      <c r="H13" s="91">
        <v>4611.4430999999995</v>
      </c>
      <c r="I13" s="136">
        <v>-0.91659400503065946</v>
      </c>
      <c r="J13" s="137">
        <v>206.30869999999999</v>
      </c>
      <c r="K13" s="119">
        <v>1.1304586301369863</v>
      </c>
      <c r="L13" s="91">
        <v>182.5</v>
      </c>
      <c r="M13" s="91">
        <v>759.2240632999999</v>
      </c>
      <c r="N13" s="119">
        <v>-0.728263749829964</v>
      </c>
      <c r="O13" s="91">
        <v>2484.0823900000005</v>
      </c>
      <c r="P13" s="153">
        <v>-0.91694772249482437</v>
      </c>
      <c r="Q13" s="118">
        <v>116.37940679</v>
      </c>
      <c r="R13" s="119">
        <v>1.2753907593424658</v>
      </c>
      <c r="S13" s="91">
        <v>91.25</v>
      </c>
      <c r="T13" s="91">
        <v>198.33711476999997</v>
      </c>
      <c r="U13" s="119">
        <v>-0.4132242625140613</v>
      </c>
      <c r="V13" s="91">
        <v>1576.6159912400001</v>
      </c>
      <c r="W13" s="136">
        <v>-0.92618405024645967</v>
      </c>
      <c r="X13" s="137">
        <v>120.5862419</v>
      </c>
      <c r="Y13" s="119">
        <v>1.4932871599671234</v>
      </c>
      <c r="Z13" s="91">
        <v>80.752212389380531</v>
      </c>
      <c r="AA13" s="91">
        <v>139.4185358</v>
      </c>
      <c r="AB13" s="119">
        <v>-0.13507740410511471</v>
      </c>
      <c r="AC13" s="91">
        <v>1339.5253270000001</v>
      </c>
      <c r="AD13" s="162">
        <v>-0.90997837855737684</v>
      </c>
    </row>
    <row r="14" spans="1:31" s="7" customFormat="1" ht="18" customHeight="1" x14ac:dyDescent="0.3">
      <c r="A14" s="181"/>
      <c r="B14" s="107" t="s">
        <v>90</v>
      </c>
      <c r="C14" s="118">
        <v>362.44209999999998</v>
      </c>
      <c r="D14" s="119">
        <v>1.2606681739130434</v>
      </c>
      <c r="E14" s="91">
        <v>287.5</v>
      </c>
      <c r="F14" s="91">
        <v>1538.7930599999997</v>
      </c>
      <c r="G14" s="119">
        <v>-0.76446339054843404</v>
      </c>
      <c r="H14" s="91">
        <v>702.27517999999998</v>
      </c>
      <c r="I14" s="136">
        <v>-0.48390301932641278</v>
      </c>
      <c r="J14" s="137">
        <v>226.51928626</v>
      </c>
      <c r="K14" s="119">
        <v>0.98486646200000005</v>
      </c>
      <c r="L14" s="91">
        <v>230</v>
      </c>
      <c r="M14" s="91">
        <v>629.29983300000004</v>
      </c>
      <c r="N14" s="119">
        <v>-0.64004553254028917</v>
      </c>
      <c r="O14" s="91">
        <v>632.93869999999993</v>
      </c>
      <c r="P14" s="153">
        <v>-0.6421149690167467</v>
      </c>
      <c r="Q14" s="118">
        <v>226.98325367999996</v>
      </c>
      <c r="R14" s="119">
        <v>0.9868837116521737</v>
      </c>
      <c r="S14" s="91">
        <v>230</v>
      </c>
      <c r="T14" s="91">
        <v>630.05161399999997</v>
      </c>
      <c r="U14" s="119">
        <v>-0.63973863626988514</v>
      </c>
      <c r="V14" s="91">
        <v>546.52127426000004</v>
      </c>
      <c r="W14" s="136">
        <v>-0.58467627086001461</v>
      </c>
      <c r="X14" s="137">
        <v>200.870136</v>
      </c>
      <c r="Y14" s="119">
        <v>0.98688371165217392</v>
      </c>
      <c r="Z14" s="91">
        <v>203.53982300884957</v>
      </c>
      <c r="AA14" s="91">
        <v>557.56780000000003</v>
      </c>
      <c r="AB14" s="119">
        <v>-0.63973863626988503</v>
      </c>
      <c r="AC14" s="91">
        <v>475.66335900000001</v>
      </c>
      <c r="AD14" s="162">
        <v>-0.57770525688105401</v>
      </c>
    </row>
    <row r="15" spans="1:31" s="7" customFormat="1" ht="18" customHeight="1" thickBot="1" x14ac:dyDescent="0.35">
      <c r="A15" s="184"/>
      <c r="B15" s="110" t="s">
        <v>92</v>
      </c>
      <c r="C15" s="124">
        <v>7293.4042999999992</v>
      </c>
      <c r="D15" s="125">
        <v>1.0849995389451397</v>
      </c>
      <c r="E15" s="98">
        <v>6722.0344693333291</v>
      </c>
      <c r="F15" s="98">
        <v>8668.8251600000003</v>
      </c>
      <c r="G15" s="125">
        <v>-0.15866289083168006</v>
      </c>
      <c r="H15" s="98">
        <v>15924.203880000001</v>
      </c>
      <c r="I15" s="142">
        <v>-0.54199253193686192</v>
      </c>
      <c r="J15" s="143">
        <v>4122.8709296742873</v>
      </c>
      <c r="K15" s="125">
        <v>0.99703722159843988</v>
      </c>
      <c r="L15" s="98">
        <v>4135.1223809523808</v>
      </c>
      <c r="M15" s="98">
        <v>5189.6561671285717</v>
      </c>
      <c r="N15" s="125">
        <v>-0.20555990668733171</v>
      </c>
      <c r="O15" s="98">
        <v>10359.839527828573</v>
      </c>
      <c r="P15" s="156">
        <v>-0.60203332121125597</v>
      </c>
      <c r="Q15" s="124">
        <v>1703.8617340000005</v>
      </c>
      <c r="R15" s="125">
        <v>0.98285350641060187</v>
      </c>
      <c r="S15" s="98">
        <v>1733.5866666666666</v>
      </c>
      <c r="T15" s="98">
        <v>2158.7850235599999</v>
      </c>
      <c r="U15" s="125">
        <v>-0.21073116803904657</v>
      </c>
      <c r="V15" s="98">
        <v>4658.1237187400002</v>
      </c>
      <c r="W15" s="142">
        <v>-0.63421715761965913</v>
      </c>
      <c r="X15" s="143">
        <v>1525.4378589000007</v>
      </c>
      <c r="Y15" s="125">
        <v>0.9943240803670873</v>
      </c>
      <c r="Z15" s="98">
        <v>1534.1455457227139</v>
      </c>
      <c r="AA15" s="98">
        <v>1874.3281895964603</v>
      </c>
      <c r="AB15" s="125">
        <v>-0.18614153734281458</v>
      </c>
      <c r="AC15" s="98">
        <v>4030.8379480000003</v>
      </c>
      <c r="AD15" s="165">
        <v>-0.62155812796768861</v>
      </c>
    </row>
    <row r="16" spans="1:31" s="61" customFormat="1" ht="18" customHeight="1" thickTop="1" x14ac:dyDescent="0.3">
      <c r="A16" s="185" t="s">
        <v>88</v>
      </c>
      <c r="B16" s="111" t="s">
        <v>119</v>
      </c>
      <c r="C16" s="126">
        <v>6204.5041000000001</v>
      </c>
      <c r="D16" s="127">
        <v>1.266369812240639</v>
      </c>
      <c r="E16" s="94">
        <v>4899.4409374163151</v>
      </c>
      <c r="F16" s="94">
        <v>4350.7828</v>
      </c>
      <c r="G16" s="127">
        <v>0.42606615526750735</v>
      </c>
      <c r="H16" s="94">
        <v>7551.9575999999997</v>
      </c>
      <c r="I16" s="144">
        <v>-0.17842439952258204</v>
      </c>
      <c r="J16" s="145">
        <v>3234.6194210285717</v>
      </c>
      <c r="K16" s="127">
        <v>1.1316487947025835</v>
      </c>
      <c r="L16" s="94">
        <v>2858.3244520475846</v>
      </c>
      <c r="M16" s="94">
        <v>2617.5294009999998</v>
      </c>
      <c r="N16" s="127">
        <v>0.23575285144564906</v>
      </c>
      <c r="O16" s="94">
        <v>4720.6748542857149</v>
      </c>
      <c r="P16" s="157">
        <v>-0.31479724385338936</v>
      </c>
      <c r="Q16" s="126">
        <v>1132.11679736</v>
      </c>
      <c r="R16" s="127">
        <v>1.1316487947025837</v>
      </c>
      <c r="S16" s="94">
        <v>1000.4135582166543</v>
      </c>
      <c r="T16" s="94">
        <v>916.13529034999988</v>
      </c>
      <c r="U16" s="127">
        <v>0.23575285144564906</v>
      </c>
      <c r="V16" s="94">
        <v>1652.2361989999999</v>
      </c>
      <c r="W16" s="144">
        <v>-0.31479724385338925</v>
      </c>
      <c r="X16" s="145">
        <v>1001.8732720000002</v>
      </c>
      <c r="Y16" s="127">
        <v>0.97375522326637054</v>
      </c>
      <c r="Z16" s="94">
        <v>1028.8758900201944</v>
      </c>
      <c r="AA16" s="94">
        <v>810.739195</v>
      </c>
      <c r="AB16" s="127">
        <v>0.23575285144564906</v>
      </c>
      <c r="AC16" s="94">
        <v>1438.731041</v>
      </c>
      <c r="AD16" s="166">
        <v>-0.30364102570301033</v>
      </c>
    </row>
    <row r="17" spans="1:30" s="7" customFormat="1" ht="18" customHeight="1" x14ac:dyDescent="0.3">
      <c r="A17" s="181"/>
      <c r="B17" s="106" t="s">
        <v>121</v>
      </c>
      <c r="C17" s="118">
        <v>21.43</v>
      </c>
      <c r="D17" s="119">
        <v>0.77560622511762567</v>
      </c>
      <c r="E17" s="91">
        <v>27.630000000000003</v>
      </c>
      <c r="F17" s="91">
        <v>71.42</v>
      </c>
      <c r="G17" s="119">
        <v>-0.69994399327919354</v>
      </c>
      <c r="H17" s="91">
        <v>301.10000000000002</v>
      </c>
      <c r="I17" s="136">
        <v>-0.92882763201594154</v>
      </c>
      <c r="J17" s="137">
        <v>20.58</v>
      </c>
      <c r="K17" s="119">
        <v>0.7967479674796748</v>
      </c>
      <c r="L17" s="91">
        <v>25.83</v>
      </c>
      <c r="M17" s="91">
        <v>58.789999999999992</v>
      </c>
      <c r="N17" s="119">
        <v>-0.64994046606565736</v>
      </c>
      <c r="O17" s="91">
        <v>229.63</v>
      </c>
      <c r="P17" s="153">
        <v>-0.91037756390715496</v>
      </c>
      <c r="Q17" s="118">
        <v>20.579599999999999</v>
      </c>
      <c r="R17" s="119">
        <v>0.79674481989655277</v>
      </c>
      <c r="S17" s="91">
        <v>25.829599999999999</v>
      </c>
      <c r="T17" s="91">
        <v>58.789999999999992</v>
      </c>
      <c r="U17" s="119">
        <v>-0.64994726994386798</v>
      </c>
      <c r="V17" s="91">
        <v>182.98</v>
      </c>
      <c r="W17" s="136">
        <v>-0.88753087769155103</v>
      </c>
      <c r="X17" s="137">
        <v>18.21</v>
      </c>
      <c r="Y17" s="119">
        <v>0.79693654266958425</v>
      </c>
      <c r="Z17" s="91">
        <v>22.85</v>
      </c>
      <c r="AA17" s="91">
        <v>52.04</v>
      </c>
      <c r="AB17" s="119">
        <v>-0.65007686395080699</v>
      </c>
      <c r="AC17" s="91">
        <v>159.74</v>
      </c>
      <c r="AD17" s="162">
        <v>-0.88600225366220109</v>
      </c>
    </row>
    <row r="18" spans="1:30" s="7" customFormat="1" ht="18" customHeight="1" thickBot="1" x14ac:dyDescent="0.35">
      <c r="A18" s="182"/>
      <c r="B18" s="108" t="s">
        <v>92</v>
      </c>
      <c r="C18" s="120">
        <f>SUM(C16:C17)</f>
        <v>6225.9341000000004</v>
      </c>
      <c r="D18" s="121">
        <f t="shared" si="0"/>
        <v>1.2636177110258515</v>
      </c>
      <c r="E18" s="96">
        <f>SUM(E16:E17)</f>
        <v>4927.0709374163152</v>
      </c>
      <c r="F18" s="96">
        <f>SUM(F16:F17)</f>
        <v>4422.2028</v>
      </c>
      <c r="G18" s="121">
        <f t="shared" si="1"/>
        <v>0.40788072858169255</v>
      </c>
      <c r="H18" s="96">
        <f>SUM(H16:H17)</f>
        <v>7853.0576000000001</v>
      </c>
      <c r="I18" s="138">
        <f t="shared" si="2"/>
        <v>-0.20719617541070878</v>
      </c>
      <c r="J18" s="139">
        <f>SUM(J16:J17)</f>
        <v>3255.1994210285716</v>
      </c>
      <c r="K18" s="121">
        <f t="shared" si="3"/>
        <v>1.1286494794748478</v>
      </c>
      <c r="L18" s="96">
        <f>SUM(L16:L17)</f>
        <v>2884.1544520475845</v>
      </c>
      <c r="M18" s="96">
        <f>SUM(M16:M17)</f>
        <v>2676.3194009999997</v>
      </c>
      <c r="N18" s="121">
        <f t="shared" si="4"/>
        <v>0.21629706073657529</v>
      </c>
      <c r="O18" s="96">
        <f>SUM(O16:O17)</f>
        <v>4950.304854285715</v>
      </c>
      <c r="P18" s="154">
        <f t="shared" si="5"/>
        <v>-0.34242445327172322</v>
      </c>
      <c r="Q18" s="120">
        <f>SUM(Q16:Q17)</f>
        <v>1152.69639736</v>
      </c>
      <c r="R18" s="121">
        <f t="shared" si="6"/>
        <v>1.1232195685115103</v>
      </c>
      <c r="S18" s="96">
        <f>SUM(S16:S17)</f>
        <v>1026.2431582166544</v>
      </c>
      <c r="T18" s="96">
        <f>SUM(T16:T17)</f>
        <v>974.92529034999984</v>
      </c>
      <c r="U18" s="121">
        <f t="shared" si="7"/>
        <v>0.18234331263083758</v>
      </c>
      <c r="V18" s="96">
        <f>SUM(V16:V17)</f>
        <v>1835.216199</v>
      </c>
      <c r="W18" s="138">
        <f t="shared" si="8"/>
        <v>-0.37190157868696971</v>
      </c>
      <c r="X18" s="139">
        <f>SUM(X16:X17)</f>
        <v>1020.0832720000002</v>
      </c>
      <c r="Y18" s="121">
        <f t="shared" si="9"/>
        <v>0.96991362643018464</v>
      </c>
      <c r="Z18" s="96">
        <f>SUM(Z16:Z17)</f>
        <v>1051.7258900201944</v>
      </c>
      <c r="AA18" s="96">
        <f>SUM(AA16:AA17)</f>
        <v>862.77919499999996</v>
      </c>
      <c r="AB18" s="121">
        <f t="shared" si="10"/>
        <v>0.18232251995830784</v>
      </c>
      <c r="AC18" s="96">
        <f>SUM(AC16:AC17)</f>
        <v>1598.471041</v>
      </c>
      <c r="AD18" s="163">
        <f t="shared" si="11"/>
        <v>-0.36183812791388559</v>
      </c>
    </row>
    <row r="19" spans="1:30" s="7" customFormat="1" ht="18" customHeight="1" thickTop="1" x14ac:dyDescent="0.3">
      <c r="A19" s="183" t="s">
        <v>122</v>
      </c>
      <c r="B19" s="109" t="s">
        <v>119</v>
      </c>
      <c r="C19" s="122">
        <v>5559.0284830000001</v>
      </c>
      <c r="D19" s="123">
        <v>0.69134383266116461</v>
      </c>
      <c r="E19" s="97">
        <v>8040.9026889005927</v>
      </c>
      <c r="F19" s="97">
        <v>7471.5024720000001</v>
      </c>
      <c r="G19" s="123">
        <v>-0.25596913019397849</v>
      </c>
      <c r="H19" s="97">
        <v>15417.359</v>
      </c>
      <c r="I19" s="140">
        <v>-0.63943056116161012</v>
      </c>
      <c r="J19" s="141">
        <v>3004.4363644285713</v>
      </c>
      <c r="K19" s="123">
        <v>0.68773886693917574</v>
      </c>
      <c r="L19" s="97">
        <v>4368.5714285714294</v>
      </c>
      <c r="M19" s="97">
        <v>3094.6642266857143</v>
      </c>
      <c r="N19" s="123">
        <v>-2.9155945733658539E-2</v>
      </c>
      <c r="O19" s="97">
        <v>11076.577893428572</v>
      </c>
      <c r="P19" s="155">
        <v>-0.72875770898419623</v>
      </c>
      <c r="Q19" s="122">
        <v>1051.5527275499999</v>
      </c>
      <c r="R19" s="123">
        <v>0.68773886693917585</v>
      </c>
      <c r="S19" s="97">
        <v>1529</v>
      </c>
      <c r="T19" s="97">
        <v>1083.1324793399999</v>
      </c>
      <c r="U19" s="123">
        <v>-2.9155945733658539E-2</v>
      </c>
      <c r="V19" s="97">
        <v>3876.8022627</v>
      </c>
      <c r="W19" s="140">
        <v>-0.72875770898419623</v>
      </c>
      <c r="X19" s="141">
        <v>930.57763499999999</v>
      </c>
      <c r="Y19" s="123">
        <v>0.68773886693917574</v>
      </c>
      <c r="Z19" s="97">
        <v>1353.0973451327436</v>
      </c>
      <c r="AA19" s="97">
        <v>958.52431799999999</v>
      </c>
      <c r="AB19" s="123">
        <v>-2.9155945733658428E-2</v>
      </c>
      <c r="AC19" s="97">
        <v>3366.504093</v>
      </c>
      <c r="AD19" s="164">
        <v>-0.72357745325931488</v>
      </c>
    </row>
    <row r="20" spans="1:30" s="7" customFormat="1" ht="18" customHeight="1" x14ac:dyDescent="0.3">
      <c r="A20" s="181"/>
      <c r="B20" s="106" t="s">
        <v>117</v>
      </c>
      <c r="C20" s="118">
        <v>11771.2749</v>
      </c>
      <c r="D20" s="119">
        <v>1.0374947179953158</v>
      </c>
      <c r="E20" s="91">
        <v>11345.864895336408</v>
      </c>
      <c r="F20" s="91">
        <v>10449.6425</v>
      </c>
      <c r="G20" s="119">
        <v>0.12647632682170706</v>
      </c>
      <c r="H20" s="91">
        <v>12557.817299999999</v>
      </c>
      <c r="I20" s="136">
        <v>-6.2633687145615569E-2</v>
      </c>
      <c r="J20" s="137">
        <v>8279.0042880557139</v>
      </c>
      <c r="K20" s="119">
        <v>1.1244912501772557</v>
      </c>
      <c r="L20" s="91">
        <v>7362.4443825158078</v>
      </c>
      <c r="M20" s="91">
        <v>5562.3777501297091</v>
      </c>
      <c r="N20" s="119">
        <v>0.48839303261319422</v>
      </c>
      <c r="O20" s="91">
        <v>8670.6367961250035</v>
      </c>
      <c r="P20" s="153">
        <v>-4.5167675371238447E-2</v>
      </c>
      <c r="Q20" s="118">
        <v>4617.7288992899994</v>
      </c>
      <c r="R20" s="119">
        <v>1.069664886089799</v>
      </c>
      <c r="S20" s="91">
        <v>4316.9865247893522</v>
      </c>
      <c r="T20" s="91">
        <v>3971.0944209199997</v>
      </c>
      <c r="U20" s="119">
        <v>0.16283533198391975</v>
      </c>
      <c r="V20" s="91">
        <v>3532.5724168899997</v>
      </c>
      <c r="W20" s="136">
        <v>0.30718591279590757</v>
      </c>
      <c r="X20" s="137">
        <v>3935.1797810000003</v>
      </c>
      <c r="Y20" s="119">
        <v>1.0300595396801659</v>
      </c>
      <c r="Z20" s="91">
        <v>3820.3420573357107</v>
      </c>
      <c r="AA20" s="91">
        <v>2802.9239189999994</v>
      </c>
      <c r="AB20" s="119">
        <v>0.40395526054947517</v>
      </c>
      <c r="AC20" s="91">
        <v>3515.2331499999996</v>
      </c>
      <c r="AD20" s="162">
        <v>0.11946480164480722</v>
      </c>
    </row>
    <row r="21" spans="1:30" s="7" customFormat="1" ht="18" customHeight="1" x14ac:dyDescent="0.3">
      <c r="A21" s="181"/>
      <c r="B21" s="106" t="s">
        <v>121</v>
      </c>
      <c r="C21" s="118">
        <v>3326.6197349999998</v>
      </c>
      <c r="D21" s="119">
        <v>1.3877257490150765</v>
      </c>
      <c r="E21" s="91">
        <v>2397.1737480269662</v>
      </c>
      <c r="F21" s="91">
        <v>4503.9951999999994</v>
      </c>
      <c r="G21" s="119">
        <v>-0.26140690935905075</v>
      </c>
      <c r="H21" s="91">
        <v>1759.6756</v>
      </c>
      <c r="I21" s="136">
        <v>0.89047329803288733</v>
      </c>
      <c r="J21" s="137">
        <v>1943.5067769126829</v>
      </c>
      <c r="K21" s="119">
        <v>1.1814720981011628</v>
      </c>
      <c r="L21" s="91">
        <v>1644.9874525486011</v>
      </c>
      <c r="M21" s="91">
        <v>2315.7396111130297</v>
      </c>
      <c r="N21" s="119">
        <v>-0.1607403666690479</v>
      </c>
      <c r="O21" s="91">
        <v>1526.3282400000001</v>
      </c>
      <c r="P21" s="153">
        <v>0.27332163946117038</v>
      </c>
      <c r="Q21" s="118">
        <v>1641.9604871400002</v>
      </c>
      <c r="R21" s="119">
        <v>1.0302082631756337</v>
      </c>
      <c r="S21" s="91">
        <v>1593.8141304347826</v>
      </c>
      <c r="T21" s="91">
        <v>2239.1581161499998</v>
      </c>
      <c r="U21" s="119">
        <v>-0.26670632355200496</v>
      </c>
      <c r="V21" s="91">
        <v>1257.5195454799998</v>
      </c>
      <c r="W21" s="136">
        <v>0.30571369092578027</v>
      </c>
      <c r="X21" s="137">
        <v>1453.0623780000001</v>
      </c>
      <c r="Y21" s="119">
        <v>1.0302082631756333</v>
      </c>
      <c r="Z21" s="91">
        <v>1410.4549826856487</v>
      </c>
      <c r="AA21" s="91">
        <v>1981.5558550000001</v>
      </c>
      <c r="AB21" s="119">
        <v>-0.26670632355200508</v>
      </c>
      <c r="AC21" s="91">
        <v>1097.326288</v>
      </c>
      <c r="AD21" s="162">
        <v>0.32418442343923881</v>
      </c>
    </row>
    <row r="22" spans="1:30" s="7" customFormat="1" ht="18" customHeight="1" thickBot="1" x14ac:dyDescent="0.35">
      <c r="A22" s="184"/>
      <c r="B22" s="110" t="s">
        <v>123</v>
      </c>
      <c r="C22" s="124">
        <v>20656.923117999999</v>
      </c>
      <c r="D22" s="125">
        <v>0.94826380602693083</v>
      </c>
      <c r="E22" s="98">
        <v>21783.941332263967</v>
      </c>
      <c r="F22" s="98">
        <v>22425.140171999999</v>
      </c>
      <c r="G22" s="125">
        <v>-7.8849765951866546E-2</v>
      </c>
      <c r="H22" s="98">
        <v>29734.851899999998</v>
      </c>
      <c r="I22" s="142">
        <v>-0.30529591378257381</v>
      </c>
      <c r="J22" s="143">
        <v>13226.947429396969</v>
      </c>
      <c r="K22" s="125">
        <v>0.98885647444150271</v>
      </c>
      <c r="L22" s="98">
        <v>13376.003263635837</v>
      </c>
      <c r="M22" s="98">
        <v>10972.781587928454</v>
      </c>
      <c r="N22" s="125">
        <v>0.20543248978439554</v>
      </c>
      <c r="O22" s="98">
        <v>21273.542929553576</v>
      </c>
      <c r="P22" s="156">
        <v>-0.37824425986788202</v>
      </c>
      <c r="Q22" s="124">
        <v>7311.242113979999</v>
      </c>
      <c r="R22" s="125">
        <v>0.98272016318691768</v>
      </c>
      <c r="S22" s="98">
        <v>7439.800655224135</v>
      </c>
      <c r="T22" s="98">
        <v>7293.3850164099995</v>
      </c>
      <c r="U22" s="125">
        <v>2.4483963934196495E-3</v>
      </c>
      <c r="V22" s="98">
        <v>8666.8942250700002</v>
      </c>
      <c r="W22" s="142">
        <v>-0.156417290425516</v>
      </c>
      <c r="X22" s="143">
        <v>6318.8197940000009</v>
      </c>
      <c r="Y22" s="125">
        <v>0.95973893631225116</v>
      </c>
      <c r="Z22" s="98">
        <v>6583.8943851541026</v>
      </c>
      <c r="AA22" s="98">
        <v>5743.0040919999992</v>
      </c>
      <c r="AB22" s="125">
        <v>0.10026385020378314</v>
      </c>
      <c r="AC22" s="98">
        <v>7979.0635309999998</v>
      </c>
      <c r="AD22" s="165">
        <v>-0.20807501162883002</v>
      </c>
    </row>
    <row r="23" spans="1:30" s="7" customFormat="1" ht="18" customHeight="1" thickTop="1" x14ac:dyDescent="0.3">
      <c r="A23" s="185" t="s">
        <v>124</v>
      </c>
      <c r="B23" s="111" t="s">
        <v>125</v>
      </c>
      <c r="C23" s="126">
        <v>1783.54</v>
      </c>
      <c r="D23" s="127">
        <v>1.1262771661146356</v>
      </c>
      <c r="E23" s="94">
        <v>1583.5711258825845</v>
      </c>
      <c r="F23" s="94">
        <v>1052.5</v>
      </c>
      <c r="G23" s="127">
        <v>0.69457482185273145</v>
      </c>
      <c r="H23" s="211">
        <v>0</v>
      </c>
      <c r="I23" s="144" t="s">
        <v>134</v>
      </c>
      <c r="J23" s="145">
        <v>1157.72</v>
      </c>
      <c r="K23" s="127">
        <v>1.1242728817674192</v>
      </c>
      <c r="L23" s="94">
        <v>1029.75</v>
      </c>
      <c r="M23" s="94">
        <v>677.6400000000001</v>
      </c>
      <c r="N23" s="127">
        <v>0.70845876866772906</v>
      </c>
      <c r="O23" s="211">
        <v>0</v>
      </c>
      <c r="P23" s="157" t="s">
        <v>134</v>
      </c>
      <c r="Q23" s="126">
        <v>1009.42</v>
      </c>
      <c r="R23" s="127">
        <v>1.1923222300968579</v>
      </c>
      <c r="S23" s="94">
        <v>846.6</v>
      </c>
      <c r="T23" s="94">
        <v>661.19</v>
      </c>
      <c r="U23" s="127">
        <v>0.52667160725358797</v>
      </c>
      <c r="V23" s="211">
        <v>0</v>
      </c>
      <c r="W23" s="144" t="s">
        <v>134</v>
      </c>
      <c r="X23" s="145">
        <v>692.93000000000006</v>
      </c>
      <c r="Y23" s="127">
        <v>1.2489951152688406</v>
      </c>
      <c r="Z23" s="94">
        <v>554.79</v>
      </c>
      <c r="AA23" s="94">
        <v>422.9</v>
      </c>
      <c r="AB23" s="127">
        <v>0.638519744620478</v>
      </c>
      <c r="AC23" s="211">
        <v>0</v>
      </c>
      <c r="AD23" s="166" t="s">
        <v>134</v>
      </c>
    </row>
    <row r="24" spans="1:30" s="7" customFormat="1" ht="18" customHeight="1" x14ac:dyDescent="0.3">
      <c r="A24" s="181"/>
      <c r="B24" s="106" t="s">
        <v>121</v>
      </c>
      <c r="C24" s="118">
        <v>1141.1099999999999</v>
      </c>
      <c r="D24" s="119">
        <v>0.70218146016631389</v>
      </c>
      <c r="E24" s="91">
        <v>1625.0927498566032</v>
      </c>
      <c r="F24" s="91">
        <v>3214.24</v>
      </c>
      <c r="G24" s="119">
        <v>-0.64498295086863466</v>
      </c>
      <c r="H24" s="212">
        <v>0</v>
      </c>
      <c r="I24" s="136" t="s">
        <v>134</v>
      </c>
      <c r="J24" s="137">
        <v>554.44000000000005</v>
      </c>
      <c r="K24" s="119">
        <v>0.80681024447031435</v>
      </c>
      <c r="L24" s="91">
        <v>687.2</v>
      </c>
      <c r="M24" s="91">
        <v>876.89</v>
      </c>
      <c r="N24" s="119">
        <v>-0.36772001049162373</v>
      </c>
      <c r="O24" s="212">
        <v>0</v>
      </c>
      <c r="P24" s="153" t="s">
        <v>134</v>
      </c>
      <c r="Q24" s="118">
        <v>513.26</v>
      </c>
      <c r="R24" s="119">
        <v>0.74699461504875564</v>
      </c>
      <c r="S24" s="91">
        <v>687.1</v>
      </c>
      <c r="T24" s="91">
        <v>903.09</v>
      </c>
      <c r="U24" s="119">
        <v>-0.43166240352567298</v>
      </c>
      <c r="V24" s="212">
        <v>0</v>
      </c>
      <c r="W24" s="136" t="s">
        <v>134</v>
      </c>
      <c r="X24" s="137">
        <v>490.7</v>
      </c>
      <c r="Y24" s="119">
        <v>0.80701927504769422</v>
      </c>
      <c r="Z24" s="91">
        <v>608.04</v>
      </c>
      <c r="AA24" s="91">
        <v>776.03</v>
      </c>
      <c r="AB24" s="119">
        <v>-0.36767908457147269</v>
      </c>
      <c r="AC24" s="212">
        <v>0</v>
      </c>
      <c r="AD24" s="162" t="s">
        <v>134</v>
      </c>
    </row>
    <row r="25" spans="1:30" s="7" customFormat="1" ht="15" thickBot="1" x14ac:dyDescent="0.35">
      <c r="A25" s="182"/>
      <c r="B25" s="108" t="s">
        <v>123</v>
      </c>
      <c r="C25" s="120">
        <v>2924.6499999999996</v>
      </c>
      <c r="D25" s="121">
        <v>0.91148531390694243</v>
      </c>
      <c r="E25" s="96">
        <v>3208.6638757391875</v>
      </c>
      <c r="F25" s="96">
        <v>4266.74</v>
      </c>
      <c r="G25" s="121">
        <v>-0.31454693747451223</v>
      </c>
      <c r="H25" s="213">
        <v>0</v>
      </c>
      <c r="I25" s="138" t="s">
        <v>134</v>
      </c>
      <c r="J25" s="139">
        <v>1712.16</v>
      </c>
      <c r="K25" s="121">
        <v>0.99721016919537553</v>
      </c>
      <c r="L25" s="96">
        <v>1716.95</v>
      </c>
      <c r="M25" s="96">
        <v>1554.5300000000002</v>
      </c>
      <c r="N25" s="121">
        <v>0.10140042327906174</v>
      </c>
      <c r="O25" s="213">
        <v>0</v>
      </c>
      <c r="P25" s="154" t="s">
        <v>134</v>
      </c>
      <c r="Q25" s="120">
        <v>1522.6799999999998</v>
      </c>
      <c r="R25" s="121">
        <v>0.99281476168742244</v>
      </c>
      <c r="S25" s="96">
        <v>1533.7</v>
      </c>
      <c r="T25" s="96">
        <v>1564.2800000000002</v>
      </c>
      <c r="U25" s="121">
        <v>-2.6593704451888689E-2</v>
      </c>
      <c r="V25" s="213">
        <v>0</v>
      </c>
      <c r="W25" s="138" t="s">
        <v>134</v>
      </c>
      <c r="X25" s="139">
        <v>1183.6300000000001</v>
      </c>
      <c r="Y25" s="121">
        <v>1.0178873954060355</v>
      </c>
      <c r="Z25" s="96">
        <v>1162.83</v>
      </c>
      <c r="AA25" s="96">
        <v>1198.9299999999998</v>
      </c>
      <c r="AB25" s="121">
        <v>-1.2761378896182229E-2</v>
      </c>
      <c r="AC25" s="213">
        <v>0</v>
      </c>
      <c r="AD25" s="163" t="s">
        <v>134</v>
      </c>
    </row>
    <row r="26" spans="1:30" s="7" customFormat="1" ht="15.5" thickTop="1" thickBot="1" x14ac:dyDescent="0.35">
      <c r="A26" s="99" t="s">
        <v>126</v>
      </c>
      <c r="B26" s="112" t="s">
        <v>121</v>
      </c>
      <c r="C26" s="128">
        <v>7</v>
      </c>
      <c r="D26" s="129">
        <v>0.39418604651162792</v>
      </c>
      <c r="E26" s="101">
        <v>17.75811209439528</v>
      </c>
      <c r="F26" s="101">
        <v>386.86</v>
      </c>
      <c r="G26" s="129">
        <v>-0.98190559892467555</v>
      </c>
      <c r="H26" s="214">
        <v>0</v>
      </c>
      <c r="I26" s="146" t="s">
        <v>134</v>
      </c>
      <c r="J26" s="147">
        <v>2.7006999999999999</v>
      </c>
      <c r="K26" s="129">
        <v>0.22431063122923589</v>
      </c>
      <c r="L26" s="101">
        <v>12.04</v>
      </c>
      <c r="M26" s="101">
        <v>157.95140000000001</v>
      </c>
      <c r="N26" s="129">
        <v>-0.98290170267563315</v>
      </c>
      <c r="O26" s="214">
        <v>0</v>
      </c>
      <c r="P26" s="158" t="s">
        <v>134</v>
      </c>
      <c r="Q26" s="128">
        <v>2.7006999999999999</v>
      </c>
      <c r="R26" s="129">
        <v>0.22431063122923589</v>
      </c>
      <c r="S26" s="101">
        <v>12.04</v>
      </c>
      <c r="T26" s="101">
        <v>157.95140000000001</v>
      </c>
      <c r="U26" s="129">
        <v>-0.98290170267563315</v>
      </c>
      <c r="V26" s="214">
        <v>0</v>
      </c>
      <c r="W26" s="146" t="s">
        <v>134</v>
      </c>
      <c r="X26" s="147">
        <v>2.39</v>
      </c>
      <c r="Y26" s="129">
        <v>0.22431063122923589</v>
      </c>
      <c r="Z26" s="101">
        <v>10.654867256637168</v>
      </c>
      <c r="AA26" s="101">
        <v>139.78000000000003</v>
      </c>
      <c r="AB26" s="129">
        <v>-0.98290170267563315</v>
      </c>
      <c r="AC26" s="214">
        <v>0</v>
      </c>
      <c r="AD26" s="167" t="s">
        <v>134</v>
      </c>
    </row>
    <row r="27" spans="1:30" s="7" customFormat="1" ht="15.5" thickTop="1" thickBot="1" x14ac:dyDescent="0.35">
      <c r="A27" s="102" t="s">
        <v>127</v>
      </c>
      <c r="B27" s="113" t="s">
        <v>121</v>
      </c>
      <c r="C27" s="130">
        <v>502.63</v>
      </c>
      <c r="D27" s="131">
        <v>2.2925202825428856</v>
      </c>
      <c r="E27" s="104">
        <v>219.2477876106195</v>
      </c>
      <c r="F27" s="104">
        <v>0</v>
      </c>
      <c r="G27" s="131" t="s">
        <v>134</v>
      </c>
      <c r="H27" s="215">
        <v>0</v>
      </c>
      <c r="I27" s="148" t="s">
        <v>134</v>
      </c>
      <c r="J27" s="149">
        <v>364.15379999999993</v>
      </c>
      <c r="K27" s="131">
        <v>2.4497396569122092</v>
      </c>
      <c r="L27" s="104">
        <v>148.65</v>
      </c>
      <c r="M27" s="104">
        <v>0</v>
      </c>
      <c r="N27" s="131" t="s">
        <v>134</v>
      </c>
      <c r="O27" s="215">
        <v>0</v>
      </c>
      <c r="P27" s="159" t="s">
        <v>134</v>
      </c>
      <c r="Q27" s="130">
        <v>364.15379999999993</v>
      </c>
      <c r="R27" s="131">
        <v>2.4497396569122092</v>
      </c>
      <c r="S27" s="104">
        <v>148.65</v>
      </c>
      <c r="T27" s="104">
        <v>0</v>
      </c>
      <c r="U27" s="131" t="s">
        <v>134</v>
      </c>
      <c r="V27" s="215">
        <v>0</v>
      </c>
      <c r="W27" s="148" t="s">
        <v>134</v>
      </c>
      <c r="X27" s="149">
        <v>322.26</v>
      </c>
      <c r="Y27" s="131">
        <v>2.4497396569122096</v>
      </c>
      <c r="Z27" s="104">
        <v>131.54867256637169</v>
      </c>
      <c r="AA27" s="104">
        <v>0</v>
      </c>
      <c r="AB27" s="131" t="s">
        <v>134</v>
      </c>
      <c r="AC27" s="215">
        <v>0</v>
      </c>
      <c r="AD27" s="168" t="s">
        <v>134</v>
      </c>
    </row>
    <row r="28" spans="1:30" s="7" customFormat="1" ht="15" thickTop="1" x14ac:dyDescent="0.3">
      <c r="A28" s="186" t="s">
        <v>93</v>
      </c>
      <c r="B28" s="187"/>
      <c r="C28" s="122">
        <f>C11+C15+C18+C22+C25+C26+C27</f>
        <v>519535.01291799999</v>
      </c>
      <c r="D28" s="123">
        <f t="shared" si="0"/>
        <v>1.0442881566743181</v>
      </c>
      <c r="E28" s="97">
        <f t="shared" ref="E28:AC28" si="12">E11+E15+E18+E22+E25+E26+E27</f>
        <v>497501.58478530683</v>
      </c>
      <c r="F28" s="97">
        <f t="shared" si="12"/>
        <v>458313.94082700001</v>
      </c>
      <c r="G28" s="123">
        <f t="shared" si="1"/>
        <v>0.13357890004508755</v>
      </c>
      <c r="H28" s="97">
        <f t="shared" si="12"/>
        <v>521776.44397999992</v>
      </c>
      <c r="I28" s="140">
        <f t="shared" si="2"/>
        <v>-4.2957689789573372E-3</v>
      </c>
      <c r="J28" s="141">
        <f t="shared" si="12"/>
        <v>362320.65959977976</v>
      </c>
      <c r="K28" s="123">
        <f t="shared" si="3"/>
        <v>1.0471043646690656</v>
      </c>
      <c r="L28" s="97">
        <f t="shared" si="12"/>
        <v>346021.53503035981</v>
      </c>
      <c r="M28" s="97">
        <f t="shared" si="12"/>
        <v>293807.65851565363</v>
      </c>
      <c r="N28" s="123">
        <f t="shared" si="4"/>
        <v>0.23318997683811515</v>
      </c>
      <c r="O28" s="97">
        <f t="shared" si="12"/>
        <v>382805.96662108344</v>
      </c>
      <c r="P28" s="155">
        <f t="shared" si="5"/>
        <v>-5.3513552053855107E-2</v>
      </c>
      <c r="Q28" s="122">
        <f t="shared" si="12"/>
        <v>175684.01790349992</v>
      </c>
      <c r="R28" s="123">
        <f t="shared" si="6"/>
        <v>1.0065889126388115</v>
      </c>
      <c r="S28" s="97">
        <f t="shared" si="12"/>
        <v>174534.02843762457</v>
      </c>
      <c r="T28" s="97">
        <f t="shared" si="12"/>
        <v>153706.49338529646</v>
      </c>
      <c r="U28" s="123">
        <f t="shared" si="7"/>
        <v>0.14298370897781365</v>
      </c>
      <c r="V28" s="97">
        <f t="shared" si="12"/>
        <v>189162.41424616988</v>
      </c>
      <c r="W28" s="140">
        <f t="shared" si="8"/>
        <v>-7.1253036161452288E-2</v>
      </c>
      <c r="X28" s="141">
        <f t="shared" si="12"/>
        <v>153066.84862689997</v>
      </c>
      <c r="Y28" s="123">
        <f t="shared" si="9"/>
        <v>0.9947607327143827</v>
      </c>
      <c r="Z28" s="97">
        <f t="shared" si="12"/>
        <v>153873.03056206257</v>
      </c>
      <c r="AA28" s="97">
        <f t="shared" si="12"/>
        <v>131464.2516186377</v>
      </c>
      <c r="AB28" s="123">
        <f t="shared" si="10"/>
        <v>0.16432297557916242</v>
      </c>
      <c r="AC28" s="97">
        <f t="shared" si="12"/>
        <v>162299.47593899982</v>
      </c>
      <c r="AD28" s="164">
        <f t="shared" si="11"/>
        <v>-5.6886365520797733E-2</v>
      </c>
    </row>
    <row r="29" spans="1:30" s="7" customFormat="1" ht="15" thickBot="1" x14ac:dyDescent="0.35">
      <c r="A29" s="174" t="s">
        <v>94</v>
      </c>
      <c r="B29" s="175"/>
      <c r="C29" s="132">
        <f>C9+C14+C17+C21+C24+C26+C27</f>
        <v>186793.16183499995</v>
      </c>
      <c r="D29" s="133">
        <f t="shared" si="0"/>
        <v>1.2768724418795669</v>
      </c>
      <c r="E29" s="114">
        <f t="shared" ref="E29:AC29" si="13">E9+E14+E17+E21+E24+E26+E27</f>
        <v>146289.60239758863</v>
      </c>
      <c r="F29" s="114">
        <f t="shared" si="13"/>
        <v>159116.31826</v>
      </c>
      <c r="G29" s="133">
        <f t="shared" si="1"/>
        <v>0.1739409501027751</v>
      </c>
      <c r="H29" s="114">
        <f t="shared" si="13"/>
        <v>87301.250780000017</v>
      </c>
      <c r="I29" s="150">
        <f t="shared" si="2"/>
        <v>1.1396390105076559</v>
      </c>
      <c r="J29" s="151">
        <f t="shared" si="13"/>
        <v>97073.310563172679</v>
      </c>
      <c r="K29" s="133">
        <f t="shared" si="3"/>
        <v>1.1219341848189759</v>
      </c>
      <c r="L29" s="114">
        <f t="shared" si="13"/>
        <v>86523.177452548582</v>
      </c>
      <c r="M29" s="114">
        <f t="shared" si="13"/>
        <v>88333.070844113041</v>
      </c>
      <c r="N29" s="133">
        <f t="shared" si="4"/>
        <v>9.8946404053857684E-2</v>
      </c>
      <c r="O29" s="114">
        <f t="shared" si="13"/>
        <v>65061.916939999996</v>
      </c>
      <c r="P29" s="160">
        <f t="shared" si="5"/>
        <v>0.49201430158741788</v>
      </c>
      <c r="Q29" s="132">
        <f t="shared" si="13"/>
        <v>82450.479840819986</v>
      </c>
      <c r="R29" s="133">
        <f t="shared" si="6"/>
        <v>1.0977380036804962</v>
      </c>
      <c r="S29" s="114">
        <f t="shared" si="13"/>
        <v>75109.433730434772</v>
      </c>
      <c r="T29" s="114">
        <f t="shared" si="13"/>
        <v>69011.281130150004</v>
      </c>
      <c r="U29" s="133">
        <f t="shared" si="7"/>
        <v>0.19473915699847222</v>
      </c>
      <c r="V29" s="114">
        <f t="shared" si="13"/>
        <v>49883.090819739999</v>
      </c>
      <c r="W29" s="150">
        <f t="shared" si="8"/>
        <v>0.65287432045394134</v>
      </c>
      <c r="X29" s="151">
        <f t="shared" si="13"/>
        <v>73001.462513999999</v>
      </c>
      <c r="Y29" s="133">
        <f t="shared" si="9"/>
        <v>1.098286621950187</v>
      </c>
      <c r="Z29" s="114">
        <f t="shared" si="13"/>
        <v>66468.498345517495</v>
      </c>
      <c r="AA29" s="114">
        <f t="shared" si="13"/>
        <v>61048.773654999997</v>
      </c>
      <c r="AB29" s="133">
        <f t="shared" si="10"/>
        <v>0.19578917222067838</v>
      </c>
      <c r="AC29" s="114">
        <f t="shared" si="13"/>
        <v>43464.659646999993</v>
      </c>
      <c r="AD29" s="169">
        <f t="shared" si="11"/>
        <v>0.67955905112071169</v>
      </c>
    </row>
    <row r="34" spans="3:30" x14ac:dyDescent="0.3"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</row>
  </sheetData>
  <mergeCells count="14">
    <mergeCell ref="A1:AB1"/>
    <mergeCell ref="A29:B29"/>
    <mergeCell ref="A28:B28"/>
    <mergeCell ref="A3:A4"/>
    <mergeCell ref="B3:B4"/>
    <mergeCell ref="C3:I3"/>
    <mergeCell ref="J3:P3"/>
    <mergeCell ref="A5:A11"/>
    <mergeCell ref="A12:A15"/>
    <mergeCell ref="A16:A18"/>
    <mergeCell ref="A19:A22"/>
    <mergeCell ref="A23:A25"/>
    <mergeCell ref="Q3:W3"/>
    <mergeCell ref="X3:AD3"/>
  </mergeCells>
  <phoneticPr fontId="4" type="noConversion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="80" zoomScaleNormal="80" workbookViewId="0">
      <selection activeCell="O24" sqref="O24"/>
    </sheetView>
  </sheetViews>
  <sheetFormatPr defaultColWidth="9" defaultRowHeight="14.5" x14ac:dyDescent="0.3"/>
  <cols>
    <col min="1" max="1" width="8.1640625" style="7" customWidth="1"/>
    <col min="2" max="2" width="13" style="7" customWidth="1"/>
    <col min="3" max="3" width="9.5" style="7" bestFit="1" customWidth="1"/>
    <col min="4" max="4" width="8.25" style="7" bestFit="1" customWidth="1"/>
    <col min="5" max="5" width="8.5" style="7" customWidth="1"/>
    <col min="6" max="6" width="8.75" style="7" customWidth="1"/>
    <col min="7" max="7" width="7.5" style="7" customWidth="1"/>
    <col min="8" max="8" width="7.58203125" style="7" bestFit="1" customWidth="1"/>
    <col min="9" max="9" width="7.58203125" style="7" customWidth="1"/>
    <col min="10" max="10" width="8.5" style="7" customWidth="1"/>
    <col min="11" max="11" width="8.1640625" style="7" customWidth="1"/>
    <col min="12" max="12" width="7.58203125" style="7" customWidth="1"/>
    <col min="13" max="13" width="7.58203125" style="7" bestFit="1" customWidth="1"/>
    <col min="14" max="15" width="8.4140625" style="7" customWidth="1"/>
    <col min="16" max="16" width="8.1640625" style="7" customWidth="1"/>
    <col min="17" max="17" width="8.25" style="7" customWidth="1"/>
    <col min="18" max="18" width="8.1640625" style="7" customWidth="1"/>
    <col min="19" max="19" width="8.4140625" style="7" customWidth="1"/>
    <col min="20" max="20" width="7.83203125" style="7" customWidth="1"/>
    <col min="21" max="21" width="7.58203125" style="7" customWidth="1"/>
    <col min="22" max="22" width="9.83203125" style="7" customWidth="1"/>
    <col min="23" max="23" width="10.25" style="7" bestFit="1" customWidth="1"/>
    <col min="24" max="24" width="13.5" style="7" bestFit="1" customWidth="1"/>
    <col min="25" max="16384" width="9" style="7"/>
  </cols>
  <sheetData>
    <row r="1" spans="1:25" ht="40.5" customHeight="1" x14ac:dyDescent="0.3">
      <c r="A1" s="176" t="s">
        <v>95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</row>
    <row r="2" spans="1:25" ht="1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8"/>
      <c r="P2" s="9"/>
      <c r="Q2" s="8"/>
      <c r="R2" s="8"/>
      <c r="S2" s="8"/>
      <c r="T2" s="9"/>
      <c r="U2" s="8"/>
      <c r="V2" s="10" t="s">
        <v>62</v>
      </c>
    </row>
    <row r="3" spans="1:25" x14ac:dyDescent="0.3">
      <c r="A3" s="177" t="s">
        <v>63</v>
      </c>
      <c r="B3" s="198" t="s">
        <v>64</v>
      </c>
      <c r="C3" s="200" t="s">
        <v>65</v>
      </c>
      <c r="D3" s="190"/>
      <c r="E3" s="190"/>
      <c r="F3" s="190"/>
      <c r="G3" s="201"/>
      <c r="H3" s="202" t="s">
        <v>66</v>
      </c>
      <c r="I3" s="190"/>
      <c r="J3" s="190"/>
      <c r="K3" s="190"/>
      <c r="L3" s="203"/>
      <c r="M3" s="200" t="s">
        <v>67</v>
      </c>
      <c r="N3" s="190"/>
      <c r="O3" s="190"/>
      <c r="P3" s="190"/>
      <c r="Q3" s="201"/>
      <c r="R3" s="202" t="s">
        <v>68</v>
      </c>
      <c r="S3" s="190"/>
      <c r="T3" s="190"/>
      <c r="U3" s="190"/>
      <c r="V3" s="204"/>
    </row>
    <row r="4" spans="1:25" s="17" customFormat="1" ht="29" x14ac:dyDescent="0.3">
      <c r="A4" s="178"/>
      <c r="B4" s="199"/>
      <c r="C4" s="11" t="s">
        <v>69</v>
      </c>
      <c r="D4" s="12" t="s">
        <v>70</v>
      </c>
      <c r="E4" s="12" t="s">
        <v>71</v>
      </c>
      <c r="F4" s="12" t="s">
        <v>96</v>
      </c>
      <c r="G4" s="13" t="s">
        <v>72</v>
      </c>
      <c r="H4" s="14" t="s">
        <v>73</v>
      </c>
      <c r="I4" s="12" t="s">
        <v>74</v>
      </c>
      <c r="J4" s="12" t="s">
        <v>71</v>
      </c>
      <c r="K4" s="12" t="s">
        <v>96</v>
      </c>
      <c r="L4" s="15" t="s">
        <v>75</v>
      </c>
      <c r="M4" s="11" t="s">
        <v>76</v>
      </c>
      <c r="N4" s="12" t="s">
        <v>70</v>
      </c>
      <c r="O4" s="12" t="s">
        <v>71</v>
      </c>
      <c r="P4" s="12" t="s">
        <v>96</v>
      </c>
      <c r="Q4" s="13" t="s">
        <v>75</v>
      </c>
      <c r="R4" s="14" t="s">
        <v>77</v>
      </c>
      <c r="S4" s="12" t="s">
        <v>70</v>
      </c>
      <c r="T4" s="12" t="s">
        <v>71</v>
      </c>
      <c r="U4" s="12" t="s">
        <v>96</v>
      </c>
      <c r="V4" s="16" t="s">
        <v>75</v>
      </c>
    </row>
    <row r="5" spans="1:25" ht="17.25" customHeight="1" x14ac:dyDescent="0.3">
      <c r="A5" s="178" t="s">
        <v>78</v>
      </c>
      <c r="B5" s="18" t="s">
        <v>79</v>
      </c>
      <c r="C5" s="19"/>
      <c r="D5" s="20" t="e">
        <f t="shared" ref="D5:D23" si="0">C5/E5</f>
        <v>#DIV/0!</v>
      </c>
      <c r="E5" s="21"/>
      <c r="F5" s="21"/>
      <c r="G5" s="22" t="e">
        <f>C5/F5-1</f>
        <v>#DIV/0!</v>
      </c>
      <c r="H5" s="23"/>
      <c r="I5" s="20" t="e">
        <f>H5/J5</f>
        <v>#DIV/0!</v>
      </c>
      <c r="J5" s="21"/>
      <c r="K5" s="21"/>
      <c r="L5" s="24" t="e">
        <f>H5/K5-1</f>
        <v>#DIV/0!</v>
      </c>
      <c r="M5" s="19"/>
      <c r="N5" s="20" t="e">
        <f>M5/O5</f>
        <v>#DIV/0!</v>
      </c>
      <c r="O5" s="21"/>
      <c r="P5" s="21"/>
      <c r="Q5" s="22" t="e">
        <f>M5/P5-1</f>
        <v>#DIV/0!</v>
      </c>
      <c r="R5" s="23"/>
      <c r="S5" s="20" t="e">
        <f>R5/T5</f>
        <v>#DIV/0!</v>
      </c>
      <c r="T5" s="21"/>
      <c r="U5" s="21"/>
      <c r="V5" s="25" t="e">
        <f>R5/U5-1</f>
        <v>#DIV/0!</v>
      </c>
      <c r="W5" s="26"/>
    </row>
    <row r="6" spans="1:25" ht="18" customHeight="1" x14ac:dyDescent="0.3">
      <c r="A6" s="178"/>
      <c r="B6" s="18" t="s">
        <v>80</v>
      </c>
      <c r="C6" s="19"/>
      <c r="D6" s="20" t="e">
        <f t="shared" si="0"/>
        <v>#DIV/0!</v>
      </c>
      <c r="E6" s="21"/>
      <c r="F6" s="21"/>
      <c r="G6" s="22" t="e">
        <f t="shared" ref="G6:G23" si="1">C6/F6-1</f>
        <v>#DIV/0!</v>
      </c>
      <c r="H6" s="23"/>
      <c r="I6" s="20" t="e">
        <f t="shared" ref="I6:I23" si="2">H6/J6</f>
        <v>#DIV/0!</v>
      </c>
      <c r="J6" s="21"/>
      <c r="K6" s="21"/>
      <c r="L6" s="24" t="e">
        <f t="shared" ref="L6:L23" si="3">H6/K6-1</f>
        <v>#DIV/0!</v>
      </c>
      <c r="M6" s="19"/>
      <c r="N6" s="20" t="e">
        <f t="shared" ref="N6:N23" si="4">M6/O6</f>
        <v>#DIV/0!</v>
      </c>
      <c r="O6" s="21"/>
      <c r="P6" s="21"/>
      <c r="Q6" s="22" t="e">
        <f t="shared" ref="Q6:Q23" si="5">M6/P6-1</f>
        <v>#DIV/0!</v>
      </c>
      <c r="R6" s="23"/>
      <c r="S6" s="20" t="e">
        <f t="shared" ref="S6:S23" si="6">R6/T6</f>
        <v>#DIV/0!</v>
      </c>
      <c r="T6" s="21"/>
      <c r="U6" s="21"/>
      <c r="V6" s="25" t="e">
        <f t="shared" ref="V6:V23" si="7">R6/U6-1</f>
        <v>#DIV/0!</v>
      </c>
      <c r="W6" s="26"/>
      <c r="X6" s="26"/>
      <c r="Y6" s="26"/>
    </row>
    <row r="7" spans="1:25" x14ac:dyDescent="0.3">
      <c r="A7" s="178"/>
      <c r="B7" s="27" t="s">
        <v>81</v>
      </c>
      <c r="C7" s="19"/>
      <c r="D7" s="20" t="e">
        <f t="shared" si="0"/>
        <v>#DIV/0!</v>
      </c>
      <c r="E7" s="21"/>
      <c r="F7" s="21"/>
      <c r="G7" s="22" t="e">
        <f t="shared" si="1"/>
        <v>#DIV/0!</v>
      </c>
      <c r="H7" s="23"/>
      <c r="I7" s="20" t="e">
        <f t="shared" si="2"/>
        <v>#DIV/0!</v>
      </c>
      <c r="J7" s="21"/>
      <c r="K7" s="21"/>
      <c r="L7" s="24" t="e">
        <f t="shared" si="3"/>
        <v>#DIV/0!</v>
      </c>
      <c r="M7" s="19"/>
      <c r="N7" s="20" t="e">
        <f t="shared" si="4"/>
        <v>#DIV/0!</v>
      </c>
      <c r="O7" s="21"/>
      <c r="P7" s="21"/>
      <c r="Q7" s="22" t="e">
        <f t="shared" si="5"/>
        <v>#DIV/0!</v>
      </c>
      <c r="R7" s="23"/>
      <c r="S7" s="20" t="e">
        <f t="shared" si="6"/>
        <v>#DIV/0!</v>
      </c>
      <c r="T7" s="21"/>
      <c r="U7" s="21"/>
      <c r="V7" s="25" t="e">
        <f t="shared" si="7"/>
        <v>#DIV/0!</v>
      </c>
      <c r="W7" s="26"/>
    </row>
    <row r="8" spans="1:25" x14ac:dyDescent="0.3">
      <c r="A8" s="178"/>
      <c r="B8" s="27" t="s">
        <v>82</v>
      </c>
      <c r="C8" s="19"/>
      <c r="D8" s="20" t="e">
        <f t="shared" si="0"/>
        <v>#DIV/0!</v>
      </c>
      <c r="E8" s="21"/>
      <c r="F8" s="21"/>
      <c r="G8" s="22" t="e">
        <f t="shared" si="1"/>
        <v>#DIV/0!</v>
      </c>
      <c r="H8" s="23"/>
      <c r="I8" s="20" t="e">
        <f t="shared" si="2"/>
        <v>#DIV/0!</v>
      </c>
      <c r="J8" s="21"/>
      <c r="K8" s="21"/>
      <c r="L8" s="24" t="e">
        <f t="shared" si="3"/>
        <v>#DIV/0!</v>
      </c>
      <c r="M8" s="19"/>
      <c r="N8" s="20" t="e">
        <f t="shared" si="4"/>
        <v>#DIV/0!</v>
      </c>
      <c r="O8" s="21"/>
      <c r="P8" s="21"/>
      <c r="Q8" s="22" t="e">
        <f t="shared" si="5"/>
        <v>#DIV/0!</v>
      </c>
      <c r="R8" s="23"/>
      <c r="S8" s="20" t="e">
        <f t="shared" si="6"/>
        <v>#DIV/0!</v>
      </c>
      <c r="T8" s="21"/>
      <c r="U8" s="21"/>
      <c r="V8" s="25" t="e">
        <f t="shared" si="7"/>
        <v>#DIV/0!</v>
      </c>
      <c r="W8" s="26"/>
    </row>
    <row r="9" spans="1:25" ht="18" customHeight="1" x14ac:dyDescent="0.3">
      <c r="A9" s="178"/>
      <c r="B9" s="18" t="s">
        <v>83</v>
      </c>
      <c r="C9" s="19"/>
      <c r="D9" s="20" t="e">
        <f t="shared" si="0"/>
        <v>#DIV/0!</v>
      </c>
      <c r="E9" s="21"/>
      <c r="F9" s="21"/>
      <c r="G9" s="22" t="e">
        <f t="shared" si="1"/>
        <v>#DIV/0!</v>
      </c>
      <c r="H9" s="23"/>
      <c r="I9" s="20" t="e">
        <f t="shared" si="2"/>
        <v>#DIV/0!</v>
      </c>
      <c r="J9" s="21"/>
      <c r="K9" s="21"/>
      <c r="L9" s="24" t="e">
        <f t="shared" si="3"/>
        <v>#DIV/0!</v>
      </c>
      <c r="M9" s="19"/>
      <c r="N9" s="20" t="e">
        <f t="shared" si="4"/>
        <v>#DIV/0!</v>
      </c>
      <c r="O9" s="21"/>
      <c r="P9" s="21"/>
      <c r="Q9" s="22" t="e">
        <f t="shared" si="5"/>
        <v>#DIV/0!</v>
      </c>
      <c r="R9" s="23"/>
      <c r="S9" s="20" t="e">
        <f t="shared" si="6"/>
        <v>#DIV/0!</v>
      </c>
      <c r="T9" s="21"/>
      <c r="U9" s="21"/>
      <c r="V9" s="25" t="e">
        <f t="shared" si="7"/>
        <v>#DIV/0!</v>
      </c>
    </row>
    <row r="10" spans="1:25" ht="18" customHeight="1" thickBot="1" x14ac:dyDescent="0.35">
      <c r="A10" s="205"/>
      <c r="B10" s="28" t="s">
        <v>84</v>
      </c>
      <c r="C10" s="29">
        <f>C5+C6+C9+C8</f>
        <v>0</v>
      </c>
      <c r="D10" s="30" t="e">
        <f t="shared" si="0"/>
        <v>#DIV/0!</v>
      </c>
      <c r="E10" s="31">
        <f>E5+E6+E9+E8</f>
        <v>0</v>
      </c>
      <c r="F10" s="31">
        <f>F5+F6+F9+F8</f>
        <v>0</v>
      </c>
      <c r="G10" s="32" t="e">
        <f t="shared" si="1"/>
        <v>#DIV/0!</v>
      </c>
      <c r="H10" s="33">
        <f>H5+H6+H9+H8</f>
        <v>0</v>
      </c>
      <c r="I10" s="34" t="e">
        <f t="shared" si="2"/>
        <v>#DIV/0!</v>
      </c>
      <c r="J10" s="31">
        <f t="shared" ref="J10:P10" si="8">J5+J6+J9+J8</f>
        <v>0</v>
      </c>
      <c r="K10" s="31">
        <f t="shared" si="8"/>
        <v>0</v>
      </c>
      <c r="L10" s="35" t="e">
        <f t="shared" si="3"/>
        <v>#DIV/0!</v>
      </c>
      <c r="M10" s="29">
        <f>M5+M6+M9+M8</f>
        <v>0</v>
      </c>
      <c r="N10" s="34" t="e">
        <f t="shared" si="4"/>
        <v>#DIV/0!</v>
      </c>
      <c r="O10" s="31">
        <f t="shared" si="8"/>
        <v>0</v>
      </c>
      <c r="P10" s="31">
        <f t="shared" si="8"/>
        <v>0</v>
      </c>
      <c r="Q10" s="32" t="e">
        <f t="shared" si="5"/>
        <v>#DIV/0!</v>
      </c>
      <c r="R10" s="33">
        <f>R5+R6+R9+R8</f>
        <v>0</v>
      </c>
      <c r="S10" s="34" t="e">
        <f t="shared" si="6"/>
        <v>#DIV/0!</v>
      </c>
      <c r="T10" s="31">
        <f>T5+T6+T9+T8</f>
        <v>0</v>
      </c>
      <c r="U10" s="31">
        <f>U5+U6+U9+U8</f>
        <v>0</v>
      </c>
      <c r="V10" s="36" t="e">
        <f t="shared" si="7"/>
        <v>#DIV/0!</v>
      </c>
      <c r="X10" s="37"/>
    </row>
    <row r="11" spans="1:25" ht="18" hidden="1" customHeight="1" x14ac:dyDescent="0.3">
      <c r="A11" s="206" t="s">
        <v>85</v>
      </c>
      <c r="B11" s="38" t="s">
        <v>86</v>
      </c>
      <c r="C11" s="39"/>
      <c r="D11" s="40" t="e">
        <f t="shared" si="0"/>
        <v>#DIV/0!</v>
      </c>
      <c r="E11" s="41"/>
      <c r="F11" s="41"/>
      <c r="G11" s="42" t="e">
        <f t="shared" si="1"/>
        <v>#DIV/0!</v>
      </c>
      <c r="H11" s="43"/>
      <c r="I11" s="40" t="e">
        <f t="shared" si="2"/>
        <v>#DIV/0!</v>
      </c>
      <c r="J11" s="41"/>
      <c r="K11" s="41"/>
      <c r="L11" s="44" t="e">
        <f t="shared" si="3"/>
        <v>#DIV/0!</v>
      </c>
      <c r="M11" s="39"/>
      <c r="N11" s="40" t="e">
        <f t="shared" si="4"/>
        <v>#DIV/0!</v>
      </c>
      <c r="O11" s="41"/>
      <c r="P11" s="41"/>
      <c r="Q11" s="42" t="e">
        <f t="shared" si="5"/>
        <v>#DIV/0!</v>
      </c>
      <c r="R11" s="43"/>
      <c r="S11" s="40" t="e">
        <f t="shared" si="6"/>
        <v>#DIV/0!</v>
      </c>
      <c r="T11" s="41"/>
      <c r="U11" s="41"/>
      <c r="V11" s="45" t="e">
        <f t="shared" si="7"/>
        <v>#DIV/0!</v>
      </c>
      <c r="X11" s="37"/>
    </row>
    <row r="12" spans="1:25" ht="18" hidden="1" customHeight="1" thickTop="1" x14ac:dyDescent="0.3">
      <c r="A12" s="178"/>
      <c r="B12" s="18" t="s">
        <v>87</v>
      </c>
      <c r="C12" s="19"/>
      <c r="D12" s="20" t="e">
        <f t="shared" si="0"/>
        <v>#DIV/0!</v>
      </c>
      <c r="E12" s="21"/>
      <c r="F12" s="21"/>
      <c r="G12" s="22" t="e">
        <f t="shared" si="1"/>
        <v>#DIV/0!</v>
      </c>
      <c r="H12" s="23"/>
      <c r="I12" s="20" t="e">
        <f t="shared" si="2"/>
        <v>#DIV/0!</v>
      </c>
      <c r="J12" s="21"/>
      <c r="K12" s="21"/>
      <c r="L12" s="24" t="e">
        <f t="shared" si="3"/>
        <v>#DIV/0!</v>
      </c>
      <c r="M12" s="19"/>
      <c r="N12" s="20" t="e">
        <f t="shared" si="4"/>
        <v>#DIV/0!</v>
      </c>
      <c r="O12" s="21"/>
      <c r="P12" s="21"/>
      <c r="Q12" s="22" t="e">
        <f t="shared" si="5"/>
        <v>#DIV/0!</v>
      </c>
      <c r="R12" s="23"/>
      <c r="S12" s="20" t="e">
        <f t="shared" si="6"/>
        <v>#DIV/0!</v>
      </c>
      <c r="T12" s="21"/>
      <c r="U12" s="21"/>
      <c r="V12" s="25" t="e">
        <f t="shared" si="7"/>
        <v>#DIV/0!</v>
      </c>
      <c r="X12" s="37"/>
    </row>
    <row r="13" spans="1:25" ht="18" hidden="1" customHeight="1" thickTop="1" x14ac:dyDescent="0.3">
      <c r="A13" s="178"/>
      <c r="B13" s="27" t="s">
        <v>83</v>
      </c>
      <c r="C13" s="19"/>
      <c r="D13" s="20" t="e">
        <f t="shared" si="0"/>
        <v>#DIV/0!</v>
      </c>
      <c r="E13" s="21"/>
      <c r="F13" s="21"/>
      <c r="G13" s="22" t="e">
        <f t="shared" si="1"/>
        <v>#DIV/0!</v>
      </c>
      <c r="H13" s="23"/>
      <c r="I13" s="20" t="e">
        <f t="shared" si="2"/>
        <v>#DIV/0!</v>
      </c>
      <c r="J13" s="21"/>
      <c r="K13" s="21"/>
      <c r="L13" s="24" t="e">
        <f t="shared" si="3"/>
        <v>#DIV/0!</v>
      </c>
      <c r="M13" s="19"/>
      <c r="N13" s="20" t="e">
        <f t="shared" si="4"/>
        <v>#DIV/0!</v>
      </c>
      <c r="O13" s="21"/>
      <c r="P13" s="21"/>
      <c r="Q13" s="22" t="e">
        <f t="shared" si="5"/>
        <v>#DIV/0!</v>
      </c>
      <c r="R13" s="23"/>
      <c r="S13" s="20" t="e">
        <f t="shared" si="6"/>
        <v>#DIV/0!</v>
      </c>
      <c r="T13" s="21"/>
      <c r="U13" s="21"/>
      <c r="V13" s="25" t="e">
        <f t="shared" si="7"/>
        <v>#DIV/0!</v>
      </c>
      <c r="X13" s="37"/>
    </row>
    <row r="14" spans="1:25" ht="18" hidden="1" customHeight="1" thickTop="1" x14ac:dyDescent="0.3">
      <c r="A14" s="207"/>
      <c r="B14" s="46" t="s">
        <v>84</v>
      </c>
      <c r="C14" s="47"/>
      <c r="D14" s="34" t="e">
        <f t="shared" si="0"/>
        <v>#DIV/0!</v>
      </c>
      <c r="E14" s="48"/>
      <c r="F14" s="48"/>
      <c r="G14" s="49" t="e">
        <f t="shared" si="1"/>
        <v>#DIV/0!</v>
      </c>
      <c r="H14" s="50"/>
      <c r="I14" s="34" t="e">
        <f t="shared" si="2"/>
        <v>#DIV/0!</v>
      </c>
      <c r="J14" s="48"/>
      <c r="K14" s="48"/>
      <c r="L14" s="51" t="e">
        <f t="shared" si="3"/>
        <v>#DIV/0!</v>
      </c>
      <c r="M14" s="47"/>
      <c r="N14" s="34" t="e">
        <f t="shared" si="4"/>
        <v>#DIV/0!</v>
      </c>
      <c r="O14" s="48"/>
      <c r="P14" s="48"/>
      <c r="Q14" s="49" t="e">
        <f t="shared" si="5"/>
        <v>#DIV/0!</v>
      </c>
      <c r="R14" s="50"/>
      <c r="S14" s="34" t="e">
        <f t="shared" si="6"/>
        <v>#DIV/0!</v>
      </c>
      <c r="T14" s="48"/>
      <c r="U14" s="48"/>
      <c r="V14" s="52" t="e">
        <f t="shared" si="7"/>
        <v>#DIV/0!</v>
      </c>
      <c r="X14" s="37"/>
    </row>
    <row r="15" spans="1:25" s="61" customFormat="1" ht="18" hidden="1" customHeight="1" thickTop="1" x14ac:dyDescent="0.3">
      <c r="A15" s="208" t="s">
        <v>88</v>
      </c>
      <c r="B15" s="53" t="s">
        <v>89</v>
      </c>
      <c r="C15" s="54"/>
      <c r="D15" s="55" t="e">
        <f t="shared" si="0"/>
        <v>#DIV/0!</v>
      </c>
      <c r="E15" s="56"/>
      <c r="F15" s="56"/>
      <c r="G15" s="57" t="e">
        <f t="shared" si="1"/>
        <v>#DIV/0!</v>
      </c>
      <c r="H15" s="58"/>
      <c r="I15" s="55" t="e">
        <f t="shared" si="2"/>
        <v>#DIV/0!</v>
      </c>
      <c r="J15" s="56"/>
      <c r="K15" s="56"/>
      <c r="L15" s="59" t="e">
        <f t="shared" si="3"/>
        <v>#DIV/0!</v>
      </c>
      <c r="M15" s="54"/>
      <c r="N15" s="55" t="e">
        <f t="shared" si="4"/>
        <v>#DIV/0!</v>
      </c>
      <c r="O15" s="56"/>
      <c r="P15" s="56"/>
      <c r="Q15" s="57" t="e">
        <f t="shared" si="5"/>
        <v>#DIV/0!</v>
      </c>
      <c r="R15" s="58"/>
      <c r="S15" s="55" t="e">
        <f t="shared" si="6"/>
        <v>#DIV/0!</v>
      </c>
      <c r="T15" s="56"/>
      <c r="U15" s="56"/>
      <c r="V15" s="60" t="e">
        <f t="shared" si="7"/>
        <v>#DIV/0!</v>
      </c>
    </row>
    <row r="16" spans="1:25" ht="18" hidden="1" customHeight="1" thickTop="1" x14ac:dyDescent="0.3">
      <c r="A16" s="178"/>
      <c r="B16" s="18" t="s">
        <v>90</v>
      </c>
      <c r="C16" s="19"/>
      <c r="D16" s="20" t="e">
        <f t="shared" si="0"/>
        <v>#DIV/0!</v>
      </c>
      <c r="E16" s="21"/>
      <c r="F16" s="21"/>
      <c r="G16" s="22" t="e">
        <f t="shared" si="1"/>
        <v>#DIV/0!</v>
      </c>
      <c r="H16" s="23"/>
      <c r="I16" s="20" t="e">
        <f t="shared" si="2"/>
        <v>#DIV/0!</v>
      </c>
      <c r="J16" s="21"/>
      <c r="K16" s="21"/>
      <c r="L16" s="24" t="e">
        <f t="shared" si="3"/>
        <v>#DIV/0!</v>
      </c>
      <c r="M16" s="19"/>
      <c r="N16" s="20" t="e">
        <f t="shared" si="4"/>
        <v>#DIV/0!</v>
      </c>
      <c r="O16" s="21"/>
      <c r="P16" s="21"/>
      <c r="Q16" s="22" t="e">
        <f t="shared" si="5"/>
        <v>#DIV/0!</v>
      </c>
      <c r="R16" s="23"/>
      <c r="S16" s="20" t="e">
        <f t="shared" si="6"/>
        <v>#DIV/0!</v>
      </c>
      <c r="T16" s="21"/>
      <c r="U16" s="21"/>
      <c r="V16" s="25" t="e">
        <f t="shared" si="7"/>
        <v>#DIV/0!</v>
      </c>
      <c r="X16" s="37"/>
    </row>
    <row r="17" spans="1:24" ht="18" hidden="1" customHeight="1" thickTop="1" x14ac:dyDescent="0.3">
      <c r="A17" s="205"/>
      <c r="B17" s="28" t="s">
        <v>84</v>
      </c>
      <c r="C17" s="29">
        <f>C15+C16</f>
        <v>0</v>
      </c>
      <c r="D17" s="30" t="e">
        <f t="shared" si="0"/>
        <v>#DIV/0!</v>
      </c>
      <c r="E17" s="31">
        <f t="shared" ref="E17:U17" si="9">E15+E16</f>
        <v>0</v>
      </c>
      <c r="F17" s="31">
        <f t="shared" si="9"/>
        <v>0</v>
      </c>
      <c r="G17" s="32" t="e">
        <f t="shared" si="1"/>
        <v>#DIV/0!</v>
      </c>
      <c r="H17" s="33">
        <f t="shared" si="9"/>
        <v>0</v>
      </c>
      <c r="I17" s="34" t="e">
        <f t="shared" si="2"/>
        <v>#DIV/0!</v>
      </c>
      <c r="J17" s="31">
        <f t="shared" si="9"/>
        <v>0</v>
      </c>
      <c r="K17" s="31">
        <f t="shared" si="9"/>
        <v>0</v>
      </c>
      <c r="L17" s="35" t="e">
        <f t="shared" si="3"/>
        <v>#DIV/0!</v>
      </c>
      <c r="M17" s="29">
        <f t="shared" si="9"/>
        <v>0</v>
      </c>
      <c r="N17" s="34" t="e">
        <f t="shared" si="4"/>
        <v>#DIV/0!</v>
      </c>
      <c r="O17" s="31">
        <f t="shared" si="9"/>
        <v>0</v>
      </c>
      <c r="P17" s="31">
        <f t="shared" si="9"/>
        <v>0</v>
      </c>
      <c r="Q17" s="32" t="e">
        <f t="shared" si="5"/>
        <v>#DIV/0!</v>
      </c>
      <c r="R17" s="33">
        <f t="shared" si="9"/>
        <v>0</v>
      </c>
      <c r="S17" s="34" t="e">
        <f t="shared" si="6"/>
        <v>#DIV/0!</v>
      </c>
      <c r="T17" s="31">
        <f t="shared" si="9"/>
        <v>0</v>
      </c>
      <c r="U17" s="31">
        <f t="shared" si="9"/>
        <v>0</v>
      </c>
      <c r="V17" s="36" t="e">
        <f t="shared" si="7"/>
        <v>#DIV/0!</v>
      </c>
      <c r="X17" s="37"/>
    </row>
    <row r="18" spans="1:24" ht="18" customHeight="1" thickTop="1" x14ac:dyDescent="0.3">
      <c r="A18" s="206" t="s">
        <v>91</v>
      </c>
      <c r="B18" s="38" t="s">
        <v>86</v>
      </c>
      <c r="C18" s="39"/>
      <c r="D18" s="40" t="e">
        <f t="shared" si="0"/>
        <v>#DIV/0!</v>
      </c>
      <c r="E18" s="41"/>
      <c r="F18" s="41"/>
      <c r="G18" s="42" t="e">
        <f t="shared" si="1"/>
        <v>#DIV/0!</v>
      </c>
      <c r="H18" s="43"/>
      <c r="I18" s="62" t="e">
        <f t="shared" si="2"/>
        <v>#DIV/0!</v>
      </c>
      <c r="J18" s="41"/>
      <c r="K18" s="41"/>
      <c r="L18" s="44" t="e">
        <f t="shared" si="3"/>
        <v>#DIV/0!</v>
      </c>
      <c r="M18" s="39"/>
      <c r="N18" s="62" t="e">
        <f t="shared" si="4"/>
        <v>#DIV/0!</v>
      </c>
      <c r="O18" s="41"/>
      <c r="P18" s="41"/>
      <c r="Q18" s="42" t="e">
        <f t="shared" si="5"/>
        <v>#DIV/0!</v>
      </c>
      <c r="R18" s="43"/>
      <c r="S18" s="62" t="e">
        <f t="shared" si="6"/>
        <v>#DIV/0!</v>
      </c>
      <c r="T18" s="41"/>
      <c r="U18" s="41"/>
      <c r="V18" s="45" t="e">
        <f t="shared" si="7"/>
        <v>#DIV/0!</v>
      </c>
      <c r="X18" s="37"/>
    </row>
    <row r="19" spans="1:24" ht="18" customHeight="1" x14ac:dyDescent="0.3">
      <c r="A19" s="178"/>
      <c r="B19" s="18" t="s">
        <v>82</v>
      </c>
      <c r="C19" s="19"/>
      <c r="D19" s="20" t="e">
        <f t="shared" si="0"/>
        <v>#DIV/0!</v>
      </c>
      <c r="E19" s="21"/>
      <c r="F19" s="21"/>
      <c r="G19" s="22" t="e">
        <f t="shared" si="1"/>
        <v>#DIV/0!</v>
      </c>
      <c r="H19" s="23"/>
      <c r="I19" s="30" t="e">
        <f t="shared" si="2"/>
        <v>#DIV/0!</v>
      </c>
      <c r="J19" s="21"/>
      <c r="K19" s="21"/>
      <c r="L19" s="24" t="e">
        <f t="shared" si="3"/>
        <v>#DIV/0!</v>
      </c>
      <c r="M19" s="19"/>
      <c r="N19" s="30" t="e">
        <f t="shared" si="4"/>
        <v>#DIV/0!</v>
      </c>
      <c r="O19" s="21"/>
      <c r="P19" s="21"/>
      <c r="Q19" s="22" t="e">
        <f t="shared" si="5"/>
        <v>#DIV/0!</v>
      </c>
      <c r="R19" s="23"/>
      <c r="S19" s="30" t="e">
        <f t="shared" si="6"/>
        <v>#DIV/0!</v>
      </c>
      <c r="T19" s="21"/>
      <c r="U19" s="21"/>
      <c r="V19" s="25" t="e">
        <f t="shared" si="7"/>
        <v>#DIV/0!</v>
      </c>
      <c r="X19" s="63"/>
    </row>
    <row r="20" spans="1:24" ht="18" customHeight="1" x14ac:dyDescent="0.3">
      <c r="A20" s="178"/>
      <c r="B20" s="18" t="s">
        <v>90</v>
      </c>
      <c r="C20" s="19"/>
      <c r="D20" s="20" t="e">
        <f t="shared" si="0"/>
        <v>#DIV/0!</v>
      </c>
      <c r="E20" s="21"/>
      <c r="F20" s="21"/>
      <c r="G20" s="22" t="e">
        <f t="shared" si="1"/>
        <v>#DIV/0!</v>
      </c>
      <c r="H20" s="23"/>
      <c r="I20" s="30" t="e">
        <f t="shared" si="2"/>
        <v>#DIV/0!</v>
      </c>
      <c r="J20" s="21"/>
      <c r="K20" s="21"/>
      <c r="L20" s="24" t="e">
        <f t="shared" si="3"/>
        <v>#DIV/0!</v>
      </c>
      <c r="M20" s="19"/>
      <c r="N20" s="30" t="e">
        <f t="shared" si="4"/>
        <v>#DIV/0!</v>
      </c>
      <c r="O20" s="21"/>
      <c r="P20" s="21"/>
      <c r="Q20" s="22" t="e">
        <f t="shared" si="5"/>
        <v>#DIV/0!</v>
      </c>
      <c r="R20" s="23"/>
      <c r="S20" s="30" t="e">
        <f t="shared" si="6"/>
        <v>#DIV/0!</v>
      </c>
      <c r="T20" s="21"/>
      <c r="U20" s="21"/>
      <c r="V20" s="25" t="e">
        <f t="shared" si="7"/>
        <v>#DIV/0!</v>
      </c>
      <c r="X20" s="37"/>
    </row>
    <row r="21" spans="1:24" ht="18" customHeight="1" thickBot="1" x14ac:dyDescent="0.35">
      <c r="A21" s="207"/>
      <c r="B21" s="46" t="s">
        <v>92</v>
      </c>
      <c r="C21" s="47">
        <f>C18+C19+C20</f>
        <v>0</v>
      </c>
      <c r="D21" s="34" t="e">
        <f t="shared" si="0"/>
        <v>#DIV/0!</v>
      </c>
      <c r="E21" s="48">
        <f>E18+E19+E20</f>
        <v>0</v>
      </c>
      <c r="F21" s="48">
        <f>SUM(F18:F20)</f>
        <v>0</v>
      </c>
      <c r="G21" s="49" t="e">
        <f t="shared" si="1"/>
        <v>#DIV/0!</v>
      </c>
      <c r="H21" s="50">
        <f>H18+H19+H20</f>
        <v>0</v>
      </c>
      <c r="I21" s="30" t="e">
        <f t="shared" si="2"/>
        <v>#DIV/0!</v>
      </c>
      <c r="J21" s="48">
        <f>J18+J19+J20</f>
        <v>0</v>
      </c>
      <c r="K21" s="48">
        <f>K18+K19+K20</f>
        <v>0</v>
      </c>
      <c r="L21" s="51" t="e">
        <f t="shared" si="3"/>
        <v>#DIV/0!</v>
      </c>
      <c r="M21" s="47">
        <f>M18+M19+M20</f>
        <v>0</v>
      </c>
      <c r="N21" s="30" t="e">
        <f t="shared" si="4"/>
        <v>#DIV/0!</v>
      </c>
      <c r="O21" s="48">
        <f>O18+O19+O20</f>
        <v>0</v>
      </c>
      <c r="P21" s="48">
        <f>P18+P19+P20</f>
        <v>0</v>
      </c>
      <c r="Q21" s="49" t="e">
        <f t="shared" si="5"/>
        <v>#DIV/0!</v>
      </c>
      <c r="R21" s="50">
        <f>R18+R19+R20</f>
        <v>0</v>
      </c>
      <c r="S21" s="30" t="e">
        <f t="shared" si="6"/>
        <v>#DIV/0!</v>
      </c>
      <c r="T21" s="48">
        <f>T18+T19+T20</f>
        <v>0</v>
      </c>
      <c r="U21" s="48">
        <f>U18+U19+U20</f>
        <v>0</v>
      </c>
      <c r="V21" s="52" t="e">
        <f t="shared" si="7"/>
        <v>#DIV/0!</v>
      </c>
      <c r="X21" s="37"/>
    </row>
    <row r="22" spans="1:24" ht="18" customHeight="1" thickTop="1" thickBot="1" x14ac:dyDescent="0.35">
      <c r="A22" s="209" t="s">
        <v>93</v>
      </c>
      <c r="B22" s="210"/>
      <c r="C22" s="64">
        <f>C10+C14+C17+C21</f>
        <v>0</v>
      </c>
      <c r="D22" s="65" t="e">
        <f t="shared" si="0"/>
        <v>#DIV/0!</v>
      </c>
      <c r="E22" s="66">
        <f t="shared" ref="E22:U22" si="10">E10+E14+E17+E21</f>
        <v>0</v>
      </c>
      <c r="F22" s="66">
        <f t="shared" si="10"/>
        <v>0</v>
      </c>
      <c r="G22" s="67" t="e">
        <f t="shared" si="1"/>
        <v>#DIV/0!</v>
      </c>
      <c r="H22" s="68">
        <f t="shared" si="10"/>
        <v>0</v>
      </c>
      <c r="I22" s="65" t="e">
        <f t="shared" si="2"/>
        <v>#DIV/0!</v>
      </c>
      <c r="J22" s="66">
        <f t="shared" si="10"/>
        <v>0</v>
      </c>
      <c r="K22" s="66">
        <f t="shared" si="10"/>
        <v>0</v>
      </c>
      <c r="L22" s="69" t="e">
        <f t="shared" si="3"/>
        <v>#DIV/0!</v>
      </c>
      <c r="M22" s="64">
        <f t="shared" si="10"/>
        <v>0</v>
      </c>
      <c r="N22" s="65" t="e">
        <f t="shared" si="4"/>
        <v>#DIV/0!</v>
      </c>
      <c r="O22" s="66">
        <f t="shared" si="10"/>
        <v>0</v>
      </c>
      <c r="P22" s="66">
        <f t="shared" si="10"/>
        <v>0</v>
      </c>
      <c r="Q22" s="67" t="e">
        <f t="shared" si="5"/>
        <v>#DIV/0!</v>
      </c>
      <c r="R22" s="68">
        <f t="shared" si="10"/>
        <v>0</v>
      </c>
      <c r="S22" s="65" t="e">
        <f t="shared" si="6"/>
        <v>#DIV/0!</v>
      </c>
      <c r="T22" s="66">
        <f t="shared" si="10"/>
        <v>0</v>
      </c>
      <c r="U22" s="66">
        <f t="shared" si="10"/>
        <v>0</v>
      </c>
      <c r="V22" s="70" t="e">
        <f t="shared" si="7"/>
        <v>#DIV/0!</v>
      </c>
      <c r="X22" s="37"/>
    </row>
    <row r="23" spans="1:24" ht="18" customHeight="1" thickBot="1" x14ac:dyDescent="0.35">
      <c r="A23" s="196" t="s">
        <v>94</v>
      </c>
      <c r="B23" s="197"/>
      <c r="C23" s="71">
        <f>C9+C13+C16+C20</f>
        <v>0</v>
      </c>
      <c r="D23" s="72" t="e">
        <f t="shared" si="0"/>
        <v>#DIV/0!</v>
      </c>
      <c r="E23" s="73">
        <f t="shared" ref="E23:U23" si="11">E9+E13+E16+E20</f>
        <v>0</v>
      </c>
      <c r="F23" s="73">
        <f t="shared" si="11"/>
        <v>0</v>
      </c>
      <c r="G23" s="74" t="e">
        <f t="shared" si="1"/>
        <v>#DIV/0!</v>
      </c>
      <c r="H23" s="75">
        <f t="shared" si="11"/>
        <v>0</v>
      </c>
      <c r="I23" s="72" t="e">
        <f t="shared" si="2"/>
        <v>#DIV/0!</v>
      </c>
      <c r="J23" s="73">
        <f t="shared" si="11"/>
        <v>0</v>
      </c>
      <c r="K23" s="73">
        <f t="shared" si="11"/>
        <v>0</v>
      </c>
      <c r="L23" s="76" t="e">
        <f t="shared" si="3"/>
        <v>#DIV/0!</v>
      </c>
      <c r="M23" s="71">
        <f t="shared" si="11"/>
        <v>0</v>
      </c>
      <c r="N23" s="72" t="e">
        <f t="shared" si="4"/>
        <v>#DIV/0!</v>
      </c>
      <c r="O23" s="73">
        <f t="shared" si="11"/>
        <v>0</v>
      </c>
      <c r="P23" s="73">
        <f t="shared" si="11"/>
        <v>0</v>
      </c>
      <c r="Q23" s="74" t="e">
        <f t="shared" si="5"/>
        <v>#DIV/0!</v>
      </c>
      <c r="R23" s="75">
        <f t="shared" si="11"/>
        <v>0</v>
      </c>
      <c r="S23" s="72" t="e">
        <f t="shared" si="6"/>
        <v>#DIV/0!</v>
      </c>
      <c r="T23" s="73">
        <f t="shared" si="11"/>
        <v>0</v>
      </c>
      <c r="U23" s="73">
        <f t="shared" si="11"/>
        <v>0</v>
      </c>
      <c r="V23" s="77" t="e">
        <f t="shared" si="7"/>
        <v>#DIV/0!</v>
      </c>
      <c r="X23" s="37"/>
    </row>
    <row r="25" spans="1:24" x14ac:dyDescent="0.3">
      <c r="M25" s="78"/>
      <c r="P25" s="78"/>
      <c r="R25" s="79"/>
      <c r="S25" s="79"/>
      <c r="U25" s="78"/>
    </row>
    <row r="26" spans="1:24" x14ac:dyDescent="0.3"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</row>
    <row r="27" spans="1:24" x14ac:dyDescent="0.3">
      <c r="M27" s="26"/>
    </row>
    <row r="28" spans="1:24" x14ac:dyDescent="0.3">
      <c r="C28" s="80"/>
      <c r="D28" s="80"/>
      <c r="E28" s="80"/>
      <c r="F28" s="80"/>
      <c r="G28" s="80"/>
      <c r="I28" s="80"/>
      <c r="J28" s="80"/>
      <c r="K28" s="80"/>
      <c r="L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4" x14ac:dyDescent="0.3"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4" x14ac:dyDescent="0.3">
      <c r="C30" s="80"/>
      <c r="D30" s="80"/>
      <c r="E30" s="80"/>
      <c r="F30" s="80"/>
      <c r="G30" s="80"/>
      <c r="H30" s="78"/>
      <c r="I30" s="78"/>
      <c r="J30" s="78"/>
      <c r="K30" s="78"/>
      <c r="L30" s="78"/>
      <c r="M30" s="78"/>
      <c r="N30" s="80"/>
      <c r="O30" s="80"/>
      <c r="P30" s="80"/>
      <c r="Q30" s="80"/>
      <c r="R30" s="80"/>
      <c r="S30" s="80"/>
      <c r="T30" s="80"/>
      <c r="U30" s="80"/>
      <c r="V30" s="80"/>
    </row>
    <row r="31" spans="1:24" x14ac:dyDescent="0.3">
      <c r="C31" s="80"/>
      <c r="F31" s="80"/>
      <c r="M31" s="80"/>
      <c r="R31" s="80"/>
      <c r="U31" s="80"/>
    </row>
    <row r="32" spans="1:24" x14ac:dyDescent="0.3">
      <c r="F32" s="80"/>
      <c r="M32" s="80"/>
      <c r="R32" s="80"/>
      <c r="U32" s="80"/>
    </row>
  </sheetData>
  <mergeCells count="13">
    <mergeCell ref="A23:B23"/>
    <mergeCell ref="A1:V1"/>
    <mergeCell ref="A3:A4"/>
    <mergeCell ref="B3:B4"/>
    <mergeCell ref="C3:G3"/>
    <mergeCell ref="H3:L3"/>
    <mergeCell ref="M3:Q3"/>
    <mergeCell ref="R3:V3"/>
    <mergeCell ref="A5:A10"/>
    <mergeCell ref="A11:A14"/>
    <mergeCell ref="A15:A17"/>
    <mergeCell ref="A18:A21"/>
    <mergeCell ref="A22:B22"/>
  </mergeCells>
  <phoneticPr fontId="4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F46" sqref="F46:F48"/>
    </sheetView>
  </sheetViews>
  <sheetFormatPr defaultRowHeight="14" x14ac:dyDescent="0.3"/>
  <cols>
    <col min="1" max="1" width="9.08203125" style="1"/>
    <col min="2" max="2" width="9.08203125" style="2"/>
    <col min="3" max="3" width="9.4140625" style="1" bestFit="1" customWidth="1"/>
    <col min="4" max="6" width="9.08203125" style="1"/>
  </cols>
  <sheetData>
    <row r="1" spans="1:6" x14ac:dyDescent="0.3">
      <c r="A1" s="1" t="s">
        <v>61</v>
      </c>
      <c r="B1" s="2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3">
      <c r="A2" s="1" t="s">
        <v>12</v>
      </c>
      <c r="B2" s="2" t="s">
        <v>9</v>
      </c>
      <c r="C2" s="6">
        <v>1075.3418220000001</v>
      </c>
      <c r="D2" s="6">
        <v>355.31019722857098</v>
      </c>
      <c r="E2" s="6">
        <v>124.35856902999998</v>
      </c>
      <c r="F2" s="6">
        <v>522.37424700000008</v>
      </c>
    </row>
    <row r="3" spans="1:6" x14ac:dyDescent="0.3">
      <c r="A3" s="1" t="s">
        <v>45</v>
      </c>
      <c r="B3" s="2" t="s">
        <v>9</v>
      </c>
      <c r="C3" s="6">
        <v>2374.5886999999998</v>
      </c>
      <c r="D3" s="6">
        <v>1091.2594760112834</v>
      </c>
      <c r="E3" s="6">
        <v>916.60282304999998</v>
      </c>
      <c r="F3" s="6">
        <v>698.19732699999986</v>
      </c>
    </row>
    <row r="4" spans="1:6" x14ac:dyDescent="0.3">
      <c r="A4" s="1" t="s">
        <v>10</v>
      </c>
      <c r="B4" s="2" t="s">
        <v>9</v>
      </c>
      <c r="C4" s="6">
        <v>921.2554970000001</v>
      </c>
      <c r="D4" s="6">
        <v>444.85789318277062</v>
      </c>
      <c r="E4" s="6">
        <v>372.38219332</v>
      </c>
      <c r="F4" s="6">
        <v>329.541764</v>
      </c>
    </row>
    <row r="5" spans="1:6" x14ac:dyDescent="0.3">
      <c r="A5" s="1" t="s">
        <v>16</v>
      </c>
      <c r="B5" s="2" t="s">
        <v>46</v>
      </c>
      <c r="C5" s="6">
        <v>8059.9008000000003</v>
      </c>
      <c r="D5" s="6">
        <v>3339.3923338550785</v>
      </c>
      <c r="E5" s="6">
        <v>1720.42326609</v>
      </c>
      <c r="F5" s="6">
        <v>2070.4598380000002</v>
      </c>
    </row>
    <row r="6" spans="1:6" x14ac:dyDescent="0.3">
      <c r="A6" s="1" t="s">
        <v>12</v>
      </c>
      <c r="B6" s="2" t="s">
        <v>13</v>
      </c>
      <c r="C6" s="6">
        <v>852.46869800000002</v>
      </c>
      <c r="D6" s="6">
        <v>505.39420468571421</v>
      </c>
      <c r="E6" s="6">
        <v>176.88797163999996</v>
      </c>
      <c r="F6" s="6">
        <v>156.53802799999997</v>
      </c>
    </row>
    <row r="7" spans="1:6" x14ac:dyDescent="0.3">
      <c r="A7" s="1" t="s">
        <v>14</v>
      </c>
      <c r="B7" s="2" t="s">
        <v>13</v>
      </c>
      <c r="C7" s="6">
        <v>2200.7611999999999</v>
      </c>
      <c r="D7" s="6">
        <v>1443.38428008714</v>
      </c>
      <c r="E7" s="6">
        <v>419.50205386000005</v>
      </c>
      <c r="F7" s="6">
        <v>726.72522200000003</v>
      </c>
    </row>
    <row r="8" spans="1:6" x14ac:dyDescent="0.3">
      <c r="A8" s="1" t="s">
        <v>47</v>
      </c>
      <c r="B8" s="2" t="s">
        <v>13</v>
      </c>
      <c r="C8" s="6">
        <v>3415.803997</v>
      </c>
      <c r="D8" s="6">
        <v>1418.0119878511252</v>
      </c>
      <c r="E8" s="6">
        <v>1275.0133497399997</v>
      </c>
      <c r="F8" s="6">
        <v>1128.3303979999998</v>
      </c>
    </row>
    <row r="9" spans="1:6" x14ac:dyDescent="0.3">
      <c r="A9" s="1" t="s">
        <v>48</v>
      </c>
      <c r="B9" s="2" t="s">
        <v>49</v>
      </c>
      <c r="C9" s="6">
        <v>7679.0105000000003</v>
      </c>
      <c r="D9" s="6">
        <v>3773.343334095</v>
      </c>
      <c r="E9" s="6">
        <v>1609.84924933</v>
      </c>
      <c r="F9" s="6">
        <v>1883.576446</v>
      </c>
    </row>
    <row r="10" spans="1:6" x14ac:dyDescent="0.3">
      <c r="A10" s="1" t="s">
        <v>12</v>
      </c>
      <c r="B10" s="2" t="s">
        <v>50</v>
      </c>
      <c r="C10" s="6">
        <v>1894.63473</v>
      </c>
      <c r="D10" s="6">
        <v>1112.0145002857143</v>
      </c>
      <c r="E10" s="6">
        <v>389.20507509999999</v>
      </c>
      <c r="F10" s="6">
        <v>344.42927000000003</v>
      </c>
    </row>
    <row r="11" spans="1:6" x14ac:dyDescent="0.3">
      <c r="A11" s="1" t="s">
        <v>14</v>
      </c>
      <c r="B11" s="2" t="s">
        <v>50</v>
      </c>
      <c r="C11" s="6">
        <v>2518.4926</v>
      </c>
      <c r="D11" s="6">
        <v>1683.2366910285716</v>
      </c>
      <c r="E11" s="6">
        <v>494.81593203</v>
      </c>
      <c r="F11" s="6">
        <v>698.69227500000011</v>
      </c>
    </row>
    <row r="12" spans="1:6" x14ac:dyDescent="0.3">
      <c r="A12" s="1" t="s">
        <v>10</v>
      </c>
      <c r="B12" s="2" t="s">
        <v>50</v>
      </c>
      <c r="C12" s="6">
        <v>698.02880099999993</v>
      </c>
      <c r="D12" s="6">
        <v>438.90771329082253</v>
      </c>
      <c r="E12" s="6">
        <v>349.39684297999997</v>
      </c>
      <c r="F12" s="6">
        <v>309.20074599999998</v>
      </c>
    </row>
    <row r="13" spans="1:6" x14ac:dyDescent="0.3">
      <c r="A13" s="1" t="s">
        <v>16</v>
      </c>
      <c r="B13" s="2" t="s">
        <v>50</v>
      </c>
      <c r="C13" s="6">
        <v>7886.5227999999997</v>
      </c>
      <c r="D13" s="6">
        <v>4764.4123112649995</v>
      </c>
      <c r="E13" s="6">
        <v>1060.0136968299998</v>
      </c>
      <c r="F13" s="6">
        <v>1804.4973660000001</v>
      </c>
    </row>
    <row r="14" spans="1:6" x14ac:dyDescent="0.3">
      <c r="A14" s="1" t="s">
        <v>51</v>
      </c>
      <c r="B14" s="2" t="s">
        <v>20</v>
      </c>
      <c r="C14" s="6">
        <v>1597.109594</v>
      </c>
      <c r="D14" s="6">
        <v>810.43043394285701</v>
      </c>
      <c r="E14" s="6">
        <v>283.65065187999994</v>
      </c>
      <c r="F14" s="6">
        <v>251.01827599999999</v>
      </c>
    </row>
    <row r="15" spans="1:6" x14ac:dyDescent="0.3">
      <c r="A15" s="1" t="s">
        <v>14</v>
      </c>
      <c r="B15" s="2" t="s">
        <v>20</v>
      </c>
      <c r="C15" s="6">
        <v>2211.8827000000001</v>
      </c>
      <c r="D15" s="6">
        <v>1069.3831616383648</v>
      </c>
      <c r="E15" s="6">
        <v>577.01345137999999</v>
      </c>
      <c r="F15" s="6">
        <v>510.70770299999992</v>
      </c>
    </row>
    <row r="16" spans="1:6" x14ac:dyDescent="0.3">
      <c r="A16" s="1" t="s">
        <v>10</v>
      </c>
      <c r="B16" s="2" t="s">
        <v>20</v>
      </c>
      <c r="C16" s="6">
        <v>715.72578199999998</v>
      </c>
      <c r="D16" s="6">
        <v>427.8821748523809</v>
      </c>
      <c r="E16" s="6">
        <v>357.56925609999996</v>
      </c>
      <c r="F16" s="6">
        <v>316.43297000000001</v>
      </c>
    </row>
    <row r="17" spans="1:6" x14ac:dyDescent="0.3">
      <c r="A17" s="1" t="s">
        <v>16</v>
      </c>
      <c r="B17" s="2" t="s">
        <v>20</v>
      </c>
      <c r="C17" s="6">
        <v>5761.5955999999996</v>
      </c>
      <c r="D17" s="6">
        <v>3205.0627881746464</v>
      </c>
      <c r="E17" s="6">
        <v>1497.23821361</v>
      </c>
      <c r="F17" s="6">
        <v>1301.9069119999999</v>
      </c>
    </row>
    <row r="18" spans="1:6" x14ac:dyDescent="0.3">
      <c r="A18" s="1" t="s">
        <v>12</v>
      </c>
      <c r="B18" s="2" t="s">
        <v>23</v>
      </c>
      <c r="C18" s="6">
        <v>1070.950928</v>
      </c>
      <c r="D18" s="6">
        <v>579.50060231428574</v>
      </c>
      <c r="E18" s="6">
        <v>202.82521080999999</v>
      </c>
      <c r="F18" s="6">
        <v>179.49133700000002</v>
      </c>
    </row>
    <row r="19" spans="1:6" x14ac:dyDescent="0.3">
      <c r="A19" s="1" t="s">
        <v>14</v>
      </c>
      <c r="B19" s="2" t="s">
        <v>52</v>
      </c>
      <c r="C19" s="6">
        <v>1322.7936999999999</v>
      </c>
      <c r="D19" s="6">
        <v>1119.8378975155333</v>
      </c>
      <c r="E19" s="6">
        <v>621.25070773999994</v>
      </c>
      <c r="F19" s="6">
        <v>416.92978494690254</v>
      </c>
    </row>
    <row r="20" spans="1:6" x14ac:dyDescent="0.3">
      <c r="A20" s="1" t="s">
        <v>10</v>
      </c>
      <c r="B20" s="2" t="s">
        <v>52</v>
      </c>
      <c r="C20" s="6">
        <v>796.29511300000001</v>
      </c>
      <c r="D20" s="6">
        <v>390.63974988246804</v>
      </c>
      <c r="E20" s="6">
        <v>343.36009257000001</v>
      </c>
      <c r="F20" s="6">
        <v>303.85848900000002</v>
      </c>
    </row>
    <row r="21" spans="1:6" x14ac:dyDescent="0.3">
      <c r="A21" s="1" t="s">
        <v>16</v>
      </c>
      <c r="B21" s="2" t="s">
        <v>52</v>
      </c>
      <c r="C21" s="6">
        <v>5660.8774999999996</v>
      </c>
      <c r="D21" s="6">
        <v>3530.1646266900848</v>
      </c>
      <c r="E21" s="6">
        <v>1931.7732116799989</v>
      </c>
      <c r="F21" s="6">
        <v>1288.7731536991139</v>
      </c>
    </row>
    <row r="22" spans="1:6" x14ac:dyDescent="0.3">
      <c r="A22" s="1" t="s">
        <v>51</v>
      </c>
      <c r="B22" s="2" t="s">
        <v>25</v>
      </c>
      <c r="C22" s="6">
        <v>1106.9164599999999</v>
      </c>
      <c r="D22" s="6">
        <v>494.10142699999994</v>
      </c>
      <c r="E22" s="6">
        <v>172.93549944999998</v>
      </c>
      <c r="F22" s="6">
        <v>153.04026499999998</v>
      </c>
    </row>
    <row r="23" spans="1:6" x14ac:dyDescent="0.3">
      <c r="A23" s="1" t="s">
        <v>45</v>
      </c>
      <c r="B23" s="2" t="s">
        <v>25</v>
      </c>
      <c r="C23" s="6">
        <v>1532.7588999999998</v>
      </c>
      <c r="D23" s="6">
        <v>898.25795415000096</v>
      </c>
      <c r="E23" s="6">
        <v>640.06629840000005</v>
      </c>
      <c r="F23" s="6">
        <v>419.933896</v>
      </c>
    </row>
    <row r="24" spans="1:6" x14ac:dyDescent="0.3">
      <c r="A24" s="1" t="s">
        <v>10</v>
      </c>
      <c r="B24" s="2" t="s">
        <v>25</v>
      </c>
      <c r="C24" s="6">
        <v>490.10309999999998</v>
      </c>
      <c r="D24" s="6">
        <v>246.63716827272731</v>
      </c>
      <c r="E24" s="6">
        <v>237.52564969999995</v>
      </c>
      <c r="F24" s="6">
        <v>210.19969</v>
      </c>
    </row>
    <row r="25" spans="1:6" x14ac:dyDescent="0.3">
      <c r="A25" s="1" t="s">
        <v>16</v>
      </c>
      <c r="B25" s="2" t="s">
        <v>53</v>
      </c>
      <c r="C25" s="6">
        <v>6366.1668</v>
      </c>
      <c r="D25" s="6">
        <v>3041.8172936700016</v>
      </c>
      <c r="E25" s="6">
        <v>2044.2514326200001</v>
      </c>
      <c r="F25" s="6">
        <v>1052.236090734513</v>
      </c>
    </row>
    <row r="26" spans="1:6" x14ac:dyDescent="0.3">
      <c r="A26" s="1" t="s">
        <v>12</v>
      </c>
      <c r="B26" s="2" t="s">
        <v>54</v>
      </c>
      <c r="C26" s="6">
        <v>732.18904000000009</v>
      </c>
      <c r="D26" s="6">
        <v>314.08532414285713</v>
      </c>
      <c r="E26" s="6">
        <v>109.92986345</v>
      </c>
      <c r="F26" s="6">
        <v>97.283065000000008</v>
      </c>
    </row>
    <row r="27" spans="1:6" x14ac:dyDescent="0.3">
      <c r="A27" s="1" t="s">
        <v>14</v>
      </c>
      <c r="B27" s="2" t="s">
        <v>27</v>
      </c>
      <c r="C27" s="6">
        <v>2612.0803000000001</v>
      </c>
      <c r="D27" s="6">
        <v>960.3062228769337</v>
      </c>
      <c r="E27" s="6">
        <v>622.00839549999989</v>
      </c>
      <c r="F27" s="6">
        <v>606.18616028318581</v>
      </c>
    </row>
    <row r="28" spans="1:6" x14ac:dyDescent="0.3">
      <c r="A28" s="1" t="s">
        <v>47</v>
      </c>
      <c r="B28" s="2" t="s">
        <v>27</v>
      </c>
      <c r="C28" s="6">
        <v>1369.7761</v>
      </c>
      <c r="D28" s="6">
        <v>661.03398827666695</v>
      </c>
      <c r="E28" s="6">
        <v>648.77038491999986</v>
      </c>
      <c r="F28" s="6">
        <v>574.13308399999994</v>
      </c>
    </row>
    <row r="29" spans="1:6" x14ac:dyDescent="0.3">
      <c r="A29" s="1" t="s">
        <v>16</v>
      </c>
      <c r="B29" s="2" t="s">
        <v>27</v>
      </c>
      <c r="C29" s="6">
        <v>6843.5189</v>
      </c>
      <c r="D29" s="6">
        <v>3484.3493262200263</v>
      </c>
      <c r="E29" s="6">
        <v>1910.6611445799999</v>
      </c>
      <c r="F29" s="6">
        <v>1387.0822348053098</v>
      </c>
    </row>
    <row r="30" spans="1:6" x14ac:dyDescent="0.3">
      <c r="A30" s="1" t="s">
        <v>51</v>
      </c>
      <c r="B30" s="2" t="s">
        <v>55</v>
      </c>
      <c r="C30" s="6">
        <v>1879.1299320000001</v>
      </c>
      <c r="D30" s="6">
        <v>862.24321331428564</v>
      </c>
      <c r="E30" s="6">
        <v>301.78512465999995</v>
      </c>
      <c r="F30" s="6">
        <v>267.06648200000001</v>
      </c>
    </row>
    <row r="31" spans="1:6" x14ac:dyDescent="0.3">
      <c r="A31" s="1" t="s">
        <v>14</v>
      </c>
      <c r="B31" s="2" t="s">
        <v>29</v>
      </c>
      <c r="C31" s="6">
        <v>1807.0071</v>
      </c>
      <c r="D31" s="6">
        <v>1469.9764184650194</v>
      </c>
      <c r="E31" s="6">
        <v>536.73013564999997</v>
      </c>
      <c r="F31" s="6">
        <v>486.80058259292002</v>
      </c>
    </row>
    <row r="32" spans="1:6" x14ac:dyDescent="0.3">
      <c r="A32" s="1" t="s">
        <v>10</v>
      </c>
      <c r="B32" s="2" t="s">
        <v>29</v>
      </c>
      <c r="C32" s="6">
        <v>898.86059999999998</v>
      </c>
      <c r="D32" s="6">
        <v>495.70838499999996</v>
      </c>
      <c r="E32" s="6">
        <v>449.23245937000002</v>
      </c>
      <c r="F32" s="6">
        <v>397.55084900000003</v>
      </c>
    </row>
    <row r="33" spans="1:6" x14ac:dyDescent="0.3">
      <c r="A33" s="1" t="s">
        <v>16</v>
      </c>
      <c r="B33" s="2" t="s">
        <v>29</v>
      </c>
      <c r="C33" s="6">
        <v>4557.7174999999997</v>
      </c>
      <c r="D33" s="6">
        <v>3255.23782483998</v>
      </c>
      <c r="E33" s="6">
        <v>1397.3791922599999</v>
      </c>
      <c r="F33" s="6">
        <v>1156.5126554247788</v>
      </c>
    </row>
    <row r="34" spans="1:6" x14ac:dyDescent="0.3">
      <c r="A34" s="1" t="s">
        <v>51</v>
      </c>
      <c r="B34" s="2" t="s">
        <v>56</v>
      </c>
      <c r="C34" s="6">
        <v>2348.7900399999999</v>
      </c>
      <c r="D34" s="6">
        <v>639.94370825714293</v>
      </c>
      <c r="E34" s="6">
        <v>223.98029789</v>
      </c>
      <c r="F34" s="6">
        <v>198.21265299999999</v>
      </c>
    </row>
    <row r="35" spans="1:6" x14ac:dyDescent="0.3">
      <c r="A35" s="1" t="s">
        <v>14</v>
      </c>
      <c r="B35" s="2" t="s">
        <v>31</v>
      </c>
      <c r="C35" s="6">
        <v>2817.7055</v>
      </c>
      <c r="D35" s="6">
        <v>1428.986312359857</v>
      </c>
      <c r="E35" s="6">
        <v>943.52989493999996</v>
      </c>
      <c r="F35" s="6">
        <v>562.56499900000006</v>
      </c>
    </row>
    <row r="36" spans="1:6" x14ac:dyDescent="0.3">
      <c r="A36" s="1" t="s">
        <v>47</v>
      </c>
      <c r="B36" s="2" t="s">
        <v>31</v>
      </c>
      <c r="C36" s="6">
        <v>884.32550000000003</v>
      </c>
      <c r="D36" s="6">
        <v>537.66997142000002</v>
      </c>
      <c r="E36" s="6">
        <v>531.56125356999985</v>
      </c>
      <c r="F36" s="6">
        <v>470.40818899999999</v>
      </c>
    </row>
    <row r="37" spans="1:6" x14ac:dyDescent="0.3">
      <c r="A37" s="1" t="s">
        <v>48</v>
      </c>
      <c r="B37" s="2" t="s">
        <v>31</v>
      </c>
      <c r="C37" s="6">
        <v>6338.4632700000002</v>
      </c>
      <c r="D37" s="6">
        <v>3147.5790970247799</v>
      </c>
      <c r="E37" s="6">
        <v>1658.96022333</v>
      </c>
      <c r="F37" s="6">
        <v>1562.7182269292034</v>
      </c>
    </row>
    <row r="38" spans="1:6" x14ac:dyDescent="0.3">
      <c r="A38" s="1" t="s">
        <v>51</v>
      </c>
      <c r="B38" s="2" t="s">
        <v>57</v>
      </c>
      <c r="C38" s="6">
        <v>2350.7685999999999</v>
      </c>
      <c r="D38" s="6">
        <v>1153.6274444285714</v>
      </c>
      <c r="E38" s="6">
        <v>403.76960554999994</v>
      </c>
      <c r="F38" s="6">
        <v>357.31823500000002</v>
      </c>
    </row>
    <row r="39" spans="1:6" x14ac:dyDescent="0.3">
      <c r="A39" s="1" t="s">
        <v>45</v>
      </c>
      <c r="B39" s="2" t="s">
        <v>33</v>
      </c>
      <c r="C39" s="6">
        <v>1895.5829000000001</v>
      </c>
      <c r="D39" s="6">
        <v>1244.9770411548284</v>
      </c>
      <c r="E39" s="6">
        <v>1100.57055139</v>
      </c>
      <c r="F39" s="6">
        <v>355.96856499999996</v>
      </c>
    </row>
    <row r="40" spans="1:6" x14ac:dyDescent="0.3">
      <c r="A40" s="1" t="s">
        <v>10</v>
      </c>
      <c r="B40" s="2" t="s">
        <v>57</v>
      </c>
      <c r="C40" s="6">
        <v>1528.8233</v>
      </c>
      <c r="D40" s="6">
        <v>679.48550282818167</v>
      </c>
      <c r="E40" s="6">
        <v>672.61431604000006</v>
      </c>
      <c r="F40" s="6">
        <v>595.23390800000004</v>
      </c>
    </row>
    <row r="41" spans="1:6" x14ac:dyDescent="0.3">
      <c r="A41" s="1" t="s">
        <v>16</v>
      </c>
      <c r="B41" s="2" t="s">
        <v>33</v>
      </c>
      <c r="C41" s="6">
        <v>3872.2041799999997</v>
      </c>
      <c r="D41" s="6">
        <v>2920.7539981568011</v>
      </c>
      <c r="E41" s="6">
        <v>2442.0844694500001</v>
      </c>
      <c r="F41" s="6">
        <v>1083.8729749999998</v>
      </c>
    </row>
    <row r="42" spans="1:6" x14ac:dyDescent="0.3">
      <c r="A42" s="1" t="s">
        <v>12</v>
      </c>
      <c r="B42" s="2" t="s">
        <v>58</v>
      </c>
      <c r="C42" s="6">
        <v>875.68219999999997</v>
      </c>
      <c r="D42" s="6">
        <v>577.12757648571437</v>
      </c>
      <c r="E42" s="6">
        <v>201.99465176999999</v>
      </c>
      <c r="F42" s="6">
        <v>178.75632899999999</v>
      </c>
    </row>
    <row r="43" spans="1:6" x14ac:dyDescent="0.3">
      <c r="A43" s="1" t="s">
        <v>14</v>
      </c>
      <c r="B43" s="2" t="s">
        <v>35</v>
      </c>
      <c r="C43" s="6">
        <v>2242.2611999999999</v>
      </c>
      <c r="D43" s="6">
        <v>400.4637213249984</v>
      </c>
      <c r="E43" s="6">
        <v>1006.13922927</v>
      </c>
      <c r="F43" s="6">
        <v>747.83466900000008</v>
      </c>
    </row>
    <row r="44" spans="1:6" x14ac:dyDescent="0.3">
      <c r="A44" s="1" t="s">
        <v>10</v>
      </c>
      <c r="B44" s="2" t="s">
        <v>35</v>
      </c>
      <c r="C44" s="6">
        <v>568.37019999999995</v>
      </c>
      <c r="D44" s="6">
        <v>302.81659999999999</v>
      </c>
      <c r="E44" s="6">
        <v>301.82597980999998</v>
      </c>
      <c r="F44" s="6">
        <v>267.10263700000002</v>
      </c>
    </row>
    <row r="45" spans="1:6" x14ac:dyDescent="0.3">
      <c r="A45" s="1" t="s">
        <v>48</v>
      </c>
      <c r="B45" s="2" t="s">
        <v>35</v>
      </c>
      <c r="C45" s="6">
        <v>4913.8027000000002</v>
      </c>
      <c r="D45" s="6">
        <v>1497.8107424599682</v>
      </c>
      <c r="E45" s="6">
        <v>1794.0056387599998</v>
      </c>
      <c r="F45" s="6">
        <v>1359.241145</v>
      </c>
    </row>
    <row r="46" spans="1:6" x14ac:dyDescent="0.3">
      <c r="A46" s="1" t="s">
        <v>51</v>
      </c>
      <c r="B46" s="2" t="s">
        <v>38</v>
      </c>
      <c r="C46" s="6">
        <v>17.131699999999999</v>
      </c>
      <c r="D46" s="6">
        <v>-138.27771579999998</v>
      </c>
      <c r="E46" s="6">
        <v>-48.397200529999992</v>
      </c>
      <c r="F46" s="6">
        <v>-42.829380999999998</v>
      </c>
    </row>
    <row r="47" spans="1:6" x14ac:dyDescent="0.3">
      <c r="A47" s="1" t="s">
        <v>14</v>
      </c>
      <c r="B47" s="2" t="s">
        <v>59</v>
      </c>
      <c r="C47" s="6">
        <v>2362.1761000000001</v>
      </c>
      <c r="D47" s="6">
        <v>1493.645108335</v>
      </c>
      <c r="E47" s="6">
        <v>906.31315367000002</v>
      </c>
      <c r="F47" s="6">
        <v>841.11010499999998</v>
      </c>
    </row>
    <row r="48" spans="1:6" x14ac:dyDescent="0.3">
      <c r="A48" s="1" t="s">
        <v>10</v>
      </c>
      <c r="B48" s="2" t="s">
        <v>38</v>
      </c>
      <c r="C48" s="6">
        <v>623.61559999999997</v>
      </c>
      <c r="D48" s="6">
        <v>300.05915186484799</v>
      </c>
      <c r="E48" s="6">
        <v>283.92410735999994</v>
      </c>
      <c r="F48" s="6">
        <v>251.26027199999999</v>
      </c>
    </row>
    <row r="49" spans="1:6" x14ac:dyDescent="0.3">
      <c r="A49" s="1" t="s">
        <v>48</v>
      </c>
      <c r="B49" s="2" t="s">
        <v>59</v>
      </c>
      <c r="C49" s="83">
        <v>7391.6103000000003</v>
      </c>
      <c r="D49" s="83">
        <v>3398.081987435</v>
      </c>
      <c r="E49" s="83">
        <v>2752.2630870100002</v>
      </c>
      <c r="F49" s="83">
        <v>1995.5058289999999</v>
      </c>
    </row>
    <row r="50" spans="1:6" x14ac:dyDescent="0.3">
      <c r="A50" s="1" t="s">
        <v>51</v>
      </c>
      <c r="B50" s="2" t="s">
        <v>39</v>
      </c>
      <c r="C50" s="3">
        <f>SUMIF($A$2:$A$49,$A$50,C2:C49)</f>
        <v>15801.113743999998</v>
      </c>
      <c r="D50" s="3">
        <f t="shared" ref="D50:F50" si="0">SUMIF($A$2:$A$49,$A$50,D2:D49)</f>
        <v>7265.5009162857141</v>
      </c>
      <c r="E50" s="3">
        <f t="shared" si="0"/>
        <v>2542.9253206999997</v>
      </c>
      <c r="F50" s="3">
        <f t="shared" si="0"/>
        <v>2662.6988059999999</v>
      </c>
    </row>
    <row r="51" spans="1:6" x14ac:dyDescent="0.3">
      <c r="A51" s="1" t="s">
        <v>14</v>
      </c>
      <c r="B51" s="2" t="s">
        <v>39</v>
      </c>
      <c r="C51" s="3">
        <f>SUMIF($A$2:$A$49,$A$51,C2:C49)</f>
        <v>25898.090900000003</v>
      </c>
      <c r="D51" s="3">
        <f t="shared" ref="D51:F51" si="1">SUMIF($A$2:$A$49,$A$51,D2:D49)</f>
        <v>14303.714284947531</v>
      </c>
      <c r="E51" s="3">
        <f t="shared" si="1"/>
        <v>8784.5426268800002</v>
      </c>
      <c r="F51" s="3">
        <f t="shared" si="1"/>
        <v>7071.6512888230091</v>
      </c>
    </row>
    <row r="52" spans="1:6" x14ac:dyDescent="0.3">
      <c r="A52" s="1" t="s">
        <v>47</v>
      </c>
      <c r="B52" s="2" t="s">
        <v>60</v>
      </c>
      <c r="C52" s="3">
        <f>SUMIF($A$2:$A$49,$A$52,C2:C49)</f>
        <v>12910.983589999998</v>
      </c>
      <c r="D52" s="3">
        <f t="shared" ref="D52:F52" si="2">SUMIF($A$2:$A$49,$A$52,D2:D49)</f>
        <v>6343.7102867219919</v>
      </c>
      <c r="E52" s="3">
        <f t="shared" si="2"/>
        <v>5823.1758854799982</v>
      </c>
      <c r="F52" s="3">
        <f t="shared" si="2"/>
        <v>5153.2529960000011</v>
      </c>
    </row>
    <row r="53" spans="1:6" x14ac:dyDescent="0.3">
      <c r="A53" s="1" t="s">
        <v>48</v>
      </c>
      <c r="B53" s="2" t="s">
        <v>60</v>
      </c>
      <c r="C53" s="3">
        <f>SUMIF($A$2:$A$49,$A$53,C2:C49)</f>
        <v>75331.390849999996</v>
      </c>
      <c r="D53" s="3">
        <f t="shared" ref="D53:F53" si="3">SUMIF($A$2:$A$49,$A$53,D2:D49)</f>
        <v>39358.005663886368</v>
      </c>
      <c r="E53" s="3">
        <f t="shared" si="3"/>
        <v>21818.902825549998</v>
      </c>
      <c r="F53" s="3">
        <f t="shared" si="3"/>
        <v>17946.38287259292</v>
      </c>
    </row>
  </sheetData>
  <autoFilter ref="A1:F53"/>
  <phoneticPr fontId="4" type="noConversion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6" workbookViewId="0">
      <selection activeCell="C46" sqref="C46:F48"/>
    </sheetView>
  </sheetViews>
  <sheetFormatPr defaultRowHeight="14" x14ac:dyDescent="0.3"/>
  <cols>
    <col min="1" max="1" width="9.08203125" style="1"/>
    <col min="2" max="2" width="9.08203125" style="2"/>
    <col min="3" max="3" width="9.4140625" style="1" bestFit="1" customWidth="1"/>
    <col min="4" max="6" width="9.08203125" style="1"/>
  </cols>
  <sheetData>
    <row r="1" spans="1: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4" t="s">
        <v>6</v>
      </c>
      <c r="B2" s="5" t="s">
        <v>7</v>
      </c>
      <c r="C2" s="6">
        <v>1670.6075000000001</v>
      </c>
      <c r="D2" s="6">
        <v>1131.4558241999998</v>
      </c>
      <c r="E2" s="6">
        <v>396.00953846999994</v>
      </c>
      <c r="F2" s="6">
        <v>-84.877280999999982</v>
      </c>
    </row>
    <row r="3" spans="1:6" x14ac:dyDescent="0.3">
      <c r="A3" s="4" t="s">
        <v>8</v>
      </c>
      <c r="B3" s="5" t="s">
        <v>9</v>
      </c>
      <c r="C3" s="6">
        <v>2593.9780000000001</v>
      </c>
      <c r="D3" s="6">
        <v>1487.3368864234899</v>
      </c>
      <c r="E3" s="6">
        <v>1211.98060938</v>
      </c>
      <c r="F3" s="6">
        <v>-682.04929099999993</v>
      </c>
    </row>
    <row r="4" spans="1:6" x14ac:dyDescent="0.3">
      <c r="A4" s="4" t="s">
        <v>10</v>
      </c>
      <c r="B4" s="5" t="s">
        <v>9</v>
      </c>
      <c r="C4" s="6">
        <v>1092.0407</v>
      </c>
      <c r="D4" s="6">
        <v>549.91219999999998</v>
      </c>
      <c r="E4" s="6">
        <v>517.15107998999997</v>
      </c>
      <c r="F4" s="6">
        <v>457.655823</v>
      </c>
    </row>
    <row r="5" spans="1:6" x14ac:dyDescent="0.3">
      <c r="A5" s="4" t="s">
        <v>11</v>
      </c>
      <c r="B5" s="5" t="s">
        <v>9</v>
      </c>
      <c r="C5" s="6">
        <v>7936.5339000000004</v>
      </c>
      <c r="D5" s="6">
        <v>3511.8476474329395</v>
      </c>
      <c r="E5" s="6">
        <v>2572.3647151299997</v>
      </c>
      <c r="F5" s="6">
        <v>850.27539999999999</v>
      </c>
    </row>
    <row r="6" spans="1:6" x14ac:dyDescent="0.3">
      <c r="A6" s="4" t="s">
        <v>12</v>
      </c>
      <c r="B6" s="5" t="s">
        <v>13</v>
      </c>
      <c r="C6" s="6">
        <v>1982.3860999999999</v>
      </c>
      <c r="D6" s="6">
        <v>1220.8576080285713</v>
      </c>
      <c r="E6" s="6">
        <v>427.30016280999996</v>
      </c>
      <c r="F6" s="6">
        <v>378.14173699999998</v>
      </c>
    </row>
    <row r="7" spans="1:6" x14ac:dyDescent="0.3">
      <c r="A7" s="4" t="s">
        <v>14</v>
      </c>
      <c r="B7" s="5" t="s">
        <v>13</v>
      </c>
      <c r="C7" s="6">
        <v>2189.5947999999999</v>
      </c>
      <c r="D7" s="6">
        <v>1757.39786933657</v>
      </c>
      <c r="E7" s="6">
        <v>738.71643982000001</v>
      </c>
      <c r="F7" s="6">
        <v>801.15144999999995</v>
      </c>
    </row>
    <row r="8" spans="1:6" x14ac:dyDescent="0.3">
      <c r="A8" s="4" t="s">
        <v>10</v>
      </c>
      <c r="B8" s="5" t="s">
        <v>15</v>
      </c>
      <c r="C8" s="6">
        <v>3929.2797</v>
      </c>
      <c r="D8" s="6">
        <v>1601.3047999999999</v>
      </c>
      <c r="E8" s="6">
        <v>1411.5596298199998</v>
      </c>
      <c r="F8" s="6">
        <v>1249.1678139999999</v>
      </c>
    </row>
    <row r="9" spans="1:6" x14ac:dyDescent="0.3">
      <c r="A9" s="4" t="s">
        <v>16</v>
      </c>
      <c r="B9" s="5" t="s">
        <v>13</v>
      </c>
      <c r="C9" s="6">
        <v>8392.3021000000008</v>
      </c>
      <c r="D9" s="6">
        <v>4353.3349901440597</v>
      </c>
      <c r="E9" s="6">
        <v>2022.68326594</v>
      </c>
      <c r="F9" s="6">
        <v>2377.9486689999999</v>
      </c>
    </row>
    <row r="10" spans="1:6" x14ac:dyDescent="0.3">
      <c r="A10" s="4" t="s">
        <v>6</v>
      </c>
      <c r="B10" s="5" t="s">
        <v>17</v>
      </c>
      <c r="C10" s="6">
        <v>1524.7733000000001</v>
      </c>
      <c r="D10" s="6">
        <v>1211.0891781464288</v>
      </c>
      <c r="E10" s="6">
        <v>346.00624859999999</v>
      </c>
      <c r="F10" s="6">
        <v>306.20022</v>
      </c>
    </row>
    <row r="11" spans="1:6" x14ac:dyDescent="0.3">
      <c r="A11" s="4" t="s">
        <v>8</v>
      </c>
      <c r="B11" s="5" t="s">
        <v>18</v>
      </c>
      <c r="C11" s="6">
        <v>3224.1857</v>
      </c>
      <c r="D11" s="6">
        <v>1835.1895108000087</v>
      </c>
      <c r="E11" s="6">
        <v>1187.86876312</v>
      </c>
      <c r="F11" s="6">
        <v>1039.64257</v>
      </c>
    </row>
    <row r="12" spans="1:6" x14ac:dyDescent="0.3">
      <c r="A12" s="4" t="s">
        <v>10</v>
      </c>
      <c r="B12" s="5" t="s">
        <v>19</v>
      </c>
      <c r="C12" s="6">
        <v>891.66510000000005</v>
      </c>
      <c r="D12" s="6">
        <v>924.92160000000001</v>
      </c>
      <c r="E12" s="6">
        <v>379.36658206999999</v>
      </c>
      <c r="F12" s="6">
        <v>335.72263900000002</v>
      </c>
    </row>
    <row r="13" spans="1:6" x14ac:dyDescent="0.3">
      <c r="A13" s="4" t="s">
        <v>16</v>
      </c>
      <c r="B13" s="5" t="s">
        <v>18</v>
      </c>
      <c r="C13" s="6">
        <v>8996.8497000000007</v>
      </c>
      <c r="D13" s="6">
        <v>4028.0689915554076</v>
      </c>
      <c r="E13" s="6">
        <v>1763.5947505899999</v>
      </c>
      <c r="F13" s="6">
        <v>2352.3492099999999</v>
      </c>
    </row>
    <row r="14" spans="1:6" x14ac:dyDescent="0.3">
      <c r="A14" s="4" t="s">
        <v>6</v>
      </c>
      <c r="B14" s="5" t="s">
        <v>20</v>
      </c>
      <c r="C14" s="6">
        <v>2963.3824</v>
      </c>
      <c r="D14" s="6">
        <v>1557.4992750249999</v>
      </c>
      <c r="E14" s="6">
        <v>622.99971000999994</v>
      </c>
      <c r="F14" s="6">
        <v>551.32717700000001</v>
      </c>
    </row>
    <row r="15" spans="1:6" x14ac:dyDescent="0.3">
      <c r="A15" s="4" t="s">
        <v>14</v>
      </c>
      <c r="B15" s="5" t="s">
        <v>21</v>
      </c>
      <c r="C15" s="6">
        <v>3421.5435000000002</v>
      </c>
      <c r="D15" s="6">
        <v>1822.824159642018</v>
      </c>
      <c r="E15" s="6">
        <v>1679.8811569500001</v>
      </c>
      <c r="F15" s="6">
        <v>912.32708100000002</v>
      </c>
    </row>
    <row r="16" spans="1:6" x14ac:dyDescent="0.3">
      <c r="A16" s="4" t="s">
        <v>10</v>
      </c>
      <c r="B16" s="5" t="s">
        <v>21</v>
      </c>
      <c r="C16" s="6">
        <v>1914.4176</v>
      </c>
      <c r="D16" s="6">
        <v>1073.7667403090909</v>
      </c>
      <c r="E16" s="6">
        <v>668.95411608999984</v>
      </c>
      <c r="F16" s="6">
        <v>591.99479299999996</v>
      </c>
    </row>
    <row r="17" spans="1:6" x14ac:dyDescent="0.3">
      <c r="A17" s="4" t="s">
        <v>16</v>
      </c>
      <c r="B17" s="5" t="s">
        <v>20</v>
      </c>
      <c r="C17" s="6">
        <v>7548.0079999999998</v>
      </c>
      <c r="D17" s="6">
        <v>4287.5870104690139</v>
      </c>
      <c r="E17" s="6">
        <v>2080.5555970699997</v>
      </c>
      <c r="F17" s="6">
        <v>1926.3690360000001</v>
      </c>
    </row>
    <row r="18" spans="1:6" x14ac:dyDescent="0.3">
      <c r="A18" s="4" t="s">
        <v>12</v>
      </c>
      <c r="B18" s="5" t="s">
        <v>22</v>
      </c>
      <c r="C18" s="6">
        <v>1591.7599</v>
      </c>
      <c r="D18" s="6">
        <v>821.75338908571416</v>
      </c>
      <c r="E18" s="6">
        <v>287.61368617999995</v>
      </c>
      <c r="F18" s="6">
        <v>254.525386</v>
      </c>
    </row>
    <row r="19" spans="1:6" x14ac:dyDescent="0.3">
      <c r="A19" s="4" t="s">
        <v>14</v>
      </c>
      <c r="B19" s="5" t="s">
        <v>23</v>
      </c>
      <c r="C19" s="6">
        <v>2460.0650999999998</v>
      </c>
      <c r="D19" s="6">
        <v>1815.3420186229541</v>
      </c>
      <c r="E19" s="6">
        <v>1206.5117034599998</v>
      </c>
      <c r="F19" s="6">
        <v>817.69262000000003</v>
      </c>
    </row>
    <row r="20" spans="1:6" x14ac:dyDescent="0.3">
      <c r="A20" s="4" t="s">
        <v>24</v>
      </c>
      <c r="B20" s="5" t="s">
        <v>23</v>
      </c>
      <c r="C20" s="6">
        <v>627.65099999999995</v>
      </c>
      <c r="D20" s="6">
        <v>493.48989999999998</v>
      </c>
      <c r="E20" s="6">
        <v>370.76379488999999</v>
      </c>
      <c r="F20" s="6">
        <v>328.10955300000001</v>
      </c>
    </row>
    <row r="21" spans="1:6" x14ac:dyDescent="0.3">
      <c r="A21" s="4" t="s">
        <v>16</v>
      </c>
      <c r="B21" s="5" t="s">
        <v>22</v>
      </c>
      <c r="C21" s="6">
        <v>6474.7698</v>
      </c>
      <c r="D21" s="6">
        <v>3934.4618513501687</v>
      </c>
      <c r="E21" s="6">
        <v>1630.3082931199999</v>
      </c>
      <c r="F21" s="6">
        <v>1638.827646</v>
      </c>
    </row>
    <row r="22" spans="1:6" x14ac:dyDescent="0.3">
      <c r="A22" s="4" t="s">
        <v>12</v>
      </c>
      <c r="B22" s="5" t="s">
        <v>25</v>
      </c>
      <c r="C22" s="6">
        <v>1728.2040999999999</v>
      </c>
      <c r="D22" s="6">
        <v>785.03247968571429</v>
      </c>
      <c r="E22" s="6">
        <v>274.76136788999997</v>
      </c>
      <c r="F22" s="6">
        <v>243.15165300000001</v>
      </c>
    </row>
    <row r="23" spans="1:6" x14ac:dyDescent="0.3">
      <c r="A23" s="4" t="s">
        <v>14</v>
      </c>
      <c r="B23" s="5" t="s">
        <v>25</v>
      </c>
      <c r="C23" s="6">
        <v>2938.4063999999998</v>
      </c>
      <c r="D23" s="6">
        <v>1743.3719883447357</v>
      </c>
      <c r="E23" s="6">
        <v>274.51500905</v>
      </c>
      <c r="F23" s="6">
        <v>850.43092200000001</v>
      </c>
    </row>
    <row r="24" spans="1:6" x14ac:dyDescent="0.3">
      <c r="A24" s="4" t="s">
        <v>10</v>
      </c>
      <c r="B24" s="5" t="s">
        <v>26</v>
      </c>
      <c r="C24" s="6">
        <v>409.08789999999999</v>
      </c>
      <c r="D24" s="6">
        <v>302.92239999999998</v>
      </c>
      <c r="E24" s="6">
        <v>272.31339351999998</v>
      </c>
      <c r="F24" s="6">
        <v>240.98530400000001</v>
      </c>
    </row>
    <row r="25" spans="1:6" x14ac:dyDescent="0.3">
      <c r="A25" s="4" t="s">
        <v>16</v>
      </c>
      <c r="B25" s="5" t="s">
        <v>26</v>
      </c>
      <c r="C25" s="6">
        <v>5977.9786000000004</v>
      </c>
      <c r="D25" s="6">
        <v>2885.0434920987195</v>
      </c>
      <c r="E25" s="6">
        <v>2269.4234832399998</v>
      </c>
      <c r="F25" s="6">
        <v>1746.816785</v>
      </c>
    </row>
    <row r="26" spans="1:6" x14ac:dyDescent="0.3">
      <c r="A26" s="4" t="s">
        <v>12</v>
      </c>
      <c r="B26" s="5" t="s">
        <v>27</v>
      </c>
      <c r="C26" s="6">
        <v>4827.0646999999999</v>
      </c>
      <c r="D26" s="6">
        <v>3178.519941457143</v>
      </c>
      <c r="E26" s="6">
        <v>1112.48197951</v>
      </c>
      <c r="F26" s="6">
        <v>984.49732700000004</v>
      </c>
    </row>
    <row r="27" spans="1:6" x14ac:dyDescent="0.3">
      <c r="A27" s="4" t="s">
        <v>14</v>
      </c>
      <c r="B27" s="5" t="s">
        <v>28</v>
      </c>
      <c r="C27" s="6">
        <v>2845.8607999999999</v>
      </c>
      <c r="D27" s="6">
        <v>1807.4458301191919</v>
      </c>
      <c r="E27" s="6">
        <v>519.14949094999997</v>
      </c>
      <c r="F27" s="6">
        <v>940.05747899999994</v>
      </c>
    </row>
    <row r="28" spans="1:6" x14ac:dyDescent="0.3">
      <c r="A28" s="4" t="s">
        <v>10</v>
      </c>
      <c r="B28" s="5" t="s">
        <v>28</v>
      </c>
      <c r="C28" s="6">
        <v>661.71050000000002</v>
      </c>
      <c r="D28" s="6">
        <v>659.24339999999995</v>
      </c>
      <c r="E28" s="6">
        <v>379.61241130999997</v>
      </c>
      <c r="F28" s="6">
        <v>335.94018699999998</v>
      </c>
    </row>
    <row r="29" spans="1:6" x14ac:dyDescent="0.3">
      <c r="A29" s="4" t="s">
        <v>16</v>
      </c>
      <c r="B29" s="5" t="s">
        <v>27</v>
      </c>
      <c r="C29" s="6">
        <v>6047.1010999999999</v>
      </c>
      <c r="D29" s="6">
        <v>2842.6096785561544</v>
      </c>
      <c r="E29" s="6">
        <v>1618.26875234</v>
      </c>
      <c r="F29" s="6">
        <v>1907.141163</v>
      </c>
    </row>
    <row r="30" spans="1:6" x14ac:dyDescent="0.3">
      <c r="A30" s="4" t="s">
        <v>12</v>
      </c>
      <c r="B30" s="5" t="s">
        <v>29</v>
      </c>
      <c r="C30" s="6">
        <v>1800.0900999999999</v>
      </c>
      <c r="D30" s="6">
        <v>1355.7980270285714</v>
      </c>
      <c r="E30" s="6">
        <v>474.52930945999992</v>
      </c>
      <c r="F30" s="6">
        <v>419.93744199999998</v>
      </c>
    </row>
    <row r="31" spans="1:6" x14ac:dyDescent="0.3">
      <c r="A31" s="4" t="s">
        <v>14</v>
      </c>
      <c r="B31" s="5" t="s">
        <v>29</v>
      </c>
      <c r="C31" s="6">
        <v>3537.4052999999999</v>
      </c>
      <c r="D31" s="6">
        <v>1975.2718138722494</v>
      </c>
      <c r="E31" s="6">
        <v>389.70732104000001</v>
      </c>
      <c r="F31" s="6">
        <v>875.76645199999996</v>
      </c>
    </row>
    <row r="32" spans="1:6" x14ac:dyDescent="0.3">
      <c r="A32" s="4" t="s">
        <v>10</v>
      </c>
      <c r="B32" s="5" t="s">
        <v>29</v>
      </c>
      <c r="C32" s="6">
        <v>401.077</v>
      </c>
      <c r="D32" s="6">
        <v>340.50556</v>
      </c>
      <c r="E32" s="6">
        <v>301.99378367999992</v>
      </c>
      <c r="F32" s="6">
        <v>267.25113599999997</v>
      </c>
    </row>
    <row r="33" spans="1:6" x14ac:dyDescent="0.3">
      <c r="A33" s="4" t="s">
        <v>16</v>
      </c>
      <c r="B33" s="5" t="s">
        <v>29</v>
      </c>
      <c r="C33" s="6">
        <v>6360.8</v>
      </c>
      <c r="D33" s="6">
        <v>3135.2630490934066</v>
      </c>
      <c r="E33" s="6">
        <v>3174.1583416799999</v>
      </c>
      <c r="F33" s="6">
        <v>1503.3800249999999</v>
      </c>
    </row>
    <row r="34" spans="1:6" x14ac:dyDescent="0.3">
      <c r="A34" s="4" t="s">
        <v>6</v>
      </c>
      <c r="B34" s="5" t="s">
        <v>30</v>
      </c>
      <c r="C34" s="6">
        <v>2209.8427999999999</v>
      </c>
      <c r="D34" s="6">
        <v>1694.3932351999999</v>
      </c>
      <c r="E34" s="6">
        <v>593.03763231999994</v>
      </c>
      <c r="F34" s="6">
        <v>524.81206399999996</v>
      </c>
    </row>
    <row r="35" spans="1:6" x14ac:dyDescent="0.3">
      <c r="A35" s="4" t="s">
        <v>14</v>
      </c>
      <c r="B35" s="5" t="s">
        <v>30</v>
      </c>
      <c r="C35" s="6">
        <v>3086.2374</v>
      </c>
      <c r="D35" s="6">
        <v>1951.392037477937</v>
      </c>
      <c r="E35" s="6">
        <v>926.55052036999996</v>
      </c>
      <c r="F35" s="6">
        <v>877.064301</v>
      </c>
    </row>
    <row r="36" spans="1:6" x14ac:dyDescent="0.3">
      <c r="A36" s="4" t="s">
        <v>10</v>
      </c>
      <c r="B36" s="5" t="s">
        <v>31</v>
      </c>
      <c r="C36" s="6">
        <v>367.98</v>
      </c>
      <c r="D36" s="6">
        <v>236.79888</v>
      </c>
      <c r="E36" s="6">
        <v>277.27994691999999</v>
      </c>
      <c r="F36" s="6">
        <v>245.380484</v>
      </c>
    </row>
    <row r="37" spans="1:6" x14ac:dyDescent="0.3">
      <c r="A37" s="4" t="s">
        <v>16</v>
      </c>
      <c r="B37" s="5" t="s">
        <v>31</v>
      </c>
      <c r="C37" s="6">
        <v>6583.9013999999997</v>
      </c>
      <c r="D37" s="6">
        <v>3142.8868451549142</v>
      </c>
      <c r="E37" s="6">
        <v>1330.24663829</v>
      </c>
      <c r="F37" s="6">
        <v>1723.7334699999999</v>
      </c>
    </row>
    <row r="38" spans="1:6" x14ac:dyDescent="0.3">
      <c r="A38" s="4" t="s">
        <v>12</v>
      </c>
      <c r="B38" s="5" t="s">
        <v>32</v>
      </c>
      <c r="C38" s="6">
        <v>7085.3568999999998</v>
      </c>
      <c r="D38" s="6">
        <v>4962.9291586285717</v>
      </c>
      <c r="E38" s="6">
        <v>1737.0252055199999</v>
      </c>
      <c r="F38" s="6">
        <v>1497.435522</v>
      </c>
    </row>
    <row r="39" spans="1:6" x14ac:dyDescent="0.3">
      <c r="A39" s="4" t="s">
        <v>14</v>
      </c>
      <c r="B39" s="5" t="s">
        <v>33</v>
      </c>
      <c r="C39" s="6">
        <v>3528.3964999999998</v>
      </c>
      <c r="D39" s="6">
        <v>2728.2236255353837</v>
      </c>
      <c r="E39" s="6">
        <v>1875.8378158</v>
      </c>
      <c r="F39" s="6">
        <v>1167.6187239999999</v>
      </c>
    </row>
    <row r="40" spans="1:6" x14ac:dyDescent="0.3">
      <c r="A40" s="4" t="s">
        <v>24</v>
      </c>
      <c r="B40" s="5" t="s">
        <v>33</v>
      </c>
      <c r="C40" s="6">
        <v>491.16539999999998</v>
      </c>
      <c r="D40" s="6">
        <v>484.0736</v>
      </c>
      <c r="E40" s="6">
        <v>327.36296779999998</v>
      </c>
      <c r="F40" s="6">
        <v>282.20945499999999</v>
      </c>
    </row>
    <row r="41" spans="1:6" x14ac:dyDescent="0.3">
      <c r="A41" s="4" t="s">
        <v>16</v>
      </c>
      <c r="B41" s="5" t="s">
        <v>32</v>
      </c>
      <c r="C41" s="6">
        <v>7068.1198999999997</v>
      </c>
      <c r="D41" s="6">
        <v>3931.0038182840676</v>
      </c>
      <c r="E41" s="6">
        <v>1655.9742686799998</v>
      </c>
      <c r="F41" s="6">
        <v>2396.8189309999998</v>
      </c>
    </row>
    <row r="42" spans="1:6" x14ac:dyDescent="0.3">
      <c r="A42" s="4" t="s">
        <v>34</v>
      </c>
      <c r="B42" s="5" t="s">
        <v>35</v>
      </c>
      <c r="C42" s="6">
        <v>1828.1152</v>
      </c>
      <c r="D42" s="6">
        <v>1275.9875747428571</v>
      </c>
      <c r="E42" s="6">
        <v>446.59565115999993</v>
      </c>
      <c r="F42" s="6">
        <v>384.99625099999997</v>
      </c>
    </row>
    <row r="43" spans="1:6" x14ac:dyDescent="0.3">
      <c r="A43" s="4" t="s">
        <v>14</v>
      </c>
      <c r="B43" s="5" t="s">
        <v>35</v>
      </c>
      <c r="C43" s="6">
        <v>1235.5652</v>
      </c>
      <c r="D43" s="6">
        <v>1104.0992522571114</v>
      </c>
      <c r="E43" s="6">
        <v>442.84875060000002</v>
      </c>
      <c r="F43" s="6">
        <v>132.501227</v>
      </c>
    </row>
    <row r="44" spans="1:6" x14ac:dyDescent="0.3">
      <c r="A44" s="4" t="s">
        <v>24</v>
      </c>
      <c r="B44" s="5" t="s">
        <v>35</v>
      </c>
      <c r="C44" s="6">
        <v>195.45689999999999</v>
      </c>
      <c r="D44" s="6">
        <v>193.10409999999999</v>
      </c>
      <c r="E44" s="6">
        <v>163.99542804000001</v>
      </c>
      <c r="F44" s="6">
        <v>141.37536900000001</v>
      </c>
    </row>
    <row r="45" spans="1:6" x14ac:dyDescent="0.3">
      <c r="A45" s="4" t="s">
        <v>16</v>
      </c>
      <c r="B45" s="5" t="s">
        <v>36</v>
      </c>
      <c r="C45" s="6">
        <v>4834.6517999999996</v>
      </c>
      <c r="D45" s="6">
        <v>2986.210403358089</v>
      </c>
      <c r="E45" s="6">
        <v>1766.7622873600001</v>
      </c>
      <c r="F45" s="6">
        <v>1353.084087</v>
      </c>
    </row>
    <row r="46" spans="1:6" x14ac:dyDescent="0.3">
      <c r="A46" s="4" t="s">
        <v>12</v>
      </c>
      <c r="B46" s="5" t="s">
        <v>37</v>
      </c>
      <c r="C46" s="6">
        <v>2493.9539999999997</v>
      </c>
      <c r="D46" s="6">
        <v>1787.4698978285717</v>
      </c>
      <c r="E46" s="6">
        <v>625.61446423999996</v>
      </c>
      <c r="F46" s="6">
        <v>539.32281400000011</v>
      </c>
    </row>
    <row r="47" spans="1:6" x14ac:dyDescent="0.3">
      <c r="A47" s="4" t="s">
        <v>14</v>
      </c>
      <c r="B47" s="5" t="s">
        <v>38</v>
      </c>
      <c r="C47" s="6">
        <v>2958.1922000000004</v>
      </c>
      <c r="D47" s="6">
        <v>1640.8726904444534</v>
      </c>
      <c r="E47" s="6">
        <v>388.61651263999988</v>
      </c>
      <c r="F47" s="6">
        <v>1032.0005269999999</v>
      </c>
    </row>
    <row r="48" spans="1:6" x14ac:dyDescent="0.3">
      <c r="A48" s="4" t="s">
        <v>10</v>
      </c>
      <c r="B48" s="5" t="s">
        <v>38</v>
      </c>
      <c r="C48" s="6">
        <v>303.99630000000002</v>
      </c>
      <c r="D48" s="6">
        <v>271.84609999999998</v>
      </c>
      <c r="E48" s="6">
        <v>186.88741903999997</v>
      </c>
      <c r="F48" s="6">
        <v>161.10984399999998</v>
      </c>
    </row>
    <row r="49" spans="1:6" x14ac:dyDescent="0.3">
      <c r="A49" s="4" t="s">
        <v>16</v>
      </c>
      <c r="B49" s="5" t="s">
        <v>38</v>
      </c>
      <c r="C49" s="6">
        <v>5980.9148000000005</v>
      </c>
      <c r="D49" s="6">
        <v>2981.8325236250535</v>
      </c>
      <c r="E49" s="6">
        <v>4240.0258502399993</v>
      </c>
      <c r="F49" s="6">
        <v>1789.1451519999998</v>
      </c>
    </row>
    <row r="50" spans="1:6" x14ac:dyDescent="0.3">
      <c r="A50" s="4" t="s">
        <v>12</v>
      </c>
      <c r="B50" s="5" t="s">
        <v>39</v>
      </c>
      <c r="C50" s="6">
        <f>SUMIF($A$2:$A$49,$A$50,C2:C49)</f>
        <v>31705.536999999997</v>
      </c>
      <c r="D50" s="6">
        <f t="shared" ref="D50:F50" si="0">SUMIF($A$2:$A$49,$A$50,D2:D49)</f>
        <v>20982.785589057141</v>
      </c>
      <c r="E50" s="6">
        <f t="shared" si="0"/>
        <v>7343.9749561699991</v>
      </c>
      <c r="F50" s="6">
        <f t="shared" si="0"/>
        <v>5999.4703119999995</v>
      </c>
    </row>
    <row r="51" spans="1:6" x14ac:dyDescent="0.3">
      <c r="A51" s="4" t="s">
        <v>14</v>
      </c>
      <c r="B51" s="5" t="s">
        <v>39</v>
      </c>
      <c r="C51" s="6">
        <f>SUMIF($A$2:$A$49,$A$51,C2:C49)</f>
        <v>34019.430899999992</v>
      </c>
      <c r="D51" s="6">
        <f t="shared" ref="D51:F51" si="1">SUMIF($A$2:$A$49,$A$51,D2:D49)</f>
        <v>21668.7676828761</v>
      </c>
      <c r="E51" s="6">
        <f t="shared" si="1"/>
        <v>10842.18409318</v>
      </c>
      <c r="F51" s="6">
        <f t="shared" si="1"/>
        <v>8764.2040619999989</v>
      </c>
    </row>
    <row r="52" spans="1:6" x14ac:dyDescent="0.3">
      <c r="A52" s="4" t="s">
        <v>10</v>
      </c>
      <c r="B52" s="5" t="s">
        <v>39</v>
      </c>
      <c r="C52" s="6">
        <f>SUMIF($A$2:$A$49,$A$52,C2:C49)</f>
        <v>11285.5281</v>
      </c>
      <c r="D52" s="6">
        <f t="shared" ref="D52:F52" si="2">SUMIF($A$2:$A$49,$A$52,D2:D49)</f>
        <v>7131.8892803090903</v>
      </c>
      <c r="E52" s="6">
        <f t="shared" si="2"/>
        <v>5257.2405531699987</v>
      </c>
      <c r="F52" s="6">
        <f t="shared" si="2"/>
        <v>4636.9024009999994</v>
      </c>
    </row>
    <row r="53" spans="1:6" x14ac:dyDescent="0.3">
      <c r="A53" s="4" t="s">
        <v>16</v>
      </c>
      <c r="B53" s="5" t="s">
        <v>39</v>
      </c>
      <c r="C53" s="6">
        <f>SUMIF($A$2:$A$49,$A$53,C2:C49)</f>
        <v>82201.931100000016</v>
      </c>
      <c r="D53" s="6">
        <f t="shared" ref="D53:F53" si="3">SUMIF($A$2:$A$49,$A$53,D2:D49)</f>
        <v>42020.150301121997</v>
      </c>
      <c r="E53" s="6">
        <f t="shared" si="3"/>
        <v>26124.366243679997</v>
      </c>
      <c r="F53" s="6">
        <f t="shared" si="3"/>
        <v>21565.889574000001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A1:C13"/>
    </sheetView>
  </sheetViews>
  <sheetFormatPr defaultRowHeight="14" x14ac:dyDescent="0.3"/>
  <cols>
    <col min="3" max="3" width="13.5" bestFit="1" customWidth="1"/>
  </cols>
  <sheetData>
    <row r="1" spans="1:3" x14ac:dyDescent="0.3">
      <c r="C1" t="s">
        <v>103</v>
      </c>
    </row>
    <row r="2" spans="1:3" x14ac:dyDescent="0.3">
      <c r="A2" t="s">
        <v>97</v>
      </c>
      <c r="B2" t="s">
        <v>98</v>
      </c>
      <c r="C2" s="81">
        <v>0</v>
      </c>
    </row>
    <row r="3" spans="1:3" x14ac:dyDescent="0.3">
      <c r="A3" t="s">
        <v>97</v>
      </c>
      <c r="B3" t="s">
        <v>99</v>
      </c>
      <c r="C3" s="81">
        <v>13902195.560799995</v>
      </c>
    </row>
    <row r="4" spans="1:3" x14ac:dyDescent="0.3">
      <c r="A4" t="s">
        <v>97</v>
      </c>
      <c r="B4" t="s">
        <v>100</v>
      </c>
      <c r="C4" s="81">
        <v>0</v>
      </c>
    </row>
    <row r="5" spans="1:3" x14ac:dyDescent="0.3">
      <c r="A5" t="s">
        <v>97</v>
      </c>
      <c r="B5" t="s">
        <v>101</v>
      </c>
      <c r="C5" s="81">
        <v>34555.269999999997</v>
      </c>
    </row>
    <row r="6" spans="1:3" x14ac:dyDescent="0.3">
      <c r="A6" t="s">
        <v>97</v>
      </c>
      <c r="B6" t="s">
        <v>102</v>
      </c>
      <c r="C6" s="81">
        <v>0</v>
      </c>
    </row>
    <row r="7" spans="1:3" x14ac:dyDescent="0.3">
      <c r="C7" s="82">
        <f>SUM(C2:C6)</f>
        <v>13936750.830799995</v>
      </c>
    </row>
    <row r="8" spans="1:3" x14ac:dyDescent="0.3">
      <c r="A8" t="s">
        <v>78</v>
      </c>
      <c r="B8" t="s">
        <v>98</v>
      </c>
      <c r="C8" s="81">
        <v>1900704.2621000048</v>
      </c>
    </row>
    <row r="9" spans="1:3" x14ac:dyDescent="0.3">
      <c r="A9" t="s">
        <v>78</v>
      </c>
      <c r="B9" t="s">
        <v>99</v>
      </c>
      <c r="C9" s="81">
        <v>20924080.215699997</v>
      </c>
    </row>
    <row r="10" spans="1:3" x14ac:dyDescent="0.3">
      <c r="A10" t="s">
        <v>78</v>
      </c>
      <c r="B10" t="s">
        <v>100</v>
      </c>
      <c r="C10" s="81">
        <v>3540802.7939999993</v>
      </c>
    </row>
    <row r="11" spans="1:3" x14ac:dyDescent="0.3">
      <c r="A11" t="s">
        <v>78</v>
      </c>
      <c r="B11" t="s">
        <v>101</v>
      </c>
      <c r="C11" s="81">
        <v>755508.1399999999</v>
      </c>
    </row>
    <row r="12" spans="1:3" x14ac:dyDescent="0.3">
      <c r="A12" t="s">
        <v>78</v>
      </c>
      <c r="B12" t="s">
        <v>102</v>
      </c>
      <c r="C12" s="81">
        <v>75069.239999999991</v>
      </c>
    </row>
    <row r="13" spans="1:3" x14ac:dyDescent="0.3">
      <c r="C13" s="82">
        <f>SUM(C8:C12)</f>
        <v>27196164.651799999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202105经营快报</vt:lpstr>
      <vt:lpstr>经营快报-累计</vt:lpstr>
      <vt:lpstr>经营快报累计</vt:lpstr>
      <vt:lpstr>2020年数据</vt:lpstr>
      <vt:lpstr>2019年数据</vt:lpstr>
      <vt:lpstr>NKA零售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2021-06-03T13:41:26Z</dcterms:modified>
</cp:coreProperties>
</file>