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omments1.xml" ContentType="application/vnd.openxmlformats-officedocument.spreadsheetml.comments+xml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omments2.xml" ContentType="application/vnd.openxmlformats-officedocument.spreadsheetml.comments+xml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y1\Desktop\4月数据资料一览\19-20历史数据\"/>
    </mc:Choice>
  </mc:AlternateContent>
  <xr:revisionPtr revIDLastSave="0" documentId="13_ncr:1_{65E146B0-E903-435B-8E78-567FD06C32E9}" xr6:coauthVersionLast="47" xr6:coauthVersionMax="47" xr10:uidLastSave="{00000000-0000-0000-0000-000000000000}"/>
  <bookViews>
    <workbookView xWindow="2175" yWindow="3615" windowWidth="21600" windowHeight="11385" tabRatio="773" activeTab="8" xr2:uid="{00000000-000D-0000-FFFF-FFFF00000000}"/>
  </bookViews>
  <sheets>
    <sheet name="新锐事业部" sheetId="21" r:id="rId1"/>
    <sheet name="ASSASSINA" sheetId="19" r:id="rId2"/>
    <sheet name="ASS-销售分析" sheetId="22" r:id="rId3"/>
    <sheet name="ASS-费用明细" sheetId="24" r:id="rId4"/>
    <sheet name="COMO" sheetId="20" r:id="rId5"/>
    <sheet name="COMO-销售分析" sheetId="23" r:id="rId6"/>
    <sheet name="COMO-费用明细" sheetId="25" r:id="rId7"/>
    <sheet name="COMO电商实际2019" sheetId="26" r:id="rId8"/>
    <sheet name="19年预算" sheetId="2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6" l="1"/>
  <c r="N4" i="26"/>
  <c r="J5" i="26"/>
  <c r="K5" i="26"/>
  <c r="L5" i="26"/>
  <c r="M5" i="26"/>
  <c r="N5" i="26"/>
  <c r="N6" i="26"/>
  <c r="N7" i="26"/>
  <c r="B8" i="26"/>
  <c r="B28" i="26" s="1"/>
  <c r="C8" i="26"/>
  <c r="C28" i="26" s="1"/>
  <c r="C46" i="26" s="1"/>
  <c r="D8" i="26"/>
  <c r="D28" i="26" s="1"/>
  <c r="D46" i="26" s="1"/>
  <c r="E8" i="26"/>
  <c r="E28" i="26" s="1"/>
  <c r="E46" i="26" s="1"/>
  <c r="F8" i="26"/>
  <c r="F9" i="26" s="1"/>
  <c r="G8" i="26"/>
  <c r="G9" i="26" s="1"/>
  <c r="H8" i="26"/>
  <c r="H9" i="26" s="1"/>
  <c r="I8" i="26"/>
  <c r="J8" i="26"/>
  <c r="K8" i="26"/>
  <c r="L8" i="26"/>
  <c r="M8" i="26"/>
  <c r="I9" i="26"/>
  <c r="J9" i="26"/>
  <c r="K9" i="26"/>
  <c r="L9" i="26"/>
  <c r="M9" i="26"/>
  <c r="B10" i="26"/>
  <c r="C10" i="26"/>
  <c r="D10" i="26"/>
  <c r="E10" i="26"/>
  <c r="F10" i="26"/>
  <c r="G10" i="26"/>
  <c r="H10" i="26"/>
  <c r="I10" i="26"/>
  <c r="I28" i="26" s="1"/>
  <c r="I46" i="26" s="1"/>
  <c r="J10" i="26"/>
  <c r="J28" i="26" s="1"/>
  <c r="J46" i="26" s="1"/>
  <c r="K10" i="26"/>
  <c r="K28" i="26" s="1"/>
  <c r="K46" i="26" s="1"/>
  <c r="L10" i="26"/>
  <c r="L28" i="26" s="1"/>
  <c r="L46" i="26" s="1"/>
  <c r="M10" i="26"/>
  <c r="M28" i="26" s="1"/>
  <c r="M46" i="26" s="1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7" i="26"/>
  <c r="B29" i="26"/>
  <c r="N29" i="26" s="1"/>
  <c r="C29" i="26"/>
  <c r="D29" i="26"/>
  <c r="E29" i="26"/>
  <c r="F29" i="26"/>
  <c r="G29" i="26"/>
  <c r="H29" i="26"/>
  <c r="I29" i="26"/>
  <c r="J29" i="26"/>
  <c r="K29" i="26"/>
  <c r="L29" i="26"/>
  <c r="M29" i="26"/>
  <c r="N30" i="26"/>
  <c r="N31" i="26"/>
  <c r="N32" i="26"/>
  <c r="N33" i="26"/>
  <c r="N34" i="26"/>
  <c r="N35" i="26"/>
  <c r="N36" i="26"/>
  <c r="N37" i="26"/>
  <c r="N39" i="26"/>
  <c r="N40" i="26"/>
  <c r="N41" i="26"/>
  <c r="N42" i="26"/>
  <c r="N43" i="26"/>
  <c r="N44" i="26"/>
  <c r="N45" i="26"/>
  <c r="P18" i="19"/>
  <c r="Q18" i="19"/>
  <c r="R18" i="19"/>
  <c r="S18" i="19"/>
  <c r="O18" i="19"/>
  <c r="B46" i="26" l="1"/>
  <c r="G28" i="26"/>
  <c r="G46" i="26" s="1"/>
  <c r="N8" i="26"/>
  <c r="N9" i="26" s="1"/>
  <c r="E9" i="26"/>
  <c r="C9" i="26"/>
  <c r="H28" i="26"/>
  <c r="H46" i="26" s="1"/>
  <c r="B9" i="26"/>
  <c r="F28" i="26"/>
  <c r="F46" i="26" s="1"/>
  <c r="D9" i="26"/>
  <c r="D31" i="24"/>
  <c r="C31" i="24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31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12" i="22"/>
  <c r="E5" i="22"/>
  <c r="E6" i="22"/>
  <c r="E7" i="22"/>
  <c r="E8" i="22"/>
  <c r="E9" i="22"/>
  <c r="E4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31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12" i="22"/>
  <c r="C7" i="22"/>
  <c r="C8" i="22"/>
  <c r="C4" i="22"/>
  <c r="D29" i="25"/>
  <c r="C29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N46" i="26" l="1"/>
  <c r="N28" i="26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31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12" i="23"/>
  <c r="E5" i="23"/>
  <c r="E6" i="23"/>
  <c r="E7" i="23"/>
  <c r="E8" i="23"/>
  <c r="E9" i="23"/>
  <c r="E4" i="23"/>
  <c r="N45" i="20"/>
  <c r="N43" i="20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31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12" i="23"/>
  <c r="C7" i="23"/>
  <c r="C8" i="23"/>
  <c r="C4" i="23"/>
  <c r="G27" i="19" l="1"/>
  <c r="M12" i="19"/>
  <c r="C13" i="22" s="1"/>
  <c r="M5" i="19"/>
  <c r="C6" i="22" s="1"/>
  <c r="M4" i="19" l="1"/>
  <c r="C5" i="22" s="1"/>
  <c r="M5" i="20"/>
  <c r="C6" i="23" s="1"/>
  <c r="M4" i="20" l="1"/>
  <c r="C5" i="23" s="1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2" i="24"/>
  <c r="E31" i="24" l="1"/>
  <c r="E2" i="25"/>
  <c r="E29" i="25" s="1"/>
  <c r="F33" i="23" l="1"/>
  <c r="F35" i="23"/>
  <c r="F39" i="23"/>
  <c r="F31" i="23"/>
  <c r="C11" i="23"/>
  <c r="D11" i="23" s="1"/>
  <c r="F14" i="23"/>
  <c r="F17" i="23"/>
  <c r="F18" i="23"/>
  <c r="F21" i="23"/>
  <c r="F22" i="23"/>
  <c r="F25" i="23"/>
  <c r="F26" i="23"/>
  <c r="F8" i="23"/>
  <c r="F4" i="23"/>
  <c r="H46" i="23"/>
  <c r="F46" i="23"/>
  <c r="H45" i="23"/>
  <c r="F45" i="23"/>
  <c r="D45" i="23"/>
  <c r="H44" i="23"/>
  <c r="F44" i="23"/>
  <c r="H43" i="23"/>
  <c r="F43" i="23"/>
  <c r="H42" i="23"/>
  <c r="F42" i="23"/>
  <c r="H41" i="23"/>
  <c r="F41" i="23"/>
  <c r="D41" i="23"/>
  <c r="H40" i="23"/>
  <c r="F40" i="23"/>
  <c r="H39" i="23"/>
  <c r="H38" i="23"/>
  <c r="F38" i="23"/>
  <c r="H37" i="23"/>
  <c r="F37" i="23"/>
  <c r="D37" i="23"/>
  <c r="H36" i="23"/>
  <c r="F36" i="23"/>
  <c r="D36" i="23"/>
  <c r="H35" i="23"/>
  <c r="H34" i="23"/>
  <c r="F34" i="23"/>
  <c r="H33" i="23"/>
  <c r="D33" i="23"/>
  <c r="H32" i="23"/>
  <c r="F32" i="23"/>
  <c r="D32" i="23"/>
  <c r="H31" i="23"/>
  <c r="G30" i="23"/>
  <c r="E30" i="23"/>
  <c r="H28" i="23"/>
  <c r="F28" i="23"/>
  <c r="H27" i="23"/>
  <c r="D27" i="23"/>
  <c r="H26" i="23"/>
  <c r="D26" i="23"/>
  <c r="H25" i="23"/>
  <c r="D25" i="23"/>
  <c r="H24" i="23"/>
  <c r="F24" i="23"/>
  <c r="D24" i="23"/>
  <c r="H23" i="23"/>
  <c r="F23" i="23"/>
  <c r="D23" i="23"/>
  <c r="H22" i="23"/>
  <c r="D22" i="23"/>
  <c r="H21" i="23"/>
  <c r="D21" i="23"/>
  <c r="H20" i="23"/>
  <c r="F20" i="23"/>
  <c r="D20" i="23"/>
  <c r="H19" i="23"/>
  <c r="F19" i="23"/>
  <c r="D19" i="23"/>
  <c r="H18" i="23"/>
  <c r="D18" i="23"/>
  <c r="H17" i="23"/>
  <c r="D17" i="23"/>
  <c r="H16" i="23"/>
  <c r="F16" i="23"/>
  <c r="D16" i="23"/>
  <c r="H15" i="23"/>
  <c r="F15" i="23"/>
  <c r="D15" i="23"/>
  <c r="H14" i="23"/>
  <c r="D14" i="23"/>
  <c r="H13" i="23"/>
  <c r="D13" i="23"/>
  <c r="H12" i="23"/>
  <c r="F12" i="23"/>
  <c r="D12" i="23"/>
  <c r="G11" i="23"/>
  <c r="G29" i="23" s="1"/>
  <c r="E11" i="23"/>
  <c r="E29" i="23" s="1"/>
  <c r="G10" i="23"/>
  <c r="E10" i="23"/>
  <c r="H8" i="23"/>
  <c r="H7" i="23"/>
  <c r="F7" i="23"/>
  <c r="H6" i="23"/>
  <c r="F6" i="23"/>
  <c r="H5" i="23"/>
  <c r="F5" i="23"/>
  <c r="H4" i="23"/>
  <c r="F16" i="22"/>
  <c r="F20" i="22"/>
  <c r="H28" i="22"/>
  <c r="H46" i="22"/>
  <c r="H45" i="22"/>
  <c r="F45" i="22"/>
  <c r="H44" i="22"/>
  <c r="H43" i="22"/>
  <c r="F43" i="22"/>
  <c r="H42" i="22"/>
  <c r="F42" i="22"/>
  <c r="H41" i="22"/>
  <c r="H40" i="22"/>
  <c r="F40" i="22"/>
  <c r="H39" i="22"/>
  <c r="F39" i="22"/>
  <c r="H38" i="22"/>
  <c r="F38" i="22"/>
  <c r="H37" i="22"/>
  <c r="F37" i="22"/>
  <c r="H36" i="22"/>
  <c r="F36" i="22"/>
  <c r="H35" i="22"/>
  <c r="F35" i="22"/>
  <c r="H34" i="22"/>
  <c r="F34" i="22"/>
  <c r="H33" i="22"/>
  <c r="F33" i="22"/>
  <c r="H32" i="22"/>
  <c r="F32" i="22"/>
  <c r="H31" i="22"/>
  <c r="G30" i="22"/>
  <c r="E30" i="22"/>
  <c r="H27" i="22"/>
  <c r="H26" i="22"/>
  <c r="F26" i="22"/>
  <c r="H25" i="22"/>
  <c r="F25" i="22"/>
  <c r="H24" i="22"/>
  <c r="H23" i="22"/>
  <c r="F23" i="22"/>
  <c r="H22" i="22"/>
  <c r="H21" i="22"/>
  <c r="F21" i="22"/>
  <c r="H20" i="22"/>
  <c r="H19" i="22"/>
  <c r="F19" i="22"/>
  <c r="H18" i="22"/>
  <c r="F18" i="22"/>
  <c r="H17" i="22"/>
  <c r="F17" i="22"/>
  <c r="H16" i="22"/>
  <c r="H15" i="22"/>
  <c r="F15" i="22"/>
  <c r="H14" i="22"/>
  <c r="F14" i="22"/>
  <c r="F13" i="22"/>
  <c r="H13" i="22"/>
  <c r="H12" i="22"/>
  <c r="G11" i="22"/>
  <c r="G29" i="22" s="1"/>
  <c r="E11" i="22"/>
  <c r="G10" i="22"/>
  <c r="E10" i="22"/>
  <c r="H8" i="22"/>
  <c r="D27" i="22"/>
  <c r="F6" i="22"/>
  <c r="H5" i="22"/>
  <c r="F4" i="22"/>
  <c r="E47" i="23" l="1"/>
  <c r="C30" i="23"/>
  <c r="F30" i="23" s="1"/>
  <c r="F13" i="23"/>
  <c r="F11" i="23"/>
  <c r="D31" i="23"/>
  <c r="D35" i="23"/>
  <c r="D39" i="23"/>
  <c r="D43" i="23"/>
  <c r="D40" i="23"/>
  <c r="D44" i="23"/>
  <c r="D28" i="23"/>
  <c r="D34" i="23"/>
  <c r="D38" i="23"/>
  <c r="D42" i="23"/>
  <c r="D46" i="23"/>
  <c r="G47" i="23"/>
  <c r="D7" i="23"/>
  <c r="D8" i="23"/>
  <c r="H11" i="23"/>
  <c r="F5" i="22"/>
  <c r="D7" i="22"/>
  <c r="F22" i="22"/>
  <c r="H4" i="22"/>
  <c r="H6" i="22"/>
  <c r="D8" i="22"/>
  <c r="F12" i="22"/>
  <c r="F24" i="22"/>
  <c r="G47" i="22"/>
  <c r="D28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C30" i="22"/>
  <c r="H30" i="22" s="1"/>
  <c r="F7" i="22"/>
  <c r="F8" i="22"/>
  <c r="H7" i="22"/>
  <c r="C11" i="22"/>
  <c r="F28" i="22"/>
  <c r="F31" i="22"/>
  <c r="F41" i="22"/>
  <c r="F44" i="22"/>
  <c r="F46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30" i="23" l="1"/>
  <c r="H30" i="23"/>
  <c r="H11" i="22"/>
  <c r="D11" i="22"/>
  <c r="F11" i="22"/>
  <c r="F30" i="22"/>
  <c r="D30" i="22"/>
  <c r="J8" i="21" l="1"/>
  <c r="B31" i="21"/>
  <c r="C31" i="21"/>
  <c r="D31" i="21"/>
  <c r="E31" i="21"/>
  <c r="F31" i="21"/>
  <c r="G31" i="21"/>
  <c r="H31" i="21"/>
  <c r="H29" i="21" s="1"/>
  <c r="I31" i="21"/>
  <c r="J31" i="21"/>
  <c r="K31" i="21"/>
  <c r="L31" i="21"/>
  <c r="M31" i="21"/>
  <c r="B32" i="21"/>
  <c r="C32" i="21"/>
  <c r="D32" i="21"/>
  <c r="E32" i="21"/>
  <c r="F32" i="21"/>
  <c r="G32" i="21"/>
  <c r="H32" i="21"/>
  <c r="I32" i="21"/>
  <c r="J32" i="21"/>
  <c r="K32" i="21"/>
  <c r="L32" i="21"/>
  <c r="M32" i="21"/>
  <c r="B33" i="21"/>
  <c r="C33" i="21"/>
  <c r="D33" i="21"/>
  <c r="E33" i="21"/>
  <c r="F33" i="21"/>
  <c r="G33" i="21"/>
  <c r="H33" i="21"/>
  <c r="I33" i="21"/>
  <c r="J33" i="21"/>
  <c r="K33" i="21"/>
  <c r="L33" i="21"/>
  <c r="M33" i="21"/>
  <c r="B34" i="21"/>
  <c r="C34" i="21"/>
  <c r="D34" i="21"/>
  <c r="E34" i="21"/>
  <c r="F34" i="21"/>
  <c r="G34" i="21"/>
  <c r="H34" i="21"/>
  <c r="I34" i="21"/>
  <c r="J34" i="21"/>
  <c r="K34" i="21"/>
  <c r="L34" i="21"/>
  <c r="M34" i="21"/>
  <c r="B35" i="21"/>
  <c r="C35" i="21"/>
  <c r="D35" i="21"/>
  <c r="E35" i="21"/>
  <c r="F35" i="21"/>
  <c r="G35" i="21"/>
  <c r="H35" i="21"/>
  <c r="I35" i="21"/>
  <c r="J35" i="21"/>
  <c r="K35" i="21"/>
  <c r="L35" i="21"/>
  <c r="M35" i="21"/>
  <c r="B36" i="21"/>
  <c r="C36" i="21"/>
  <c r="D36" i="21"/>
  <c r="E36" i="21"/>
  <c r="F36" i="21"/>
  <c r="G36" i="21"/>
  <c r="H36" i="21"/>
  <c r="I36" i="21"/>
  <c r="J36" i="21"/>
  <c r="K36" i="21"/>
  <c r="L36" i="21"/>
  <c r="M36" i="21"/>
  <c r="B37" i="21"/>
  <c r="C37" i="21"/>
  <c r="D37" i="21"/>
  <c r="E37" i="21"/>
  <c r="F37" i="21"/>
  <c r="G37" i="21"/>
  <c r="H37" i="21"/>
  <c r="I37" i="21"/>
  <c r="J37" i="21"/>
  <c r="K37" i="21"/>
  <c r="L37" i="21"/>
  <c r="M37" i="21"/>
  <c r="B38" i="21"/>
  <c r="C38" i="21"/>
  <c r="D38" i="21"/>
  <c r="E38" i="21"/>
  <c r="F38" i="21"/>
  <c r="G38" i="21"/>
  <c r="H38" i="21"/>
  <c r="I38" i="21"/>
  <c r="J38" i="21"/>
  <c r="K38" i="21"/>
  <c r="L38" i="21"/>
  <c r="M38" i="21"/>
  <c r="B39" i="21"/>
  <c r="C39" i="21"/>
  <c r="D39" i="21"/>
  <c r="E39" i="21"/>
  <c r="F39" i="21"/>
  <c r="G39" i="21"/>
  <c r="H39" i="21"/>
  <c r="I39" i="21"/>
  <c r="J39" i="21"/>
  <c r="K39" i="21"/>
  <c r="L39" i="21"/>
  <c r="M39" i="21"/>
  <c r="B40" i="21"/>
  <c r="C40" i="21"/>
  <c r="D40" i="21"/>
  <c r="E40" i="21"/>
  <c r="F40" i="21"/>
  <c r="G40" i="21"/>
  <c r="H40" i="21"/>
  <c r="J40" i="21"/>
  <c r="K40" i="21"/>
  <c r="L40" i="21"/>
  <c r="M40" i="21"/>
  <c r="B41" i="21"/>
  <c r="C41" i="21"/>
  <c r="D41" i="21"/>
  <c r="E41" i="21"/>
  <c r="F41" i="21"/>
  <c r="G41" i="21"/>
  <c r="H41" i="21"/>
  <c r="I41" i="21"/>
  <c r="J41" i="21"/>
  <c r="K41" i="21"/>
  <c r="L41" i="21"/>
  <c r="M41" i="21"/>
  <c r="B42" i="21"/>
  <c r="C42" i="21"/>
  <c r="D42" i="21"/>
  <c r="E42" i="21"/>
  <c r="F42" i="21"/>
  <c r="G42" i="21"/>
  <c r="H42" i="21"/>
  <c r="I42" i="21"/>
  <c r="J42" i="21"/>
  <c r="K42" i="21"/>
  <c r="L42" i="21"/>
  <c r="M42" i="21"/>
  <c r="B43" i="21"/>
  <c r="C43" i="21"/>
  <c r="D43" i="21"/>
  <c r="E43" i="21"/>
  <c r="F43" i="21"/>
  <c r="G43" i="21"/>
  <c r="H43" i="21"/>
  <c r="I43" i="21"/>
  <c r="J43" i="21"/>
  <c r="K43" i="21"/>
  <c r="L43" i="21"/>
  <c r="M43" i="21"/>
  <c r="B44" i="21"/>
  <c r="C44" i="21"/>
  <c r="D44" i="21"/>
  <c r="E44" i="21"/>
  <c r="F44" i="21"/>
  <c r="G44" i="21"/>
  <c r="H44" i="21"/>
  <c r="I44" i="21"/>
  <c r="J44" i="21"/>
  <c r="K44" i="21"/>
  <c r="L44" i="21"/>
  <c r="M44" i="21"/>
  <c r="B45" i="21"/>
  <c r="C45" i="21"/>
  <c r="D45" i="21"/>
  <c r="E45" i="21"/>
  <c r="F45" i="21"/>
  <c r="G45" i="21"/>
  <c r="H45" i="21"/>
  <c r="I45" i="21"/>
  <c r="J45" i="21"/>
  <c r="K45" i="21"/>
  <c r="L45" i="21"/>
  <c r="M45" i="21"/>
  <c r="C30" i="21"/>
  <c r="D30" i="21"/>
  <c r="D29" i="21" s="1"/>
  <c r="E30" i="21"/>
  <c r="F30" i="21"/>
  <c r="G30" i="21"/>
  <c r="H30" i="21"/>
  <c r="I30" i="21"/>
  <c r="J30" i="21"/>
  <c r="K30" i="21"/>
  <c r="L30" i="21"/>
  <c r="M30" i="21"/>
  <c r="B30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B16" i="21"/>
  <c r="C16" i="21"/>
  <c r="D16" i="21"/>
  <c r="E16" i="21"/>
  <c r="F16" i="21"/>
  <c r="G16" i="21"/>
  <c r="H16" i="21"/>
  <c r="I16" i="21"/>
  <c r="J16" i="21"/>
  <c r="K16" i="21"/>
  <c r="L16" i="21"/>
  <c r="M16" i="21"/>
  <c r="B17" i="21"/>
  <c r="C17" i="21"/>
  <c r="D17" i="21"/>
  <c r="E17" i="21"/>
  <c r="F17" i="21"/>
  <c r="G17" i="21"/>
  <c r="H17" i="21"/>
  <c r="I17" i="21"/>
  <c r="J17" i="21"/>
  <c r="K17" i="21"/>
  <c r="L17" i="21"/>
  <c r="M17" i="21"/>
  <c r="B18" i="21"/>
  <c r="C18" i="21"/>
  <c r="D18" i="21"/>
  <c r="E18" i="21"/>
  <c r="F18" i="21"/>
  <c r="G18" i="21"/>
  <c r="H18" i="21"/>
  <c r="I18" i="21"/>
  <c r="J18" i="21"/>
  <c r="K18" i="21"/>
  <c r="L18" i="21"/>
  <c r="M18" i="21"/>
  <c r="B19" i="21"/>
  <c r="C19" i="21"/>
  <c r="D19" i="21"/>
  <c r="E19" i="21"/>
  <c r="F19" i="21"/>
  <c r="G19" i="21"/>
  <c r="H19" i="21"/>
  <c r="I19" i="21"/>
  <c r="J19" i="21"/>
  <c r="K19" i="21"/>
  <c r="L19" i="21"/>
  <c r="M19" i="21"/>
  <c r="B20" i="21"/>
  <c r="C20" i="21"/>
  <c r="D20" i="21"/>
  <c r="E20" i="21"/>
  <c r="F20" i="21"/>
  <c r="G20" i="21"/>
  <c r="H20" i="21"/>
  <c r="I20" i="21"/>
  <c r="J20" i="21"/>
  <c r="K20" i="21"/>
  <c r="L20" i="21"/>
  <c r="M20" i="21"/>
  <c r="B21" i="21"/>
  <c r="C21" i="21"/>
  <c r="D21" i="21"/>
  <c r="E21" i="21"/>
  <c r="F21" i="21"/>
  <c r="G21" i="21"/>
  <c r="H21" i="21"/>
  <c r="J21" i="21"/>
  <c r="K21" i="21"/>
  <c r="L21" i="21"/>
  <c r="M21" i="21"/>
  <c r="B22" i="21"/>
  <c r="C22" i="21"/>
  <c r="D22" i="21"/>
  <c r="E22" i="21"/>
  <c r="F22" i="21"/>
  <c r="G22" i="21"/>
  <c r="H22" i="21"/>
  <c r="I22" i="21"/>
  <c r="J22" i="21"/>
  <c r="K22" i="21"/>
  <c r="L22" i="21"/>
  <c r="M22" i="21"/>
  <c r="B23" i="21"/>
  <c r="C23" i="21"/>
  <c r="D23" i="21"/>
  <c r="E23" i="21"/>
  <c r="F23" i="21"/>
  <c r="G23" i="21"/>
  <c r="H23" i="21"/>
  <c r="I23" i="21"/>
  <c r="J23" i="21"/>
  <c r="K23" i="21"/>
  <c r="L23" i="21"/>
  <c r="M23" i="21"/>
  <c r="B24" i="21"/>
  <c r="C24" i="21"/>
  <c r="D24" i="21"/>
  <c r="E24" i="21"/>
  <c r="F24" i="21"/>
  <c r="G24" i="21"/>
  <c r="H24" i="21"/>
  <c r="I24" i="21"/>
  <c r="J24" i="21"/>
  <c r="K24" i="21"/>
  <c r="L24" i="21"/>
  <c r="M24" i="21"/>
  <c r="B25" i="21"/>
  <c r="C25" i="21"/>
  <c r="D25" i="21"/>
  <c r="E25" i="21"/>
  <c r="F25" i="21"/>
  <c r="G25" i="21"/>
  <c r="H25" i="21"/>
  <c r="I25" i="21"/>
  <c r="J25" i="21"/>
  <c r="K25" i="21"/>
  <c r="L25" i="21"/>
  <c r="M25" i="21"/>
  <c r="B26" i="21"/>
  <c r="C26" i="21"/>
  <c r="D26" i="21"/>
  <c r="E26" i="21"/>
  <c r="F26" i="21"/>
  <c r="G26" i="21"/>
  <c r="H26" i="21"/>
  <c r="I26" i="21"/>
  <c r="J26" i="21"/>
  <c r="K26" i="21"/>
  <c r="L26" i="21"/>
  <c r="M26" i="21"/>
  <c r="B27" i="21"/>
  <c r="C27" i="21"/>
  <c r="D27" i="21"/>
  <c r="E27" i="21"/>
  <c r="F27" i="21"/>
  <c r="G27" i="21"/>
  <c r="H27" i="21"/>
  <c r="I27" i="21"/>
  <c r="J27" i="21"/>
  <c r="K27" i="21"/>
  <c r="L27" i="21"/>
  <c r="M27" i="21"/>
  <c r="C11" i="21"/>
  <c r="D11" i="21"/>
  <c r="D10" i="21" s="1"/>
  <c r="E11" i="21"/>
  <c r="E10" i="21" s="1"/>
  <c r="F11" i="21"/>
  <c r="G11" i="21"/>
  <c r="H11" i="21"/>
  <c r="H10" i="21" s="1"/>
  <c r="I11" i="21"/>
  <c r="J11" i="21"/>
  <c r="K11" i="21"/>
  <c r="L11" i="21"/>
  <c r="M11" i="21"/>
  <c r="B11" i="21"/>
  <c r="B4" i="21"/>
  <c r="C4" i="21"/>
  <c r="D4" i="21"/>
  <c r="E4" i="21"/>
  <c r="F4" i="21"/>
  <c r="G4" i="21"/>
  <c r="H4" i="21"/>
  <c r="J4" i="21"/>
  <c r="K4" i="21"/>
  <c r="L4" i="21"/>
  <c r="M4" i="21"/>
  <c r="B5" i="21"/>
  <c r="C5" i="21"/>
  <c r="D5" i="21"/>
  <c r="E5" i="21"/>
  <c r="F5" i="21"/>
  <c r="H5" i="21"/>
  <c r="J5" i="21"/>
  <c r="K5" i="21"/>
  <c r="L5" i="21"/>
  <c r="M5" i="21"/>
  <c r="B6" i="21"/>
  <c r="B8" i="21" s="1"/>
  <c r="B9" i="21" s="1"/>
  <c r="C6" i="21"/>
  <c r="C8" i="21" s="1"/>
  <c r="C9" i="21" s="1"/>
  <c r="D6" i="21"/>
  <c r="D8" i="21" s="1"/>
  <c r="E6" i="21"/>
  <c r="E8" i="21" s="1"/>
  <c r="E9" i="21" s="1"/>
  <c r="F6" i="21"/>
  <c r="G6" i="21"/>
  <c r="H6" i="21"/>
  <c r="H8" i="21" s="1"/>
  <c r="I6" i="21"/>
  <c r="I8" i="21" s="1"/>
  <c r="I9" i="21" s="1"/>
  <c r="J6" i="21"/>
  <c r="K6" i="21"/>
  <c r="L6" i="21"/>
  <c r="M6" i="21"/>
  <c r="B7" i="21"/>
  <c r="C7" i="21"/>
  <c r="D7" i="21"/>
  <c r="E7" i="21"/>
  <c r="F7" i="21"/>
  <c r="F8" i="21" s="1"/>
  <c r="G7" i="21"/>
  <c r="G8" i="21" s="1"/>
  <c r="G9" i="21" s="1"/>
  <c r="H7" i="21"/>
  <c r="I7" i="21"/>
  <c r="J7" i="21"/>
  <c r="K7" i="21"/>
  <c r="L7" i="21"/>
  <c r="M7" i="21"/>
  <c r="C3" i="21"/>
  <c r="D3" i="21"/>
  <c r="E3" i="21"/>
  <c r="F3" i="21"/>
  <c r="G3" i="21"/>
  <c r="H3" i="21"/>
  <c r="I3" i="21"/>
  <c r="J3" i="21"/>
  <c r="K3" i="21"/>
  <c r="L3" i="21"/>
  <c r="M3" i="21"/>
  <c r="B3" i="21"/>
  <c r="N44" i="20"/>
  <c r="N42" i="20"/>
  <c r="N41" i="20"/>
  <c r="I40" i="20"/>
  <c r="N40" i="20" s="1"/>
  <c r="N39" i="20"/>
  <c r="N38" i="20"/>
  <c r="N37" i="20"/>
  <c r="N36" i="20"/>
  <c r="N35" i="20"/>
  <c r="N34" i="20"/>
  <c r="N33" i="20"/>
  <c r="N32" i="20"/>
  <c r="N31" i="20"/>
  <c r="I30" i="20"/>
  <c r="N30" i="20" s="1"/>
  <c r="M29" i="20"/>
  <c r="L29" i="20"/>
  <c r="K29" i="20"/>
  <c r="J29" i="20"/>
  <c r="H29" i="20"/>
  <c r="G29" i="20"/>
  <c r="F29" i="20"/>
  <c r="E29" i="20"/>
  <c r="D29" i="20"/>
  <c r="C29" i="20"/>
  <c r="B29" i="20"/>
  <c r="N27" i="20"/>
  <c r="N26" i="20"/>
  <c r="N25" i="20"/>
  <c r="N24" i="20"/>
  <c r="N23" i="20"/>
  <c r="N22" i="20"/>
  <c r="I21" i="20"/>
  <c r="N21" i="20" s="1"/>
  <c r="N20" i="20"/>
  <c r="N19" i="20"/>
  <c r="N18" i="20"/>
  <c r="N17" i="20"/>
  <c r="N16" i="20"/>
  <c r="N15" i="20"/>
  <c r="N14" i="20"/>
  <c r="N13" i="20"/>
  <c r="N12" i="20"/>
  <c r="N11" i="20"/>
  <c r="M10" i="20"/>
  <c r="L10" i="20"/>
  <c r="L28" i="20" s="1"/>
  <c r="K10" i="20"/>
  <c r="K28" i="20" s="1"/>
  <c r="K46" i="20" s="1"/>
  <c r="J10" i="20"/>
  <c r="H10" i="20"/>
  <c r="G10" i="20"/>
  <c r="F10" i="20"/>
  <c r="E10" i="20"/>
  <c r="D10" i="20"/>
  <c r="C10" i="20"/>
  <c r="B10" i="20"/>
  <c r="B28" i="20" s="1"/>
  <c r="B46" i="20" s="1"/>
  <c r="L9" i="20"/>
  <c r="D9" i="20"/>
  <c r="B9" i="20"/>
  <c r="M8" i="20"/>
  <c r="C9" i="23" s="1"/>
  <c r="J8" i="20"/>
  <c r="I8" i="20"/>
  <c r="H8" i="20"/>
  <c r="H28" i="20" s="1"/>
  <c r="H46" i="20" s="1"/>
  <c r="G8" i="20"/>
  <c r="F8" i="20"/>
  <c r="F28" i="20" s="1"/>
  <c r="F46" i="20" s="1"/>
  <c r="E8" i="20"/>
  <c r="E28" i="20" s="1"/>
  <c r="E46" i="20" s="1"/>
  <c r="D8" i="20"/>
  <c r="D28" i="20" s="1"/>
  <c r="D46" i="20" s="1"/>
  <c r="C8" i="20"/>
  <c r="N7" i="20"/>
  <c r="N6" i="20"/>
  <c r="I5" i="20"/>
  <c r="H5" i="20"/>
  <c r="G5" i="20"/>
  <c r="N5" i="20" s="1"/>
  <c r="I4" i="20"/>
  <c r="N4" i="20" s="1"/>
  <c r="N3" i="20"/>
  <c r="F9" i="23" l="1"/>
  <c r="H9" i="23"/>
  <c r="C10" i="23"/>
  <c r="D10" i="23" s="1"/>
  <c r="D9" i="23"/>
  <c r="C29" i="23"/>
  <c r="I10" i="20"/>
  <c r="I28" i="20" s="1"/>
  <c r="I21" i="21"/>
  <c r="N21" i="21" s="1"/>
  <c r="I40" i="21"/>
  <c r="N40" i="21" s="1"/>
  <c r="M29" i="21"/>
  <c r="H9" i="20"/>
  <c r="G5" i="21"/>
  <c r="L29" i="21"/>
  <c r="C29" i="21"/>
  <c r="J28" i="20"/>
  <c r="J46" i="20" s="1"/>
  <c r="G10" i="21"/>
  <c r="G28" i="21" s="1"/>
  <c r="G46" i="21" s="1"/>
  <c r="C10" i="21"/>
  <c r="N43" i="21"/>
  <c r="G28" i="20"/>
  <c r="G46" i="20" s="1"/>
  <c r="B10" i="21"/>
  <c r="B28" i="21" s="1"/>
  <c r="G29" i="21"/>
  <c r="E29" i="21"/>
  <c r="M8" i="21"/>
  <c r="M9" i="21" s="1"/>
  <c r="N8" i="20"/>
  <c r="M28" i="20"/>
  <c r="M46" i="20" s="1"/>
  <c r="M10" i="21"/>
  <c r="K29" i="21"/>
  <c r="L10" i="21"/>
  <c r="L8" i="21"/>
  <c r="L28" i="21" s="1"/>
  <c r="L46" i="21" s="1"/>
  <c r="N6" i="21"/>
  <c r="L46" i="20"/>
  <c r="N38" i="21"/>
  <c r="N33" i="21"/>
  <c r="N27" i="21"/>
  <c r="N19" i="21"/>
  <c r="N22" i="21"/>
  <c r="N14" i="21"/>
  <c r="N16" i="21"/>
  <c r="N15" i="21"/>
  <c r="N13" i="21"/>
  <c r="N12" i="21"/>
  <c r="K10" i="21"/>
  <c r="K28" i="21" s="1"/>
  <c r="K46" i="21" s="1"/>
  <c r="N26" i="21"/>
  <c r="N25" i="21"/>
  <c r="N24" i="21"/>
  <c r="N23" i="21"/>
  <c r="N20" i="21"/>
  <c r="N18" i="21"/>
  <c r="N17" i="21"/>
  <c r="K8" i="21"/>
  <c r="K9" i="21" s="1"/>
  <c r="N7" i="21"/>
  <c r="N10" i="20"/>
  <c r="N3" i="21"/>
  <c r="N9" i="20"/>
  <c r="J29" i="21"/>
  <c r="N30" i="21"/>
  <c r="N45" i="21"/>
  <c r="N44" i="21"/>
  <c r="N42" i="21"/>
  <c r="N41" i="21"/>
  <c r="N39" i="21"/>
  <c r="N37" i="21"/>
  <c r="N36" i="21"/>
  <c r="N35" i="21"/>
  <c r="N34" i="21"/>
  <c r="N32" i="21"/>
  <c r="J10" i="21"/>
  <c r="N11" i="21"/>
  <c r="F29" i="21"/>
  <c r="B29" i="21"/>
  <c r="B46" i="21" s="1"/>
  <c r="N31" i="21"/>
  <c r="J28" i="21"/>
  <c r="F10" i="21"/>
  <c r="F28" i="21" s="1"/>
  <c r="D28" i="21"/>
  <c r="D46" i="21" s="1"/>
  <c r="H28" i="21"/>
  <c r="H46" i="21" s="1"/>
  <c r="H9" i="21"/>
  <c r="D9" i="21"/>
  <c r="F9" i="21"/>
  <c r="J9" i="21"/>
  <c r="C28" i="21"/>
  <c r="E28" i="21"/>
  <c r="E46" i="21" s="1"/>
  <c r="F9" i="20"/>
  <c r="J9" i="20"/>
  <c r="I29" i="20"/>
  <c r="N29" i="20" s="1"/>
  <c r="C9" i="20"/>
  <c r="G9" i="20"/>
  <c r="K9" i="20"/>
  <c r="C28" i="20"/>
  <c r="C46" i="20" s="1"/>
  <c r="E9" i="20"/>
  <c r="I9" i="20"/>
  <c r="M9" i="20"/>
  <c r="I29" i="21" l="1"/>
  <c r="H29" i="23"/>
  <c r="D29" i="23"/>
  <c r="C47" i="23"/>
  <c r="F29" i="23"/>
  <c r="I10" i="21"/>
  <c r="I28" i="21" s="1"/>
  <c r="I46" i="21" s="1"/>
  <c r="C46" i="21"/>
  <c r="L9" i="21"/>
  <c r="M28" i="21"/>
  <c r="M46" i="21" s="1"/>
  <c r="N8" i="21"/>
  <c r="J46" i="21"/>
  <c r="N9" i="21"/>
  <c r="N29" i="21"/>
  <c r="F46" i="21"/>
  <c r="N10" i="21"/>
  <c r="N28" i="21"/>
  <c r="I46" i="20"/>
  <c r="N46" i="20" s="1"/>
  <c r="N28" i="20"/>
  <c r="H47" i="23" l="1"/>
  <c r="D47" i="23"/>
  <c r="F47" i="23"/>
  <c r="N46" i="21"/>
  <c r="I5" i="19"/>
  <c r="I5" i="21" s="1"/>
  <c r="N5" i="21" s="1"/>
  <c r="I4" i="19" l="1"/>
  <c r="I4" i="21" s="1"/>
  <c r="N4" i="21" s="1"/>
  <c r="B9" i="19"/>
  <c r="B10" i="19"/>
  <c r="N26" i="19"/>
  <c r="O26" i="21" s="1"/>
  <c r="N25" i="19"/>
  <c r="O25" i="21" s="1"/>
  <c r="N5" i="19"/>
  <c r="O5" i="21" s="1"/>
  <c r="N45" i="19"/>
  <c r="O45" i="21" s="1"/>
  <c r="N44" i="19"/>
  <c r="O44" i="21" s="1"/>
  <c r="N43" i="19"/>
  <c r="O43" i="21" s="1"/>
  <c r="N42" i="19"/>
  <c r="O42" i="21" s="1"/>
  <c r="N41" i="19"/>
  <c r="O41" i="21" s="1"/>
  <c r="N40" i="19"/>
  <c r="O40" i="21" s="1"/>
  <c r="N39" i="19"/>
  <c r="O39" i="21" s="1"/>
  <c r="N38" i="19"/>
  <c r="O38" i="21" s="1"/>
  <c r="N37" i="19"/>
  <c r="O37" i="21" s="1"/>
  <c r="N36" i="19"/>
  <c r="O36" i="21" s="1"/>
  <c r="N35" i="19"/>
  <c r="O35" i="21" s="1"/>
  <c r="N34" i="19"/>
  <c r="O34" i="21" s="1"/>
  <c r="N33" i="19"/>
  <c r="O33" i="21" s="1"/>
  <c r="N32" i="19"/>
  <c r="O32" i="21" s="1"/>
  <c r="N31" i="19"/>
  <c r="O31" i="21" s="1"/>
  <c r="N30" i="19"/>
  <c r="O30" i="21" s="1"/>
  <c r="M29" i="19"/>
  <c r="L29" i="19"/>
  <c r="K29" i="19"/>
  <c r="J29" i="19"/>
  <c r="I29" i="19"/>
  <c r="H29" i="19"/>
  <c r="G29" i="19"/>
  <c r="F29" i="19"/>
  <c r="E29" i="19"/>
  <c r="D29" i="19"/>
  <c r="C29" i="19"/>
  <c r="B29" i="19"/>
  <c r="N27" i="19"/>
  <c r="O27" i="21" s="1"/>
  <c r="N24" i="19"/>
  <c r="O24" i="21" s="1"/>
  <c r="N23" i="19"/>
  <c r="O23" i="21" s="1"/>
  <c r="N22" i="19"/>
  <c r="O22" i="21" s="1"/>
  <c r="N21" i="19"/>
  <c r="O21" i="21" s="1"/>
  <c r="N20" i="19"/>
  <c r="O20" i="21" s="1"/>
  <c r="N19" i="19"/>
  <c r="O19" i="21" s="1"/>
  <c r="N18" i="19"/>
  <c r="N17" i="19"/>
  <c r="O17" i="21" s="1"/>
  <c r="N16" i="19"/>
  <c r="O16" i="21" s="1"/>
  <c r="N15" i="19"/>
  <c r="O15" i="21" s="1"/>
  <c r="N14" i="19"/>
  <c r="O14" i="21" s="1"/>
  <c r="N13" i="19"/>
  <c r="O13" i="21" s="1"/>
  <c r="N12" i="19"/>
  <c r="O12" i="21" s="1"/>
  <c r="N11" i="19"/>
  <c r="O11" i="21" s="1"/>
  <c r="M10" i="19"/>
  <c r="L10" i="19"/>
  <c r="K10" i="19"/>
  <c r="K28" i="19" s="1"/>
  <c r="J10" i="19"/>
  <c r="I10" i="19"/>
  <c r="H10" i="19"/>
  <c r="G10" i="19"/>
  <c r="G28" i="19" s="1"/>
  <c r="F10" i="19"/>
  <c r="E10" i="19"/>
  <c r="D10" i="19"/>
  <c r="C10" i="19"/>
  <c r="M8" i="19"/>
  <c r="C9" i="22" s="1"/>
  <c r="K9" i="19"/>
  <c r="J8" i="19"/>
  <c r="J9" i="19" s="1"/>
  <c r="I8" i="19"/>
  <c r="I9" i="19" s="1"/>
  <c r="H8" i="19"/>
  <c r="G8" i="19"/>
  <c r="F8" i="19"/>
  <c r="F9" i="19" s="1"/>
  <c r="E8" i="19"/>
  <c r="D8" i="19"/>
  <c r="D9" i="19" s="1"/>
  <c r="C8" i="19"/>
  <c r="C9" i="19" s="1"/>
  <c r="N7" i="19"/>
  <c r="O7" i="21" s="1"/>
  <c r="N6" i="19"/>
  <c r="O6" i="21" s="1"/>
  <c r="N4" i="19"/>
  <c r="O4" i="21" s="1"/>
  <c r="N3" i="19"/>
  <c r="O3" i="21" s="1"/>
  <c r="L9" i="19"/>
  <c r="G9" i="19"/>
  <c r="I28" i="19" l="1"/>
  <c r="I46" i="19" s="1"/>
  <c r="O18" i="21"/>
  <c r="T18" i="19"/>
  <c r="F9" i="22"/>
  <c r="C10" i="22"/>
  <c r="D10" i="22" s="1"/>
  <c r="D9" i="22"/>
  <c r="H9" i="22"/>
  <c r="C29" i="22"/>
  <c r="J28" i="19"/>
  <c r="J46" i="19" s="1"/>
  <c r="E28" i="19"/>
  <c r="E46" i="19" s="1"/>
  <c r="M28" i="19"/>
  <c r="M46" i="19"/>
  <c r="K46" i="19"/>
  <c r="H28" i="19"/>
  <c r="H46" i="19" s="1"/>
  <c r="N29" i="19"/>
  <c r="O29" i="21" s="1"/>
  <c r="G46" i="19"/>
  <c r="F28" i="19"/>
  <c r="F46" i="19" s="1"/>
  <c r="E9" i="19"/>
  <c r="L28" i="19"/>
  <c r="D28" i="19"/>
  <c r="D46" i="19" s="1"/>
  <c r="H9" i="19"/>
  <c r="B28" i="19"/>
  <c r="B46" i="19" s="1"/>
  <c r="M9" i="19"/>
  <c r="N10" i="19"/>
  <c r="O10" i="21" s="1"/>
  <c r="N8" i="19"/>
  <c r="C28" i="19"/>
  <c r="D29" i="22" l="1"/>
  <c r="C47" i="22"/>
  <c r="H29" i="22"/>
  <c r="L46" i="19"/>
  <c r="E29" i="22"/>
  <c r="E47" i="22" s="1"/>
  <c r="N9" i="19"/>
  <c r="O9" i="21" s="1"/>
  <c r="O8" i="21"/>
  <c r="N28" i="19"/>
  <c r="O28" i="21" s="1"/>
  <c r="C46" i="19"/>
  <c r="N46" i="19" s="1"/>
  <c r="F47" i="22" l="1"/>
  <c r="H47" i="22"/>
  <c r="D47" i="22"/>
  <c r="F29" i="22"/>
  <c r="N47" i="21"/>
  <c r="O46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李娟</author>
  </authors>
  <commentList>
    <comment ref="A1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B12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A13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B13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李娟</author>
  </authors>
  <commentList>
    <comment ref="A12" authorId="0" shapeId="0" xr:uid="{00000000-0006-0000-0500-000001000000}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B12" authorId="0" shapeId="0" xr:uid="{00000000-0006-0000-0500-000002000000}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A13" authorId="0" shapeId="0" xr:uid="{00000000-0006-0000-0500-000003000000}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B13" authorId="0" shapeId="0" xr:uid="{00000000-0006-0000-0500-000004000000}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</commentList>
</comments>
</file>

<file path=xl/sharedStrings.xml><?xml version="1.0" encoding="utf-8"?>
<sst xmlns="http://schemas.openxmlformats.org/spreadsheetml/2006/main" count="501" uniqueCount="170">
  <si>
    <t>一、零售原价金额</t>
  </si>
  <si>
    <t>二、公司零售额</t>
  </si>
  <si>
    <t>7、公关费</t>
  </si>
  <si>
    <t>13、仓储物流费</t>
  </si>
  <si>
    <t>销售利润</t>
  </si>
  <si>
    <t>单位：万元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</si>
  <si>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</si>
  <si>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</si>
  <si>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</si>
  <si>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</si>
  <si>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</si>
  <si>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</si>
  <si>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</si>
  <si>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</si>
  <si>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</si>
  <si>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</si>
  <si>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</si>
  <si>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</si>
  <si>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  <phoneticPr fontId="2" type="noConversion"/>
  </si>
  <si>
    <t>销售毛利率</t>
    <phoneticPr fontId="2" type="noConversion"/>
  </si>
  <si>
    <t>三、回款</t>
    <phoneticPr fontId="2" type="noConversion"/>
  </si>
  <si>
    <t>四、营业收入（净收入）</t>
    <phoneticPr fontId="2" type="noConversion"/>
  </si>
  <si>
    <t>五、营业成本（净成本）</t>
    <phoneticPr fontId="2" type="noConversion"/>
  </si>
  <si>
    <t>六、销售毛利</t>
    <phoneticPr fontId="2" type="noConversion"/>
  </si>
  <si>
    <t>七、销售费用-渠道费用</t>
    <phoneticPr fontId="2" type="noConversion"/>
  </si>
  <si>
    <t>八、销售费用-市场费用</t>
    <phoneticPr fontId="2" type="noConversion"/>
  </si>
  <si>
    <t>1、折扣折让、货补费用</t>
  </si>
  <si>
    <t>2、物料配赠费用</t>
  </si>
  <si>
    <t>3、广告费</t>
  </si>
  <si>
    <t>4、CRM费用</t>
  </si>
  <si>
    <t>5、创意咨询服务</t>
  </si>
  <si>
    <t>6、市场调研费</t>
  </si>
  <si>
    <t>7、促销费</t>
  </si>
  <si>
    <t>8、渠道建设费</t>
  </si>
  <si>
    <t>9、渠道发展费</t>
  </si>
  <si>
    <t>10、BA劳务费用</t>
  </si>
  <si>
    <t>11、人资费（减掉BA劳务费）</t>
  </si>
  <si>
    <t>12、培训和会议</t>
  </si>
  <si>
    <t>14、长期待摊、折旧费用</t>
  </si>
  <si>
    <t>15、信息系统维护费</t>
  </si>
  <si>
    <t>16、市场秩序维护费</t>
  </si>
  <si>
    <t>17、办公费</t>
  </si>
  <si>
    <t>1、广告费</t>
  </si>
  <si>
    <t>2、广告劳务费</t>
  </si>
  <si>
    <t>3、广告制作费</t>
  </si>
  <si>
    <t>5、创新营销费</t>
  </si>
  <si>
    <t>6、创意咨询服务</t>
  </si>
  <si>
    <t>8、市场调研费</t>
  </si>
  <si>
    <t>9、促销费</t>
  </si>
  <si>
    <t>10、渠道建设费</t>
  </si>
  <si>
    <t>11、人资费</t>
  </si>
  <si>
    <t>16、办公费</t>
  </si>
  <si>
    <t>渠道利润</t>
  </si>
  <si>
    <t>2020年利润表-ASSASSINA电商渠道</t>
    <phoneticPr fontId="2" type="noConversion"/>
  </si>
  <si>
    <t>2020年利润表-COMO电商渠道</t>
    <phoneticPr fontId="2" type="noConversion"/>
  </si>
  <si>
    <t>单位：万元</t>
    <phoneticPr fontId="2" type="noConversion"/>
  </si>
  <si>
    <t>1月</t>
    <phoneticPr fontId="2" type="noConversion"/>
  </si>
  <si>
    <t>合计</t>
    <phoneticPr fontId="2" type="noConversion"/>
  </si>
  <si>
    <t>三、回款</t>
    <phoneticPr fontId="2" type="noConversion"/>
  </si>
  <si>
    <t>六、销售毛利</t>
    <phoneticPr fontId="2" type="noConversion"/>
  </si>
  <si>
    <t>七、销售费用-渠道费用</t>
    <phoneticPr fontId="2" type="noConversion"/>
  </si>
  <si>
    <t>八、销售费用-市场费用</t>
    <phoneticPr fontId="2" type="noConversion"/>
  </si>
  <si>
    <t>2020年利润表-新锐事业部</t>
    <phoneticPr fontId="2" type="noConversion"/>
  </si>
  <si>
    <t>单位：万元</t>
  </si>
  <si>
    <t>渠道</t>
    <phoneticPr fontId="2" type="noConversion"/>
  </si>
  <si>
    <t>项目</t>
    <phoneticPr fontId="2" type="noConversion"/>
  </si>
  <si>
    <t>当月实际</t>
    <phoneticPr fontId="2" type="noConversion"/>
  </si>
  <si>
    <t>占营收%</t>
  </si>
  <si>
    <t>增长率</t>
    <phoneticPr fontId="2" type="noConversion"/>
  </si>
  <si>
    <t>预算指标</t>
  </si>
  <si>
    <t>预算达成率</t>
    <phoneticPr fontId="2" type="noConversion"/>
  </si>
  <si>
    <t>一、零售原价金额</t>
    <phoneticPr fontId="2" type="noConversion"/>
  </si>
  <si>
    <t>三、回款</t>
  </si>
  <si>
    <t>四、营业收入</t>
    <phoneticPr fontId="2" type="noConversion"/>
  </si>
  <si>
    <t>五、营业成本</t>
    <phoneticPr fontId="2" type="noConversion"/>
  </si>
  <si>
    <t>六、销售毛利</t>
  </si>
  <si>
    <t>销售毛利率</t>
  </si>
  <si>
    <t>七、销售费用-渠道费用</t>
  </si>
  <si>
    <t>折扣折让、货补费用</t>
  </si>
  <si>
    <t>物料配赠费用</t>
  </si>
  <si>
    <t>广告费</t>
  </si>
  <si>
    <t>CRM费用</t>
  </si>
  <si>
    <t>创意咨询服务</t>
  </si>
  <si>
    <t>市场调研费</t>
  </si>
  <si>
    <t>促销费</t>
    <phoneticPr fontId="2" type="noConversion"/>
  </si>
  <si>
    <t>渠道建设费</t>
  </si>
  <si>
    <t>渠道发展费</t>
  </si>
  <si>
    <t>BA劳务费用</t>
    <phoneticPr fontId="2" type="noConversion"/>
  </si>
  <si>
    <t>人资费（减掉BA劳务费）</t>
    <phoneticPr fontId="2" type="noConversion"/>
  </si>
  <si>
    <t>培训和会议</t>
  </si>
  <si>
    <t>仓储物流费</t>
  </si>
  <si>
    <t>长期待摊、折旧费用</t>
  </si>
  <si>
    <t>信息系统维护费</t>
  </si>
  <si>
    <t>市场秩序维护费</t>
  </si>
  <si>
    <t>办公费</t>
  </si>
  <si>
    <t>销售费用-市场费用</t>
  </si>
  <si>
    <t>广告劳务费</t>
  </si>
  <si>
    <t>广告制作费</t>
  </si>
  <si>
    <t>创新营销费</t>
  </si>
  <si>
    <t>公关费</t>
  </si>
  <si>
    <t>促销费</t>
  </si>
  <si>
    <t>人资费</t>
  </si>
  <si>
    <t xml:space="preserve">  编制：邹雨晴</t>
    <phoneticPr fontId="2" type="noConversion"/>
  </si>
  <si>
    <t>本月分析</t>
    <phoneticPr fontId="2" type="noConversion"/>
  </si>
  <si>
    <t>办公费-办公室使用费-手机话费</t>
  </si>
  <si>
    <t>办公费-差旅费</t>
  </si>
  <si>
    <t>办公费-杂费-杂费</t>
  </si>
  <si>
    <t>广告费-数字营销-社交媒体</t>
  </si>
  <si>
    <t>广告费-数字营销-数字营销推广</t>
  </si>
  <si>
    <t>渠道建设费-保险费</t>
  </si>
  <si>
    <t>渠道建设费-平台佣金-积分返利</t>
  </si>
  <si>
    <t>渠道建设费-平台佣金-品牌佣金</t>
  </si>
  <si>
    <t>渠道建设费-平台佣金-淘宝客佣金</t>
  </si>
  <si>
    <t>渠道建设费-平台佣金-信用卡服务费</t>
  </si>
  <si>
    <t>人资费-正式员工人资费-工资</t>
  </si>
  <si>
    <t>人资费-正式员工人资费-公积金</t>
  </si>
  <si>
    <t>人资费-正式员工人资费-社保</t>
  </si>
  <si>
    <t>信息系统维护费-软件采购和使用费</t>
  </si>
  <si>
    <t>折旧费-办公设备</t>
  </si>
  <si>
    <t>新会计科目名称</t>
    <phoneticPr fontId="2" type="noConversion"/>
  </si>
  <si>
    <t>渠道费用</t>
    <phoneticPr fontId="2" type="noConversion"/>
  </si>
  <si>
    <t>市场费用</t>
    <phoneticPr fontId="2" type="noConversion"/>
  </si>
  <si>
    <t>2、物料配赠费用</t>
    <phoneticPr fontId="2" type="noConversion"/>
  </si>
  <si>
    <t>促销费-物料配赠费用</t>
  </si>
  <si>
    <t>ASSASSINA</t>
    <phoneticPr fontId="2" type="noConversion"/>
  </si>
  <si>
    <t>仓储物流费-物流费</t>
  </si>
  <si>
    <t>人资费-非销售外服人资费</t>
  </si>
  <si>
    <t>COMO</t>
    <phoneticPr fontId="2" type="noConversion"/>
  </si>
  <si>
    <t>新会计科目名称</t>
    <phoneticPr fontId="2" type="noConversion"/>
  </si>
  <si>
    <t>渠道费用</t>
    <phoneticPr fontId="2" type="noConversion"/>
  </si>
  <si>
    <t>市场费用</t>
    <phoneticPr fontId="2" type="noConversion"/>
  </si>
  <si>
    <t>上同</t>
    <phoneticPr fontId="2" type="noConversion"/>
  </si>
  <si>
    <t>15、信息系统维护费</t>
    <phoneticPr fontId="2" type="noConversion"/>
  </si>
  <si>
    <t>办公费-杂费-快递费</t>
  </si>
  <si>
    <t>办公费-办公室使用费-办公话费（网络费）</t>
  </si>
  <si>
    <t>培训和会议-培训费</t>
  </si>
  <si>
    <t>合计</t>
    <phoneticPr fontId="2" type="noConversion"/>
  </si>
  <si>
    <t>仓储物流费 -仓储费</t>
  </si>
  <si>
    <t>人资费-招聘费</t>
  </si>
  <si>
    <t>折旧费-运输设备</t>
  </si>
  <si>
    <t>2020年11月管理报表--ASSASSINA</t>
    <phoneticPr fontId="2" type="noConversion"/>
  </si>
  <si>
    <t>2020年11月管理报表--COMO</t>
    <phoneticPr fontId="2" type="noConversion"/>
  </si>
  <si>
    <t>广告劳务费-代言劳务</t>
  </si>
  <si>
    <t>培训和会议-会议费</t>
  </si>
  <si>
    <t>人资费-正式员工人资费-管理费</t>
  </si>
  <si>
    <t>人资费-正式员工人资费-奖金</t>
  </si>
  <si>
    <t>生产物料消耗</t>
  </si>
  <si>
    <t>合计</t>
    <phoneticPr fontId="2" type="noConversion"/>
  </si>
  <si>
    <t>广告制作费-视频广告制作</t>
  </si>
  <si>
    <t>人资费-正式员工人资费-福利费</t>
  </si>
  <si>
    <t>返回目录</t>
    <phoneticPr fontId="2" type="noConversion"/>
  </si>
  <si>
    <t>利润表-COMO电商渠道</t>
    <phoneticPr fontId="2" type="noConversion"/>
  </si>
  <si>
    <t xml:space="preserve"> 四、销售利润 </t>
  </si>
  <si>
    <t xml:space="preserve"> 三、市场费用 </t>
  </si>
  <si>
    <t xml:space="preserve">     渠道利润 </t>
  </si>
  <si>
    <t xml:space="preserve"> 二、渠道费用 </t>
  </si>
  <si>
    <t xml:space="preserve">      毛利额 </t>
  </si>
  <si>
    <t xml:space="preserve"> 一、营业收入 </t>
  </si>
  <si>
    <t>回款</t>
  </si>
  <si>
    <t>差距</t>
  </si>
  <si>
    <t>预测</t>
  </si>
  <si>
    <r>
      <t>12</t>
    </r>
    <r>
      <rPr>
        <b/>
        <sz val="11"/>
        <color rgb="FF000000"/>
        <rFont val="Arial"/>
        <family val="2"/>
      </rPr>
      <t>月</t>
    </r>
  </si>
  <si>
    <t>达成率</t>
  </si>
  <si>
    <t>达成额</t>
  </si>
  <si>
    <t>全年预测</t>
  </si>
  <si>
    <r>
      <t>12</t>
    </r>
    <r>
      <rPr>
        <b/>
        <sz val="11"/>
        <color rgb="FF000000"/>
        <rFont val="Arial"/>
        <family val="2"/>
      </rPr>
      <t>月预测</t>
    </r>
  </si>
  <si>
    <r>
      <t>8-11</t>
    </r>
    <r>
      <rPr>
        <b/>
        <sz val="11"/>
        <color rgb="FF000000"/>
        <rFont val="Arial"/>
        <family val="2"/>
      </rPr>
      <t>月实际</t>
    </r>
  </si>
  <si>
    <r>
      <t>2019</t>
    </r>
    <r>
      <rPr>
        <b/>
        <sz val="11"/>
        <color rgb="FF000000"/>
        <rFont val="Arial"/>
        <family val="2"/>
      </rPr>
      <t>年目标</t>
    </r>
  </si>
  <si>
    <t xml:space="preserve"> 项       目 </t>
  </si>
  <si>
    <t xml:space="preserve"> 序号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</si>
</sst>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_(* #,##0.00_);_(* \(#,##0.00\);_(* &quot;-&quot;??_);_(@_)"/>
    <numFmt numFmtId="177" formatCode="_ * #,##0_ ;_ * \-#,##0_ ;_ * &quot;-&quot;??_ ;_ @_ "/>
    <numFmt numFmtId="178" formatCode="0.0%"/>
    <numFmt numFmtId="179" formatCode="0_);[Red]\(0\)"/>
    <numFmt numFmtId="180" formatCode="_ * #,##0.0_ ;_ * \-#,##0.0_ ;_ * &quot;-&quot;??_ ;_ @_ "/>
    <numFmt numFmtId="181" formatCode="_(* #,##0_);_(* \(#,##0\);_(* &quot;-&quot;??_);_(@_)"/>
  </numFmts>
  <fonts count="28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i/>
      <sz val="9"/>
      <color rgb="FF0070C0"/>
      <name val="等线"/>
      <family val="3"/>
      <charset val="134"/>
      <scheme val="minor"/>
    </font>
    <font>
      <b/>
      <u/>
      <sz val="11"/>
      <color indexed="62"/>
      <name val="等线"/>
      <family val="3"/>
      <charset val="134"/>
      <scheme val="minor"/>
    </font>
    <font>
      <b/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i/>
      <sz val="10"/>
      <color rgb="FF0070C0"/>
      <name val="微软雅黑"/>
      <family val="2"/>
      <charset val="134"/>
    </font>
    <font>
      <i/>
      <sz val="10"/>
      <color rgb="FF0070C0"/>
      <name val="微软雅黑"/>
      <family val="2"/>
      <charset val="134"/>
    </font>
    <font>
      <i/>
      <sz val="11"/>
      <color rgb="FF0070C0"/>
      <name val="微软雅黑"/>
      <family val="2"/>
      <charset val="134"/>
    </font>
    <font>
      <i/>
      <sz val="10"/>
      <color rgb="FF0070C0"/>
      <name val="等线"/>
      <family val="3"/>
      <charset val="134"/>
      <scheme val="minor"/>
    </font>
    <font>
      <sz val="10.5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b/>
      <sz val="10"/>
      <color theme="1"/>
      <name val="华文细黑"/>
      <family val="3"/>
      <charset val="134"/>
    </font>
    <font>
      <b/>
      <sz val="11"/>
      <color theme="1"/>
      <name val="等线"/>
      <family val="2"/>
      <scheme val="minor"/>
    </font>
    <font>
      <b/>
      <sz val="10"/>
      <color rgb="FF000000"/>
      <name val="DengXian"/>
      <charset val="134"/>
    </font>
    <font>
      <sz val="10"/>
      <color rgb="FF000000"/>
      <name val="DengXian"/>
      <charset val="134"/>
    </font>
    <font>
      <sz val="11"/>
      <color rgb="FF000000"/>
      <name val="DengXian"/>
      <charset val="134"/>
    </font>
    <font>
      <b/>
      <sz val="11"/>
      <color rgb="FF000000"/>
      <name val="DengXian"/>
      <family val="1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EFF7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4">
    <xf numFmtId="0" fontId="0" fillId="0" borderId="0"/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15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0" xfId="3" applyFont="1" applyFill="1" applyAlignment="1">
      <alignment horizontal="center" vertical="center"/>
    </xf>
    <xf numFmtId="177" fontId="0" fillId="0" borderId="1" xfId="1" applyNumberFormat="1" applyFont="1" applyBorder="1" applyAlignment="1">
      <alignment vertical="center"/>
    </xf>
    <xf numFmtId="177" fontId="0" fillId="2" borderId="1" xfId="1" applyNumberFormat="1" applyFont="1" applyFill="1" applyBorder="1" applyAlignment="1">
      <alignment vertical="center"/>
    </xf>
    <xf numFmtId="9" fontId="7" fillId="2" borderId="1" xfId="2" applyFont="1" applyFill="1" applyBorder="1" applyAlignment="1">
      <alignment vertical="center"/>
    </xf>
    <xf numFmtId="177" fontId="0" fillId="2" borderId="3" xfId="1" applyNumberFormat="1" applyFont="1" applyFill="1" applyBorder="1" applyAlignment="1">
      <alignment vertical="center"/>
    </xf>
    <xf numFmtId="177" fontId="0" fillId="0" borderId="5" xfId="1" applyNumberFormat="1" applyFont="1" applyBorder="1" applyAlignment="1">
      <alignment vertical="center"/>
    </xf>
    <xf numFmtId="177" fontId="0" fillId="2" borderId="5" xfId="1" applyNumberFormat="1" applyFont="1" applyFill="1" applyBorder="1" applyAlignment="1">
      <alignment vertical="center"/>
    </xf>
    <xf numFmtId="9" fontId="7" fillId="2" borderId="5" xfId="2" applyFont="1" applyFill="1" applyBorder="1" applyAlignment="1">
      <alignment vertical="center"/>
    </xf>
    <xf numFmtId="177" fontId="0" fillId="2" borderId="6" xfId="1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Border="1" applyAlignment="1">
      <alignment horizontal="left" vertical="center" indent="2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2" borderId="8" xfId="0" applyFont="1" applyFill="1" applyBorder="1" applyAlignment="1">
      <alignment horizontal="left" vertical="center" indent="2"/>
    </xf>
    <xf numFmtId="0" fontId="0" fillId="2" borderId="8" xfId="0" applyFont="1" applyFill="1" applyBorder="1" applyAlignment="1">
      <alignment vertical="center"/>
    </xf>
    <xf numFmtId="0" fontId="7" fillId="2" borderId="8" xfId="0" applyFont="1" applyFill="1" applyBorder="1" applyAlignment="1">
      <alignment horizontal="left" vertical="center" indent="2"/>
    </xf>
    <xf numFmtId="0" fontId="0" fillId="2" borderId="9" xfId="0" applyFont="1" applyFill="1" applyBorder="1" applyAlignment="1">
      <alignment horizontal="left" vertical="center" indent="2"/>
    </xf>
    <xf numFmtId="43" fontId="0" fillId="0" borderId="0" xfId="0" applyNumberFormat="1" applyFont="1" applyAlignment="1">
      <alignment vertical="center"/>
    </xf>
    <xf numFmtId="177" fontId="0" fillId="0" borderId="1" xfId="1" applyNumberFormat="1" applyFont="1" applyBorder="1" applyAlignment="1">
      <alignment vertical="center" wrapText="1"/>
    </xf>
    <xf numFmtId="177" fontId="0" fillId="0" borderId="0" xfId="0" applyNumberFormat="1" applyAlignment="1">
      <alignment vertical="center"/>
    </xf>
    <xf numFmtId="0" fontId="9" fillId="0" borderId="0" xfId="0" applyFont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0" xfId="0" applyFont="1" applyFill="1" applyAlignment="1" applyProtection="1">
      <alignment horizontal="left" vertical="center"/>
    </xf>
    <xf numFmtId="0" fontId="11" fillId="0" borderId="0" xfId="0" applyFont="1" applyFill="1" applyAlignment="1" applyProtection="1">
      <alignment horizontal="left" vertical="center"/>
    </xf>
    <xf numFmtId="0" fontId="12" fillId="0" borderId="0" xfId="0" applyFont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0" fontId="12" fillId="0" borderId="0" xfId="0" applyFont="1" applyAlignment="1" applyProtection="1">
      <alignment horizontal="center" vertical="center"/>
    </xf>
    <xf numFmtId="0" fontId="12" fillId="0" borderId="0" xfId="0" applyFont="1" applyFill="1" applyBorder="1" applyAlignment="1" applyProtection="1">
      <alignment horizontal="center" vertical="center"/>
    </xf>
    <xf numFmtId="9" fontId="13" fillId="0" borderId="0" xfId="0" applyNumberFormat="1" applyFont="1" applyFill="1" applyBorder="1" applyAlignment="1" applyProtection="1">
      <alignment horizontal="center" vertical="center"/>
    </xf>
    <xf numFmtId="0" fontId="13" fillId="0" borderId="0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  <xf numFmtId="0" fontId="10" fillId="3" borderId="2" xfId="0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>
      <alignment horizontal="center" vertical="center"/>
    </xf>
    <xf numFmtId="0" fontId="10" fillId="3" borderId="12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vertical="center"/>
    </xf>
    <xf numFmtId="0" fontId="10" fillId="3" borderId="1" xfId="0" applyFont="1" applyFill="1" applyBorder="1" applyAlignment="1" applyProtection="1">
      <alignment horizontal="center" vertical="center" wrapText="1"/>
    </xf>
    <xf numFmtId="0" fontId="11" fillId="3" borderId="1" xfId="0" applyFont="1" applyFill="1" applyBorder="1" applyAlignment="1" applyProtection="1">
      <alignment horizontal="center" vertical="center" wrapText="1"/>
    </xf>
    <xf numFmtId="0" fontId="14" fillId="3" borderId="1" xfId="0" applyFont="1" applyFill="1" applyBorder="1" applyAlignment="1" applyProtection="1">
      <alignment horizontal="center" vertical="center" wrapText="1"/>
    </xf>
    <xf numFmtId="0" fontId="12" fillId="0" borderId="12" xfId="0" applyFont="1" applyBorder="1" applyAlignment="1" applyProtection="1">
      <alignment horizontal="left" vertical="center"/>
    </xf>
    <xf numFmtId="0" fontId="12" fillId="0" borderId="1" xfId="0" applyFont="1" applyBorder="1" applyAlignment="1" applyProtection="1">
      <alignment vertical="center"/>
    </xf>
    <xf numFmtId="177" fontId="12" fillId="0" borderId="1" xfId="1" applyNumberFormat="1" applyFont="1" applyBorder="1" applyAlignment="1" applyProtection="1">
      <alignment horizontal="center" vertical="center"/>
    </xf>
    <xf numFmtId="177" fontId="13" fillId="0" borderId="1" xfId="1" applyNumberFormat="1" applyFont="1" applyBorder="1" applyAlignment="1" applyProtection="1">
      <alignment horizontal="center" vertical="center"/>
    </xf>
    <xf numFmtId="178" fontId="15" fillId="0" borderId="1" xfId="2" applyNumberFormat="1" applyFont="1" applyBorder="1" applyAlignment="1" applyProtection="1">
      <alignment horizontal="center" vertical="center"/>
    </xf>
    <xf numFmtId="177" fontId="12" fillId="0" borderId="1" xfId="1" applyNumberFormat="1" applyFont="1" applyBorder="1" applyAlignment="1" applyProtection="1">
      <alignment horizontal="right" vertical="center"/>
    </xf>
    <xf numFmtId="9" fontId="13" fillId="0" borderId="1" xfId="2" applyNumberFormat="1" applyFont="1" applyBorder="1" applyAlignment="1" applyProtection="1">
      <alignment horizontal="center" vertical="center"/>
    </xf>
    <xf numFmtId="178" fontId="16" fillId="0" borderId="14" xfId="2" applyNumberFormat="1" applyFont="1" applyBorder="1" applyAlignment="1" applyProtection="1">
      <alignment horizontal="center" vertical="center"/>
    </xf>
    <xf numFmtId="178" fontId="16" fillId="0" borderId="15" xfId="2" applyNumberFormat="1" applyFont="1" applyBorder="1" applyAlignment="1" applyProtection="1">
      <alignment vertical="center"/>
    </xf>
    <xf numFmtId="178" fontId="16" fillId="0" borderId="15" xfId="2" applyNumberFormat="1" applyFont="1" applyBorder="1" applyAlignment="1" applyProtection="1">
      <alignment horizontal="center" vertical="center"/>
    </xf>
    <xf numFmtId="9" fontId="13" fillId="0" borderId="15" xfId="2" applyNumberFormat="1" applyFont="1" applyBorder="1" applyAlignment="1" applyProtection="1">
      <alignment horizontal="center" vertical="center"/>
    </xf>
    <xf numFmtId="178" fontId="15" fillId="0" borderId="15" xfId="2" applyNumberFormat="1" applyFont="1" applyBorder="1" applyAlignment="1" applyProtection="1">
      <alignment horizontal="center" vertical="center"/>
    </xf>
    <xf numFmtId="178" fontId="17" fillId="0" borderId="0" xfId="2" applyNumberFormat="1" applyFont="1" applyFill="1" applyBorder="1" applyAlignment="1" applyProtection="1">
      <alignment horizontal="center" vertical="center"/>
    </xf>
    <xf numFmtId="0" fontId="12" fillId="2" borderId="16" xfId="0" applyFont="1" applyFill="1" applyBorder="1" applyAlignment="1" applyProtection="1">
      <alignment horizontal="left" vertical="center"/>
    </xf>
    <xf numFmtId="0" fontId="12" fillId="2" borderId="17" xfId="0" applyFont="1" applyFill="1" applyBorder="1" applyAlignment="1" applyProtection="1">
      <alignment vertical="center"/>
    </xf>
    <xf numFmtId="177" fontId="12" fillId="2" borderId="17" xfId="1" applyNumberFormat="1" applyFont="1" applyFill="1" applyBorder="1" applyAlignment="1" applyProtection="1">
      <alignment horizontal="center" vertical="center"/>
    </xf>
    <xf numFmtId="9" fontId="13" fillId="2" borderId="17" xfId="2" applyNumberFormat="1" applyFont="1" applyFill="1" applyBorder="1" applyAlignment="1" applyProtection="1">
      <alignment horizontal="center" vertical="center"/>
    </xf>
    <xf numFmtId="178" fontId="15" fillId="2" borderId="17" xfId="2" applyNumberFormat="1" applyFont="1" applyFill="1" applyBorder="1" applyAlignment="1" applyProtection="1">
      <alignment horizontal="center" vertical="center"/>
    </xf>
    <xf numFmtId="0" fontId="12" fillId="5" borderId="12" xfId="0" applyFont="1" applyFill="1" applyBorder="1" applyAlignment="1" applyProtection="1">
      <alignment horizontal="left" vertical="center" indent="2"/>
    </xf>
    <xf numFmtId="0" fontId="12" fillId="5" borderId="1" xfId="0" applyFont="1" applyFill="1" applyBorder="1" applyAlignment="1" applyProtection="1">
      <alignment vertical="center"/>
    </xf>
    <xf numFmtId="179" fontId="12" fillId="0" borderId="1" xfId="0" applyNumberFormat="1" applyFont="1" applyBorder="1" applyAlignment="1" applyProtection="1">
      <alignment horizontal="right" vertical="center"/>
    </xf>
    <xf numFmtId="177" fontId="12" fillId="0" borderId="1" xfId="1" applyNumberFormat="1" applyFont="1" applyBorder="1" applyAlignment="1" applyProtection="1">
      <alignment horizontal="left" vertical="center"/>
    </xf>
    <xf numFmtId="0" fontId="12" fillId="0" borderId="12" xfId="0" applyFont="1" applyFill="1" applyBorder="1" applyAlignment="1" applyProtection="1">
      <alignment horizontal="left" vertical="center" indent="2"/>
    </xf>
    <xf numFmtId="0" fontId="12" fillId="0" borderId="1" xfId="0" applyFont="1" applyFill="1" applyBorder="1" applyAlignment="1" applyProtection="1">
      <alignment vertical="center"/>
    </xf>
    <xf numFmtId="180" fontId="12" fillId="0" borderId="1" xfId="1" applyNumberFormat="1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left" vertical="center" indent="2"/>
    </xf>
    <xf numFmtId="0" fontId="10" fillId="0" borderId="18" xfId="0" applyFont="1" applyBorder="1" applyAlignment="1" applyProtection="1">
      <alignment horizontal="left" vertical="center" indent="2"/>
    </xf>
    <xf numFmtId="0" fontId="10" fillId="0" borderId="19" xfId="0" applyFont="1" applyBorder="1" applyAlignment="1" applyProtection="1">
      <alignment vertical="center"/>
    </xf>
    <xf numFmtId="177" fontId="10" fillId="0" borderId="19" xfId="1" applyNumberFormat="1" applyFont="1" applyBorder="1" applyAlignment="1" applyProtection="1">
      <alignment horizontal="right" vertical="center"/>
    </xf>
    <xf numFmtId="9" fontId="13" fillId="0" borderId="20" xfId="2" applyNumberFormat="1" applyFont="1" applyBorder="1" applyAlignment="1" applyProtection="1">
      <alignment horizontal="center" vertical="center"/>
    </xf>
    <xf numFmtId="177" fontId="10" fillId="0" borderId="19" xfId="1" applyNumberFormat="1" applyFont="1" applyBorder="1" applyAlignment="1" applyProtection="1">
      <alignment horizontal="center" vertical="center"/>
    </xf>
    <xf numFmtId="178" fontId="14" fillId="0" borderId="19" xfId="2" applyNumberFormat="1" applyFont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left" vertical="center" indent="2"/>
    </xf>
    <xf numFmtId="0" fontId="12" fillId="3" borderId="1" xfId="0" applyFont="1" applyFill="1" applyBorder="1" applyAlignment="1" applyProtection="1">
      <alignment vertical="center"/>
    </xf>
    <xf numFmtId="177" fontId="12" fillId="3" borderId="1" xfId="1" applyNumberFormat="1" applyFont="1" applyFill="1" applyBorder="1" applyAlignment="1" applyProtection="1">
      <alignment horizontal="right" vertical="center"/>
    </xf>
    <xf numFmtId="9" fontId="12" fillId="3" borderId="1" xfId="2" applyFont="1" applyFill="1" applyBorder="1" applyAlignment="1" applyProtection="1">
      <alignment horizontal="center" vertical="center"/>
    </xf>
    <xf numFmtId="177" fontId="12" fillId="3" borderId="1" xfId="1" applyNumberFormat="1" applyFont="1" applyFill="1" applyBorder="1" applyAlignment="1" applyProtection="1">
      <alignment horizontal="center" vertical="center"/>
    </xf>
    <xf numFmtId="178" fontId="15" fillId="3" borderId="1" xfId="2" applyNumberFormat="1" applyFont="1" applyFill="1" applyBorder="1" applyAlignment="1" applyProtection="1">
      <alignment horizontal="center" vertical="center"/>
    </xf>
    <xf numFmtId="43" fontId="12" fillId="0" borderId="1" xfId="1" applyNumberFormat="1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left" vertical="center" indent="1"/>
    </xf>
    <xf numFmtId="0" fontId="10" fillId="0" borderId="3" xfId="0" applyFont="1" applyBorder="1" applyAlignment="1" applyProtection="1">
      <alignment vertical="center"/>
    </xf>
    <xf numFmtId="177" fontId="10" fillId="0" borderId="3" xfId="1" applyNumberFormat="1" applyFont="1" applyBorder="1" applyAlignment="1" applyProtection="1">
      <alignment horizontal="center" vertical="center"/>
    </xf>
    <xf numFmtId="9" fontId="13" fillId="0" borderId="3" xfId="2" applyNumberFormat="1" applyFont="1" applyBorder="1" applyAlignment="1" applyProtection="1">
      <alignment horizontal="center" vertical="center"/>
    </xf>
    <xf numFmtId="178" fontId="14" fillId="0" borderId="3" xfId="2" applyNumberFormat="1" applyFont="1" applyBorder="1" applyAlignment="1" applyProtection="1">
      <alignment horizontal="center" vertical="center"/>
    </xf>
    <xf numFmtId="0" fontId="18" fillId="6" borderId="0" xfId="0" applyFont="1" applyFill="1" applyAlignment="1">
      <alignment horizontal="left" vertical="center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178" fontId="4" fillId="0" borderId="0" xfId="2" applyNumberFormat="1" applyFont="1" applyAlignment="1" applyProtection="1">
      <alignment horizontal="center" vertical="center"/>
    </xf>
    <xf numFmtId="43" fontId="0" fillId="0" borderId="0" xfId="0" applyNumberFormat="1" applyAlignment="1" applyProtection="1">
      <alignment horizontal="center" vertical="center"/>
    </xf>
    <xf numFmtId="178" fontId="15" fillId="0" borderId="0" xfId="2" applyNumberFormat="1" applyFont="1" applyBorder="1" applyAlignment="1" applyProtection="1">
      <alignment horizontal="center" vertical="center"/>
    </xf>
    <xf numFmtId="9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177" fontId="0" fillId="0" borderId="0" xfId="0" applyNumberFormat="1" applyAlignment="1" applyProtection="1">
      <alignment horizontal="center" vertical="center"/>
    </xf>
    <xf numFmtId="178" fontId="4" fillId="0" borderId="0" xfId="0" applyNumberFormat="1" applyFont="1" applyFill="1" applyBorder="1" applyAlignment="1" applyProtection="1">
      <alignment horizontal="center" vertical="center"/>
    </xf>
    <xf numFmtId="0" fontId="18" fillId="6" borderId="0" xfId="0" applyFont="1" applyFill="1" applyAlignment="1">
      <alignment vertical="center"/>
    </xf>
    <xf numFmtId="178" fontId="4" fillId="0" borderId="0" xfId="0" applyNumberFormat="1" applyFont="1" applyAlignment="1" applyProtection="1">
      <alignment horizontal="center" vertical="center"/>
    </xf>
    <xf numFmtId="0" fontId="0" fillId="0" borderId="0" xfId="0" applyAlignment="1" applyProtection="1">
      <alignment horizontal="left" vertical="center"/>
    </xf>
    <xf numFmtId="0" fontId="0" fillId="0" borderId="1" xfId="0" applyBorder="1" applyAlignment="1">
      <alignment horizontal="left" vertical="top"/>
    </xf>
    <xf numFmtId="181" fontId="0" fillId="0" borderId="1" xfId="1" applyNumberFormat="1" applyFont="1" applyFill="1" applyBorder="1" applyAlignment="1">
      <alignment vertical="top"/>
    </xf>
    <xf numFmtId="181" fontId="0" fillId="0" borderId="1" xfId="1" applyNumberFormat="1" applyFont="1" applyBorder="1" applyAlignment="1">
      <alignment vertical="top"/>
    </xf>
    <xf numFmtId="0" fontId="0" fillId="0" borderId="0" xfId="0" applyAlignment="1">
      <alignment horizontal="center"/>
    </xf>
    <xf numFmtId="178" fontId="14" fillId="3" borderId="13" xfId="0" applyNumberFormat="1" applyFont="1" applyFill="1" applyBorder="1" applyAlignment="1" applyProtection="1">
      <alignment horizontal="center" vertical="center" wrapText="1"/>
    </xf>
    <xf numFmtId="178" fontId="15" fillId="0" borderId="13" xfId="2" applyNumberFormat="1" applyFont="1" applyBorder="1" applyAlignment="1" applyProtection="1">
      <alignment horizontal="center" vertical="center"/>
    </xf>
    <xf numFmtId="178" fontId="15" fillId="0" borderId="23" xfId="2" applyNumberFormat="1" applyFont="1" applyBorder="1" applyAlignment="1" applyProtection="1">
      <alignment horizontal="center" vertical="center"/>
    </xf>
    <xf numFmtId="178" fontId="15" fillId="2" borderId="24" xfId="2" applyNumberFormat="1" applyFont="1" applyFill="1" applyBorder="1" applyAlignment="1" applyProtection="1">
      <alignment horizontal="center" vertical="center"/>
    </xf>
    <xf numFmtId="178" fontId="15" fillId="0" borderId="25" xfId="2" applyNumberFormat="1" applyFont="1" applyBorder="1" applyAlignment="1" applyProtection="1">
      <alignment horizontal="center" vertical="center"/>
    </xf>
    <xf numFmtId="178" fontId="15" fillId="3" borderId="13" xfId="2" applyNumberFormat="1" applyFont="1" applyFill="1" applyBorder="1" applyAlignment="1" applyProtection="1">
      <alignment horizontal="center" vertical="center"/>
    </xf>
    <xf numFmtId="178" fontId="15" fillId="0" borderId="22" xfId="2" applyNumberFormat="1" applyFont="1" applyBorder="1" applyAlignment="1" applyProtection="1">
      <alignment horizontal="center" vertical="center"/>
    </xf>
    <xf numFmtId="9" fontId="7" fillId="2" borderId="1" xfId="2" applyNumberFormat="1" applyFont="1" applyFill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76" fontId="21" fillId="0" borderId="1" xfId="1" applyFont="1" applyBorder="1" applyAlignment="1">
      <alignment horizontal="center" vertical="center"/>
    </xf>
    <xf numFmtId="176" fontId="0" fillId="0" borderId="1" xfId="1" applyFont="1" applyFill="1" applyBorder="1" applyAlignment="1">
      <alignment vertical="top"/>
    </xf>
    <xf numFmtId="176" fontId="0" fillId="0" borderId="1" xfId="1" applyFont="1" applyBorder="1" applyAlignment="1">
      <alignment vertical="top"/>
    </xf>
    <xf numFmtId="176" fontId="0" fillId="0" borderId="1" xfId="1" applyFont="1" applyBorder="1" applyAlignment="1"/>
    <xf numFmtId="176" fontId="0" fillId="0" borderId="0" xfId="1" applyFont="1" applyAlignment="1"/>
    <xf numFmtId="181" fontId="0" fillId="0" borderId="1" xfId="0" applyNumberFormat="1" applyBorder="1"/>
    <xf numFmtId="0" fontId="0" fillId="0" borderId="1" xfId="0" applyFill="1" applyBorder="1" applyAlignment="1">
      <alignment horizontal="left" vertical="top"/>
    </xf>
    <xf numFmtId="181" fontId="0" fillId="0" borderId="1" xfId="0" applyNumberFormat="1" applyFill="1" applyBorder="1" applyAlignment="1">
      <alignment horizontal="left" vertical="top"/>
    </xf>
    <xf numFmtId="9" fontId="0" fillId="0" borderId="0" xfId="2" applyFont="1" applyAlignment="1">
      <alignment vertical="center"/>
    </xf>
    <xf numFmtId="0" fontId="10" fillId="4" borderId="2" xfId="0" applyFont="1" applyFill="1" applyBorder="1" applyAlignment="1" applyProtection="1">
      <alignment horizontal="center" vertical="center"/>
    </xf>
    <xf numFmtId="0" fontId="10" fillId="4" borderId="11" xfId="0" applyFont="1" applyFill="1" applyBorder="1" applyAlignment="1" applyProtection="1">
      <alignment horizontal="center" vertical="center"/>
    </xf>
    <xf numFmtId="0" fontId="0" fillId="0" borderId="2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9" xfId="0" applyFill="1" applyBorder="1" applyAlignment="1">
      <alignment horizontal="left" vertical="center" indent="2"/>
    </xf>
    <xf numFmtId="0" fontId="0" fillId="0" borderId="8" xfId="0" applyBorder="1" applyAlignment="1">
      <alignment horizontal="left" vertical="center" indent="2"/>
    </xf>
    <xf numFmtId="0" fontId="0" fillId="2" borderId="8" xfId="0" applyFill="1" applyBorder="1" applyAlignment="1">
      <alignment vertical="center"/>
    </xf>
    <xf numFmtId="0" fontId="0" fillId="2" borderId="8" xfId="0" applyFill="1" applyBorder="1" applyAlignment="1">
      <alignment horizontal="left" vertical="center" indent="2"/>
    </xf>
    <xf numFmtId="0" fontId="0" fillId="0" borderId="8" xfId="0" applyBorder="1" applyAlignment="1">
      <alignment vertical="center"/>
    </xf>
    <xf numFmtId="0" fontId="22" fillId="7" borderId="27" xfId="0" applyFont="1" applyFill="1" applyBorder="1" applyAlignment="1">
      <alignment horizontal="center" vertical="center" wrapText="1" readingOrder="1"/>
    </xf>
    <xf numFmtId="3" fontId="22" fillId="7" borderId="27" xfId="0" applyNumberFormat="1" applyFont="1" applyFill="1" applyBorder="1" applyAlignment="1">
      <alignment horizontal="center" vertical="center" wrapText="1" readingOrder="1"/>
    </xf>
    <xf numFmtId="9" fontId="22" fillId="7" borderId="27" xfId="0" applyNumberFormat="1" applyFont="1" applyFill="1" applyBorder="1" applyAlignment="1">
      <alignment horizontal="center" vertical="center" wrapText="1" readingOrder="1"/>
    </xf>
    <xf numFmtId="0" fontId="22" fillId="7" borderId="27" xfId="0" applyFont="1" applyFill="1" applyBorder="1" applyAlignment="1">
      <alignment horizontal="left" vertical="top" wrapText="1" readingOrder="1"/>
    </xf>
    <xf numFmtId="0" fontId="22" fillId="7" borderId="27" xfId="0" applyFont="1" applyFill="1" applyBorder="1" applyAlignment="1">
      <alignment horizontal="left" vertical="center" wrapText="1" readingOrder="1"/>
    </xf>
    <xf numFmtId="0" fontId="23" fillId="7" borderId="27" xfId="0" applyFont="1" applyFill="1" applyBorder="1" applyAlignment="1">
      <alignment horizontal="center" vertical="center" wrapText="1" readingOrder="1"/>
    </xf>
    <xf numFmtId="9" fontId="24" fillId="7" borderId="27" xfId="0" applyNumberFormat="1" applyFont="1" applyFill="1" applyBorder="1" applyAlignment="1">
      <alignment horizontal="center" vertical="center" wrapText="1" readingOrder="1"/>
    </xf>
    <xf numFmtId="0" fontId="23" fillId="7" borderId="27" xfId="0" applyFont="1" applyFill="1" applyBorder="1" applyAlignment="1">
      <alignment horizontal="left" vertical="center" wrapText="1" readingOrder="1"/>
    </xf>
    <xf numFmtId="9" fontId="25" fillId="7" borderId="27" xfId="0" applyNumberFormat="1" applyFont="1" applyFill="1" applyBorder="1" applyAlignment="1">
      <alignment horizontal="center" vertical="center" wrapText="1" readingOrder="1"/>
    </xf>
    <xf numFmtId="0" fontId="25" fillId="7" borderId="27" xfId="0" applyFont="1" applyFill="1" applyBorder="1" applyAlignment="1">
      <alignment horizontal="center" vertical="center" wrapText="1" readingOrder="1"/>
    </xf>
    <xf numFmtId="0" fontId="26" fillId="7" borderId="27" xfId="0" applyFont="1" applyFill="1" applyBorder="1" applyAlignment="1">
      <alignment horizontal="center" vertical="center" wrapText="1" readingOrder="1"/>
    </xf>
    <xf numFmtId="0" fontId="27" fillId="7" borderId="27" xfId="0" applyFont="1" applyFill="1" applyBorder="1" applyAlignment="1">
      <alignment horizontal="center" vertical="center" wrapText="1" readingOrder="1"/>
    </xf>
    <xf numFmtId="0" fontId="25" fillId="7" borderId="28" xfId="0" applyFont="1" applyFill="1" applyBorder="1" applyAlignment="1">
      <alignment horizontal="center" vertical="center" wrapText="1" readingOrder="1"/>
    </xf>
    <xf numFmtId="0" fontId="27" fillId="7" borderId="29" xfId="0" applyFont="1" applyFill="1" applyBorder="1" applyAlignment="1">
      <alignment horizontal="center" vertical="center" wrapText="1" readingOrder="1"/>
    </xf>
    <xf numFmtId="0" fontId="27" fillId="7" borderId="30" xfId="0" applyFont="1" applyFill="1" applyBorder="1" applyAlignment="1">
      <alignment horizontal="center" vertical="center" wrapText="1" readingOrder="1"/>
    </xf>
    <xf numFmtId="0" fontId="25" fillId="7" borderId="29" xfId="0" applyFont="1" applyFill="1" applyBorder="1" applyAlignment="1">
      <alignment horizontal="center" vertical="center" wrapText="1" readingOrder="1"/>
    </xf>
    <xf numFmtId="0" fontId="25" fillId="7" borderId="30" xfId="0" applyFont="1" applyFill="1" applyBorder="1" applyAlignment="1">
      <alignment horizontal="center" vertical="center" wrapText="1" readingOrder="1"/>
    </xf>
    <xf numFmtId="0" fontId="25" fillId="7" borderId="31" xfId="0" applyFont="1" applyFill="1" applyBorder="1" applyAlignment="1">
      <alignment horizontal="center" vertical="center" wrapText="1" readingOrder="1"/>
    </xf>
  </cellXfs>
  <cellStyles count="4">
    <cellStyle name="百分比" xfId="2" builtinId="5"/>
    <cellStyle name="常规" xfId="0" builtinId="0"/>
    <cellStyle name="超链接" xfId="3" builtinId="8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333399"/>
      <color rgb="FFFF99FF"/>
      <color rgb="FFFF99CC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L13" sqref="L13"/>
    </sheetView>
  </sheetViews>
  <sheetFormatPr defaultColWidth="8.625" defaultRowHeight="14.25" outlineLevelRow="1"/>
  <cols>
    <col min="1" max="1" width="31.625" style="3" customWidth="1"/>
    <col min="2" max="2" width="8.625" style="3"/>
    <col min="3" max="14" width="8.625" style="3" customWidth="1"/>
    <col min="15" max="16" width="8.625" style="3"/>
    <col min="17" max="17" width="9.5" style="3" bestFit="1" customWidth="1"/>
    <col min="18" max="16384" width="8.625" style="3"/>
  </cols>
  <sheetData>
    <row r="1" spans="1:17" s="1" customFormat="1" ht="21.95" customHeight="1" thickBot="1">
      <c r="A1" s="1" t="s">
        <v>62</v>
      </c>
      <c r="C1" s="4"/>
    </row>
    <row r="2" spans="1:17" s="2" customFormat="1" ht="17.45" customHeight="1">
      <c r="A2" s="13" t="s">
        <v>5</v>
      </c>
      <c r="B2" s="16" t="s">
        <v>6</v>
      </c>
      <c r="C2" s="17" t="s">
        <v>7</v>
      </c>
      <c r="D2" s="17" t="s">
        <v>8</v>
      </c>
      <c r="E2" s="17" t="s">
        <v>9</v>
      </c>
      <c r="F2" s="17" t="s">
        <v>10</v>
      </c>
      <c r="G2" s="17" t="s">
        <v>11</v>
      </c>
      <c r="H2" s="17" t="s">
        <v>12</v>
      </c>
      <c r="I2" s="17" t="s">
        <v>13</v>
      </c>
      <c r="J2" s="17" t="s">
        <v>14</v>
      </c>
      <c r="K2" s="17" t="s">
        <v>15</v>
      </c>
      <c r="L2" s="17" t="s">
        <v>16</v>
      </c>
      <c r="M2" s="17" t="s">
        <v>17</v>
      </c>
      <c r="N2" s="17" t="s">
        <v>18</v>
      </c>
    </row>
    <row r="3" spans="1:17" s="2" customFormat="1" ht="17.45" customHeight="1">
      <c r="A3" s="14" t="s">
        <v>0</v>
      </c>
      <c r="B3" s="9">
        <f>ASSASSINA!B3+COMO!B3</f>
        <v>237</v>
      </c>
      <c r="C3" s="9">
        <f>ASSASSINA!C3+COMO!C3</f>
        <v>17.739999999999998</v>
      </c>
      <c r="D3" s="9">
        <f>ASSASSINA!D3+COMO!D3</f>
        <v>151.86000000000001</v>
      </c>
      <c r="E3" s="9">
        <f>ASSASSINA!E3+COMO!E3</f>
        <v>16.98</v>
      </c>
      <c r="F3" s="9">
        <f>ASSASSINA!F3+COMO!F3</f>
        <v>3.2</v>
      </c>
      <c r="G3" s="9">
        <f>ASSASSINA!G3+COMO!G3</f>
        <v>3.16</v>
      </c>
      <c r="H3" s="9">
        <f>ASSASSINA!H3+COMO!H3</f>
        <v>2.94</v>
      </c>
      <c r="I3" s="9">
        <f>ASSASSINA!I3+COMO!I3</f>
        <v>46.72</v>
      </c>
      <c r="J3" s="9">
        <f>ASSASSINA!J3+COMO!J3</f>
        <v>18.89</v>
      </c>
      <c r="K3" s="9">
        <f>ASSASSINA!K3+COMO!K3</f>
        <v>22.682683999999998</v>
      </c>
      <c r="L3" s="9">
        <f>ASSASSINA!L3+COMO!L3</f>
        <v>65.650000000000006</v>
      </c>
      <c r="M3" s="9">
        <f>ASSASSINA!M3+COMO!M3</f>
        <v>255.39</v>
      </c>
      <c r="N3" s="6">
        <f>SUM(B3:M3)</f>
        <v>842.21268399999997</v>
      </c>
      <c r="O3" s="18">
        <f>N3-ASSASSINA!N3-COMO!N3</f>
        <v>0</v>
      </c>
    </row>
    <row r="4" spans="1:17" s="2" customFormat="1" ht="17.45" customHeight="1">
      <c r="A4" s="14" t="s">
        <v>1</v>
      </c>
      <c r="B4" s="9">
        <f>ASSASSINA!B4+COMO!B4</f>
        <v>237</v>
      </c>
      <c r="C4" s="9">
        <f>ASSASSINA!C4+COMO!C4</f>
        <v>17.739999999999998</v>
      </c>
      <c r="D4" s="9">
        <f>ASSASSINA!D4+COMO!D4</f>
        <v>151.86000000000001</v>
      </c>
      <c r="E4" s="9">
        <f>ASSASSINA!E4+COMO!E4</f>
        <v>16.38</v>
      </c>
      <c r="F4" s="9">
        <f>ASSASSINA!F4+COMO!F4</f>
        <v>3.12</v>
      </c>
      <c r="G4" s="9">
        <f>ASSASSINA!G4+COMO!G4</f>
        <v>3.16</v>
      </c>
      <c r="H4" s="9">
        <f>ASSASSINA!H4+COMO!H4</f>
        <v>2.94</v>
      </c>
      <c r="I4" s="9">
        <f>ASSASSINA!I4+COMO!I4</f>
        <v>35.255999999999993</v>
      </c>
      <c r="J4" s="9">
        <f>ASSASSINA!J4+COMO!J4</f>
        <v>15.661799999999999</v>
      </c>
      <c r="K4" s="9">
        <f>ASSASSINA!K4+COMO!K4</f>
        <v>20.618883999999998</v>
      </c>
      <c r="L4" s="9">
        <f>ASSASSINA!L4+COMO!L4</f>
        <v>50.816099999999992</v>
      </c>
      <c r="M4" s="9">
        <f>ASSASSINA!M4+COMO!M4</f>
        <v>185.72679999999997</v>
      </c>
      <c r="N4" s="6">
        <f t="shared" ref="N4:N46" si="0">SUM(B4:M4)</f>
        <v>740.27958399999989</v>
      </c>
      <c r="O4" s="18">
        <f>N4-ASSASSINA!N4-COMO!N4</f>
        <v>0</v>
      </c>
    </row>
    <row r="5" spans="1:17" s="2" customFormat="1" ht="17.45" customHeight="1">
      <c r="A5" s="14" t="s">
        <v>20</v>
      </c>
      <c r="B5" s="9">
        <f>ASSASSINA!B5+COMO!B5</f>
        <v>89</v>
      </c>
      <c r="C5" s="9">
        <f>ASSASSINA!C5+COMO!C5</f>
        <v>3.6837999999999993</v>
      </c>
      <c r="D5" s="9">
        <f>ASSASSINA!D5+COMO!D5</f>
        <v>58.861699999999999</v>
      </c>
      <c r="E5" s="9">
        <f>ASSASSINA!E5+COMO!E5</f>
        <v>4.7008000000000001</v>
      </c>
      <c r="F5" s="9">
        <f>ASSASSINA!F5+COMO!F5</f>
        <v>1.4350999999999998</v>
      </c>
      <c r="G5" s="9">
        <f>ASSASSINA!G5+COMO!G5</f>
        <v>1.1186999999999998</v>
      </c>
      <c r="H5" s="9">
        <f>ASSASSINA!H5+COMO!H5</f>
        <v>1.0508999999999999</v>
      </c>
      <c r="I5" s="9">
        <f>ASSASSINA!I5+COMO!I5</f>
        <v>35.255999999999993</v>
      </c>
      <c r="J5" s="9">
        <f>ASSASSINA!J5+COMO!J5</f>
        <v>15.661799999999999</v>
      </c>
      <c r="K5" s="9">
        <f>ASSASSINA!K5+COMO!K5</f>
        <v>20.618883999999998</v>
      </c>
      <c r="L5" s="9">
        <f>ASSASSINA!L5+COMO!L5</f>
        <v>50.816099999999992</v>
      </c>
      <c r="M5" s="9">
        <f>ASSASSINA!M5+COMO!M5</f>
        <v>185.72679999999997</v>
      </c>
      <c r="N5" s="6">
        <f t="shared" si="0"/>
        <v>467.93058399999995</v>
      </c>
      <c r="O5" s="18">
        <f>N5-ASSASSINA!N5-COMO!N5</f>
        <v>0</v>
      </c>
      <c r="Q5" s="23"/>
    </row>
    <row r="6" spans="1:17" s="2" customFormat="1" ht="17.45" customHeight="1">
      <c r="A6" s="14" t="s">
        <v>21</v>
      </c>
      <c r="B6" s="9">
        <f>ASSASSINA!B6+COMO!B6</f>
        <v>78.8</v>
      </c>
      <c r="C6" s="9">
        <f>ASSASSINA!C6+COMO!C6</f>
        <v>3.26</v>
      </c>
      <c r="D6" s="9">
        <f>ASSASSINA!D6+COMO!D6</f>
        <v>52.09</v>
      </c>
      <c r="E6" s="9">
        <f>ASSASSINA!E6+COMO!E6</f>
        <v>4.16</v>
      </c>
      <c r="F6" s="9">
        <f>ASSASSINA!F6+COMO!F6</f>
        <v>1.27</v>
      </c>
      <c r="G6" s="9">
        <f>ASSASSINA!G6+COMO!G6</f>
        <v>0.99</v>
      </c>
      <c r="H6" s="9">
        <f>ASSASSINA!H6+COMO!H6</f>
        <v>0.93</v>
      </c>
      <c r="I6" s="9">
        <f>ASSASSINA!I6+COMO!I6</f>
        <v>31.2</v>
      </c>
      <c r="J6" s="9">
        <f>ASSASSINA!J6+COMO!J6</f>
        <v>13.86</v>
      </c>
      <c r="K6" s="9">
        <f>ASSASSINA!K6+COMO!K6</f>
        <v>18.2468</v>
      </c>
      <c r="L6" s="9">
        <f>ASSASSINA!L6+COMO!L6</f>
        <v>44.97</v>
      </c>
      <c r="M6" s="9">
        <f>ASSASSINA!M6+COMO!M6</f>
        <v>164.35999999999999</v>
      </c>
      <c r="N6" s="6">
        <f t="shared" si="0"/>
        <v>414.13679999999999</v>
      </c>
      <c r="O6" s="18">
        <f>N6-ASSASSINA!N6-COMO!N6</f>
        <v>0</v>
      </c>
    </row>
    <row r="7" spans="1:17" s="2" customFormat="1" ht="17.45" customHeight="1">
      <c r="A7" s="14" t="s">
        <v>22</v>
      </c>
      <c r="B7" s="9">
        <f>ASSASSINA!B7+COMO!B7</f>
        <v>22.5</v>
      </c>
      <c r="C7" s="9">
        <f>ASSASSINA!C7+COMO!C7</f>
        <v>1.62</v>
      </c>
      <c r="D7" s="9">
        <f>ASSASSINA!D7+COMO!D7</f>
        <v>19.54</v>
      </c>
      <c r="E7" s="9">
        <f>ASSASSINA!E7+COMO!E7</f>
        <v>1.45</v>
      </c>
      <c r="F7" s="9">
        <f>ASSASSINA!F7+COMO!F7</f>
        <v>0.24</v>
      </c>
      <c r="G7" s="9">
        <f>ASSASSINA!G7+COMO!G7</f>
        <v>0.19</v>
      </c>
      <c r="H7" s="9">
        <f>ASSASSINA!H7+COMO!H7</f>
        <v>0.2</v>
      </c>
      <c r="I7" s="9">
        <f>ASSASSINA!I7+COMO!I7</f>
        <v>7.87</v>
      </c>
      <c r="J7" s="9">
        <f>ASSASSINA!J7+COMO!J7</f>
        <v>2.85</v>
      </c>
      <c r="K7" s="9">
        <f>ASSASSINA!K7+COMO!K7</f>
        <v>9.5668000000000006</v>
      </c>
      <c r="L7" s="9">
        <f>ASSASSINA!L7+COMO!L7</f>
        <v>9.7200000000000006</v>
      </c>
      <c r="M7" s="9">
        <f>ASSASSINA!M7+COMO!M7</f>
        <v>39.760000000000005</v>
      </c>
      <c r="N7" s="6">
        <f t="shared" si="0"/>
        <v>115.50680000000001</v>
      </c>
      <c r="O7" s="18">
        <f>N7-ASSASSINA!N7-COMO!N7</f>
        <v>0</v>
      </c>
    </row>
    <row r="8" spans="1:17" s="2" customFormat="1" ht="17.45" customHeight="1">
      <c r="A8" s="20" t="s">
        <v>23</v>
      </c>
      <c r="B8" s="10">
        <f>B6-B7</f>
        <v>56.3</v>
      </c>
      <c r="C8" s="10">
        <f t="shared" ref="C8:M8" si="1">C6-C7</f>
        <v>1.6399999999999997</v>
      </c>
      <c r="D8" s="10">
        <f t="shared" si="1"/>
        <v>32.550000000000004</v>
      </c>
      <c r="E8" s="10">
        <f t="shared" si="1"/>
        <v>2.71</v>
      </c>
      <c r="F8" s="10">
        <f t="shared" si="1"/>
        <v>1.03</v>
      </c>
      <c r="G8" s="10">
        <f t="shared" si="1"/>
        <v>0.8</v>
      </c>
      <c r="H8" s="10">
        <f t="shared" si="1"/>
        <v>0.73</v>
      </c>
      <c r="I8" s="10">
        <f t="shared" si="1"/>
        <v>23.33</v>
      </c>
      <c r="J8" s="10">
        <f t="shared" si="1"/>
        <v>11.01</v>
      </c>
      <c r="K8" s="10">
        <f t="shared" si="1"/>
        <v>8.68</v>
      </c>
      <c r="L8" s="10">
        <f t="shared" si="1"/>
        <v>35.25</v>
      </c>
      <c r="M8" s="10">
        <f t="shared" si="1"/>
        <v>124.59999999999998</v>
      </c>
      <c r="N8" s="6">
        <f t="shared" si="0"/>
        <v>298.63</v>
      </c>
      <c r="O8" s="18">
        <f>N8-ASSASSINA!N8-COMO!N8</f>
        <v>0</v>
      </c>
    </row>
    <row r="9" spans="1:17" s="2" customFormat="1" ht="17.45" customHeight="1">
      <c r="A9" s="21" t="s">
        <v>19</v>
      </c>
      <c r="B9" s="11">
        <f>IFERROR(B8/B6,0)</f>
        <v>0.71446700507614214</v>
      </c>
      <c r="C9" s="7">
        <f t="shared" ref="C9:N9" si="2">IFERROR(C8/C6,0)</f>
        <v>0.50306748466257667</v>
      </c>
      <c r="D9" s="7">
        <f t="shared" si="2"/>
        <v>0.62488001535803417</v>
      </c>
      <c r="E9" s="7">
        <f t="shared" si="2"/>
        <v>0.65144230769230771</v>
      </c>
      <c r="F9" s="7">
        <f t="shared" si="2"/>
        <v>0.8110236220472441</v>
      </c>
      <c r="G9" s="7">
        <f t="shared" si="2"/>
        <v>0.80808080808080818</v>
      </c>
      <c r="H9" s="7">
        <f t="shared" si="2"/>
        <v>0.78494623655913975</v>
      </c>
      <c r="I9" s="7">
        <f t="shared" si="2"/>
        <v>0.74775641025641026</v>
      </c>
      <c r="J9" s="7">
        <f t="shared" si="2"/>
        <v>0.7943722943722944</v>
      </c>
      <c r="K9" s="7">
        <f t="shared" si="2"/>
        <v>0.47569984874060106</v>
      </c>
      <c r="L9" s="7">
        <f t="shared" si="2"/>
        <v>0.78385590393595728</v>
      </c>
      <c r="M9" s="7">
        <f t="shared" si="2"/>
        <v>0.75809199318568987</v>
      </c>
      <c r="N9" s="7">
        <f t="shared" si="2"/>
        <v>0.72109022912235765</v>
      </c>
      <c r="O9" s="18">
        <f>N9-ASSASSINA!N9-COMO!N9</f>
        <v>-0.69133926943404045</v>
      </c>
    </row>
    <row r="10" spans="1:17" s="2" customFormat="1" ht="17.45" customHeight="1">
      <c r="A10" s="20" t="s">
        <v>24</v>
      </c>
      <c r="B10" s="10">
        <f t="shared" ref="B10:M10" si="3">SUM(B11:B27)</f>
        <v>110.57025</v>
      </c>
      <c r="C10" s="6">
        <f t="shared" si="3"/>
        <v>51.55</v>
      </c>
      <c r="D10" s="6">
        <f t="shared" si="3"/>
        <v>103.91</v>
      </c>
      <c r="E10" s="6">
        <f t="shared" si="3"/>
        <v>186.57599999999996</v>
      </c>
      <c r="F10" s="6">
        <f t="shared" si="3"/>
        <v>122.35999999999997</v>
      </c>
      <c r="G10" s="6">
        <f t="shared" si="3"/>
        <v>149.15000000000003</v>
      </c>
      <c r="H10" s="6">
        <f t="shared" si="3"/>
        <v>62.06</v>
      </c>
      <c r="I10" s="6">
        <f t="shared" si="3"/>
        <v>131.60999999999996</v>
      </c>
      <c r="J10" s="6">
        <f t="shared" si="3"/>
        <v>58.39</v>
      </c>
      <c r="K10" s="6">
        <f t="shared" si="3"/>
        <v>75.760000000000005</v>
      </c>
      <c r="L10" s="6">
        <f t="shared" si="3"/>
        <v>93.43</v>
      </c>
      <c r="M10" s="6">
        <f t="shared" si="3"/>
        <v>89.4</v>
      </c>
      <c r="N10" s="6">
        <f t="shared" si="0"/>
        <v>1234.7662500000001</v>
      </c>
      <c r="O10" s="18">
        <f>N10-ASSASSINA!N10-COMO!N10</f>
        <v>0</v>
      </c>
    </row>
    <row r="11" spans="1:17" s="2" customFormat="1" ht="17.45" customHeight="1" outlineLevel="1">
      <c r="A11" s="15" t="s">
        <v>26</v>
      </c>
      <c r="B11" s="9">
        <f>ASSASSINA!B11+COMO!B11</f>
        <v>0</v>
      </c>
      <c r="C11" s="9">
        <f>ASSASSINA!C11+COMO!C11</f>
        <v>0</v>
      </c>
      <c r="D11" s="9">
        <f>ASSASSINA!D11+COMO!D11</f>
        <v>0</v>
      </c>
      <c r="E11" s="9">
        <f>ASSASSINA!E11+COMO!E11</f>
        <v>2.5999999999999999E-2</v>
      </c>
      <c r="F11" s="9">
        <f>ASSASSINA!F11+COMO!F11</f>
        <v>0.01</v>
      </c>
      <c r="G11" s="9">
        <f>ASSASSINA!G11+COMO!G11</f>
        <v>7.0000000000000007E-2</v>
      </c>
      <c r="H11" s="9">
        <f>ASSASSINA!H11+COMO!H11</f>
        <v>0</v>
      </c>
      <c r="I11" s="9">
        <f>ASSASSINA!I11+COMO!I11</f>
        <v>0</v>
      </c>
      <c r="J11" s="9">
        <f>ASSASSINA!J11+COMO!J11</f>
        <v>0</v>
      </c>
      <c r="K11" s="9">
        <f>ASSASSINA!K11+COMO!K11</f>
        <v>0</v>
      </c>
      <c r="L11" s="9">
        <f>ASSASSINA!L11+COMO!L11</f>
        <v>0</v>
      </c>
      <c r="M11" s="9">
        <f>ASSASSINA!M11+COMO!M11</f>
        <v>0</v>
      </c>
      <c r="N11" s="6">
        <f t="shared" si="0"/>
        <v>0.10600000000000001</v>
      </c>
      <c r="O11" s="18">
        <f>N11-ASSASSINA!N11-COMO!N11</f>
        <v>0</v>
      </c>
    </row>
    <row r="12" spans="1:17" s="2" customFormat="1" ht="17.45" customHeight="1" outlineLevel="1">
      <c r="A12" s="15" t="s">
        <v>122</v>
      </c>
      <c r="B12" s="9">
        <f>ASSASSINA!B12+COMO!B12</f>
        <v>0</v>
      </c>
      <c r="C12" s="9">
        <f>ASSASSINA!C12+COMO!C12</f>
        <v>0</v>
      </c>
      <c r="D12" s="9">
        <f>ASSASSINA!D12+COMO!D12</f>
        <v>0</v>
      </c>
      <c r="E12" s="9">
        <f>ASSASSINA!E12+COMO!E12</f>
        <v>0.13</v>
      </c>
      <c r="F12" s="9">
        <f>ASSASSINA!F12+COMO!F12</f>
        <v>0.05</v>
      </c>
      <c r="G12" s="9">
        <f>ASSASSINA!G12+COMO!G12</f>
        <v>0.01</v>
      </c>
      <c r="H12" s="9">
        <f>ASSASSINA!H12+COMO!H12</f>
        <v>0.01</v>
      </c>
      <c r="I12" s="9">
        <f>ASSASSINA!I12+COMO!I12</f>
        <v>4.88</v>
      </c>
      <c r="J12" s="9">
        <f>ASSASSINA!J12+COMO!J12</f>
        <v>3.58</v>
      </c>
      <c r="K12" s="9">
        <f>ASSASSINA!K12+COMO!K12</f>
        <v>1.54</v>
      </c>
      <c r="L12" s="9">
        <f>ASSASSINA!L12+COMO!L12</f>
        <v>2.4500000000000002</v>
      </c>
      <c r="M12" s="9">
        <f>ASSASSINA!M12+COMO!M12</f>
        <v>18.2</v>
      </c>
      <c r="N12" s="6">
        <f t="shared" si="0"/>
        <v>30.849999999999998</v>
      </c>
      <c r="O12" s="18">
        <f>N12-ASSASSINA!N12-COMO!N12</f>
        <v>0</v>
      </c>
    </row>
    <row r="13" spans="1:17" s="2" customFormat="1" ht="17.45" customHeight="1" outlineLevel="1">
      <c r="A13" s="15" t="s">
        <v>28</v>
      </c>
      <c r="B13" s="9">
        <f>ASSASSINA!B13+COMO!B13</f>
        <v>4</v>
      </c>
      <c r="C13" s="9">
        <f>ASSASSINA!C13+COMO!C13</f>
        <v>13.92</v>
      </c>
      <c r="D13" s="9">
        <f>ASSASSINA!D13+COMO!D13</f>
        <v>21.25</v>
      </c>
      <c r="E13" s="9">
        <f>ASSASSINA!E13+COMO!E13</f>
        <v>37.15</v>
      </c>
      <c r="F13" s="9">
        <f>ASSASSINA!F13+COMO!F13</f>
        <v>24.27</v>
      </c>
      <c r="G13" s="9">
        <f>ASSASSINA!G13+COMO!G13</f>
        <v>94.34</v>
      </c>
      <c r="H13" s="9">
        <f>ASSASSINA!H13+COMO!H13</f>
        <v>16.91</v>
      </c>
      <c r="I13" s="9">
        <f>ASSASSINA!I13+COMO!I13</f>
        <v>66.599999999999994</v>
      </c>
      <c r="J13" s="9">
        <f>ASSASSINA!J13+COMO!J13</f>
        <v>17.14</v>
      </c>
      <c r="K13" s="9">
        <f>ASSASSINA!K13+COMO!K13</f>
        <v>2.2599999999999998</v>
      </c>
      <c r="L13" s="9">
        <f>ASSASSINA!L13+COMO!L13</f>
        <v>46.06</v>
      </c>
      <c r="M13" s="9">
        <f>ASSASSINA!M13+COMO!M13</f>
        <v>-107.89999999999999</v>
      </c>
      <c r="N13" s="6">
        <f t="shared" si="0"/>
        <v>236</v>
      </c>
      <c r="O13" s="18">
        <f>N13-ASSASSINA!N13-COMO!N13</f>
        <v>0</v>
      </c>
    </row>
    <row r="14" spans="1:17" s="2" customFormat="1" ht="17.45" customHeight="1" outlineLevel="1">
      <c r="A14" s="15" t="s">
        <v>29</v>
      </c>
      <c r="B14" s="9">
        <f>ASSASSINA!B14+COMO!B14</f>
        <v>2.5000000000000001E-4</v>
      </c>
      <c r="C14" s="9">
        <f>ASSASSINA!C14+COMO!C14</f>
        <v>0</v>
      </c>
      <c r="D14" s="9">
        <f>ASSASSINA!D14+COMO!D14</f>
        <v>0</v>
      </c>
      <c r="E14" s="9">
        <f>ASSASSINA!E14+COMO!E14</f>
        <v>0</v>
      </c>
      <c r="F14" s="9">
        <f>ASSASSINA!F14+COMO!F14</f>
        <v>0</v>
      </c>
      <c r="G14" s="9">
        <f>ASSASSINA!G14+COMO!G14</f>
        <v>0</v>
      </c>
      <c r="H14" s="9">
        <f>ASSASSINA!H14+COMO!H14</f>
        <v>0</v>
      </c>
      <c r="I14" s="9">
        <f>ASSASSINA!I14+COMO!I14</f>
        <v>0</v>
      </c>
      <c r="J14" s="9">
        <f>ASSASSINA!J14+COMO!J14</f>
        <v>0</v>
      </c>
      <c r="K14" s="9">
        <f>ASSASSINA!K14+COMO!K14</f>
        <v>0</v>
      </c>
      <c r="L14" s="9">
        <f>ASSASSINA!L14+COMO!L14</f>
        <v>0.05</v>
      </c>
      <c r="M14" s="9">
        <f>ASSASSINA!M14+COMO!M14</f>
        <v>0.02</v>
      </c>
      <c r="N14" s="6">
        <f t="shared" si="0"/>
        <v>7.0250000000000007E-2</v>
      </c>
      <c r="O14" s="18">
        <f>N14-ASSASSINA!N14-COMO!N14</f>
        <v>0</v>
      </c>
    </row>
    <row r="15" spans="1:17" s="2" customFormat="1" ht="17.45" customHeight="1" outlineLevel="1">
      <c r="A15" s="15" t="s">
        <v>30</v>
      </c>
      <c r="B15" s="9">
        <f>ASSASSINA!B15+COMO!B15</f>
        <v>0</v>
      </c>
      <c r="C15" s="9">
        <f>ASSASSINA!C15+COMO!C15</f>
        <v>0</v>
      </c>
      <c r="D15" s="9">
        <f>ASSASSINA!D15+COMO!D15</f>
        <v>3.4</v>
      </c>
      <c r="E15" s="9">
        <f>ASSASSINA!E15+COMO!E15</f>
        <v>21.6</v>
      </c>
      <c r="F15" s="9">
        <f>ASSASSINA!F15+COMO!F15</f>
        <v>0.59</v>
      </c>
      <c r="G15" s="9">
        <f>ASSASSINA!G15+COMO!G15</f>
        <v>0</v>
      </c>
      <c r="H15" s="9">
        <f>ASSASSINA!H15+COMO!H15</f>
        <v>0.18</v>
      </c>
      <c r="I15" s="9">
        <f>ASSASSINA!I15+COMO!I15</f>
        <v>1.88</v>
      </c>
      <c r="J15" s="9">
        <f>ASSASSINA!J15+COMO!J15</f>
        <v>3.33</v>
      </c>
      <c r="K15" s="9">
        <f>ASSASSINA!K15+COMO!K15</f>
        <v>1.88</v>
      </c>
      <c r="L15" s="9">
        <f>ASSASSINA!L15+COMO!L15</f>
        <v>0</v>
      </c>
      <c r="M15" s="9">
        <f>ASSASSINA!M15+COMO!M15</f>
        <v>0</v>
      </c>
      <c r="N15" s="6">
        <f t="shared" si="0"/>
        <v>32.86</v>
      </c>
      <c r="O15" s="18">
        <f>N15-ASSASSINA!N15-COMO!N15</f>
        <v>0</v>
      </c>
    </row>
    <row r="16" spans="1:17" s="2" customFormat="1" ht="17.45" customHeight="1" outlineLevel="1">
      <c r="A16" s="15" t="s">
        <v>31</v>
      </c>
      <c r="B16" s="9">
        <f>ASSASSINA!B16+COMO!B16</f>
        <v>0</v>
      </c>
      <c r="C16" s="9">
        <f>ASSASSINA!C16+COMO!C16</f>
        <v>0</v>
      </c>
      <c r="D16" s="9">
        <f>ASSASSINA!D16+COMO!D16</f>
        <v>0</v>
      </c>
      <c r="E16" s="9">
        <f>ASSASSINA!E16+COMO!E16</f>
        <v>7.7</v>
      </c>
      <c r="F16" s="9">
        <f>ASSASSINA!F16+COMO!F16</f>
        <v>0.75</v>
      </c>
      <c r="G16" s="9">
        <f>ASSASSINA!G16+COMO!G16</f>
        <v>3.12</v>
      </c>
      <c r="H16" s="9">
        <f>ASSASSINA!H16+COMO!H16</f>
        <v>0.1</v>
      </c>
      <c r="I16" s="9">
        <f>ASSASSINA!I16+COMO!I16</f>
        <v>0</v>
      </c>
      <c r="J16" s="9">
        <f>ASSASSINA!J16+COMO!J16</f>
        <v>0.19</v>
      </c>
      <c r="K16" s="9">
        <f>ASSASSINA!K16+COMO!K16</f>
        <v>0</v>
      </c>
      <c r="L16" s="9">
        <f>ASSASSINA!L16+COMO!L16</f>
        <v>0</v>
      </c>
      <c r="M16" s="9">
        <f>ASSASSINA!M16+COMO!M16</f>
        <v>2.2000000000000002</v>
      </c>
      <c r="N16" s="6">
        <f t="shared" si="0"/>
        <v>14.059999999999999</v>
      </c>
      <c r="O16" s="18">
        <f>N16-ASSASSINA!N16-COMO!N16</f>
        <v>0</v>
      </c>
    </row>
    <row r="17" spans="1:15" s="2" customFormat="1" ht="17.45" customHeight="1" outlineLevel="1">
      <c r="A17" s="15" t="s">
        <v>32</v>
      </c>
      <c r="B17" s="9">
        <f>ASSASSINA!B17+COMO!B17</f>
        <v>0.2</v>
      </c>
      <c r="C17" s="9">
        <f>ASSASSINA!C17+COMO!C17</f>
        <v>2.84</v>
      </c>
      <c r="D17" s="9">
        <f>ASSASSINA!D17+COMO!D17</f>
        <v>5.67</v>
      </c>
      <c r="E17" s="9">
        <f>ASSASSINA!E17+COMO!E17</f>
        <v>0</v>
      </c>
      <c r="F17" s="9">
        <f>ASSASSINA!F17+COMO!F17</f>
        <v>0.13</v>
      </c>
      <c r="G17" s="9">
        <f>ASSASSINA!G17+COMO!G17</f>
        <v>0</v>
      </c>
      <c r="H17" s="9">
        <f>ASSASSINA!H17+COMO!H17</f>
        <v>0.2</v>
      </c>
      <c r="I17" s="9">
        <f>ASSASSINA!I17+COMO!I17</f>
        <v>0</v>
      </c>
      <c r="J17" s="9">
        <f>ASSASSINA!J17+COMO!J17</f>
        <v>0</v>
      </c>
      <c r="K17" s="9">
        <f>ASSASSINA!K17+COMO!K17</f>
        <v>0</v>
      </c>
      <c r="L17" s="9">
        <f>ASSASSINA!L17+COMO!L17</f>
        <v>0</v>
      </c>
      <c r="M17" s="9">
        <f>ASSASSINA!M17+COMO!M17</f>
        <v>0</v>
      </c>
      <c r="N17" s="6">
        <f t="shared" si="0"/>
        <v>9.0400000000000009</v>
      </c>
      <c r="O17" s="18">
        <f>N17-ASSASSINA!N17-COMO!N17</f>
        <v>0</v>
      </c>
    </row>
    <row r="18" spans="1:15" s="2" customFormat="1" ht="17.45" customHeight="1" outlineLevel="1">
      <c r="A18" s="15" t="s">
        <v>33</v>
      </c>
      <c r="B18" s="9">
        <f>ASSASSINA!B18+COMO!B18</f>
        <v>71.97</v>
      </c>
      <c r="C18" s="9">
        <f>ASSASSINA!C18+COMO!C18</f>
        <v>1.1600000000000001</v>
      </c>
      <c r="D18" s="9">
        <f>ASSASSINA!D18+COMO!D18</f>
        <v>5.73</v>
      </c>
      <c r="E18" s="9">
        <f>ASSASSINA!E18+COMO!E18</f>
        <v>19.600000000000001</v>
      </c>
      <c r="F18" s="9">
        <f>ASSASSINA!F18+COMO!F18</f>
        <v>3.19</v>
      </c>
      <c r="G18" s="9">
        <f>ASSASSINA!G18+COMO!G18</f>
        <v>0.08</v>
      </c>
      <c r="H18" s="9">
        <f>ASSASSINA!H18+COMO!H18</f>
        <v>0.1</v>
      </c>
      <c r="I18" s="9">
        <f>ASSASSINA!I18+COMO!I18</f>
        <v>1.8800000000000001</v>
      </c>
      <c r="J18" s="9">
        <f>ASSASSINA!J18+COMO!J18</f>
        <v>1.6700000000000002</v>
      </c>
      <c r="K18" s="9">
        <f>ASSASSINA!K18+COMO!K18</f>
        <v>0.84</v>
      </c>
      <c r="L18" s="9">
        <f>ASSASSINA!L18+COMO!L18</f>
        <v>4.1099999999999994</v>
      </c>
      <c r="M18" s="9">
        <f>ASSASSINA!M18+COMO!M18</f>
        <v>62.02</v>
      </c>
      <c r="N18" s="6">
        <f t="shared" si="0"/>
        <v>172.35</v>
      </c>
      <c r="O18" s="18">
        <f>N18-ASSASSINA!N18-COMO!N18</f>
        <v>0</v>
      </c>
    </row>
    <row r="19" spans="1:15" s="2" customFormat="1" ht="17.45" customHeight="1" outlineLevel="1">
      <c r="A19" s="15" t="s">
        <v>34</v>
      </c>
      <c r="B19" s="9">
        <f>ASSASSINA!B19+COMO!B19</f>
        <v>0</v>
      </c>
      <c r="C19" s="9">
        <f>ASSASSINA!C19+COMO!C19</f>
        <v>0</v>
      </c>
      <c r="D19" s="9">
        <f>ASSASSINA!D19+COMO!D19</f>
        <v>0</v>
      </c>
      <c r="E19" s="9">
        <f>ASSASSINA!E19+COMO!E19</f>
        <v>0</v>
      </c>
      <c r="F19" s="9">
        <f>ASSASSINA!F19+COMO!F19</f>
        <v>0</v>
      </c>
      <c r="G19" s="9">
        <f>ASSASSINA!G19+COMO!G19</f>
        <v>0</v>
      </c>
      <c r="H19" s="9">
        <f>ASSASSINA!H19+COMO!H19</f>
        <v>0</v>
      </c>
      <c r="I19" s="9">
        <f>ASSASSINA!I19+COMO!I19</f>
        <v>0</v>
      </c>
      <c r="J19" s="9">
        <f>ASSASSINA!J19+COMO!J19</f>
        <v>0</v>
      </c>
      <c r="K19" s="9">
        <f>ASSASSINA!K19+COMO!K19</f>
        <v>0</v>
      </c>
      <c r="L19" s="9">
        <f>ASSASSINA!L19+COMO!L19</f>
        <v>0</v>
      </c>
      <c r="M19" s="9">
        <f>ASSASSINA!M19+COMO!M19</f>
        <v>0</v>
      </c>
      <c r="N19" s="6">
        <f t="shared" si="0"/>
        <v>0</v>
      </c>
      <c r="O19" s="18">
        <f>N19-ASSASSINA!N19-COMO!N19</f>
        <v>0</v>
      </c>
    </row>
    <row r="20" spans="1:15" s="2" customFormat="1" ht="17.45" customHeight="1" outlineLevel="1">
      <c r="A20" s="15" t="s">
        <v>35</v>
      </c>
      <c r="B20" s="9">
        <f>ASSASSINA!B20+COMO!B20</f>
        <v>0</v>
      </c>
      <c r="C20" s="9">
        <f>ASSASSINA!C20+COMO!C20</f>
        <v>3.28</v>
      </c>
      <c r="D20" s="9">
        <f>ASSASSINA!D20+COMO!D20</f>
        <v>6.02</v>
      </c>
      <c r="E20" s="9">
        <f>ASSASSINA!E20+COMO!E20</f>
        <v>0</v>
      </c>
      <c r="F20" s="9">
        <f>ASSASSINA!F20+COMO!F20</f>
        <v>0</v>
      </c>
      <c r="G20" s="9">
        <f>ASSASSINA!G20+COMO!G20</f>
        <v>0</v>
      </c>
      <c r="H20" s="9">
        <f>ASSASSINA!H20+COMO!H20</f>
        <v>0</v>
      </c>
      <c r="I20" s="9">
        <f>ASSASSINA!I20+COMO!I20</f>
        <v>0</v>
      </c>
      <c r="J20" s="9">
        <f>ASSASSINA!J20+COMO!J20</f>
        <v>0</v>
      </c>
      <c r="K20" s="9">
        <f>ASSASSINA!K20+COMO!K20</f>
        <v>0</v>
      </c>
      <c r="L20" s="9">
        <f>ASSASSINA!L20+COMO!L20</f>
        <v>0</v>
      </c>
      <c r="M20" s="9">
        <f>ASSASSINA!M20+COMO!M20</f>
        <v>0</v>
      </c>
      <c r="N20" s="6">
        <f t="shared" si="0"/>
        <v>9.2999999999999989</v>
      </c>
      <c r="O20" s="18">
        <f>N20-ASSASSINA!N20-COMO!N20</f>
        <v>0</v>
      </c>
    </row>
    <row r="21" spans="1:15" s="2" customFormat="1" ht="17.45" customHeight="1" outlineLevel="1">
      <c r="A21" s="15" t="s">
        <v>36</v>
      </c>
      <c r="B21" s="9">
        <f>ASSASSINA!B21+COMO!B21</f>
        <v>33.6</v>
      </c>
      <c r="C21" s="9">
        <f>ASSASSINA!C21+COMO!C21</f>
        <v>29.94</v>
      </c>
      <c r="D21" s="9">
        <f>ASSASSINA!D21+COMO!D21</f>
        <v>40.089999999999996</v>
      </c>
      <c r="E21" s="9">
        <f>ASSASSINA!E21+COMO!E21</f>
        <v>50.26</v>
      </c>
      <c r="F21" s="9">
        <f>ASSASSINA!F21+COMO!F21</f>
        <v>69.919999999999987</v>
      </c>
      <c r="G21" s="9">
        <f>ASSASSINA!G21+COMO!G21</f>
        <v>15.68</v>
      </c>
      <c r="H21" s="9">
        <f>ASSASSINA!H21+COMO!H21</f>
        <v>25.610000000000003</v>
      </c>
      <c r="I21" s="9">
        <f>ASSASSINA!I21+COMO!I21</f>
        <v>17.25</v>
      </c>
      <c r="J21" s="9">
        <f>ASSASSINA!J21+COMO!J21</f>
        <v>29.009999999999998</v>
      </c>
      <c r="K21" s="9">
        <f>ASSASSINA!K21+COMO!K21</f>
        <v>38.020000000000003</v>
      </c>
      <c r="L21" s="9">
        <f>ASSASSINA!L21+COMO!L21</f>
        <v>29.54</v>
      </c>
      <c r="M21" s="9">
        <f>ASSASSINA!M21+COMO!M21</f>
        <v>90.68</v>
      </c>
      <c r="N21" s="6">
        <f t="shared" si="0"/>
        <v>469.59999999999997</v>
      </c>
      <c r="O21" s="18">
        <f>N21-ASSASSINA!N21-COMO!N21</f>
        <v>0</v>
      </c>
    </row>
    <row r="22" spans="1:15" s="2" customFormat="1" ht="17.45" customHeight="1" outlineLevel="1">
      <c r="A22" s="15" t="s">
        <v>37</v>
      </c>
      <c r="B22" s="9">
        <f>ASSASSINA!B22+COMO!B22</f>
        <v>0</v>
      </c>
      <c r="C22" s="9">
        <f>ASSASSINA!C22+COMO!C22</f>
        <v>0</v>
      </c>
      <c r="D22" s="9">
        <f>ASSASSINA!D22+COMO!D22</f>
        <v>0</v>
      </c>
      <c r="E22" s="9">
        <f>ASSASSINA!E22+COMO!E22</f>
        <v>0</v>
      </c>
      <c r="F22" s="9">
        <f>ASSASSINA!F22+COMO!F22</f>
        <v>0</v>
      </c>
      <c r="G22" s="9">
        <f>ASSASSINA!G22+COMO!G22</f>
        <v>0.18</v>
      </c>
      <c r="H22" s="9">
        <f>ASSASSINA!H22+COMO!H22</f>
        <v>0</v>
      </c>
      <c r="I22" s="9">
        <f>ASSASSINA!I22+COMO!I22</f>
        <v>0</v>
      </c>
      <c r="J22" s="9">
        <f>ASSASSINA!J22+COMO!J22</f>
        <v>0.1</v>
      </c>
      <c r="K22" s="9">
        <f>ASSASSINA!K22+COMO!K22</f>
        <v>0</v>
      </c>
      <c r="L22" s="9">
        <f>ASSASSINA!L22+COMO!L22</f>
        <v>0.02</v>
      </c>
      <c r="M22" s="9">
        <f>ASSASSINA!M22+COMO!M22</f>
        <v>0.05</v>
      </c>
      <c r="N22" s="6">
        <f t="shared" si="0"/>
        <v>0.35000000000000003</v>
      </c>
      <c r="O22" s="18">
        <f>N22-ASSASSINA!N22-COMO!N22</f>
        <v>0</v>
      </c>
    </row>
    <row r="23" spans="1:15" s="2" customFormat="1" ht="17.45" customHeight="1" outlineLevel="1">
      <c r="A23" s="15" t="s">
        <v>3</v>
      </c>
      <c r="B23" s="9">
        <f>ASSASSINA!B23+COMO!B23</f>
        <v>0</v>
      </c>
      <c r="C23" s="9">
        <f>ASSASSINA!C23+COMO!C23</f>
        <v>0</v>
      </c>
      <c r="D23" s="9">
        <f>ASSASSINA!D23+COMO!D23</f>
        <v>1.06</v>
      </c>
      <c r="E23" s="9">
        <f>ASSASSINA!E23+COMO!E23</f>
        <v>10.28</v>
      </c>
      <c r="F23" s="9">
        <f>ASSASSINA!F23+COMO!F23</f>
        <v>2.02</v>
      </c>
      <c r="G23" s="9">
        <f>ASSASSINA!G23+COMO!G23</f>
        <v>8.01</v>
      </c>
      <c r="H23" s="9">
        <f>ASSASSINA!H23+COMO!H23</f>
        <v>0.01</v>
      </c>
      <c r="I23" s="9">
        <f>ASSASSINA!I23+COMO!I23</f>
        <v>7.0000000000000007E-2</v>
      </c>
      <c r="J23" s="9">
        <f>ASSASSINA!J23+COMO!J23</f>
        <v>-17.8</v>
      </c>
      <c r="K23" s="9">
        <f>ASSASSINA!K23+COMO!K23</f>
        <v>1.79</v>
      </c>
      <c r="L23" s="9">
        <f>ASSASSINA!L23+COMO!L23</f>
        <v>3.1300000000000003</v>
      </c>
      <c r="M23" s="9">
        <f>ASSASSINA!M23+COMO!M23</f>
        <v>8.02</v>
      </c>
      <c r="N23" s="6">
        <f t="shared" si="0"/>
        <v>16.589999999999996</v>
      </c>
      <c r="O23" s="18">
        <f>N23-ASSASSINA!N23-COMO!N23</f>
        <v>0</v>
      </c>
    </row>
    <row r="24" spans="1:15" s="2" customFormat="1" ht="17.45" customHeight="1" outlineLevel="1">
      <c r="A24" s="15" t="s">
        <v>38</v>
      </c>
      <c r="B24" s="9">
        <f>ASSASSINA!B24+COMO!B24</f>
        <v>0</v>
      </c>
      <c r="C24" s="9">
        <f>ASSASSINA!C24+COMO!C24</f>
        <v>0</v>
      </c>
      <c r="D24" s="9">
        <f>ASSASSINA!D24+COMO!D24</f>
        <v>0</v>
      </c>
      <c r="E24" s="9">
        <f>ASSASSINA!E24+COMO!E24</f>
        <v>0.1</v>
      </c>
      <c r="F24" s="9">
        <f>ASSASSINA!F24+COMO!F24</f>
        <v>0.16</v>
      </c>
      <c r="G24" s="9">
        <f>ASSASSINA!G24+COMO!G24</f>
        <v>0.2</v>
      </c>
      <c r="H24" s="9">
        <f>ASSASSINA!H24+COMO!H24</f>
        <v>0.24</v>
      </c>
      <c r="I24" s="9">
        <f>ASSASSINA!I24+COMO!I24</f>
        <v>1.31</v>
      </c>
      <c r="J24" s="9">
        <f>ASSASSINA!J24+COMO!J24</f>
        <v>1.31</v>
      </c>
      <c r="K24" s="9">
        <f>ASSASSINA!K24+COMO!K24</f>
        <v>1.28</v>
      </c>
      <c r="L24" s="9">
        <f>ASSASSINA!L24+COMO!L24</f>
        <v>1.28</v>
      </c>
      <c r="M24" s="9">
        <f>ASSASSINA!M24+COMO!M24</f>
        <v>0.91</v>
      </c>
      <c r="N24" s="6">
        <f t="shared" si="0"/>
        <v>6.79</v>
      </c>
      <c r="O24" s="18">
        <f>N24-ASSASSINA!N24-COMO!N24</f>
        <v>0</v>
      </c>
    </row>
    <row r="25" spans="1:15" s="2" customFormat="1" ht="17.45" customHeight="1" outlineLevel="1">
      <c r="A25" s="15" t="s">
        <v>39</v>
      </c>
      <c r="B25" s="9">
        <f>ASSASSINA!B25+COMO!B25</f>
        <v>0</v>
      </c>
      <c r="C25" s="9">
        <f>ASSASSINA!C25+COMO!C25</f>
        <v>0</v>
      </c>
      <c r="D25" s="9">
        <f>ASSASSINA!D25+COMO!D25</f>
        <v>1.91</v>
      </c>
      <c r="E25" s="9">
        <f>ASSASSINA!E25+COMO!E25</f>
        <v>0</v>
      </c>
      <c r="F25" s="9">
        <f>ASSASSINA!F25+COMO!F25</f>
        <v>0.94</v>
      </c>
      <c r="G25" s="9">
        <f>ASSASSINA!G25+COMO!G25</f>
        <v>0.1</v>
      </c>
      <c r="H25" s="9">
        <f>ASSASSINA!H25+COMO!H25</f>
        <v>0</v>
      </c>
      <c r="I25" s="9">
        <f>ASSASSINA!I25+COMO!I25</f>
        <v>4.8899999999999997</v>
      </c>
      <c r="J25" s="9">
        <f>ASSASSINA!J25+COMO!J25</f>
        <v>0</v>
      </c>
      <c r="K25" s="9">
        <f>ASSASSINA!K25+COMO!K25</f>
        <v>0</v>
      </c>
      <c r="L25" s="9">
        <f>ASSASSINA!L25+COMO!L25</f>
        <v>0</v>
      </c>
      <c r="M25" s="9">
        <f>ASSASSINA!M25+COMO!M25</f>
        <v>1.6</v>
      </c>
      <c r="N25" s="6">
        <f t="shared" si="0"/>
        <v>9.44</v>
      </c>
      <c r="O25" s="18">
        <f>N25-ASSASSINA!N25-COMO!N25</f>
        <v>0</v>
      </c>
    </row>
    <row r="26" spans="1:15" s="2" customFormat="1" ht="17.45" customHeight="1" outlineLevel="1">
      <c r="A26" s="15" t="s">
        <v>40</v>
      </c>
      <c r="B26" s="9">
        <f>ASSASSINA!B26+COMO!B26</f>
        <v>0</v>
      </c>
      <c r="C26" s="9">
        <f>ASSASSINA!C26+COMO!C26</f>
        <v>0</v>
      </c>
      <c r="D26" s="9">
        <f>ASSASSINA!D26+COMO!D26</f>
        <v>0</v>
      </c>
      <c r="E26" s="9">
        <f>ASSASSINA!E26+COMO!E26</f>
        <v>0</v>
      </c>
      <c r="F26" s="9">
        <f>ASSASSINA!F26+COMO!F26</f>
        <v>0</v>
      </c>
      <c r="G26" s="9">
        <f>ASSASSINA!G26+COMO!G26</f>
        <v>0</v>
      </c>
      <c r="H26" s="9">
        <f>ASSASSINA!H26+COMO!H26</f>
        <v>0</v>
      </c>
      <c r="I26" s="9">
        <f>ASSASSINA!I26+COMO!I26</f>
        <v>0</v>
      </c>
      <c r="J26" s="9">
        <f>ASSASSINA!J26+COMO!J26</f>
        <v>0</v>
      </c>
      <c r="K26" s="9">
        <f>ASSASSINA!K26+COMO!K26</f>
        <v>0</v>
      </c>
      <c r="L26" s="9">
        <f>ASSASSINA!L26+COMO!L26</f>
        <v>0</v>
      </c>
      <c r="M26" s="9">
        <f>ASSASSINA!M26+COMO!M26</f>
        <v>0</v>
      </c>
      <c r="N26" s="6">
        <f t="shared" si="0"/>
        <v>0</v>
      </c>
      <c r="O26" s="18">
        <f>N26-ASSASSINA!N26-COMO!N26</f>
        <v>0</v>
      </c>
    </row>
    <row r="27" spans="1:15" s="2" customFormat="1" ht="17.45" customHeight="1" outlineLevel="1">
      <c r="A27" s="15" t="s">
        <v>41</v>
      </c>
      <c r="B27" s="9">
        <f>ASSASSINA!B27+COMO!B27</f>
        <v>0.8</v>
      </c>
      <c r="C27" s="9">
        <f>ASSASSINA!C27+COMO!C27</f>
        <v>0.41</v>
      </c>
      <c r="D27" s="9">
        <f>ASSASSINA!D27+COMO!D27</f>
        <v>18.78</v>
      </c>
      <c r="E27" s="9">
        <f>ASSASSINA!E27+COMO!E27</f>
        <v>39.730000000000004</v>
      </c>
      <c r="F27" s="9">
        <f>ASSASSINA!F27+COMO!F27</f>
        <v>20.330000000000002</v>
      </c>
      <c r="G27" s="9">
        <f>ASSASSINA!G27+COMO!G27</f>
        <v>27.36</v>
      </c>
      <c r="H27" s="9">
        <f>ASSASSINA!H27+COMO!H27</f>
        <v>18.7</v>
      </c>
      <c r="I27" s="9">
        <f>ASSASSINA!I27+COMO!I27</f>
        <v>32.849999999999994</v>
      </c>
      <c r="J27" s="9">
        <f>ASSASSINA!J27+COMO!J27</f>
        <v>19.86</v>
      </c>
      <c r="K27" s="9">
        <f>ASSASSINA!K27+COMO!K27</f>
        <v>28.15</v>
      </c>
      <c r="L27" s="9">
        <f>ASSASSINA!L27+COMO!L27</f>
        <v>6.79</v>
      </c>
      <c r="M27" s="9">
        <f>ASSASSINA!M27+COMO!M27</f>
        <v>13.6</v>
      </c>
      <c r="N27" s="6">
        <f t="shared" si="0"/>
        <v>227.35999999999999</v>
      </c>
      <c r="O27" s="18">
        <f>N27-ASSASSINA!N27-COMO!N27</f>
        <v>0</v>
      </c>
    </row>
    <row r="28" spans="1:15" s="2" customFormat="1" ht="17.45" customHeight="1">
      <c r="A28" s="19" t="s">
        <v>52</v>
      </c>
      <c r="B28" s="10">
        <f t="shared" ref="B28:M28" si="4">B8-B10</f>
        <v>-54.270250000000004</v>
      </c>
      <c r="C28" s="6">
        <f t="shared" si="4"/>
        <v>-49.91</v>
      </c>
      <c r="D28" s="6">
        <f t="shared" si="4"/>
        <v>-71.359999999999985</v>
      </c>
      <c r="E28" s="6">
        <f t="shared" si="4"/>
        <v>-183.86599999999996</v>
      </c>
      <c r="F28" s="6">
        <f t="shared" si="4"/>
        <v>-121.32999999999997</v>
      </c>
      <c r="G28" s="6">
        <f t="shared" si="4"/>
        <v>-148.35000000000002</v>
      </c>
      <c r="H28" s="6">
        <f t="shared" si="4"/>
        <v>-61.330000000000005</v>
      </c>
      <c r="I28" s="6">
        <f t="shared" si="4"/>
        <v>-108.27999999999996</v>
      </c>
      <c r="J28" s="6">
        <f t="shared" si="4"/>
        <v>-47.38</v>
      </c>
      <c r="K28" s="6">
        <f t="shared" si="4"/>
        <v>-67.080000000000013</v>
      </c>
      <c r="L28" s="6">
        <f t="shared" si="4"/>
        <v>-58.180000000000007</v>
      </c>
      <c r="M28" s="6">
        <f t="shared" si="4"/>
        <v>35.199999999999974</v>
      </c>
      <c r="N28" s="6">
        <f t="shared" si="0"/>
        <v>-936.13625000000013</v>
      </c>
      <c r="O28" s="18">
        <f>N28-ASSASSINA!N28-COMO!N28</f>
        <v>0</v>
      </c>
    </row>
    <row r="29" spans="1:15" s="2" customFormat="1" ht="17.45" customHeight="1">
      <c r="A29" s="20" t="s">
        <v>25</v>
      </c>
      <c r="B29" s="10">
        <f>SUM(B30:B45)</f>
        <v>106.91</v>
      </c>
      <c r="C29" s="6">
        <f t="shared" ref="C29:M29" si="5">SUM(C30:C45)</f>
        <v>168.25</v>
      </c>
      <c r="D29" s="6">
        <f t="shared" si="5"/>
        <v>142.35000000000002</v>
      </c>
      <c r="E29" s="6">
        <f t="shared" si="5"/>
        <v>174.34000000000003</v>
      </c>
      <c r="F29" s="6">
        <f t="shared" si="5"/>
        <v>86.53</v>
      </c>
      <c r="G29" s="6">
        <f t="shared" si="5"/>
        <v>111.74</v>
      </c>
      <c r="H29" s="6">
        <f t="shared" si="5"/>
        <v>131.32</v>
      </c>
      <c r="I29" s="6">
        <f t="shared" si="5"/>
        <v>465.11</v>
      </c>
      <c r="J29" s="6">
        <f t="shared" si="5"/>
        <v>19.799999999999997</v>
      </c>
      <c r="K29" s="6">
        <f t="shared" si="5"/>
        <v>404.49</v>
      </c>
      <c r="L29" s="6">
        <f t="shared" si="5"/>
        <v>282.19</v>
      </c>
      <c r="M29" s="6">
        <f t="shared" si="5"/>
        <v>353.21999999999997</v>
      </c>
      <c r="N29" s="6">
        <f t="shared" si="0"/>
        <v>2446.25</v>
      </c>
      <c r="O29" s="18">
        <f>N29-ASSASSINA!N29-COMO!N29</f>
        <v>0</v>
      </c>
    </row>
    <row r="30" spans="1:15" s="2" customFormat="1" ht="17.45" customHeight="1" outlineLevel="1">
      <c r="A30" s="15" t="s">
        <v>42</v>
      </c>
      <c r="B30" s="9">
        <f>ASSASSINA!B30+COMO!B30</f>
        <v>20</v>
      </c>
      <c r="C30" s="9">
        <f>ASSASSINA!C30+COMO!C30</f>
        <v>0</v>
      </c>
      <c r="D30" s="9">
        <f>ASSASSINA!D30+COMO!D30</f>
        <v>0</v>
      </c>
      <c r="E30" s="9">
        <f>ASSASSINA!E30+COMO!E30</f>
        <v>17.34</v>
      </c>
      <c r="F30" s="9">
        <f>ASSASSINA!F30+COMO!F30</f>
        <v>7.14</v>
      </c>
      <c r="G30" s="9">
        <f>ASSASSINA!G30+COMO!G30</f>
        <v>0</v>
      </c>
      <c r="H30" s="9">
        <f>ASSASSINA!H30+COMO!H30</f>
        <v>11.88</v>
      </c>
      <c r="I30" s="9">
        <f>ASSASSINA!I30+COMO!I30</f>
        <v>207.94</v>
      </c>
      <c r="J30" s="9">
        <f>ASSASSINA!J30+COMO!J30</f>
        <v>17.559999999999999</v>
      </c>
      <c r="K30" s="9">
        <f>ASSASSINA!K30+COMO!K30</f>
        <v>210.15</v>
      </c>
      <c r="L30" s="9">
        <f>ASSASSINA!L30+COMO!L30</f>
        <v>106.51</v>
      </c>
      <c r="M30" s="9">
        <f>ASSASSINA!M30+COMO!M30</f>
        <v>255.26000000000002</v>
      </c>
      <c r="N30" s="6">
        <f t="shared" si="0"/>
        <v>853.78</v>
      </c>
      <c r="O30" s="18">
        <f>N30-ASSASSINA!N30-COMO!N30</f>
        <v>0</v>
      </c>
    </row>
    <row r="31" spans="1:15" s="2" customFormat="1" ht="17.45" customHeight="1" outlineLevel="1">
      <c r="A31" s="15" t="s">
        <v>43</v>
      </c>
      <c r="B31" s="9">
        <f>ASSASSINA!B31+COMO!B31</f>
        <v>0</v>
      </c>
      <c r="C31" s="9">
        <f>ASSASSINA!C31+COMO!C31</f>
        <v>7.08</v>
      </c>
      <c r="D31" s="9">
        <f>ASSASSINA!D31+COMO!D31</f>
        <v>7.08</v>
      </c>
      <c r="E31" s="9">
        <f>ASSASSINA!E31+COMO!E31</f>
        <v>7.08</v>
      </c>
      <c r="F31" s="9">
        <f>ASSASSINA!F31+COMO!F31</f>
        <v>0</v>
      </c>
      <c r="G31" s="9">
        <f>ASSASSINA!G31+COMO!G31</f>
        <v>7.08</v>
      </c>
      <c r="H31" s="9">
        <f>ASSASSINA!H31+COMO!H31</f>
        <v>7.1</v>
      </c>
      <c r="I31" s="9">
        <f>ASSASSINA!I31+COMO!I31</f>
        <v>0</v>
      </c>
      <c r="J31" s="9">
        <f>ASSASSINA!J31+COMO!J31</f>
        <v>0</v>
      </c>
      <c r="K31" s="9">
        <f>ASSASSINA!K31+COMO!K31</f>
        <v>18.32</v>
      </c>
      <c r="L31" s="9">
        <f>ASSASSINA!L31+COMO!L31</f>
        <v>0</v>
      </c>
      <c r="M31" s="9">
        <f>ASSASSINA!M31+COMO!M31</f>
        <v>0</v>
      </c>
      <c r="N31" s="6">
        <f t="shared" si="0"/>
        <v>53.74</v>
      </c>
      <c r="O31" s="18">
        <f>N31-ASSASSINA!N31-COMO!N31</f>
        <v>0</v>
      </c>
    </row>
    <row r="32" spans="1:15" s="2" customFormat="1" ht="17.45" customHeight="1" outlineLevel="1">
      <c r="A32" s="15" t="s">
        <v>44</v>
      </c>
      <c r="B32" s="9">
        <f>ASSASSINA!B32+COMO!B32</f>
        <v>7.1</v>
      </c>
      <c r="C32" s="9">
        <f>ASSASSINA!C32+COMO!C32</f>
        <v>0</v>
      </c>
      <c r="D32" s="9">
        <f>ASSASSINA!D32+COMO!D32</f>
        <v>20.14</v>
      </c>
      <c r="E32" s="9">
        <f>ASSASSINA!E32+COMO!E32</f>
        <v>24.18</v>
      </c>
      <c r="F32" s="9">
        <f>ASSASSINA!F32+COMO!F32</f>
        <v>1</v>
      </c>
      <c r="G32" s="9">
        <f>ASSASSINA!G32+COMO!G32</f>
        <v>0</v>
      </c>
      <c r="H32" s="9">
        <f>ASSASSINA!H32+COMO!H32</f>
        <v>29.56</v>
      </c>
      <c r="I32" s="9">
        <f>ASSASSINA!I32+COMO!I32</f>
        <v>0</v>
      </c>
      <c r="J32" s="9">
        <f>ASSASSINA!J32+COMO!J32</f>
        <v>4.3499999999999996</v>
      </c>
      <c r="K32" s="9">
        <f>ASSASSINA!K32+COMO!K32</f>
        <v>31.65</v>
      </c>
      <c r="L32" s="9">
        <f>ASSASSINA!L32+COMO!L32</f>
        <v>0</v>
      </c>
      <c r="M32" s="9">
        <f>ASSASSINA!M32+COMO!M32</f>
        <v>36.450000000000003</v>
      </c>
      <c r="N32" s="6">
        <f t="shared" si="0"/>
        <v>154.43</v>
      </c>
      <c r="O32" s="18">
        <f>N32-ASSASSINA!N32-COMO!N32</f>
        <v>0</v>
      </c>
    </row>
    <row r="33" spans="1:15" s="2" customFormat="1" ht="17.45" customHeight="1" outlineLevel="1">
      <c r="A33" s="15" t="s">
        <v>29</v>
      </c>
      <c r="B33" s="9">
        <f>ASSASSINA!B33+COMO!B33</f>
        <v>0</v>
      </c>
      <c r="C33" s="9">
        <f>ASSASSINA!C33+COMO!C33</f>
        <v>0</v>
      </c>
      <c r="D33" s="9">
        <f>ASSASSINA!D33+COMO!D33</f>
        <v>0</v>
      </c>
      <c r="E33" s="9">
        <f>ASSASSINA!E33+COMO!E33</f>
        <v>0</v>
      </c>
      <c r="F33" s="9">
        <f>ASSASSINA!F33+COMO!F33</f>
        <v>0</v>
      </c>
      <c r="G33" s="9">
        <f>ASSASSINA!G33+COMO!G33</f>
        <v>0</v>
      </c>
      <c r="H33" s="9">
        <f>ASSASSINA!H33+COMO!H33</f>
        <v>0</v>
      </c>
      <c r="I33" s="9">
        <f>ASSASSINA!I33+COMO!I33</f>
        <v>0</v>
      </c>
      <c r="J33" s="9">
        <f>ASSASSINA!J33+COMO!J33</f>
        <v>0</v>
      </c>
      <c r="K33" s="9">
        <f>ASSASSINA!K33+COMO!K33</f>
        <v>0</v>
      </c>
      <c r="L33" s="9">
        <f>ASSASSINA!L33+COMO!L33</f>
        <v>0</v>
      </c>
      <c r="M33" s="9">
        <f>ASSASSINA!M33+COMO!M33</f>
        <v>0</v>
      </c>
      <c r="N33" s="6">
        <f t="shared" si="0"/>
        <v>0</v>
      </c>
      <c r="O33" s="18">
        <f>N33-ASSASSINA!N33-COMO!N33</f>
        <v>0</v>
      </c>
    </row>
    <row r="34" spans="1:15" s="2" customFormat="1" ht="17.45" customHeight="1" outlineLevel="1">
      <c r="A34" s="15" t="s">
        <v>45</v>
      </c>
      <c r="B34" s="9">
        <f>ASSASSINA!B34+COMO!B34</f>
        <v>0</v>
      </c>
      <c r="C34" s="9">
        <f>ASSASSINA!C34+COMO!C34</f>
        <v>0</v>
      </c>
      <c r="D34" s="9">
        <f>ASSASSINA!D34+COMO!D34</f>
        <v>0</v>
      </c>
      <c r="E34" s="9">
        <f>ASSASSINA!E34+COMO!E34</f>
        <v>0</v>
      </c>
      <c r="F34" s="9">
        <f>ASSASSINA!F34+COMO!F34</f>
        <v>0</v>
      </c>
      <c r="G34" s="9">
        <f>ASSASSINA!G34+COMO!G34</f>
        <v>0.45</v>
      </c>
      <c r="H34" s="9">
        <f>ASSASSINA!H34+COMO!H34</f>
        <v>0</v>
      </c>
      <c r="I34" s="9">
        <f>ASSASSINA!I34+COMO!I34</f>
        <v>0</v>
      </c>
      <c r="J34" s="9">
        <f>ASSASSINA!J34+COMO!J34</f>
        <v>0</v>
      </c>
      <c r="K34" s="9">
        <f>ASSASSINA!K34+COMO!K34</f>
        <v>0</v>
      </c>
      <c r="L34" s="9">
        <f>ASSASSINA!L34+COMO!L34</f>
        <v>80</v>
      </c>
      <c r="M34" s="9">
        <f>ASSASSINA!M34+COMO!M34</f>
        <v>0</v>
      </c>
      <c r="N34" s="6">
        <f t="shared" si="0"/>
        <v>80.45</v>
      </c>
      <c r="O34" s="18">
        <f>N34-ASSASSINA!N34-COMO!N34</f>
        <v>0</v>
      </c>
    </row>
    <row r="35" spans="1:15" s="2" customFormat="1" ht="17.45" customHeight="1" outlineLevel="1">
      <c r="A35" s="15" t="s">
        <v>46</v>
      </c>
      <c r="B35" s="9">
        <f>ASSASSINA!B35+COMO!B35</f>
        <v>0</v>
      </c>
      <c r="C35" s="9">
        <f>ASSASSINA!C35+COMO!C35</f>
        <v>8.6199999999999992</v>
      </c>
      <c r="D35" s="9">
        <f>ASSASSINA!D35+COMO!D35</f>
        <v>7.5</v>
      </c>
      <c r="E35" s="9">
        <f>ASSASSINA!E35+COMO!E35</f>
        <v>12.22</v>
      </c>
      <c r="F35" s="9">
        <f>ASSASSINA!F35+COMO!F35</f>
        <v>0</v>
      </c>
      <c r="G35" s="9">
        <f>ASSASSINA!G35+COMO!G35</f>
        <v>5.53</v>
      </c>
      <c r="H35" s="9">
        <f>ASSASSINA!H35+COMO!H35</f>
        <v>-4</v>
      </c>
      <c r="I35" s="9">
        <f>ASSASSINA!I35+COMO!I35</f>
        <v>170.5</v>
      </c>
      <c r="J35" s="9">
        <f>ASSASSINA!J35+COMO!J35</f>
        <v>0</v>
      </c>
      <c r="K35" s="9">
        <f>ASSASSINA!K35+COMO!K35</f>
        <v>3.96</v>
      </c>
      <c r="L35" s="9">
        <f>ASSASSINA!L35+COMO!L35</f>
        <v>30.24</v>
      </c>
      <c r="M35" s="9">
        <f>ASSASSINA!M35+COMO!M35</f>
        <v>0.3</v>
      </c>
      <c r="N35" s="6">
        <f t="shared" si="0"/>
        <v>234.87000000000003</v>
      </c>
      <c r="O35" s="18">
        <f>N35-ASSASSINA!N35-COMO!N35</f>
        <v>0</v>
      </c>
    </row>
    <row r="36" spans="1:15" s="2" customFormat="1" ht="17.45" customHeight="1" outlineLevel="1">
      <c r="A36" s="15" t="s">
        <v>2</v>
      </c>
      <c r="B36" s="9">
        <f>ASSASSINA!B36+COMO!B36</f>
        <v>0</v>
      </c>
      <c r="C36" s="9">
        <f>ASSASSINA!C36+COMO!C36</f>
        <v>0</v>
      </c>
      <c r="D36" s="9">
        <f>ASSASSINA!D36+COMO!D36</f>
        <v>0</v>
      </c>
      <c r="E36" s="9">
        <f>ASSASSINA!E36+COMO!E36</f>
        <v>0</v>
      </c>
      <c r="F36" s="9">
        <f>ASSASSINA!F36+COMO!F36</f>
        <v>0.21</v>
      </c>
      <c r="G36" s="9">
        <f>ASSASSINA!G36+COMO!G36</f>
        <v>0</v>
      </c>
      <c r="H36" s="9">
        <f>ASSASSINA!H36+COMO!H36</f>
        <v>24.71</v>
      </c>
      <c r="I36" s="9">
        <f>ASSASSINA!I36+COMO!I36</f>
        <v>0</v>
      </c>
      <c r="J36" s="9">
        <f>ASSASSINA!J36+COMO!J36</f>
        <v>-18</v>
      </c>
      <c r="K36" s="9">
        <f>ASSASSINA!K36+COMO!K36</f>
        <v>84.97</v>
      </c>
      <c r="L36" s="9">
        <f>ASSASSINA!L36+COMO!L36</f>
        <v>20</v>
      </c>
      <c r="M36" s="9">
        <f>ASSASSINA!M36+COMO!M36</f>
        <v>0</v>
      </c>
      <c r="N36" s="6">
        <f t="shared" si="0"/>
        <v>111.89</v>
      </c>
      <c r="O36" s="18">
        <f>N36-ASSASSINA!N36-COMO!N36</f>
        <v>-6.2450045135165055E-15</v>
      </c>
    </row>
    <row r="37" spans="1:15" s="2" customFormat="1" ht="17.45" customHeight="1" outlineLevel="1">
      <c r="A37" s="15" t="s">
        <v>47</v>
      </c>
      <c r="B37" s="9">
        <f>ASSASSINA!B37+COMO!B37</f>
        <v>0.1</v>
      </c>
      <c r="C37" s="9">
        <f>ASSASSINA!C37+COMO!C37</f>
        <v>0</v>
      </c>
      <c r="D37" s="9">
        <f>ASSASSINA!D37+COMO!D37</f>
        <v>0</v>
      </c>
      <c r="E37" s="9">
        <f>ASSASSINA!E37+COMO!E37</f>
        <v>0.3</v>
      </c>
      <c r="F37" s="9">
        <f>ASSASSINA!F37+COMO!F37</f>
        <v>0.24</v>
      </c>
      <c r="G37" s="9">
        <f>ASSASSINA!G37+COMO!G37</f>
        <v>0.25</v>
      </c>
      <c r="H37" s="9">
        <f>ASSASSINA!H37+COMO!H37</f>
        <v>0.56999999999999995</v>
      </c>
      <c r="I37" s="9">
        <f>ASSASSINA!I37+COMO!I37</f>
        <v>0.1</v>
      </c>
      <c r="J37" s="9">
        <f>ASSASSINA!J37+COMO!J37</f>
        <v>0.2</v>
      </c>
      <c r="K37" s="9">
        <f>ASSASSINA!K37+COMO!K37</f>
        <v>1.2899999999999998</v>
      </c>
      <c r="L37" s="9">
        <f>ASSASSINA!L37+COMO!L37</f>
        <v>0</v>
      </c>
      <c r="M37" s="9">
        <f>ASSASSINA!M37+COMO!M37</f>
        <v>0.13</v>
      </c>
      <c r="N37" s="6">
        <f t="shared" si="0"/>
        <v>3.1799999999999997</v>
      </c>
      <c r="O37" s="18">
        <f>N37-ASSASSINA!N37-COMO!N37</f>
        <v>0</v>
      </c>
    </row>
    <row r="38" spans="1:15" s="2" customFormat="1" ht="17.45" customHeight="1" outlineLevel="1">
      <c r="A38" s="15" t="s">
        <v>48</v>
      </c>
      <c r="B38" s="9">
        <f>ASSASSINA!B38+COMO!B38</f>
        <v>0</v>
      </c>
      <c r="C38" s="9">
        <f>ASSASSINA!C38+COMO!C38</f>
        <v>0</v>
      </c>
      <c r="D38" s="9">
        <f>ASSASSINA!D38+COMO!D38</f>
        <v>0</v>
      </c>
      <c r="E38" s="9">
        <f>ASSASSINA!E38+COMO!E38</f>
        <v>0</v>
      </c>
      <c r="F38" s="9">
        <f>ASSASSINA!F38+COMO!F38</f>
        <v>0.08</v>
      </c>
      <c r="G38" s="9">
        <f>ASSASSINA!G38+COMO!G38</f>
        <v>0</v>
      </c>
      <c r="H38" s="9">
        <f>ASSASSINA!H38+COMO!H38</f>
        <v>0</v>
      </c>
      <c r="I38" s="9">
        <f>ASSASSINA!I38+COMO!I38</f>
        <v>0</v>
      </c>
      <c r="J38" s="9">
        <f>ASSASSINA!J38+COMO!J38</f>
        <v>0</v>
      </c>
      <c r="K38" s="9">
        <f>ASSASSINA!K38+COMO!K38</f>
        <v>0</v>
      </c>
      <c r="L38" s="9">
        <f>ASSASSINA!L38+COMO!L38</f>
        <v>17.2</v>
      </c>
      <c r="M38" s="9">
        <f>ASSASSINA!M38+COMO!M38</f>
        <v>12.9</v>
      </c>
      <c r="N38" s="6">
        <f t="shared" si="0"/>
        <v>30.18</v>
      </c>
      <c r="O38" s="18">
        <f>N38-ASSASSINA!N38-COMO!N38</f>
        <v>0</v>
      </c>
    </row>
    <row r="39" spans="1:15" s="2" customFormat="1" ht="17.45" customHeight="1" outlineLevel="1">
      <c r="A39" s="15" t="s">
        <v>49</v>
      </c>
      <c r="B39" s="9">
        <f>ASSASSINA!B39+COMO!B39</f>
        <v>0</v>
      </c>
      <c r="C39" s="9">
        <f>ASSASSINA!C39+COMO!C39</f>
        <v>0</v>
      </c>
      <c r="D39" s="9">
        <f>ASSASSINA!D39+COMO!D39</f>
        <v>0</v>
      </c>
      <c r="E39" s="9">
        <f>ASSASSINA!E39+COMO!E39</f>
        <v>0</v>
      </c>
      <c r="F39" s="9">
        <f>ASSASSINA!F39+COMO!F39</f>
        <v>0</v>
      </c>
      <c r="G39" s="9">
        <f>ASSASSINA!G39+COMO!G39</f>
        <v>0</v>
      </c>
      <c r="H39" s="9">
        <f>ASSASSINA!H39+COMO!H39</f>
        <v>0</v>
      </c>
      <c r="I39" s="9">
        <f>ASSASSINA!I39+COMO!I39</f>
        <v>0</v>
      </c>
      <c r="J39" s="9">
        <f>ASSASSINA!J39+COMO!J39</f>
        <v>0</v>
      </c>
      <c r="K39" s="9">
        <f>ASSASSINA!K39+COMO!K39</f>
        <v>0</v>
      </c>
      <c r="L39" s="9">
        <f>ASSASSINA!L39+COMO!L39</f>
        <v>0</v>
      </c>
      <c r="M39" s="9">
        <f>ASSASSINA!M39+COMO!M39</f>
        <v>0</v>
      </c>
      <c r="N39" s="6">
        <f t="shared" si="0"/>
        <v>0</v>
      </c>
      <c r="O39" s="18">
        <f>N39-ASSASSINA!N39-COMO!N39</f>
        <v>0</v>
      </c>
    </row>
    <row r="40" spans="1:15" s="2" customFormat="1" ht="17.45" customHeight="1" outlineLevel="1">
      <c r="A40" s="15" t="s">
        <v>50</v>
      </c>
      <c r="B40" s="9">
        <f>ASSASSINA!B40+COMO!B40</f>
        <v>64.11</v>
      </c>
      <c r="C40" s="9">
        <f>ASSASSINA!C40+COMO!C40</f>
        <v>137.51000000000002</v>
      </c>
      <c r="D40" s="9">
        <f>ASSASSINA!D40+COMO!D40</f>
        <v>101.08</v>
      </c>
      <c r="E40" s="9">
        <f>ASSASSINA!E40+COMO!E40</f>
        <v>104.88</v>
      </c>
      <c r="F40" s="9">
        <f>ASSASSINA!F40+COMO!F40</f>
        <v>74.7</v>
      </c>
      <c r="G40" s="9">
        <f>ASSASSINA!G40+COMO!G40</f>
        <v>73.649999999999991</v>
      </c>
      <c r="H40" s="9">
        <f>ASSASSINA!H40+COMO!H40</f>
        <v>58.87</v>
      </c>
      <c r="I40" s="9">
        <f>ASSASSINA!I40+COMO!I40</f>
        <v>43.1</v>
      </c>
      <c r="J40" s="9">
        <f>ASSASSINA!J40+COMO!J40</f>
        <v>-12.99</v>
      </c>
      <c r="K40" s="9">
        <f>ASSASSINA!K40+COMO!K40</f>
        <v>39.869999999999997</v>
      </c>
      <c r="L40" s="9">
        <f>ASSASSINA!L40+COMO!L40</f>
        <v>22.92</v>
      </c>
      <c r="M40" s="9">
        <f>ASSASSINA!M40+COMO!M40</f>
        <v>40.020000000000003</v>
      </c>
      <c r="N40" s="6">
        <f t="shared" si="0"/>
        <v>747.71999999999991</v>
      </c>
      <c r="O40" s="18">
        <f>N40-ASSASSINA!N40-COMO!N40</f>
        <v>0</v>
      </c>
    </row>
    <row r="41" spans="1:15" s="2" customFormat="1" ht="17.45" customHeight="1" outlineLevel="1">
      <c r="A41" s="15" t="s">
        <v>37</v>
      </c>
      <c r="B41" s="9">
        <f>ASSASSINA!B41+COMO!B41</f>
        <v>0</v>
      </c>
      <c r="C41" s="9">
        <f>ASSASSINA!C41+COMO!C41</f>
        <v>0</v>
      </c>
      <c r="D41" s="9">
        <f>ASSASSINA!D41+COMO!D41</f>
        <v>0</v>
      </c>
      <c r="E41" s="9">
        <f>ASSASSINA!E41+COMO!E41</f>
        <v>0.02</v>
      </c>
      <c r="F41" s="9">
        <f>ASSASSINA!F41+COMO!F41</f>
        <v>0</v>
      </c>
      <c r="G41" s="9">
        <f>ASSASSINA!G41+COMO!G41</f>
        <v>0</v>
      </c>
      <c r="H41" s="9">
        <f>ASSASSINA!H41+COMO!H41</f>
        <v>0</v>
      </c>
      <c r="I41" s="9">
        <f>ASSASSINA!I41+COMO!I41</f>
        <v>0</v>
      </c>
      <c r="J41" s="9">
        <f>ASSASSINA!J41+COMO!J41</f>
        <v>0</v>
      </c>
      <c r="K41" s="9">
        <f>ASSASSINA!K41+COMO!K41</f>
        <v>0</v>
      </c>
      <c r="L41" s="9">
        <f>ASSASSINA!L41+COMO!L41</f>
        <v>0</v>
      </c>
      <c r="M41" s="9">
        <f>ASSASSINA!M41+COMO!M41</f>
        <v>0</v>
      </c>
      <c r="N41" s="6">
        <f t="shared" si="0"/>
        <v>0.02</v>
      </c>
      <c r="O41" s="18">
        <f>N41-ASSASSINA!N41-COMO!N41</f>
        <v>0</v>
      </c>
    </row>
    <row r="42" spans="1:15" s="2" customFormat="1" ht="17.45" customHeight="1" outlineLevel="1">
      <c r="A42" s="15" t="s">
        <v>3</v>
      </c>
      <c r="B42" s="9">
        <f>ASSASSINA!B42+COMO!B42</f>
        <v>0.1</v>
      </c>
      <c r="C42" s="9">
        <f>ASSASSINA!C42+COMO!C42</f>
        <v>0</v>
      </c>
      <c r="D42" s="9">
        <f>ASSASSINA!D42+COMO!D42</f>
        <v>0</v>
      </c>
      <c r="E42" s="9">
        <f>ASSASSINA!E42+COMO!E42</f>
        <v>0</v>
      </c>
      <c r="F42" s="9">
        <f>ASSASSINA!F42+COMO!F42</f>
        <v>0</v>
      </c>
      <c r="G42" s="9">
        <f>ASSASSINA!G42+COMO!G42</f>
        <v>20</v>
      </c>
      <c r="H42" s="9">
        <f>ASSASSINA!H42+COMO!H42</f>
        <v>0</v>
      </c>
      <c r="I42" s="9">
        <f>ASSASSINA!I42+COMO!I42</f>
        <v>0</v>
      </c>
      <c r="J42" s="9">
        <f>ASSASSINA!J42+COMO!J42</f>
        <v>0</v>
      </c>
      <c r="K42" s="9">
        <f>ASSASSINA!K42+COMO!K42</f>
        <v>0</v>
      </c>
      <c r="L42" s="9">
        <f>ASSASSINA!L42+COMO!L42</f>
        <v>0</v>
      </c>
      <c r="M42" s="9">
        <f>ASSASSINA!M42+COMO!M42</f>
        <v>0</v>
      </c>
      <c r="N42" s="6">
        <f t="shared" si="0"/>
        <v>20.100000000000001</v>
      </c>
      <c r="O42" s="18">
        <f>N42-ASSASSINA!N42-COMO!N42</f>
        <v>1.4155343563970746E-15</v>
      </c>
    </row>
    <row r="43" spans="1:15" s="2" customFormat="1" ht="17.45" customHeight="1" outlineLevel="1">
      <c r="A43" s="15" t="s">
        <v>38</v>
      </c>
      <c r="B43" s="9">
        <f>ASSASSINA!B43+COMO!B43</f>
        <v>0.9</v>
      </c>
      <c r="C43" s="9">
        <f>ASSASSINA!C43+COMO!C43</f>
        <v>0.91</v>
      </c>
      <c r="D43" s="9">
        <f>ASSASSINA!D43+COMO!D43</f>
        <v>0.96</v>
      </c>
      <c r="E43" s="9">
        <f>ASSASSINA!E43+COMO!E43</f>
        <v>0.96</v>
      </c>
      <c r="F43" s="9">
        <f>ASSASSINA!F43+COMO!F43</f>
        <v>0.99</v>
      </c>
      <c r="G43" s="9">
        <f>ASSASSINA!G43+COMO!G43</f>
        <v>1.04</v>
      </c>
      <c r="H43" s="9">
        <f>ASSASSINA!H43+COMO!H43</f>
        <v>0.97</v>
      </c>
      <c r="I43" s="9">
        <f>ASSASSINA!I43+COMO!I43</f>
        <v>0.01</v>
      </c>
      <c r="J43" s="9">
        <f>ASSASSINA!J43+COMO!J43</f>
        <v>0.1</v>
      </c>
      <c r="K43" s="9">
        <f>ASSASSINA!K43+COMO!K43</f>
        <v>0.1</v>
      </c>
      <c r="L43" s="9">
        <f>ASSASSINA!L43+COMO!L43</f>
        <v>0.12000000000000001</v>
      </c>
      <c r="M43" s="9">
        <f>ASSASSINA!M43+COMO!M43</f>
        <v>0.02</v>
      </c>
      <c r="N43" s="6">
        <f t="shared" si="0"/>
        <v>7.0799999999999983</v>
      </c>
      <c r="O43" s="18">
        <f>N43-ASSASSINA!N43-COMO!N43</f>
        <v>0</v>
      </c>
    </row>
    <row r="44" spans="1:15" s="2" customFormat="1" ht="17.45" customHeight="1" outlineLevel="1">
      <c r="A44" s="15" t="s">
        <v>39</v>
      </c>
      <c r="B44" s="9">
        <f>ASSASSINA!B44+COMO!B44</f>
        <v>0</v>
      </c>
      <c r="C44" s="9">
        <f>ASSASSINA!C44+COMO!C44</f>
        <v>0</v>
      </c>
      <c r="D44" s="9">
        <f>ASSASSINA!D44+COMO!D44</f>
        <v>0</v>
      </c>
      <c r="E44" s="9">
        <f>ASSASSINA!E44+COMO!E44</f>
        <v>0</v>
      </c>
      <c r="F44" s="9">
        <f>ASSASSINA!F44+COMO!F44</f>
        <v>0.15</v>
      </c>
      <c r="G44" s="9">
        <f>ASSASSINA!G44+COMO!G44</f>
        <v>0.16</v>
      </c>
      <c r="H44" s="9">
        <f>ASSASSINA!H44+COMO!H44</f>
        <v>0</v>
      </c>
      <c r="I44" s="9">
        <f>ASSASSINA!I44+COMO!I44</f>
        <v>42.64</v>
      </c>
      <c r="J44" s="9">
        <f>ASSASSINA!J44+COMO!J44</f>
        <v>27.62</v>
      </c>
      <c r="K44" s="9">
        <f>ASSASSINA!K44+COMO!K44</f>
        <v>9.94</v>
      </c>
      <c r="L44" s="9">
        <f>ASSASSINA!L44+COMO!L44</f>
        <v>3.68</v>
      </c>
      <c r="M44" s="9">
        <f>ASSASSINA!M44+COMO!M44</f>
        <v>5.14</v>
      </c>
      <c r="N44" s="6">
        <f t="shared" si="0"/>
        <v>89.330000000000013</v>
      </c>
      <c r="O44" s="18">
        <f>N44-ASSASSINA!N44-COMO!N44</f>
        <v>2.2759572004815709E-15</v>
      </c>
    </row>
    <row r="45" spans="1:15" s="2" customFormat="1" ht="17.45" customHeight="1" outlineLevel="1">
      <c r="A45" s="15" t="s">
        <v>51</v>
      </c>
      <c r="B45" s="9">
        <f>ASSASSINA!B45+COMO!B45</f>
        <v>14.6</v>
      </c>
      <c r="C45" s="9">
        <f>ASSASSINA!C45+COMO!C45</f>
        <v>14.13</v>
      </c>
      <c r="D45" s="9">
        <f>ASSASSINA!D45+COMO!D45</f>
        <v>5.59</v>
      </c>
      <c r="E45" s="9">
        <f>ASSASSINA!E45+COMO!E45</f>
        <v>7.3599999999999994</v>
      </c>
      <c r="F45" s="9">
        <f>ASSASSINA!F45+COMO!F45</f>
        <v>2.02</v>
      </c>
      <c r="G45" s="9">
        <f>ASSASSINA!G45+COMO!G45</f>
        <v>3.58</v>
      </c>
      <c r="H45" s="9">
        <f>ASSASSINA!H45+COMO!H45</f>
        <v>1.6600000000000001</v>
      </c>
      <c r="I45" s="9">
        <f>ASSASSINA!I45+COMO!I45</f>
        <v>0.82</v>
      </c>
      <c r="J45" s="9">
        <f>ASSASSINA!J45+COMO!J45</f>
        <v>0.96</v>
      </c>
      <c r="K45" s="9">
        <f>ASSASSINA!K45+COMO!K45</f>
        <v>4.24</v>
      </c>
      <c r="L45" s="9">
        <f>ASSASSINA!L45+COMO!L45</f>
        <v>1.52</v>
      </c>
      <c r="M45" s="9">
        <f>ASSASSINA!M45+COMO!M45</f>
        <v>3</v>
      </c>
      <c r="N45" s="6">
        <f t="shared" si="0"/>
        <v>59.480000000000004</v>
      </c>
      <c r="O45" s="18">
        <f>N45-ASSASSINA!N45-COMO!N45</f>
        <v>0</v>
      </c>
    </row>
    <row r="46" spans="1:15" ht="17.100000000000001" customHeight="1" thickBot="1">
      <c r="A46" s="22" t="s">
        <v>4</v>
      </c>
      <c r="B46" s="12">
        <f>B28-B29</f>
        <v>-161.18025</v>
      </c>
      <c r="C46" s="8">
        <f t="shared" ref="C46:M46" si="6">C28-C29</f>
        <v>-218.16</v>
      </c>
      <c r="D46" s="8">
        <f t="shared" si="6"/>
        <v>-213.71</v>
      </c>
      <c r="E46" s="8">
        <f t="shared" si="6"/>
        <v>-358.20600000000002</v>
      </c>
      <c r="F46" s="8">
        <f t="shared" si="6"/>
        <v>-207.85999999999996</v>
      </c>
      <c r="G46" s="8">
        <f t="shared" si="6"/>
        <v>-260.09000000000003</v>
      </c>
      <c r="H46" s="8">
        <f t="shared" si="6"/>
        <v>-192.65</v>
      </c>
      <c r="I46" s="8">
        <f t="shared" si="6"/>
        <v>-573.39</v>
      </c>
      <c r="J46" s="8">
        <f t="shared" si="6"/>
        <v>-67.180000000000007</v>
      </c>
      <c r="K46" s="8">
        <f t="shared" si="6"/>
        <v>-471.57000000000005</v>
      </c>
      <c r="L46" s="8">
        <f t="shared" si="6"/>
        <v>-340.37</v>
      </c>
      <c r="M46" s="8">
        <f t="shared" si="6"/>
        <v>-318.02</v>
      </c>
      <c r="N46" s="8">
        <f t="shared" si="0"/>
        <v>-3382.38625</v>
      </c>
      <c r="O46" s="18">
        <f>N46-ASSASSINA!N46-COMO!N46</f>
        <v>0</v>
      </c>
    </row>
    <row r="47" spans="1:15">
      <c r="N47" s="25">
        <f>N46-ASSASSINA!N46-COMO!N46</f>
        <v>0</v>
      </c>
    </row>
  </sheetData>
  <phoneticPr fontId="2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>
    <outlinePr summaryBelow="0"/>
  </sheetPr>
  <dimension ref="A1:T46"/>
  <sheetViews>
    <sheetView showGridLines="0" zoomScale="90" zoomScaleNormal="90"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M3" sqref="M3:M8"/>
    </sheetView>
  </sheetViews>
  <sheetFormatPr defaultColWidth="8.625" defaultRowHeight="14.25" outlineLevelRow="1"/>
  <cols>
    <col min="1" max="1" width="31.625" style="3" customWidth="1"/>
    <col min="2" max="2" width="8.625" style="3"/>
    <col min="3" max="14" width="8.625" style="3" customWidth="1"/>
    <col min="15" max="16" width="8.625" style="3"/>
    <col min="17" max="17" width="9.5" style="3" bestFit="1" customWidth="1"/>
    <col min="18" max="16384" width="8.625" style="3"/>
  </cols>
  <sheetData>
    <row r="1" spans="1:19" s="1" customFormat="1" ht="21.95" customHeight="1" thickBot="1">
      <c r="A1" s="1" t="s">
        <v>53</v>
      </c>
      <c r="C1" s="4"/>
    </row>
    <row r="2" spans="1:19" s="2" customFormat="1" ht="17.45" customHeight="1">
      <c r="A2" s="13" t="s">
        <v>5</v>
      </c>
      <c r="B2" s="16" t="s">
        <v>6</v>
      </c>
      <c r="C2" s="17" t="s">
        <v>7</v>
      </c>
      <c r="D2" s="17" t="s">
        <v>8</v>
      </c>
      <c r="E2" s="17" t="s">
        <v>9</v>
      </c>
      <c r="F2" s="17" t="s">
        <v>10</v>
      </c>
      <c r="G2" s="17" t="s">
        <v>11</v>
      </c>
      <c r="H2" s="17" t="s">
        <v>12</v>
      </c>
      <c r="I2" s="17" t="s">
        <v>13</v>
      </c>
      <c r="J2" s="17" t="s">
        <v>14</v>
      </c>
      <c r="K2" s="17" t="s">
        <v>15</v>
      </c>
      <c r="L2" s="17" t="s">
        <v>16</v>
      </c>
      <c r="M2" s="17" t="s">
        <v>17</v>
      </c>
      <c r="N2" s="17" t="s">
        <v>18</v>
      </c>
    </row>
    <row r="3" spans="1:19" s="2" customFormat="1" ht="17.45" customHeight="1">
      <c r="A3" s="14" t="s">
        <v>0</v>
      </c>
      <c r="B3" s="9"/>
      <c r="C3" s="5"/>
      <c r="D3" s="5"/>
      <c r="E3" s="5"/>
      <c r="F3" s="5"/>
      <c r="G3" s="5"/>
      <c r="H3" s="5"/>
      <c r="I3" s="5">
        <v>37.659999999999997</v>
      </c>
      <c r="J3" s="5">
        <v>17.48</v>
      </c>
      <c r="K3" s="5">
        <v>12.92</v>
      </c>
      <c r="L3" s="5">
        <v>60.14</v>
      </c>
      <c r="M3" s="5">
        <v>254.79</v>
      </c>
      <c r="N3" s="6">
        <f>SUM(B3:M3)</f>
        <v>382.99</v>
      </c>
      <c r="O3" s="18"/>
    </row>
    <row r="4" spans="1:19" s="2" customFormat="1" ht="17.45" customHeight="1">
      <c r="A4" s="14" t="s">
        <v>1</v>
      </c>
      <c r="B4" s="9"/>
      <c r="C4" s="5"/>
      <c r="D4" s="5"/>
      <c r="E4" s="5"/>
      <c r="F4" s="5"/>
      <c r="G4" s="5"/>
      <c r="H4" s="5"/>
      <c r="I4" s="5">
        <f>I5</f>
        <v>31.481799999999996</v>
      </c>
      <c r="J4" s="5">
        <v>14.915999999999999</v>
      </c>
      <c r="K4" s="5">
        <v>11.514699999999998</v>
      </c>
      <c r="L4" s="5">
        <v>49.527899999999995</v>
      </c>
      <c r="M4" s="5">
        <f>M5</f>
        <v>185.29739999999998</v>
      </c>
      <c r="N4" s="6">
        <f t="shared" ref="N4:N46" si="0">SUM(B4:M4)</f>
        <v>292.73779999999999</v>
      </c>
      <c r="O4" s="18"/>
    </row>
    <row r="5" spans="1:19" s="2" customFormat="1" ht="17.45" customHeight="1">
      <c r="A5" s="14" t="s">
        <v>20</v>
      </c>
      <c r="B5" s="9"/>
      <c r="C5" s="5"/>
      <c r="D5" s="5"/>
      <c r="E5" s="5"/>
      <c r="F5" s="5"/>
      <c r="G5" s="5"/>
      <c r="H5" s="5"/>
      <c r="I5" s="5">
        <f>I6*1.13</f>
        <v>31.481799999999996</v>
      </c>
      <c r="J5" s="5">
        <v>14.915999999999999</v>
      </c>
      <c r="K5" s="5">
        <v>11.514699999999998</v>
      </c>
      <c r="L5" s="5">
        <v>49.527899999999995</v>
      </c>
      <c r="M5" s="5">
        <f>M6*1.13</f>
        <v>185.29739999999998</v>
      </c>
      <c r="N5" s="6">
        <f t="shared" si="0"/>
        <v>292.73779999999999</v>
      </c>
      <c r="O5" s="127"/>
      <c r="P5" s="127"/>
      <c r="Q5" s="127"/>
      <c r="R5" s="127"/>
      <c r="S5" s="127"/>
    </row>
    <row r="6" spans="1:19" s="2" customFormat="1" ht="17.45" customHeight="1">
      <c r="A6" s="14" t="s">
        <v>21</v>
      </c>
      <c r="B6" s="9"/>
      <c r="C6" s="5"/>
      <c r="D6" s="5"/>
      <c r="E6" s="5"/>
      <c r="F6" s="5"/>
      <c r="G6" s="5"/>
      <c r="H6" s="5"/>
      <c r="I6" s="5">
        <v>27.86</v>
      </c>
      <c r="J6" s="5">
        <v>13.2</v>
      </c>
      <c r="K6" s="5">
        <v>10.19</v>
      </c>
      <c r="L6" s="5">
        <v>43.83</v>
      </c>
      <c r="M6" s="5">
        <v>163.98</v>
      </c>
      <c r="N6" s="6">
        <f t="shared" si="0"/>
        <v>259.06</v>
      </c>
      <c r="O6" s="18"/>
    </row>
    <row r="7" spans="1:19" s="2" customFormat="1" ht="17.45" customHeight="1">
      <c r="A7" s="14" t="s">
        <v>22</v>
      </c>
      <c r="B7" s="9"/>
      <c r="C7" s="5"/>
      <c r="D7" s="5"/>
      <c r="E7" s="5"/>
      <c r="F7" s="5"/>
      <c r="G7" s="5"/>
      <c r="H7" s="5"/>
      <c r="I7" s="5">
        <v>6.91</v>
      </c>
      <c r="J7" s="5">
        <v>2.74</v>
      </c>
      <c r="K7" s="5">
        <v>1.95</v>
      </c>
      <c r="L7" s="5">
        <v>9.4600000000000009</v>
      </c>
      <c r="M7" s="5">
        <v>39.700000000000003</v>
      </c>
      <c r="N7" s="6">
        <f t="shared" si="0"/>
        <v>60.760000000000005</v>
      </c>
    </row>
    <row r="8" spans="1:19" s="2" customFormat="1" ht="17.45" customHeight="1">
      <c r="A8" s="20" t="s">
        <v>23</v>
      </c>
      <c r="B8" s="10"/>
      <c r="C8" s="6">
        <f t="shared" ref="C8:M8" si="1">C6-C7</f>
        <v>0</v>
      </c>
      <c r="D8" s="6">
        <f t="shared" si="1"/>
        <v>0</v>
      </c>
      <c r="E8" s="6">
        <f t="shared" si="1"/>
        <v>0</v>
      </c>
      <c r="F8" s="6">
        <f t="shared" si="1"/>
        <v>0</v>
      </c>
      <c r="G8" s="6">
        <f t="shared" si="1"/>
        <v>0</v>
      </c>
      <c r="H8" s="6">
        <f t="shared" si="1"/>
        <v>0</v>
      </c>
      <c r="I8" s="6">
        <f t="shared" si="1"/>
        <v>20.95</v>
      </c>
      <c r="J8" s="6">
        <f t="shared" si="1"/>
        <v>10.459999999999999</v>
      </c>
      <c r="K8" s="6">
        <v>8.24</v>
      </c>
      <c r="L8" s="6">
        <v>34.369999999999997</v>
      </c>
      <c r="M8" s="6">
        <f t="shared" si="1"/>
        <v>124.27999999999999</v>
      </c>
      <c r="N8" s="6">
        <f t="shared" si="0"/>
        <v>198.29999999999998</v>
      </c>
    </row>
    <row r="9" spans="1:19" s="2" customFormat="1" ht="17.45" customHeight="1">
      <c r="A9" s="21" t="s">
        <v>19</v>
      </c>
      <c r="B9" s="11">
        <f>IFERROR(B8/B6,0)</f>
        <v>0</v>
      </c>
      <c r="C9" s="7">
        <f t="shared" ref="C9:N9" si="2">IFERROR(C8/C6,0)</f>
        <v>0</v>
      </c>
      <c r="D9" s="7">
        <f t="shared" si="2"/>
        <v>0</v>
      </c>
      <c r="E9" s="7">
        <f t="shared" si="2"/>
        <v>0</v>
      </c>
      <c r="F9" s="7">
        <f t="shared" si="2"/>
        <v>0</v>
      </c>
      <c r="G9" s="7">
        <f t="shared" si="2"/>
        <v>0</v>
      </c>
      <c r="H9" s="7">
        <f t="shared" si="2"/>
        <v>0</v>
      </c>
      <c r="I9" s="7">
        <f t="shared" si="2"/>
        <v>0.75197415649676957</v>
      </c>
      <c r="J9" s="7">
        <f t="shared" si="2"/>
        <v>0.79242424242424236</v>
      </c>
      <c r="K9" s="7">
        <f t="shared" si="2"/>
        <v>0.80863591756624142</v>
      </c>
      <c r="L9" s="114">
        <f t="shared" si="2"/>
        <v>0.78416609628108602</v>
      </c>
      <c r="M9" s="7">
        <f t="shared" si="2"/>
        <v>0.75789730454933524</v>
      </c>
      <c r="N9" s="7">
        <f t="shared" si="2"/>
        <v>0.76545973905658915</v>
      </c>
    </row>
    <row r="10" spans="1:19" s="2" customFormat="1" ht="17.45" customHeight="1">
      <c r="A10" s="20" t="s">
        <v>24</v>
      </c>
      <c r="B10" s="10">
        <f t="shared" ref="B10:M10" si="3">SUM(B11:B27)</f>
        <v>0.17</v>
      </c>
      <c r="C10" s="6">
        <f t="shared" si="3"/>
        <v>0.8</v>
      </c>
      <c r="D10" s="6">
        <f t="shared" si="3"/>
        <v>13.649999999999999</v>
      </c>
      <c r="E10" s="6">
        <f t="shared" si="3"/>
        <v>49.92</v>
      </c>
      <c r="F10" s="6">
        <f t="shared" si="3"/>
        <v>10.96</v>
      </c>
      <c r="G10" s="6">
        <f t="shared" si="3"/>
        <v>19.079999999999998</v>
      </c>
      <c r="H10" s="6">
        <f t="shared" si="3"/>
        <v>8.6700000000000017</v>
      </c>
      <c r="I10" s="6">
        <f t="shared" si="3"/>
        <v>63.42</v>
      </c>
      <c r="J10" s="6">
        <f t="shared" si="3"/>
        <v>13.230000000000004</v>
      </c>
      <c r="K10" s="6">
        <f t="shared" si="3"/>
        <v>26.79</v>
      </c>
      <c r="L10" s="6">
        <f t="shared" si="3"/>
        <v>43.550000000000004</v>
      </c>
      <c r="M10" s="6">
        <f t="shared" si="3"/>
        <v>168.24999999999997</v>
      </c>
      <c r="N10" s="6">
        <f t="shared" si="0"/>
        <v>418.49</v>
      </c>
    </row>
    <row r="11" spans="1:19" s="2" customFormat="1" ht="17.45" customHeight="1" outlineLevel="1">
      <c r="A11" s="15" t="s">
        <v>26</v>
      </c>
      <c r="B11" s="9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>
        <f t="shared" si="0"/>
        <v>0</v>
      </c>
    </row>
    <row r="12" spans="1:19" s="2" customFormat="1" ht="17.45" customHeight="1" outlineLevel="1">
      <c r="A12" s="15" t="s">
        <v>27</v>
      </c>
      <c r="B12" s="9"/>
      <c r="C12" s="5"/>
      <c r="D12" s="5"/>
      <c r="E12" s="5"/>
      <c r="F12" s="5"/>
      <c r="G12" s="5"/>
      <c r="H12" s="5"/>
      <c r="I12" s="5">
        <v>4.58</v>
      </c>
      <c r="J12" s="5">
        <v>3.14</v>
      </c>
      <c r="K12" s="5">
        <v>1.53</v>
      </c>
      <c r="L12" s="5">
        <v>1.76</v>
      </c>
      <c r="M12" s="5">
        <f>6+11.4</f>
        <v>17.399999999999999</v>
      </c>
      <c r="N12" s="6">
        <f t="shared" si="0"/>
        <v>28.409999999999997</v>
      </c>
    </row>
    <row r="13" spans="1:19" s="2" customFormat="1" ht="17.45" customHeight="1" outlineLevel="1">
      <c r="A13" s="15" t="s">
        <v>28</v>
      </c>
      <c r="B13" s="9"/>
      <c r="C13" s="5"/>
      <c r="D13" s="5"/>
      <c r="E13" s="5"/>
      <c r="F13" s="5"/>
      <c r="G13" s="5"/>
      <c r="H13" s="5"/>
      <c r="I13" s="5">
        <v>24</v>
      </c>
      <c r="J13" s="5">
        <v>17.12</v>
      </c>
      <c r="K13" s="5">
        <v>2.2599999999999998</v>
      </c>
      <c r="L13" s="5">
        <v>20.56</v>
      </c>
      <c r="M13" s="5">
        <v>51.7</v>
      </c>
      <c r="N13" s="6">
        <f t="shared" si="0"/>
        <v>115.64</v>
      </c>
    </row>
    <row r="14" spans="1:19" s="2" customFormat="1" ht="17.45" customHeight="1" outlineLevel="1">
      <c r="A14" s="15" t="s">
        <v>29</v>
      </c>
      <c r="B14" s="9"/>
      <c r="C14" s="5"/>
      <c r="D14" s="5"/>
      <c r="E14" s="5"/>
      <c r="F14" s="5"/>
      <c r="G14" s="5"/>
      <c r="H14" s="5"/>
      <c r="I14" s="5"/>
      <c r="J14" s="5"/>
      <c r="K14" s="5"/>
      <c r="L14" s="5">
        <v>0.05</v>
      </c>
      <c r="M14" s="5">
        <v>0.02</v>
      </c>
      <c r="N14" s="6">
        <f t="shared" si="0"/>
        <v>7.0000000000000007E-2</v>
      </c>
    </row>
    <row r="15" spans="1:19" s="2" customFormat="1" ht="17.45" customHeight="1" outlineLevel="1">
      <c r="A15" s="15" t="s">
        <v>30</v>
      </c>
      <c r="B15" s="9"/>
      <c r="C15" s="5"/>
      <c r="D15" s="5">
        <v>3.4</v>
      </c>
      <c r="E15" s="5">
        <v>21.6</v>
      </c>
      <c r="F15" s="5">
        <v>0.59</v>
      </c>
      <c r="G15" s="5"/>
      <c r="H15" s="5">
        <v>0.18</v>
      </c>
      <c r="I15" s="5"/>
      <c r="J15" s="5"/>
      <c r="K15" s="5"/>
      <c r="L15" s="5"/>
      <c r="M15" s="5"/>
      <c r="N15" s="6">
        <f t="shared" si="0"/>
        <v>25.77</v>
      </c>
    </row>
    <row r="16" spans="1:19" s="2" customFormat="1" ht="17.45" customHeight="1" outlineLevel="1">
      <c r="A16" s="15" t="s">
        <v>31</v>
      </c>
      <c r="B16" s="9"/>
      <c r="C16" s="5"/>
      <c r="D16" s="5"/>
      <c r="E16" s="5"/>
      <c r="F16" s="5"/>
      <c r="G16" s="5">
        <v>0.1</v>
      </c>
      <c r="H16" s="5">
        <v>0.1</v>
      </c>
      <c r="I16" s="5"/>
      <c r="J16" s="5">
        <v>0.19</v>
      </c>
      <c r="K16" s="5"/>
      <c r="L16" s="5"/>
      <c r="M16" s="5">
        <v>2.2000000000000002</v>
      </c>
      <c r="N16" s="6">
        <f t="shared" si="0"/>
        <v>2.5900000000000003</v>
      </c>
    </row>
    <row r="17" spans="1:20" s="2" customFormat="1" ht="17.45" customHeight="1" outlineLevel="1">
      <c r="A17" s="15" t="s">
        <v>32</v>
      </c>
      <c r="B17" s="9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>
        <f t="shared" si="0"/>
        <v>0</v>
      </c>
    </row>
    <row r="18" spans="1:20" s="2" customFormat="1" ht="17.45" customHeight="1" outlineLevel="1">
      <c r="A18" s="15" t="s">
        <v>33</v>
      </c>
      <c r="B18" s="9">
        <v>0.17</v>
      </c>
      <c r="C18" s="5">
        <v>0.8</v>
      </c>
      <c r="D18" s="5"/>
      <c r="E18" s="5"/>
      <c r="F18" s="5"/>
      <c r="G18" s="5"/>
      <c r="H18" s="5"/>
      <c r="I18" s="5">
        <v>1.8</v>
      </c>
      <c r="J18" s="5">
        <v>1.62</v>
      </c>
      <c r="K18" s="5">
        <v>0.83</v>
      </c>
      <c r="L18" s="5">
        <v>4.0199999999999996</v>
      </c>
      <c r="M18" s="5">
        <v>61.27</v>
      </c>
      <c r="N18" s="6">
        <f t="shared" si="0"/>
        <v>70.510000000000005</v>
      </c>
      <c r="O18" s="2">
        <f>I18/I6</f>
        <v>6.4608758076094758E-2</v>
      </c>
      <c r="P18" s="2">
        <f t="shared" ref="P18:T18" si="4">J18/J6</f>
        <v>0.12272727272727274</v>
      </c>
      <c r="Q18" s="2">
        <f t="shared" si="4"/>
        <v>8.1452404317958776E-2</v>
      </c>
      <c r="R18" s="2">
        <f t="shared" si="4"/>
        <v>9.1718001368925384E-2</v>
      </c>
      <c r="S18" s="2">
        <f t="shared" si="4"/>
        <v>0.37364312721063547</v>
      </c>
      <c r="T18" s="2">
        <f t="shared" si="4"/>
        <v>0.27217632980776657</v>
      </c>
    </row>
    <row r="19" spans="1:20" s="2" customFormat="1" ht="17.45" customHeight="1" outlineLevel="1">
      <c r="A19" s="15" t="s">
        <v>34</v>
      </c>
      <c r="B19" s="9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>
        <f t="shared" si="0"/>
        <v>0</v>
      </c>
    </row>
    <row r="20" spans="1:20" s="2" customFormat="1" ht="17.45" customHeight="1" outlineLevel="1">
      <c r="A20" s="15" t="s">
        <v>35</v>
      </c>
      <c r="B20" s="9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>
        <f t="shared" si="0"/>
        <v>0</v>
      </c>
    </row>
    <row r="21" spans="1:20" s="2" customFormat="1" outlineLevel="1">
      <c r="A21" s="15" t="s">
        <v>36</v>
      </c>
      <c r="B21" s="9"/>
      <c r="C21" s="5"/>
      <c r="D21" s="5">
        <v>5.8</v>
      </c>
      <c r="E21" s="5">
        <v>3.3</v>
      </c>
      <c r="F21" s="5">
        <v>4.43</v>
      </c>
      <c r="G21" s="5">
        <v>4.9000000000000004</v>
      </c>
      <c r="H21" s="5">
        <v>5.69</v>
      </c>
      <c r="I21" s="5">
        <v>12.45</v>
      </c>
      <c r="J21" s="5">
        <v>5.45</v>
      </c>
      <c r="K21" s="5">
        <v>6.45</v>
      </c>
      <c r="L21" s="5">
        <v>7.98</v>
      </c>
      <c r="M21" s="5">
        <v>17.48</v>
      </c>
      <c r="N21" s="6">
        <f t="shared" si="0"/>
        <v>73.930000000000007</v>
      </c>
    </row>
    <row r="22" spans="1:20" s="2" customFormat="1" ht="17.45" customHeight="1" outlineLevel="1">
      <c r="A22" s="15" t="s">
        <v>37</v>
      </c>
      <c r="B22" s="9"/>
      <c r="C22" s="5"/>
      <c r="D22" s="5"/>
      <c r="E22" s="5"/>
      <c r="F22" s="5"/>
      <c r="G22" s="5">
        <v>0.18</v>
      </c>
      <c r="H22" s="5"/>
      <c r="I22" s="5"/>
      <c r="J22" s="5">
        <v>0.1</v>
      </c>
      <c r="K22" s="5"/>
      <c r="L22" s="5">
        <v>0.02</v>
      </c>
      <c r="M22" s="5"/>
      <c r="N22" s="6">
        <f t="shared" si="0"/>
        <v>0.30000000000000004</v>
      </c>
    </row>
    <row r="23" spans="1:20" s="2" customFormat="1" ht="17.45" customHeight="1" outlineLevel="1">
      <c r="A23" s="15" t="s">
        <v>3</v>
      </c>
      <c r="B23" s="9"/>
      <c r="C23" s="5"/>
      <c r="D23" s="5"/>
      <c r="E23" s="5"/>
      <c r="F23" s="5"/>
      <c r="G23" s="5"/>
      <c r="H23" s="5"/>
      <c r="I23" s="5"/>
      <c r="J23" s="5">
        <v>-17.8</v>
      </c>
      <c r="K23" s="5">
        <v>1.67</v>
      </c>
      <c r="L23" s="5">
        <v>2.97</v>
      </c>
      <c r="M23" s="5">
        <v>8.16</v>
      </c>
      <c r="N23" s="6">
        <f t="shared" si="0"/>
        <v>-5.0000000000000018</v>
      </c>
    </row>
    <row r="24" spans="1:20" s="2" customFormat="1" ht="17.45" customHeight="1" outlineLevel="1">
      <c r="A24" s="15" t="s">
        <v>38</v>
      </c>
      <c r="B24" s="9"/>
      <c r="C24" s="5"/>
      <c r="D24" s="5"/>
      <c r="E24" s="5">
        <v>0.1</v>
      </c>
      <c r="F24" s="5">
        <v>0.16</v>
      </c>
      <c r="G24" s="5">
        <v>0.2</v>
      </c>
      <c r="H24" s="5">
        <v>0.24</v>
      </c>
      <c r="I24" s="5">
        <v>0.35</v>
      </c>
      <c r="J24" s="5">
        <v>0.35</v>
      </c>
      <c r="K24" s="5">
        <v>0.37</v>
      </c>
      <c r="L24" s="5">
        <v>0.37</v>
      </c>
      <c r="M24" s="5"/>
      <c r="N24" s="6">
        <f t="shared" si="0"/>
        <v>2.14</v>
      </c>
    </row>
    <row r="25" spans="1:20" s="2" customFormat="1" ht="17.45" customHeight="1" outlineLevel="1">
      <c r="A25" s="15" t="s">
        <v>39</v>
      </c>
      <c r="B25" s="9"/>
      <c r="C25" s="5"/>
      <c r="D25" s="5"/>
      <c r="E25" s="5"/>
      <c r="F25" s="5"/>
      <c r="G25" s="5"/>
      <c r="H25" s="5"/>
      <c r="I25" s="5">
        <v>4.79</v>
      </c>
      <c r="J25" s="5"/>
      <c r="K25" s="5"/>
      <c r="L25" s="5"/>
      <c r="M25" s="5">
        <v>0.6</v>
      </c>
      <c r="N25" s="6">
        <f t="shared" si="0"/>
        <v>5.39</v>
      </c>
    </row>
    <row r="26" spans="1:20" s="2" customFormat="1" ht="17.45" customHeight="1" outlineLevel="1">
      <c r="A26" s="15" t="s">
        <v>40</v>
      </c>
      <c r="B26" s="9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6">
        <f t="shared" si="0"/>
        <v>0</v>
      </c>
    </row>
    <row r="27" spans="1:20" s="2" customFormat="1" ht="17.45" customHeight="1" outlineLevel="1">
      <c r="A27" s="15" t="s">
        <v>41</v>
      </c>
      <c r="B27" s="9"/>
      <c r="C27" s="5"/>
      <c r="D27" s="5">
        <v>4.45</v>
      </c>
      <c r="E27" s="5">
        <v>24.92</v>
      </c>
      <c r="F27" s="5">
        <v>5.78</v>
      </c>
      <c r="G27" s="5">
        <f>0.2+13.5</f>
        <v>13.7</v>
      </c>
      <c r="H27" s="5">
        <v>2.46</v>
      </c>
      <c r="I27" s="5">
        <v>15.45</v>
      </c>
      <c r="J27" s="5">
        <v>3.06</v>
      </c>
      <c r="K27" s="5">
        <v>13.68</v>
      </c>
      <c r="L27" s="5">
        <v>5.82</v>
      </c>
      <c r="M27" s="5">
        <v>9.42</v>
      </c>
      <c r="N27" s="6">
        <f t="shared" si="0"/>
        <v>98.74</v>
      </c>
    </row>
    <row r="28" spans="1:20" s="2" customFormat="1" ht="17.45" customHeight="1">
      <c r="A28" s="19" t="s">
        <v>52</v>
      </c>
      <c r="B28" s="10">
        <f t="shared" ref="B28:M28" si="5">B8-B10</f>
        <v>-0.17</v>
      </c>
      <c r="C28" s="6">
        <f t="shared" si="5"/>
        <v>-0.8</v>
      </c>
      <c r="D28" s="6">
        <f t="shared" si="5"/>
        <v>-13.649999999999999</v>
      </c>
      <c r="E28" s="6">
        <f t="shared" si="5"/>
        <v>-49.92</v>
      </c>
      <c r="F28" s="6">
        <f t="shared" si="5"/>
        <v>-10.96</v>
      </c>
      <c r="G28" s="6">
        <f t="shared" si="5"/>
        <v>-19.079999999999998</v>
      </c>
      <c r="H28" s="6">
        <f t="shared" si="5"/>
        <v>-8.6700000000000017</v>
      </c>
      <c r="I28" s="6">
        <f t="shared" si="5"/>
        <v>-42.47</v>
      </c>
      <c r="J28" s="6">
        <f t="shared" si="5"/>
        <v>-2.7700000000000049</v>
      </c>
      <c r="K28" s="6">
        <f t="shared" si="5"/>
        <v>-18.549999999999997</v>
      </c>
      <c r="L28" s="6">
        <f t="shared" si="5"/>
        <v>-9.1800000000000068</v>
      </c>
      <c r="M28" s="6">
        <f t="shared" si="5"/>
        <v>-43.969999999999985</v>
      </c>
      <c r="N28" s="6">
        <f t="shared" si="0"/>
        <v>-220.19</v>
      </c>
    </row>
    <row r="29" spans="1:20" s="2" customFormat="1" ht="17.45" customHeight="1">
      <c r="A29" s="20" t="s">
        <v>25</v>
      </c>
      <c r="B29" s="10">
        <f>SUM(B30:B45)</f>
        <v>0.31</v>
      </c>
      <c r="C29" s="6">
        <f t="shared" ref="C29:M29" si="6">SUM(C30:C45)</f>
        <v>1.61</v>
      </c>
      <c r="D29" s="6">
        <f t="shared" si="6"/>
        <v>40.17</v>
      </c>
      <c r="E29" s="6">
        <f t="shared" si="6"/>
        <v>44.639999999999993</v>
      </c>
      <c r="F29" s="6">
        <f t="shared" si="6"/>
        <v>15.14</v>
      </c>
      <c r="G29" s="6">
        <f t="shared" si="6"/>
        <v>34.729999999999997</v>
      </c>
      <c r="H29" s="6">
        <f t="shared" si="6"/>
        <v>81.12</v>
      </c>
      <c r="I29" s="6">
        <f t="shared" si="6"/>
        <v>426.50999999999993</v>
      </c>
      <c r="J29" s="6">
        <f t="shared" si="6"/>
        <v>43.35</v>
      </c>
      <c r="K29" s="6">
        <f t="shared" si="6"/>
        <v>366.70000000000005</v>
      </c>
      <c r="L29" s="6">
        <f t="shared" si="6"/>
        <v>258.45999999999998</v>
      </c>
      <c r="M29" s="6">
        <f t="shared" si="6"/>
        <v>323.07</v>
      </c>
      <c r="N29" s="6">
        <f t="shared" si="0"/>
        <v>1635.81</v>
      </c>
    </row>
    <row r="30" spans="1:20" s="2" customFormat="1" ht="17.45" customHeight="1" outlineLevel="1">
      <c r="A30" s="15" t="s">
        <v>42</v>
      </c>
      <c r="B30" s="9"/>
      <c r="C30" s="5"/>
      <c r="D30" s="5"/>
      <c r="E30" s="5"/>
      <c r="F30" s="5">
        <v>0.06</v>
      </c>
      <c r="G30" s="5"/>
      <c r="H30" s="5">
        <v>11.88</v>
      </c>
      <c r="I30" s="5">
        <v>187.91</v>
      </c>
      <c r="J30" s="5">
        <v>17.559999999999999</v>
      </c>
      <c r="K30" s="5">
        <v>201.65</v>
      </c>
      <c r="L30" s="5">
        <v>92.36</v>
      </c>
      <c r="M30" s="5">
        <v>241.11</v>
      </c>
      <c r="N30" s="6">
        <f t="shared" si="0"/>
        <v>752.53</v>
      </c>
    </row>
    <row r="31" spans="1:20" s="2" customFormat="1" ht="17.45" customHeight="1" outlineLevel="1">
      <c r="A31" s="15" t="s">
        <v>43</v>
      </c>
      <c r="B31" s="9"/>
      <c r="C31" s="5"/>
      <c r="D31" s="5"/>
      <c r="E31" s="5"/>
      <c r="F31" s="5"/>
      <c r="G31" s="5"/>
      <c r="H31" s="5"/>
      <c r="I31" s="5"/>
      <c r="J31" s="5"/>
      <c r="K31" s="5">
        <v>18.32</v>
      </c>
      <c r="L31" s="5"/>
      <c r="M31" s="5"/>
      <c r="N31" s="6">
        <f t="shared" si="0"/>
        <v>18.32</v>
      </c>
    </row>
    <row r="32" spans="1:20" s="2" customFormat="1" ht="17.45" customHeight="1" outlineLevel="1">
      <c r="A32" s="15" t="s">
        <v>44</v>
      </c>
      <c r="B32" s="9"/>
      <c r="C32" s="5"/>
      <c r="D32" s="5">
        <v>20.14</v>
      </c>
      <c r="E32" s="5">
        <v>24.18</v>
      </c>
      <c r="F32" s="5">
        <v>1</v>
      </c>
      <c r="G32" s="5"/>
      <c r="H32" s="5">
        <v>29.56</v>
      </c>
      <c r="I32" s="5"/>
      <c r="J32" s="5"/>
      <c r="K32" s="5">
        <v>31.65</v>
      </c>
      <c r="L32" s="5"/>
      <c r="M32" s="5">
        <v>36.450000000000003</v>
      </c>
      <c r="N32" s="6">
        <f t="shared" si="0"/>
        <v>142.98000000000002</v>
      </c>
    </row>
    <row r="33" spans="1:14" s="2" customFormat="1" ht="17.45" customHeight="1" outlineLevel="1">
      <c r="A33" s="15" t="s">
        <v>29</v>
      </c>
      <c r="B33" s="9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6">
        <f t="shared" si="0"/>
        <v>0</v>
      </c>
    </row>
    <row r="34" spans="1:14" s="2" customFormat="1" ht="17.45" customHeight="1" outlineLevel="1">
      <c r="A34" s="15" t="s">
        <v>45</v>
      </c>
      <c r="B34" s="9"/>
      <c r="C34" s="5"/>
      <c r="D34" s="5"/>
      <c r="E34" s="5"/>
      <c r="F34" s="5"/>
      <c r="G34" s="5">
        <v>0.45</v>
      </c>
      <c r="H34" s="5"/>
      <c r="I34" s="5"/>
      <c r="J34" s="5"/>
      <c r="K34" s="5"/>
      <c r="L34" s="5">
        <v>80</v>
      </c>
      <c r="M34" s="5"/>
      <c r="N34" s="6">
        <f t="shared" si="0"/>
        <v>80.45</v>
      </c>
    </row>
    <row r="35" spans="1:14" s="2" customFormat="1" ht="17.45" customHeight="1" outlineLevel="1">
      <c r="A35" s="15" t="s">
        <v>46</v>
      </c>
      <c r="B35" s="9"/>
      <c r="C35" s="5"/>
      <c r="D35" s="5">
        <v>7.5</v>
      </c>
      <c r="E35" s="5">
        <v>12.22</v>
      </c>
      <c r="F35" s="5"/>
      <c r="G35" s="5"/>
      <c r="H35" s="5"/>
      <c r="I35" s="5">
        <v>170.5</v>
      </c>
      <c r="J35" s="5"/>
      <c r="K35" s="5">
        <v>3.96</v>
      </c>
      <c r="L35" s="5">
        <v>29.93</v>
      </c>
      <c r="M35" s="5">
        <v>0.3</v>
      </c>
      <c r="N35" s="6">
        <f t="shared" si="0"/>
        <v>224.41000000000003</v>
      </c>
    </row>
    <row r="36" spans="1:14" s="2" customFormat="1" ht="17.45" customHeight="1" outlineLevel="1">
      <c r="A36" s="15" t="s">
        <v>2</v>
      </c>
      <c r="B36" s="9"/>
      <c r="C36" s="5"/>
      <c r="D36" s="5"/>
      <c r="E36" s="5"/>
      <c r="F36" s="5"/>
      <c r="G36" s="5"/>
      <c r="H36" s="5">
        <v>24.71</v>
      </c>
      <c r="I36" s="5"/>
      <c r="J36" s="5">
        <v>-18</v>
      </c>
      <c r="K36" s="5">
        <v>84.97</v>
      </c>
      <c r="L36" s="5">
        <v>20</v>
      </c>
      <c r="M36" s="5"/>
      <c r="N36" s="6">
        <f t="shared" si="0"/>
        <v>111.68</v>
      </c>
    </row>
    <row r="37" spans="1:14" s="2" customFormat="1" ht="17.45" customHeight="1" outlineLevel="1">
      <c r="A37" s="15" t="s">
        <v>47</v>
      </c>
      <c r="B37" s="9"/>
      <c r="C37" s="5"/>
      <c r="D37" s="5"/>
      <c r="E37" s="5"/>
      <c r="F37" s="5"/>
      <c r="G37" s="5"/>
      <c r="H37" s="5"/>
      <c r="I37" s="5"/>
      <c r="J37" s="5"/>
      <c r="K37" s="5"/>
      <c r="L37" s="5"/>
      <c r="M37" s="5">
        <v>0.13</v>
      </c>
      <c r="N37" s="6">
        <f t="shared" si="0"/>
        <v>0.13</v>
      </c>
    </row>
    <row r="38" spans="1:14" s="2" customFormat="1" ht="17.45" customHeight="1" outlineLevel="1">
      <c r="A38" s="15" t="s">
        <v>48</v>
      </c>
      <c r="B38" s="9"/>
      <c r="C38" s="5"/>
      <c r="D38" s="5"/>
      <c r="E38" s="5"/>
      <c r="F38" s="5">
        <v>0.08</v>
      </c>
      <c r="G38" s="5"/>
      <c r="H38" s="5"/>
      <c r="I38" s="5"/>
      <c r="J38" s="5"/>
      <c r="K38" s="5"/>
      <c r="L38" s="5">
        <v>17.2</v>
      </c>
      <c r="M38" s="5">
        <v>12.9</v>
      </c>
      <c r="N38" s="6">
        <f t="shared" si="0"/>
        <v>30.18</v>
      </c>
    </row>
    <row r="39" spans="1:14" s="2" customFormat="1" ht="17.45" customHeight="1" outlineLevel="1">
      <c r="A39" s="15" t="s">
        <v>49</v>
      </c>
      <c r="B39" s="9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6">
        <f t="shared" si="0"/>
        <v>0</v>
      </c>
    </row>
    <row r="40" spans="1:14" s="2" customFormat="1" ht="17.45" customHeight="1" outlineLevel="1">
      <c r="A40" s="15" t="s">
        <v>50</v>
      </c>
      <c r="B40" s="9">
        <v>0.31</v>
      </c>
      <c r="C40" s="5">
        <v>1.61</v>
      </c>
      <c r="D40" s="5">
        <v>12.53</v>
      </c>
      <c r="E40" s="5">
        <v>7.44</v>
      </c>
      <c r="F40" s="5">
        <v>13.33</v>
      </c>
      <c r="G40" s="5">
        <v>13.6</v>
      </c>
      <c r="H40" s="5">
        <v>13.64</v>
      </c>
      <c r="I40" s="5">
        <v>24.86</v>
      </c>
      <c r="J40" s="5">
        <v>15.37</v>
      </c>
      <c r="K40" s="5">
        <v>13.91</v>
      </c>
      <c r="L40" s="5">
        <v>13.79</v>
      </c>
      <c r="M40" s="5">
        <v>24.87</v>
      </c>
      <c r="N40" s="6">
        <f t="shared" si="0"/>
        <v>155.26</v>
      </c>
    </row>
    <row r="41" spans="1:14" s="2" customFormat="1" ht="17.45" customHeight="1" outlineLevel="1">
      <c r="A41" s="15" t="s">
        <v>37</v>
      </c>
      <c r="B41" s="9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6">
        <f t="shared" si="0"/>
        <v>0</v>
      </c>
    </row>
    <row r="42" spans="1:14" s="2" customFormat="1" ht="17.45" customHeight="1" outlineLevel="1">
      <c r="A42" s="15" t="s">
        <v>3</v>
      </c>
      <c r="B42" s="9"/>
      <c r="C42" s="5"/>
      <c r="D42" s="5"/>
      <c r="E42" s="5"/>
      <c r="F42" s="5"/>
      <c r="G42" s="5">
        <v>20</v>
      </c>
      <c r="H42" s="5"/>
      <c r="I42" s="5"/>
      <c r="J42" s="5"/>
      <c r="K42" s="5"/>
      <c r="L42" s="5"/>
      <c r="M42" s="5"/>
      <c r="N42" s="6">
        <f t="shared" si="0"/>
        <v>20</v>
      </c>
    </row>
    <row r="43" spans="1:14" s="2" customFormat="1" ht="17.45" customHeight="1" outlineLevel="1">
      <c r="A43" s="15" t="s">
        <v>38</v>
      </c>
      <c r="B43" s="9"/>
      <c r="C43" s="5"/>
      <c r="D43" s="5"/>
      <c r="E43" s="5"/>
      <c r="F43" s="5">
        <v>0.03</v>
      </c>
      <c r="G43" s="5">
        <v>0.08</v>
      </c>
      <c r="H43" s="5">
        <v>0.01</v>
      </c>
      <c r="I43" s="5">
        <v>0.01</v>
      </c>
      <c r="J43" s="5">
        <v>0.1</v>
      </c>
      <c r="K43" s="5">
        <v>0.1</v>
      </c>
      <c r="L43" s="5">
        <v>0.1</v>
      </c>
      <c r="M43" s="5"/>
      <c r="N43" s="6">
        <f t="shared" si="0"/>
        <v>0.43000000000000005</v>
      </c>
    </row>
    <row r="44" spans="1:14" s="2" customFormat="1" ht="17.45" customHeight="1" outlineLevel="1">
      <c r="A44" s="15" t="s">
        <v>39</v>
      </c>
      <c r="B44" s="9"/>
      <c r="C44" s="5"/>
      <c r="D44" s="5"/>
      <c r="E44" s="5"/>
      <c r="F44" s="5"/>
      <c r="G44" s="5"/>
      <c r="H44" s="5"/>
      <c r="I44" s="5">
        <v>42.64</v>
      </c>
      <c r="J44" s="5">
        <v>27.62</v>
      </c>
      <c r="K44" s="5">
        <v>9.94</v>
      </c>
      <c r="L44" s="5">
        <v>3.68</v>
      </c>
      <c r="M44" s="5">
        <v>5.14</v>
      </c>
      <c r="N44" s="6">
        <f t="shared" si="0"/>
        <v>89.02000000000001</v>
      </c>
    </row>
    <row r="45" spans="1:14" s="2" customFormat="1" ht="17.45" customHeight="1" outlineLevel="1">
      <c r="A45" s="15" t="s">
        <v>51</v>
      </c>
      <c r="B45" s="9"/>
      <c r="C45" s="5"/>
      <c r="D45" s="5"/>
      <c r="E45" s="5">
        <v>0.8</v>
      </c>
      <c r="F45" s="5">
        <v>0.64</v>
      </c>
      <c r="G45" s="5">
        <v>0.6</v>
      </c>
      <c r="H45" s="5">
        <v>1.32</v>
      </c>
      <c r="I45" s="5">
        <v>0.59</v>
      </c>
      <c r="J45" s="5">
        <v>0.7</v>
      </c>
      <c r="K45" s="5">
        <v>2.2000000000000002</v>
      </c>
      <c r="L45" s="5">
        <v>1.4</v>
      </c>
      <c r="M45" s="5">
        <v>2.17</v>
      </c>
      <c r="N45" s="6">
        <f t="shared" si="0"/>
        <v>10.42</v>
      </c>
    </row>
    <row r="46" spans="1:14" ht="17.100000000000001" customHeight="1" thickBot="1">
      <c r="A46" s="22" t="s">
        <v>4</v>
      </c>
      <c r="B46" s="12">
        <f>B28-B29</f>
        <v>-0.48</v>
      </c>
      <c r="C46" s="8">
        <f t="shared" ref="C46:M46" si="7">C28-C29</f>
        <v>-2.41</v>
      </c>
      <c r="D46" s="8">
        <f t="shared" si="7"/>
        <v>-53.82</v>
      </c>
      <c r="E46" s="8">
        <f t="shared" si="7"/>
        <v>-94.56</v>
      </c>
      <c r="F46" s="8">
        <f t="shared" si="7"/>
        <v>-26.1</v>
      </c>
      <c r="G46" s="8">
        <f t="shared" si="7"/>
        <v>-53.809999999999995</v>
      </c>
      <c r="H46" s="8">
        <f t="shared" si="7"/>
        <v>-89.79</v>
      </c>
      <c r="I46" s="8">
        <f t="shared" si="7"/>
        <v>-468.9799999999999</v>
      </c>
      <c r="J46" s="8">
        <f t="shared" si="7"/>
        <v>-46.120000000000005</v>
      </c>
      <c r="K46" s="8">
        <f t="shared" si="7"/>
        <v>-385.25000000000006</v>
      </c>
      <c r="L46" s="8">
        <f t="shared" si="7"/>
        <v>-267.64</v>
      </c>
      <c r="M46" s="8">
        <f t="shared" si="7"/>
        <v>-367.03999999999996</v>
      </c>
      <c r="N46" s="8">
        <f t="shared" si="0"/>
        <v>-1856</v>
      </c>
    </row>
  </sheetData>
  <phoneticPr fontId="2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0"/>
  <sheetViews>
    <sheetView workbookViewId="0">
      <selection activeCell="F4" sqref="F4"/>
    </sheetView>
  </sheetViews>
  <sheetFormatPr defaultColWidth="8.625" defaultRowHeight="14.25" outlineLevelRow="1"/>
  <cols>
    <col min="1" max="1" width="36" style="102" customWidth="1"/>
    <col min="2" max="2" width="16.875" style="90" hidden="1" customWidth="1"/>
    <col min="3" max="3" width="16.125" style="91" customWidth="1"/>
    <col min="4" max="4" width="16.125" style="92" customWidth="1"/>
    <col min="5" max="5" width="10.375" style="91" customWidth="1"/>
    <col min="6" max="6" width="10.375" style="92" customWidth="1"/>
    <col min="7" max="7" width="10.375" style="91" customWidth="1"/>
    <col min="8" max="8" width="10.375" style="101" customWidth="1"/>
    <col min="9" max="9" width="10.25" style="36" customWidth="1"/>
    <col min="10" max="10" width="7.125" style="96" customWidth="1"/>
    <col min="11" max="11" width="10" style="36" customWidth="1"/>
    <col min="12" max="12" width="8.125" style="97" customWidth="1"/>
    <col min="13" max="13" width="9.75" style="36" customWidth="1"/>
    <col min="14" max="14" width="10.375" style="97" customWidth="1"/>
    <col min="15" max="16384" width="8.625" style="36"/>
  </cols>
  <sheetData>
    <row r="1" spans="1:14" ht="24.75" customHeight="1" thickBot="1">
      <c r="A1" s="26" t="s">
        <v>140</v>
      </c>
      <c r="B1" s="27"/>
      <c r="C1" s="28"/>
      <c r="D1" s="29"/>
      <c r="E1" s="30"/>
      <c r="F1" s="31"/>
      <c r="G1" s="32"/>
      <c r="H1" s="33" t="s">
        <v>63</v>
      </c>
      <c r="I1" s="33"/>
      <c r="J1" s="34"/>
      <c r="K1" s="33"/>
      <c r="L1" s="35"/>
      <c r="N1" s="35"/>
    </row>
    <row r="2" spans="1:14" s="39" customFormat="1" ht="15">
      <c r="A2" s="37" t="s">
        <v>64</v>
      </c>
      <c r="B2" s="38"/>
      <c r="C2" s="128" t="s">
        <v>103</v>
      </c>
      <c r="D2" s="128"/>
      <c r="E2" s="128"/>
      <c r="F2" s="128"/>
      <c r="G2" s="128"/>
      <c r="H2" s="129"/>
    </row>
    <row r="3" spans="1:14" s="39" customFormat="1" ht="26.25" customHeight="1">
      <c r="A3" s="40" t="s">
        <v>65</v>
      </c>
      <c r="B3" s="41"/>
      <c r="C3" s="42" t="s">
        <v>66</v>
      </c>
      <c r="D3" s="43" t="s">
        <v>67</v>
      </c>
      <c r="E3" s="42" t="s">
        <v>131</v>
      </c>
      <c r="F3" s="44" t="s">
        <v>68</v>
      </c>
      <c r="G3" s="42" t="s">
        <v>69</v>
      </c>
      <c r="H3" s="107" t="s">
        <v>70</v>
      </c>
    </row>
    <row r="4" spans="1:14" ht="16.5">
      <c r="A4" s="45" t="s">
        <v>71</v>
      </c>
      <c r="B4" s="46"/>
      <c r="C4" s="47">
        <f>ASSASSINA!M3</f>
        <v>254.79</v>
      </c>
      <c r="D4" s="48"/>
      <c r="E4" s="47">
        <f>ASSASSINA!L3</f>
        <v>60.14</v>
      </c>
      <c r="F4" s="49">
        <f>IFERROR((C4-E4)/ABS(E4),"-")</f>
        <v>3.2366145660126366</v>
      </c>
      <c r="G4" s="47">
        <v>47.083333333333329</v>
      </c>
      <c r="H4" s="108">
        <f>IF(G4&gt;0,C4/G4,IF(G4&lt;0,(G4+G4-C4)/G4,"-"))</f>
        <v>5.4114690265486729</v>
      </c>
      <c r="J4" s="36"/>
      <c r="L4" s="36"/>
      <c r="N4" s="36"/>
    </row>
    <row r="5" spans="1:14" ht="16.5">
      <c r="A5" s="45" t="s">
        <v>1</v>
      </c>
      <c r="B5" s="46"/>
      <c r="C5" s="47">
        <f>ASSASSINA!M4</f>
        <v>185.29739999999998</v>
      </c>
      <c r="D5" s="48"/>
      <c r="E5" s="47">
        <f>ASSASSINA!L4</f>
        <v>49.527899999999995</v>
      </c>
      <c r="F5" s="49">
        <f t="shared" ref="F5:F47" si="0">IFERROR((C5-E5)/ABS(E5),"-")</f>
        <v>2.7412731006160165</v>
      </c>
      <c r="G5" s="47">
        <v>28.249999999999996</v>
      </c>
      <c r="H5" s="108">
        <f t="shared" ref="H5:H47" si="1">IF(G5&gt;0,C5/G5,IF(G5&lt;0,(G5+G5-C5)/G5,"-"))</f>
        <v>6.5592000000000006</v>
      </c>
      <c r="J5" s="36"/>
      <c r="L5" s="36"/>
      <c r="N5" s="36"/>
    </row>
    <row r="6" spans="1:14" ht="16.5">
      <c r="A6" s="45" t="s">
        <v>72</v>
      </c>
      <c r="B6" s="46"/>
      <c r="C6" s="47">
        <f>ASSASSINA!M5</f>
        <v>185.29739999999998</v>
      </c>
      <c r="D6" s="48"/>
      <c r="E6" s="47">
        <f>ASSASSINA!L5</f>
        <v>49.527899999999995</v>
      </c>
      <c r="F6" s="49">
        <f t="shared" si="0"/>
        <v>2.7412731006160165</v>
      </c>
      <c r="G6" s="47">
        <v>28.249999999999996</v>
      </c>
      <c r="H6" s="108">
        <f t="shared" si="1"/>
        <v>6.5592000000000006</v>
      </c>
      <c r="J6" s="36"/>
      <c r="L6" s="36"/>
      <c r="N6" s="36"/>
    </row>
    <row r="7" spans="1:14" ht="16.5">
      <c r="A7" s="45" t="s">
        <v>73</v>
      </c>
      <c r="B7" s="46"/>
      <c r="C7" s="47">
        <f>ASSASSINA!M6</f>
        <v>163.98</v>
      </c>
      <c r="D7" s="51">
        <f>C7/$C$7</f>
        <v>1</v>
      </c>
      <c r="E7" s="47">
        <f>ASSASSINA!L6</f>
        <v>43.83</v>
      </c>
      <c r="F7" s="49">
        <f t="shared" si="0"/>
        <v>2.7412731006160165</v>
      </c>
      <c r="G7" s="47">
        <v>25</v>
      </c>
      <c r="H7" s="108">
        <f t="shared" si="1"/>
        <v>6.5591999999999997</v>
      </c>
      <c r="J7" s="36"/>
      <c r="L7" s="36"/>
      <c r="N7" s="36"/>
    </row>
    <row r="8" spans="1:14" ht="16.5">
      <c r="A8" s="45" t="s">
        <v>74</v>
      </c>
      <c r="B8" s="46"/>
      <c r="C8" s="47">
        <f>ASSASSINA!M7</f>
        <v>39.700000000000003</v>
      </c>
      <c r="D8" s="51">
        <f t="shared" ref="D8:D47" si="2">C8/$C$7</f>
        <v>0.24210269545066473</v>
      </c>
      <c r="E8" s="47">
        <f>ASSASSINA!L7</f>
        <v>9.4600000000000009</v>
      </c>
      <c r="F8" s="49">
        <f t="shared" si="0"/>
        <v>3.1966173361522197</v>
      </c>
      <c r="G8" s="47">
        <v>5</v>
      </c>
      <c r="H8" s="108">
        <f t="shared" si="1"/>
        <v>7.94</v>
      </c>
      <c r="J8" s="36"/>
      <c r="L8" s="36"/>
      <c r="N8" s="36"/>
    </row>
    <row r="9" spans="1:14" ht="16.5">
      <c r="A9" s="45" t="s">
        <v>75</v>
      </c>
      <c r="B9" s="46"/>
      <c r="C9" s="47">
        <f>ASSASSINA!M8</f>
        <v>124.27999999999999</v>
      </c>
      <c r="D9" s="51">
        <f t="shared" si="2"/>
        <v>0.75789730454933524</v>
      </c>
      <c r="E9" s="47">
        <f>ASSASSINA!L8</f>
        <v>34.369999999999997</v>
      </c>
      <c r="F9" s="49">
        <f t="shared" si="0"/>
        <v>2.6159441373290662</v>
      </c>
      <c r="G9" s="47">
        <v>20</v>
      </c>
      <c r="H9" s="108">
        <f t="shared" si="1"/>
        <v>6.2139999999999995</v>
      </c>
      <c r="J9" s="36"/>
      <c r="L9" s="36"/>
      <c r="N9" s="36"/>
    </row>
    <row r="10" spans="1:14" s="57" customFormat="1" ht="17.25" thickBot="1">
      <c r="A10" s="52" t="s">
        <v>76</v>
      </c>
      <c r="B10" s="53"/>
      <c r="C10" s="54">
        <f>IFERROR(C9/C7,0)</f>
        <v>0.75789730454933524</v>
      </c>
      <c r="D10" s="55">
        <f t="shared" si="2"/>
        <v>4.621888672699935E-3</v>
      </c>
      <c r="E10" s="54">
        <f>IFERROR(E9/E7,0)</f>
        <v>0.78416609628108602</v>
      </c>
      <c r="F10" s="56"/>
      <c r="G10" s="54">
        <f>IFERROR(G9/G7,0)</f>
        <v>0.8</v>
      </c>
      <c r="H10" s="109"/>
    </row>
    <row r="11" spans="1:14" ht="17.25" thickTop="1">
      <c r="A11" s="58" t="s">
        <v>77</v>
      </c>
      <c r="B11" s="59"/>
      <c r="C11" s="60">
        <f>SUM(C12:C28)</f>
        <v>168.24999999999997</v>
      </c>
      <c r="D11" s="61">
        <f t="shared" si="2"/>
        <v>1.0260397609464569</v>
      </c>
      <c r="E11" s="60">
        <f>SUM(E12:E28)</f>
        <v>43.550000000000004</v>
      </c>
      <c r="F11" s="62">
        <f t="shared" si="0"/>
        <v>2.8633754305396084</v>
      </c>
      <c r="G11" s="60">
        <f>SUM(G12:G28)</f>
        <v>37.699999999999996</v>
      </c>
      <c r="H11" s="110">
        <f t="shared" si="1"/>
        <v>4.4628647214854107</v>
      </c>
      <c r="J11" s="36"/>
      <c r="L11" s="36"/>
      <c r="N11" s="36"/>
    </row>
    <row r="12" spans="1:14" ht="16.5" outlineLevel="1">
      <c r="A12" s="63" t="s">
        <v>26</v>
      </c>
      <c r="B12" s="64" t="s">
        <v>78</v>
      </c>
      <c r="C12" s="65">
        <f>ASSASSINA!M11</f>
        <v>0</v>
      </c>
      <c r="D12" s="51">
        <f t="shared" si="2"/>
        <v>0</v>
      </c>
      <c r="E12" s="66">
        <f>ASSASSINA!L11</f>
        <v>0</v>
      </c>
      <c r="F12" s="49" t="str">
        <f>IFERROR((C12-E12)/ABS(E12),"-")</f>
        <v>-</v>
      </c>
      <c r="G12" s="47"/>
      <c r="H12" s="108" t="str">
        <f t="shared" si="1"/>
        <v>-</v>
      </c>
      <c r="J12" s="36"/>
      <c r="L12" s="36"/>
      <c r="N12" s="36"/>
    </row>
    <row r="13" spans="1:14" ht="16.5" outlineLevel="1">
      <c r="A13" s="63" t="s">
        <v>27</v>
      </c>
      <c r="B13" s="64" t="s">
        <v>79</v>
      </c>
      <c r="C13" s="65">
        <f>ASSASSINA!M12</f>
        <v>17.399999999999999</v>
      </c>
      <c r="D13" s="51">
        <f t="shared" si="2"/>
        <v>0.10611050128064398</v>
      </c>
      <c r="E13" s="66">
        <f>ASSASSINA!L12</f>
        <v>1.76</v>
      </c>
      <c r="F13" s="49">
        <f t="shared" ref="F13:F28" si="3">IFERROR((C13-E13)/ABS(E13),"-")</f>
        <v>8.8863636363636349</v>
      </c>
      <c r="G13" s="47">
        <v>3</v>
      </c>
      <c r="H13" s="108">
        <f t="shared" si="1"/>
        <v>5.8</v>
      </c>
      <c r="J13" s="36"/>
      <c r="L13" s="36"/>
      <c r="N13" s="36"/>
    </row>
    <row r="14" spans="1:14" ht="16.5" outlineLevel="1">
      <c r="A14" s="67" t="s">
        <v>28</v>
      </c>
      <c r="B14" s="68" t="s">
        <v>80</v>
      </c>
      <c r="C14" s="65">
        <f>ASSASSINA!M13</f>
        <v>51.7</v>
      </c>
      <c r="D14" s="51">
        <f t="shared" si="2"/>
        <v>0.31528235150628131</v>
      </c>
      <c r="E14" s="66">
        <f>ASSASSINA!L13</f>
        <v>20.56</v>
      </c>
      <c r="F14" s="49">
        <f t="shared" si="3"/>
        <v>1.5145914396887163</v>
      </c>
      <c r="G14" s="47">
        <v>10</v>
      </c>
      <c r="H14" s="108">
        <f t="shared" si="1"/>
        <v>5.17</v>
      </c>
      <c r="J14" s="36"/>
      <c r="L14" s="36"/>
      <c r="N14" s="36"/>
    </row>
    <row r="15" spans="1:14" ht="16.5" outlineLevel="1">
      <c r="A15" s="67" t="s">
        <v>29</v>
      </c>
      <c r="B15" s="68" t="s">
        <v>81</v>
      </c>
      <c r="C15" s="65">
        <f>ASSASSINA!M14</f>
        <v>0.02</v>
      </c>
      <c r="D15" s="51">
        <f t="shared" si="2"/>
        <v>1.2196609342602758E-4</v>
      </c>
      <c r="E15" s="66">
        <f>ASSASSINA!L14</f>
        <v>0.05</v>
      </c>
      <c r="F15" s="49">
        <f t="shared" si="3"/>
        <v>-0.6</v>
      </c>
      <c r="G15" s="47">
        <v>0.2</v>
      </c>
      <c r="H15" s="108">
        <f t="shared" si="1"/>
        <v>9.9999999999999992E-2</v>
      </c>
      <c r="J15" s="36"/>
      <c r="L15" s="36"/>
      <c r="N15" s="36"/>
    </row>
    <row r="16" spans="1:14" ht="16.5" outlineLevel="1">
      <c r="A16" s="67" t="s">
        <v>30</v>
      </c>
      <c r="B16" s="68" t="s">
        <v>82</v>
      </c>
      <c r="C16" s="65">
        <f>ASSASSINA!M15</f>
        <v>0</v>
      </c>
      <c r="D16" s="51">
        <f t="shared" si="2"/>
        <v>0</v>
      </c>
      <c r="E16" s="66">
        <f>ASSASSINA!L15</f>
        <v>0</v>
      </c>
      <c r="F16" s="49" t="str">
        <f t="shared" si="3"/>
        <v>-</v>
      </c>
      <c r="G16" s="47"/>
      <c r="H16" s="108" t="str">
        <f t="shared" si="1"/>
        <v>-</v>
      </c>
      <c r="J16" s="36"/>
      <c r="L16" s="36"/>
      <c r="N16" s="36"/>
    </row>
    <row r="17" spans="1:14" ht="16.5" outlineLevel="1">
      <c r="A17" s="67" t="s">
        <v>31</v>
      </c>
      <c r="B17" s="68" t="s">
        <v>83</v>
      </c>
      <c r="C17" s="65">
        <f>ASSASSINA!M16</f>
        <v>2.2000000000000002</v>
      </c>
      <c r="D17" s="51">
        <f t="shared" si="2"/>
        <v>1.3416270276863033E-2</v>
      </c>
      <c r="E17" s="66">
        <f>ASSASSINA!L16</f>
        <v>0</v>
      </c>
      <c r="F17" s="49" t="str">
        <f t="shared" si="3"/>
        <v>-</v>
      </c>
      <c r="G17" s="47"/>
      <c r="H17" s="108" t="str">
        <f t="shared" si="1"/>
        <v>-</v>
      </c>
      <c r="J17" s="36"/>
      <c r="L17" s="36"/>
      <c r="N17" s="36"/>
    </row>
    <row r="18" spans="1:14" ht="16.5" outlineLevel="1">
      <c r="A18" s="67" t="s">
        <v>32</v>
      </c>
      <c r="B18" s="68" t="s">
        <v>84</v>
      </c>
      <c r="C18" s="65">
        <f>ASSASSINA!M17</f>
        <v>0</v>
      </c>
      <c r="D18" s="51">
        <f t="shared" si="2"/>
        <v>0</v>
      </c>
      <c r="E18" s="66">
        <f>ASSASSINA!L17</f>
        <v>0</v>
      </c>
      <c r="F18" s="49" t="str">
        <f t="shared" si="3"/>
        <v>-</v>
      </c>
      <c r="G18" s="47"/>
      <c r="H18" s="108" t="str">
        <f t="shared" si="1"/>
        <v>-</v>
      </c>
      <c r="J18" s="36"/>
      <c r="L18" s="36"/>
      <c r="N18" s="36"/>
    </row>
    <row r="19" spans="1:14" ht="16.5" outlineLevel="1">
      <c r="A19" s="67" t="s">
        <v>33</v>
      </c>
      <c r="B19" s="68" t="s">
        <v>85</v>
      </c>
      <c r="C19" s="65">
        <f>ASSASSINA!M18</f>
        <v>61.27</v>
      </c>
      <c r="D19" s="51">
        <f t="shared" si="2"/>
        <v>0.37364312721063547</v>
      </c>
      <c r="E19" s="66">
        <f>ASSASSINA!L18</f>
        <v>4.0199999999999996</v>
      </c>
      <c r="F19" s="49">
        <f t="shared" si="3"/>
        <v>14.241293532338309</v>
      </c>
      <c r="G19" s="47">
        <v>1</v>
      </c>
      <c r="H19" s="108">
        <f t="shared" si="1"/>
        <v>61.27</v>
      </c>
      <c r="J19" s="36"/>
      <c r="L19" s="36"/>
      <c r="N19" s="36"/>
    </row>
    <row r="20" spans="1:14" ht="16.5" outlineLevel="1">
      <c r="A20" s="67" t="s">
        <v>34</v>
      </c>
      <c r="B20" s="68" t="s">
        <v>86</v>
      </c>
      <c r="C20" s="65">
        <f>ASSASSINA!M19</f>
        <v>0</v>
      </c>
      <c r="D20" s="51">
        <f t="shared" si="2"/>
        <v>0</v>
      </c>
      <c r="E20" s="66">
        <f>ASSASSINA!L19</f>
        <v>0</v>
      </c>
      <c r="F20" s="49" t="str">
        <f t="shared" si="3"/>
        <v>-</v>
      </c>
      <c r="G20" s="47"/>
      <c r="H20" s="108" t="str">
        <f t="shared" si="1"/>
        <v>-</v>
      </c>
      <c r="J20" s="36"/>
      <c r="L20" s="36"/>
      <c r="N20" s="36"/>
    </row>
    <row r="21" spans="1:14" ht="16.5" outlineLevel="1">
      <c r="A21" s="67" t="s">
        <v>35</v>
      </c>
      <c r="B21" s="64" t="s">
        <v>87</v>
      </c>
      <c r="C21" s="65">
        <f>ASSASSINA!M20</f>
        <v>0</v>
      </c>
      <c r="D21" s="51">
        <f t="shared" si="2"/>
        <v>0</v>
      </c>
      <c r="E21" s="66">
        <f>ASSASSINA!L20</f>
        <v>0</v>
      </c>
      <c r="F21" s="49" t="str">
        <f t="shared" si="3"/>
        <v>-</v>
      </c>
      <c r="G21" s="47"/>
      <c r="H21" s="108" t="str">
        <f t="shared" si="1"/>
        <v>-</v>
      </c>
      <c r="J21" s="36"/>
      <c r="L21" s="36"/>
      <c r="N21" s="36"/>
    </row>
    <row r="22" spans="1:14" ht="16.5" outlineLevel="1">
      <c r="A22" s="67" t="s">
        <v>36</v>
      </c>
      <c r="B22" s="64" t="s">
        <v>88</v>
      </c>
      <c r="C22" s="65">
        <f>ASSASSINA!M21</f>
        <v>17.48</v>
      </c>
      <c r="D22" s="51">
        <f t="shared" si="2"/>
        <v>0.1065983656543481</v>
      </c>
      <c r="E22" s="66">
        <f>ASSASSINA!L21</f>
        <v>7.98</v>
      </c>
      <c r="F22" s="49">
        <f t="shared" si="3"/>
        <v>1.1904761904761905</v>
      </c>
      <c r="G22" s="47">
        <v>11</v>
      </c>
      <c r="H22" s="108">
        <f t="shared" si="1"/>
        <v>1.5890909090909091</v>
      </c>
      <c r="J22" s="36"/>
      <c r="L22" s="36"/>
      <c r="N22" s="36"/>
    </row>
    <row r="23" spans="1:14" ht="16.5" outlineLevel="1">
      <c r="A23" s="67" t="s">
        <v>37</v>
      </c>
      <c r="B23" s="68" t="s">
        <v>89</v>
      </c>
      <c r="C23" s="65">
        <f>ASSASSINA!M22</f>
        <v>0</v>
      </c>
      <c r="D23" s="51">
        <f t="shared" si="2"/>
        <v>0</v>
      </c>
      <c r="E23" s="66">
        <f>ASSASSINA!L22</f>
        <v>0.02</v>
      </c>
      <c r="F23" s="49">
        <f t="shared" si="3"/>
        <v>-1</v>
      </c>
      <c r="G23" s="69"/>
      <c r="H23" s="108" t="str">
        <f t="shared" si="1"/>
        <v>-</v>
      </c>
      <c r="J23" s="36"/>
      <c r="L23" s="36"/>
      <c r="N23" s="36"/>
    </row>
    <row r="24" spans="1:14" ht="16.5" outlineLevel="1">
      <c r="A24" s="70" t="s">
        <v>3</v>
      </c>
      <c r="B24" s="46" t="s">
        <v>90</v>
      </c>
      <c r="C24" s="65">
        <f>ASSASSINA!M23</f>
        <v>8.16</v>
      </c>
      <c r="D24" s="51">
        <f t="shared" si="2"/>
        <v>4.9762166117819251E-2</v>
      </c>
      <c r="E24" s="66">
        <f>ASSASSINA!L23</f>
        <v>2.97</v>
      </c>
      <c r="F24" s="49">
        <f t="shared" si="3"/>
        <v>1.7474747474747472</v>
      </c>
      <c r="G24" s="47">
        <v>2</v>
      </c>
      <c r="H24" s="108">
        <f t="shared" si="1"/>
        <v>4.08</v>
      </c>
      <c r="J24" s="36"/>
      <c r="L24" s="36"/>
      <c r="N24" s="36"/>
    </row>
    <row r="25" spans="1:14" ht="16.5" outlineLevel="1">
      <c r="A25" s="70" t="s">
        <v>38</v>
      </c>
      <c r="B25" s="46" t="s">
        <v>91</v>
      </c>
      <c r="C25" s="65">
        <f>ASSASSINA!M24</f>
        <v>0</v>
      </c>
      <c r="D25" s="51">
        <f t="shared" si="2"/>
        <v>0</v>
      </c>
      <c r="E25" s="66">
        <f>ASSASSINA!L24</f>
        <v>0.37</v>
      </c>
      <c r="F25" s="49">
        <f t="shared" si="3"/>
        <v>-1</v>
      </c>
      <c r="G25" s="47">
        <v>0.4</v>
      </c>
      <c r="H25" s="108">
        <f t="shared" si="1"/>
        <v>0</v>
      </c>
      <c r="J25" s="36"/>
      <c r="L25" s="36"/>
      <c r="N25" s="36"/>
    </row>
    <row r="26" spans="1:14" ht="16.5" outlineLevel="1">
      <c r="A26" s="70" t="s">
        <v>39</v>
      </c>
      <c r="B26" s="46" t="s">
        <v>92</v>
      </c>
      <c r="C26" s="65">
        <f>ASSASSINA!M25</f>
        <v>0.6</v>
      </c>
      <c r="D26" s="51">
        <f t="shared" si="2"/>
        <v>3.6589828027808269E-3</v>
      </c>
      <c r="E26" s="66">
        <f>ASSASSINA!L25</f>
        <v>0</v>
      </c>
      <c r="F26" s="49" t="str">
        <f t="shared" si="3"/>
        <v>-</v>
      </c>
      <c r="G26" s="47"/>
      <c r="H26" s="108" t="str">
        <f t="shared" si="1"/>
        <v>-</v>
      </c>
      <c r="J26" s="36"/>
      <c r="L26" s="36"/>
      <c r="N26" s="36"/>
    </row>
    <row r="27" spans="1:14" ht="16.5" outlineLevel="1">
      <c r="A27" s="70" t="s">
        <v>40</v>
      </c>
      <c r="B27" s="46" t="s">
        <v>93</v>
      </c>
      <c r="C27" s="65">
        <f>ASSASSINA!M26</f>
        <v>0</v>
      </c>
      <c r="D27" s="51">
        <f t="shared" si="2"/>
        <v>0</v>
      </c>
      <c r="E27" s="66">
        <f>ASSASSINA!L26</f>
        <v>0</v>
      </c>
      <c r="F27" s="49"/>
      <c r="G27" s="47"/>
      <c r="H27" s="108" t="str">
        <f t="shared" si="1"/>
        <v>-</v>
      </c>
      <c r="J27" s="36"/>
      <c r="L27" s="36"/>
      <c r="N27" s="36"/>
    </row>
    <row r="28" spans="1:14" ht="16.5" outlineLevel="1">
      <c r="A28" s="70" t="s">
        <v>41</v>
      </c>
      <c r="B28" s="46" t="s">
        <v>94</v>
      </c>
      <c r="C28" s="65">
        <f>ASSASSINA!M27</f>
        <v>9.42</v>
      </c>
      <c r="D28" s="51">
        <f t="shared" si="2"/>
        <v>5.7446030003658985E-2</v>
      </c>
      <c r="E28" s="66">
        <f>ASSASSINA!L27</f>
        <v>5.82</v>
      </c>
      <c r="F28" s="49">
        <f t="shared" si="3"/>
        <v>0.61855670103092775</v>
      </c>
      <c r="G28" s="47">
        <v>10.1</v>
      </c>
      <c r="H28" s="108">
        <f t="shared" si="1"/>
        <v>0.93267326732673272</v>
      </c>
      <c r="J28" s="36"/>
      <c r="L28" s="36"/>
      <c r="N28" s="36"/>
    </row>
    <row r="29" spans="1:14" s="39" customFormat="1" ht="16.5">
      <c r="A29" s="71" t="s">
        <v>52</v>
      </c>
      <c r="B29" s="72"/>
      <c r="C29" s="73">
        <f>C9-C11</f>
        <v>-43.969999999999985</v>
      </c>
      <c r="D29" s="74">
        <f t="shared" si="2"/>
        <v>-0.26814245639712153</v>
      </c>
      <c r="E29" s="66">
        <f>ASSASSINA!L28</f>
        <v>-9.1800000000000068</v>
      </c>
      <c r="F29" s="76">
        <f t="shared" si="0"/>
        <v>-3.7897603485838727</v>
      </c>
      <c r="G29" s="75">
        <f>G9-G11</f>
        <v>-17.699999999999996</v>
      </c>
      <c r="H29" s="111">
        <f t="shared" si="1"/>
        <v>-0.48418079096045169</v>
      </c>
    </row>
    <row r="30" spans="1:14" ht="16.5">
      <c r="A30" s="77" t="s">
        <v>95</v>
      </c>
      <c r="B30" s="78"/>
      <c r="C30" s="79">
        <f>SUM(C31:C46)</f>
        <v>323.07</v>
      </c>
      <c r="D30" s="80">
        <f t="shared" si="2"/>
        <v>1.9701792901573363</v>
      </c>
      <c r="E30" s="81">
        <f>SUM(E31:E46)</f>
        <v>258.45999999999998</v>
      </c>
      <c r="F30" s="82">
        <f>IFERROR((C30-E30)/ABS(E30),"-")</f>
        <v>0.24998065464675392</v>
      </c>
      <c r="G30" s="81">
        <f>SUM(G31:G46)</f>
        <v>111</v>
      </c>
      <c r="H30" s="112">
        <f t="shared" si="1"/>
        <v>2.9105405405405405</v>
      </c>
      <c r="J30" s="36"/>
      <c r="L30" s="36"/>
      <c r="N30" s="36"/>
    </row>
    <row r="31" spans="1:14" ht="16.5" outlineLevel="1">
      <c r="A31" s="70" t="s">
        <v>42</v>
      </c>
      <c r="B31" s="46" t="s">
        <v>80</v>
      </c>
      <c r="C31" s="50">
        <f>ASSASSINA!M30</f>
        <v>241.11</v>
      </c>
      <c r="D31" s="51">
        <f t="shared" si="2"/>
        <v>1.4703622392974756</v>
      </c>
      <c r="E31" s="47">
        <f>ASSASSINA!L30</f>
        <v>92.36</v>
      </c>
      <c r="F31" s="49">
        <f t="shared" si="0"/>
        <v>1.6105456907752274</v>
      </c>
      <c r="G31" s="47">
        <v>44</v>
      </c>
      <c r="H31" s="108">
        <f t="shared" si="1"/>
        <v>5.4797727272727279</v>
      </c>
      <c r="J31" s="36"/>
      <c r="L31" s="36"/>
      <c r="N31" s="36"/>
    </row>
    <row r="32" spans="1:14" ht="16.5" outlineLevel="1">
      <c r="A32" s="70" t="s">
        <v>43</v>
      </c>
      <c r="B32" s="46" t="s">
        <v>96</v>
      </c>
      <c r="C32" s="50">
        <f>ASSASSINA!M31</f>
        <v>0</v>
      </c>
      <c r="D32" s="51">
        <f t="shared" si="2"/>
        <v>0</v>
      </c>
      <c r="E32" s="47">
        <f>ASSASSINA!L31</f>
        <v>0</v>
      </c>
      <c r="F32" s="49" t="str">
        <f t="shared" si="0"/>
        <v>-</v>
      </c>
      <c r="G32" s="47">
        <v>50</v>
      </c>
      <c r="H32" s="108">
        <f t="shared" si="1"/>
        <v>0</v>
      </c>
      <c r="J32" s="36"/>
      <c r="L32" s="36"/>
      <c r="N32" s="36"/>
    </row>
    <row r="33" spans="1:14" ht="16.5" outlineLevel="1">
      <c r="A33" s="70" t="s">
        <v>44</v>
      </c>
      <c r="B33" s="46" t="s">
        <v>97</v>
      </c>
      <c r="C33" s="50">
        <f>ASSASSINA!M32</f>
        <v>36.450000000000003</v>
      </c>
      <c r="D33" s="51">
        <f t="shared" si="2"/>
        <v>0.22228320526893527</v>
      </c>
      <c r="E33" s="47">
        <f>ASSASSINA!L32</f>
        <v>0</v>
      </c>
      <c r="F33" s="49" t="str">
        <f t="shared" si="0"/>
        <v>-</v>
      </c>
      <c r="G33" s="47"/>
      <c r="H33" s="108" t="str">
        <f t="shared" si="1"/>
        <v>-</v>
      </c>
      <c r="J33" s="36"/>
      <c r="L33" s="36"/>
      <c r="N33" s="36"/>
    </row>
    <row r="34" spans="1:14" ht="16.5" outlineLevel="1">
      <c r="A34" s="70" t="s">
        <v>29</v>
      </c>
      <c r="B34" s="46" t="s">
        <v>81</v>
      </c>
      <c r="C34" s="50">
        <f>ASSASSINA!M33</f>
        <v>0</v>
      </c>
      <c r="D34" s="51">
        <f t="shared" si="2"/>
        <v>0</v>
      </c>
      <c r="E34" s="47">
        <f>ASSASSINA!L33</f>
        <v>0</v>
      </c>
      <c r="F34" s="49" t="str">
        <f t="shared" si="0"/>
        <v>-</v>
      </c>
      <c r="G34" s="47"/>
      <c r="H34" s="108" t="str">
        <f t="shared" si="1"/>
        <v>-</v>
      </c>
      <c r="J34" s="36"/>
      <c r="L34" s="36"/>
      <c r="N34" s="36"/>
    </row>
    <row r="35" spans="1:14" ht="16.5" outlineLevel="1">
      <c r="A35" s="70" t="s">
        <v>45</v>
      </c>
      <c r="B35" s="46" t="s">
        <v>98</v>
      </c>
      <c r="C35" s="50">
        <f>ASSASSINA!M34</f>
        <v>0</v>
      </c>
      <c r="D35" s="51">
        <f t="shared" si="2"/>
        <v>0</v>
      </c>
      <c r="E35" s="47">
        <f>ASSASSINA!L34</f>
        <v>80</v>
      </c>
      <c r="F35" s="49">
        <f t="shared" si="0"/>
        <v>-1</v>
      </c>
      <c r="G35" s="47"/>
      <c r="H35" s="108" t="str">
        <f t="shared" si="1"/>
        <v>-</v>
      </c>
      <c r="J35" s="36"/>
      <c r="L35" s="36"/>
      <c r="N35" s="36"/>
    </row>
    <row r="36" spans="1:14" ht="16.5" outlineLevel="1">
      <c r="A36" s="70" t="s">
        <v>46</v>
      </c>
      <c r="B36" s="46" t="s">
        <v>82</v>
      </c>
      <c r="C36" s="50">
        <f>ASSASSINA!M35</f>
        <v>0.3</v>
      </c>
      <c r="D36" s="51">
        <f t="shared" si="2"/>
        <v>1.8294914013904135E-3</v>
      </c>
      <c r="E36" s="47">
        <f>ASSASSINA!L35</f>
        <v>29.93</v>
      </c>
      <c r="F36" s="49">
        <f t="shared" si="0"/>
        <v>-0.98997661209488808</v>
      </c>
      <c r="G36" s="47"/>
      <c r="H36" s="108" t="str">
        <f t="shared" si="1"/>
        <v>-</v>
      </c>
      <c r="J36" s="36"/>
      <c r="L36" s="36"/>
      <c r="N36" s="36"/>
    </row>
    <row r="37" spans="1:14" ht="16.5" outlineLevel="1">
      <c r="A37" s="70" t="s">
        <v>2</v>
      </c>
      <c r="B37" s="46" t="s">
        <v>99</v>
      </c>
      <c r="C37" s="50">
        <f>ASSASSINA!M36</f>
        <v>0</v>
      </c>
      <c r="D37" s="51">
        <f t="shared" si="2"/>
        <v>0</v>
      </c>
      <c r="E37" s="47">
        <f>ASSASSINA!L36</f>
        <v>20</v>
      </c>
      <c r="F37" s="49">
        <f t="shared" si="0"/>
        <v>-1</v>
      </c>
      <c r="G37" s="47"/>
      <c r="H37" s="108" t="str">
        <f t="shared" si="1"/>
        <v>-</v>
      </c>
      <c r="J37" s="36"/>
      <c r="L37" s="36"/>
      <c r="N37" s="36"/>
    </row>
    <row r="38" spans="1:14" ht="16.5" outlineLevel="1">
      <c r="A38" s="70" t="s">
        <v>47</v>
      </c>
      <c r="B38" s="46" t="s">
        <v>83</v>
      </c>
      <c r="C38" s="50">
        <f>ASSASSINA!M37</f>
        <v>0.13</v>
      </c>
      <c r="D38" s="51">
        <f t="shared" si="2"/>
        <v>7.9277960726917924E-4</v>
      </c>
      <c r="E38" s="47">
        <f>ASSASSINA!L37</f>
        <v>0</v>
      </c>
      <c r="F38" s="49" t="str">
        <f t="shared" si="0"/>
        <v>-</v>
      </c>
      <c r="G38" s="47"/>
      <c r="H38" s="108" t="str">
        <f t="shared" si="1"/>
        <v>-</v>
      </c>
      <c r="J38" s="36"/>
      <c r="L38" s="36"/>
      <c r="N38" s="36"/>
    </row>
    <row r="39" spans="1:14" ht="16.5" outlineLevel="1">
      <c r="A39" s="70" t="s">
        <v>48</v>
      </c>
      <c r="B39" s="46" t="s">
        <v>100</v>
      </c>
      <c r="C39" s="50">
        <f>ASSASSINA!M38</f>
        <v>12.9</v>
      </c>
      <c r="D39" s="51">
        <f t="shared" si="2"/>
        <v>7.8668130259787791E-2</v>
      </c>
      <c r="E39" s="47">
        <f>ASSASSINA!L38</f>
        <v>17.2</v>
      </c>
      <c r="F39" s="49">
        <f t="shared" si="0"/>
        <v>-0.24999999999999994</v>
      </c>
      <c r="G39" s="47"/>
      <c r="H39" s="108" t="str">
        <f t="shared" si="1"/>
        <v>-</v>
      </c>
      <c r="J39" s="36"/>
      <c r="L39" s="36"/>
      <c r="N39" s="36"/>
    </row>
    <row r="40" spans="1:14" ht="16.5" outlineLevel="1">
      <c r="A40" s="70" t="s">
        <v>49</v>
      </c>
      <c r="B40" s="46" t="s">
        <v>85</v>
      </c>
      <c r="C40" s="50">
        <f>ASSASSINA!M39</f>
        <v>0</v>
      </c>
      <c r="D40" s="51">
        <f t="shared" si="2"/>
        <v>0</v>
      </c>
      <c r="E40" s="47">
        <f>ASSASSINA!L39</f>
        <v>0</v>
      </c>
      <c r="F40" s="49" t="str">
        <f t="shared" si="0"/>
        <v>-</v>
      </c>
      <c r="G40" s="47"/>
      <c r="H40" s="108" t="str">
        <f t="shared" si="1"/>
        <v>-</v>
      </c>
      <c r="J40" s="36"/>
      <c r="L40" s="36"/>
      <c r="N40" s="36"/>
    </row>
    <row r="41" spans="1:14" ht="16.5" outlineLevel="1">
      <c r="A41" s="70" t="s">
        <v>50</v>
      </c>
      <c r="B41" s="46" t="s">
        <v>101</v>
      </c>
      <c r="C41" s="50">
        <f>ASSASSINA!M40</f>
        <v>24.87</v>
      </c>
      <c r="D41" s="51">
        <f t="shared" si="2"/>
        <v>0.1516648371752653</v>
      </c>
      <c r="E41" s="47">
        <f>ASSASSINA!L40</f>
        <v>13.79</v>
      </c>
      <c r="F41" s="49">
        <f t="shared" si="0"/>
        <v>0.80348078317621485</v>
      </c>
      <c r="G41" s="47">
        <v>13</v>
      </c>
      <c r="H41" s="108">
        <f t="shared" si="1"/>
        <v>1.9130769230769231</v>
      </c>
      <c r="J41" s="36"/>
      <c r="L41" s="36"/>
      <c r="N41" s="36"/>
    </row>
    <row r="42" spans="1:14" ht="16.5" outlineLevel="1">
      <c r="A42" s="70" t="s">
        <v>37</v>
      </c>
      <c r="B42" s="46" t="s">
        <v>89</v>
      </c>
      <c r="C42" s="50">
        <f>ASSASSINA!M41</f>
        <v>0</v>
      </c>
      <c r="D42" s="51">
        <f t="shared" si="2"/>
        <v>0</v>
      </c>
      <c r="E42" s="47">
        <f>ASSASSINA!L41</f>
        <v>0</v>
      </c>
      <c r="F42" s="49" t="str">
        <f t="shared" si="0"/>
        <v>-</v>
      </c>
      <c r="G42" s="47"/>
      <c r="H42" s="108" t="str">
        <f t="shared" si="1"/>
        <v>-</v>
      </c>
      <c r="J42" s="36"/>
      <c r="L42" s="36"/>
      <c r="N42" s="36"/>
    </row>
    <row r="43" spans="1:14" ht="16.5" outlineLevel="1">
      <c r="A43" s="70" t="s">
        <v>3</v>
      </c>
      <c r="B43" s="46" t="s">
        <v>90</v>
      </c>
      <c r="C43" s="50">
        <f>ASSASSINA!M42</f>
        <v>0</v>
      </c>
      <c r="D43" s="51">
        <f t="shared" si="2"/>
        <v>0</v>
      </c>
      <c r="E43" s="47">
        <f>ASSASSINA!L42</f>
        <v>0</v>
      </c>
      <c r="F43" s="49" t="str">
        <f t="shared" si="0"/>
        <v>-</v>
      </c>
      <c r="G43" s="47"/>
      <c r="H43" s="108" t="str">
        <f t="shared" si="1"/>
        <v>-</v>
      </c>
      <c r="J43" s="36"/>
      <c r="L43" s="36"/>
      <c r="N43" s="36"/>
    </row>
    <row r="44" spans="1:14" ht="16.5" outlineLevel="1">
      <c r="A44" s="70" t="s">
        <v>38</v>
      </c>
      <c r="B44" s="46" t="s">
        <v>91</v>
      </c>
      <c r="C44" s="50">
        <f>ASSASSINA!M43</f>
        <v>0</v>
      </c>
      <c r="D44" s="51">
        <f t="shared" si="2"/>
        <v>0</v>
      </c>
      <c r="E44" s="47">
        <f>ASSASSINA!L43</f>
        <v>0.1</v>
      </c>
      <c r="F44" s="49">
        <f t="shared" si="0"/>
        <v>-1</v>
      </c>
      <c r="G44" s="83"/>
      <c r="H44" s="108" t="str">
        <f t="shared" si="1"/>
        <v>-</v>
      </c>
      <c r="J44" s="36"/>
      <c r="L44" s="36"/>
      <c r="N44" s="36"/>
    </row>
    <row r="45" spans="1:14" ht="16.5" outlineLevel="1">
      <c r="A45" s="70" t="s">
        <v>132</v>
      </c>
      <c r="B45" s="46" t="s">
        <v>92</v>
      </c>
      <c r="C45" s="50">
        <f>ASSASSINA!M44</f>
        <v>5.14</v>
      </c>
      <c r="D45" s="51">
        <f t="shared" si="2"/>
        <v>3.1345286010489082E-2</v>
      </c>
      <c r="E45" s="47">
        <f>ASSASSINA!L44</f>
        <v>3.68</v>
      </c>
      <c r="F45" s="49">
        <f t="shared" si="0"/>
        <v>0.39673913043478248</v>
      </c>
      <c r="G45" s="47"/>
      <c r="H45" s="108" t="str">
        <f t="shared" si="1"/>
        <v>-</v>
      </c>
      <c r="J45" s="36"/>
      <c r="L45" s="36"/>
      <c r="N45" s="36"/>
    </row>
    <row r="46" spans="1:14" ht="16.5" outlineLevel="1">
      <c r="A46" s="70" t="s">
        <v>51</v>
      </c>
      <c r="B46" s="46" t="s">
        <v>94</v>
      </c>
      <c r="C46" s="50">
        <f>ASSASSINA!M45</f>
        <v>2.17</v>
      </c>
      <c r="D46" s="51">
        <f t="shared" si="2"/>
        <v>1.3233321136723991E-2</v>
      </c>
      <c r="E46" s="47">
        <f>ASSASSINA!L45</f>
        <v>1.4</v>
      </c>
      <c r="F46" s="49">
        <f t="shared" si="0"/>
        <v>0.55000000000000004</v>
      </c>
      <c r="G46" s="47">
        <v>4</v>
      </c>
      <c r="H46" s="108">
        <f t="shared" si="1"/>
        <v>0.54249999999999998</v>
      </c>
      <c r="J46" s="36"/>
      <c r="L46" s="36"/>
      <c r="N46" s="36"/>
    </row>
    <row r="47" spans="1:14" s="39" customFormat="1" ht="17.25" thickBot="1">
      <c r="A47" s="84" t="s">
        <v>4</v>
      </c>
      <c r="B47" s="85"/>
      <c r="C47" s="86">
        <f>C29-C30</f>
        <v>-367.03999999999996</v>
      </c>
      <c r="D47" s="87">
        <f t="shared" si="2"/>
        <v>-2.2383217465544578</v>
      </c>
      <c r="E47" s="86">
        <f>E29-E30</f>
        <v>-267.64</v>
      </c>
      <c r="F47" s="88">
        <f t="shared" si="0"/>
        <v>-0.37139441040203253</v>
      </c>
      <c r="G47" s="86">
        <f>G29-G30</f>
        <v>-128.69999999999999</v>
      </c>
      <c r="H47" s="113">
        <f t="shared" si="1"/>
        <v>-0.85190365190365192</v>
      </c>
    </row>
    <row r="48" spans="1:14" ht="20.25" customHeight="1">
      <c r="A48" s="89" t="s">
        <v>102</v>
      </c>
      <c r="F48" s="93"/>
      <c r="G48" s="94"/>
      <c r="H48" s="95"/>
    </row>
    <row r="49" spans="1:8" ht="18.75" customHeight="1">
      <c r="A49" s="89"/>
      <c r="B49" s="36"/>
      <c r="C49" s="36"/>
      <c r="D49" s="97"/>
      <c r="E49" s="98"/>
      <c r="F49" s="97"/>
      <c r="G49" s="36"/>
      <c r="H49" s="99"/>
    </row>
    <row r="50" spans="1:8" ht="17.25">
      <c r="A50" s="100"/>
    </row>
  </sheetData>
  <mergeCells count="1">
    <mergeCell ref="C2:H2"/>
  </mergeCells>
  <phoneticPr fontId="2" type="noConversion"/>
  <pageMargins left="0.7" right="0.7" top="0.75" bottom="0.75" header="0.3" footer="0.3"/>
  <pageSetup paperSize="9" orientation="portrait" r:id="rId1"/>
  <customProperties>
    <customPr name="_pios_id" r:id="rId2"/>
  </customProperties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1"/>
  <sheetViews>
    <sheetView topLeftCell="A16" workbookViewId="0">
      <selection activeCell="B31" sqref="B31"/>
    </sheetView>
  </sheetViews>
  <sheetFormatPr defaultRowHeight="14.25"/>
  <cols>
    <col min="1" max="1" width="10.875" style="106" bestFit="1" customWidth="1"/>
    <col min="2" max="2" width="35.875" bestFit="1" customWidth="1"/>
    <col min="3" max="5" width="19.875" style="123" customWidth="1"/>
  </cols>
  <sheetData>
    <row r="1" spans="1:5" ht="30.95" customHeight="1">
      <c r="A1" s="115" t="s">
        <v>124</v>
      </c>
      <c r="B1" s="116" t="s">
        <v>119</v>
      </c>
      <c r="C1" s="119" t="s">
        <v>120</v>
      </c>
      <c r="D1" s="119" t="s">
        <v>121</v>
      </c>
      <c r="E1" s="119" t="s">
        <v>18</v>
      </c>
    </row>
    <row r="2" spans="1:5">
      <c r="A2" s="117">
        <v>1</v>
      </c>
      <c r="B2" s="103" t="s">
        <v>123</v>
      </c>
      <c r="C2" s="120">
        <v>174000</v>
      </c>
      <c r="D2" s="121"/>
      <c r="E2" s="121">
        <f>SUM(C2:D2)</f>
        <v>174000</v>
      </c>
    </row>
    <row r="3" spans="1:5">
      <c r="A3" s="117">
        <v>2</v>
      </c>
      <c r="B3" s="103" t="s">
        <v>134</v>
      </c>
      <c r="C3" s="120">
        <v>252</v>
      </c>
      <c r="D3" s="121"/>
      <c r="E3" s="121">
        <f t="shared" ref="E3:E30" si="0">SUM(C3:D3)</f>
        <v>252</v>
      </c>
    </row>
    <row r="4" spans="1:5">
      <c r="A4" s="117">
        <v>3</v>
      </c>
      <c r="B4" s="103" t="s">
        <v>104</v>
      </c>
      <c r="C4" s="120">
        <v>1108.3</v>
      </c>
      <c r="D4" s="121">
        <v>302.26</v>
      </c>
      <c r="E4" s="121">
        <f t="shared" si="0"/>
        <v>1410.56</v>
      </c>
    </row>
    <row r="5" spans="1:5">
      <c r="A5" s="117">
        <v>4</v>
      </c>
      <c r="B5" s="103" t="s">
        <v>105</v>
      </c>
      <c r="C5" s="120">
        <v>38184.9</v>
      </c>
      <c r="D5" s="121">
        <v>8017.5300000000007</v>
      </c>
      <c r="E5" s="121">
        <f t="shared" si="0"/>
        <v>46202.43</v>
      </c>
    </row>
    <row r="6" spans="1:5">
      <c r="A6" s="117">
        <v>5</v>
      </c>
      <c r="B6" s="103" t="s">
        <v>133</v>
      </c>
      <c r="C6" s="120">
        <v>1623.8</v>
      </c>
      <c r="D6" s="121"/>
      <c r="E6" s="121">
        <f t="shared" si="0"/>
        <v>1623.8</v>
      </c>
    </row>
    <row r="7" spans="1:5">
      <c r="A7" s="117">
        <v>6</v>
      </c>
      <c r="B7" s="103" t="s">
        <v>106</v>
      </c>
      <c r="C7" s="120">
        <v>658.53</v>
      </c>
      <c r="D7" s="121"/>
      <c r="E7" s="121">
        <f t="shared" si="0"/>
        <v>658.53</v>
      </c>
    </row>
    <row r="8" spans="1:5">
      <c r="A8" s="117">
        <v>7</v>
      </c>
      <c r="B8" s="103" t="s">
        <v>137</v>
      </c>
      <c r="C8" s="120">
        <v>220.18</v>
      </c>
      <c r="D8" s="121"/>
      <c r="E8" s="121">
        <f t="shared" si="0"/>
        <v>220.18</v>
      </c>
    </row>
    <row r="9" spans="1:5">
      <c r="A9" s="117">
        <v>8</v>
      </c>
      <c r="B9" s="103" t="s">
        <v>125</v>
      </c>
      <c r="C9" s="120">
        <v>-1640.24</v>
      </c>
      <c r="D9" s="121"/>
      <c r="E9" s="121">
        <f t="shared" si="0"/>
        <v>-1640.24</v>
      </c>
    </row>
    <row r="10" spans="1:5">
      <c r="A10" s="117">
        <v>9</v>
      </c>
      <c r="B10" s="103" t="s">
        <v>107</v>
      </c>
      <c r="C10" s="120">
        <v>-1467414.89</v>
      </c>
      <c r="D10" s="121">
        <v>141509.43</v>
      </c>
      <c r="E10" s="121">
        <f t="shared" si="0"/>
        <v>-1325905.46</v>
      </c>
    </row>
    <row r="11" spans="1:5">
      <c r="A11" s="117">
        <v>10</v>
      </c>
      <c r="B11" s="103" t="s">
        <v>108</v>
      </c>
      <c r="C11" s="121">
        <v>-127637.51000000002</v>
      </c>
      <c r="D11" s="121"/>
      <c r="E11" s="121">
        <f t="shared" si="0"/>
        <v>-127637.51000000002</v>
      </c>
    </row>
    <row r="12" spans="1:5">
      <c r="A12" s="117">
        <v>11</v>
      </c>
      <c r="B12" s="103" t="s">
        <v>142</v>
      </c>
      <c r="C12" s="121">
        <v>-1000</v>
      </c>
      <c r="D12" s="122"/>
      <c r="E12" s="121">
        <f t="shared" si="0"/>
        <v>-1000</v>
      </c>
    </row>
    <row r="13" spans="1:5">
      <c r="A13" s="117">
        <v>12</v>
      </c>
      <c r="B13" s="103" t="s">
        <v>143</v>
      </c>
      <c r="C13" s="121">
        <v>300</v>
      </c>
      <c r="D13" s="121"/>
      <c r="E13" s="121">
        <f t="shared" si="0"/>
        <v>300</v>
      </c>
    </row>
    <row r="14" spans="1:5">
      <c r="A14" s="117">
        <v>13</v>
      </c>
      <c r="B14" s="103" t="s">
        <v>135</v>
      </c>
      <c r="C14" s="121">
        <v>240</v>
      </c>
      <c r="D14" s="121"/>
      <c r="E14" s="121">
        <f t="shared" si="0"/>
        <v>240</v>
      </c>
    </row>
    <row r="15" spans="1:5">
      <c r="A15" s="117">
        <v>14</v>
      </c>
      <c r="B15" s="103" t="s">
        <v>109</v>
      </c>
      <c r="C15" s="121">
        <v>133.13999999999999</v>
      </c>
      <c r="D15" s="121"/>
      <c r="E15" s="121">
        <f t="shared" si="0"/>
        <v>133.13999999999999</v>
      </c>
    </row>
    <row r="16" spans="1:5">
      <c r="A16" s="117">
        <v>15</v>
      </c>
      <c r="B16" s="103" t="s">
        <v>110</v>
      </c>
      <c r="C16" s="121">
        <v>21.43000000000028</v>
      </c>
      <c r="D16" s="121"/>
      <c r="E16" s="121">
        <f t="shared" si="0"/>
        <v>21.43000000000028</v>
      </c>
    </row>
    <row r="17" spans="1:5">
      <c r="A17" s="117">
        <v>16</v>
      </c>
      <c r="B17" s="103" t="s">
        <v>111</v>
      </c>
      <c r="C17" s="121">
        <v>173.7800000000008</v>
      </c>
      <c r="D17" s="121"/>
      <c r="E17" s="121">
        <f t="shared" si="0"/>
        <v>173.7800000000008</v>
      </c>
    </row>
    <row r="18" spans="1:5">
      <c r="A18" s="117">
        <v>17</v>
      </c>
      <c r="B18" s="103" t="s">
        <v>112</v>
      </c>
      <c r="C18" s="121">
        <v>9679.6699999999837</v>
      </c>
      <c r="D18" s="121"/>
      <c r="E18" s="121">
        <f t="shared" si="0"/>
        <v>9679.6699999999837</v>
      </c>
    </row>
    <row r="19" spans="1:5">
      <c r="A19" s="117">
        <v>18</v>
      </c>
      <c r="B19" s="103" t="s">
        <v>113</v>
      </c>
      <c r="C19" s="121">
        <v>-2464.21</v>
      </c>
      <c r="D19" s="121"/>
      <c r="E19" s="121">
        <f t="shared" si="0"/>
        <v>-2464.21</v>
      </c>
    </row>
    <row r="20" spans="1:5">
      <c r="A20" s="117">
        <v>19</v>
      </c>
      <c r="B20" s="103" t="s">
        <v>126</v>
      </c>
      <c r="C20" s="121"/>
      <c r="D20" s="121">
        <v>20710.909999999996</v>
      </c>
      <c r="E20" s="121">
        <f t="shared" si="0"/>
        <v>20710.909999999996</v>
      </c>
    </row>
    <row r="21" spans="1:5">
      <c r="A21" s="117">
        <v>20</v>
      </c>
      <c r="B21" s="103" t="s">
        <v>138</v>
      </c>
      <c r="C21" s="121">
        <v>1056.5999999999999</v>
      </c>
      <c r="D21" s="121"/>
      <c r="E21" s="121">
        <f t="shared" si="0"/>
        <v>1056.5999999999999</v>
      </c>
    </row>
    <row r="22" spans="1:5">
      <c r="A22" s="117">
        <v>21</v>
      </c>
      <c r="B22" s="103" t="s">
        <v>114</v>
      </c>
      <c r="C22" s="121">
        <v>172827</v>
      </c>
      <c r="D22" s="121">
        <v>60899</v>
      </c>
      <c r="E22" s="121">
        <f t="shared" si="0"/>
        <v>233726</v>
      </c>
    </row>
    <row r="23" spans="1:5">
      <c r="A23" s="117">
        <v>22</v>
      </c>
      <c r="B23" s="103" t="s">
        <v>115</v>
      </c>
      <c r="C23" s="121">
        <v>8114</v>
      </c>
      <c r="D23" s="121">
        <v>3781</v>
      </c>
      <c r="E23" s="121">
        <f t="shared" si="0"/>
        <v>11895</v>
      </c>
    </row>
    <row r="24" spans="1:5">
      <c r="A24" s="117">
        <v>23</v>
      </c>
      <c r="B24" s="103" t="s">
        <v>144</v>
      </c>
      <c r="C24" s="121">
        <v>263.58000000000004</v>
      </c>
      <c r="D24" s="121">
        <v>316.3</v>
      </c>
      <c r="E24" s="121">
        <f t="shared" si="0"/>
        <v>579.88000000000011</v>
      </c>
    </row>
    <row r="25" spans="1:5">
      <c r="A25" s="117">
        <v>24</v>
      </c>
      <c r="B25" s="103" t="s">
        <v>145</v>
      </c>
      <c r="C25" s="121">
        <v>518151</v>
      </c>
      <c r="D25" s="121">
        <v>51308</v>
      </c>
      <c r="E25" s="121">
        <f t="shared" si="0"/>
        <v>569459</v>
      </c>
    </row>
    <row r="26" spans="1:5">
      <c r="A26" s="117">
        <v>25</v>
      </c>
      <c r="B26" s="103" t="s">
        <v>116</v>
      </c>
      <c r="C26" s="121">
        <v>31604.2</v>
      </c>
      <c r="D26" s="121">
        <v>14490.199999999999</v>
      </c>
      <c r="E26" s="121">
        <f t="shared" si="0"/>
        <v>46094.400000000001</v>
      </c>
    </row>
    <row r="27" spans="1:5">
      <c r="A27" s="117">
        <v>26</v>
      </c>
      <c r="B27" s="103" t="s">
        <v>146</v>
      </c>
      <c r="C27" s="121">
        <v>8022.35</v>
      </c>
      <c r="D27" s="121"/>
      <c r="E27" s="121">
        <f t="shared" si="0"/>
        <v>8022.35</v>
      </c>
    </row>
    <row r="28" spans="1:5">
      <c r="A28" s="117">
        <v>27</v>
      </c>
      <c r="B28" s="103" t="s">
        <v>117</v>
      </c>
      <c r="C28" s="121">
        <v>10416.09</v>
      </c>
      <c r="D28" s="121"/>
      <c r="E28" s="121">
        <f t="shared" si="0"/>
        <v>10416.09</v>
      </c>
    </row>
    <row r="29" spans="1:5">
      <c r="A29" s="117">
        <v>28</v>
      </c>
      <c r="B29" s="103" t="s">
        <v>118</v>
      </c>
      <c r="C29" s="121"/>
      <c r="D29" s="121">
        <v>178.25</v>
      </c>
      <c r="E29" s="121">
        <f t="shared" si="0"/>
        <v>178.25</v>
      </c>
    </row>
    <row r="30" spans="1:5">
      <c r="A30" s="117">
        <v>29</v>
      </c>
      <c r="B30" s="103" t="s">
        <v>139</v>
      </c>
      <c r="C30" s="121">
        <v>9117.3700000000008</v>
      </c>
      <c r="D30" s="121"/>
      <c r="E30" s="121">
        <f t="shared" si="0"/>
        <v>9117.3700000000008</v>
      </c>
    </row>
    <row r="31" spans="1:5">
      <c r="A31" s="117" t="s">
        <v>136</v>
      </c>
      <c r="B31" s="103"/>
      <c r="C31" s="121">
        <f>SUM(C2:C30)</f>
        <v>-613988.93000000005</v>
      </c>
      <c r="D31" s="121">
        <f>SUM(D2:D30)</f>
        <v>301512.88</v>
      </c>
      <c r="E31" s="121">
        <f>SUM(E2:E30)</f>
        <v>-312476.0500000001</v>
      </c>
    </row>
  </sheetData>
  <phoneticPr fontId="2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6"/>
  <sheetViews>
    <sheetView workbookViewId="0">
      <pane xSplit="1" ySplit="2" topLeftCell="B37" activePane="bottomRight" state="frozen"/>
      <selection pane="topRight" activeCell="B1" sqref="B1"/>
      <selection pane="bottomLeft" activeCell="A3" sqref="A3"/>
      <selection pane="bottomRight" activeCell="M30" sqref="M30:M45"/>
    </sheetView>
  </sheetViews>
  <sheetFormatPr defaultColWidth="8.625" defaultRowHeight="14.25" outlineLevelRow="1"/>
  <cols>
    <col min="1" max="1" width="31.625" style="3" customWidth="1"/>
    <col min="2" max="2" width="8.625" style="3"/>
    <col min="3" max="14" width="8.625" style="3" customWidth="1"/>
    <col min="15" max="16" width="8.625" style="3"/>
    <col min="17" max="17" width="9.5" style="3" bestFit="1" customWidth="1"/>
    <col min="18" max="16384" width="8.625" style="3"/>
  </cols>
  <sheetData>
    <row r="1" spans="1:17" s="1" customFormat="1" ht="21.95" customHeight="1" thickBot="1">
      <c r="A1" s="1" t="s">
        <v>54</v>
      </c>
      <c r="C1" s="4"/>
    </row>
    <row r="2" spans="1:17" s="2" customFormat="1" ht="17.45" customHeight="1">
      <c r="A2" s="13" t="s">
        <v>55</v>
      </c>
      <c r="B2" s="16" t="s">
        <v>56</v>
      </c>
      <c r="C2" s="17" t="s">
        <v>7</v>
      </c>
      <c r="D2" s="17" t="s">
        <v>8</v>
      </c>
      <c r="E2" s="17" t="s">
        <v>9</v>
      </c>
      <c r="F2" s="17" t="s">
        <v>10</v>
      </c>
      <c r="G2" s="17" t="s">
        <v>11</v>
      </c>
      <c r="H2" s="17" t="s">
        <v>12</v>
      </c>
      <c r="I2" s="17" t="s">
        <v>13</v>
      </c>
      <c r="J2" s="17" t="s">
        <v>14</v>
      </c>
      <c r="K2" s="17" t="s">
        <v>15</v>
      </c>
      <c r="L2" s="17" t="s">
        <v>16</v>
      </c>
      <c r="M2" s="17" t="s">
        <v>17</v>
      </c>
      <c r="N2" s="17" t="s">
        <v>57</v>
      </c>
    </row>
    <row r="3" spans="1:17" s="2" customFormat="1" ht="17.45" customHeight="1">
      <c r="A3" s="14" t="s">
        <v>0</v>
      </c>
      <c r="B3" s="9">
        <v>237</v>
      </c>
      <c r="C3" s="5">
        <v>17.739999999999998</v>
      </c>
      <c r="D3" s="5">
        <v>151.86000000000001</v>
      </c>
      <c r="E3" s="5">
        <v>16.98</v>
      </c>
      <c r="F3" s="5">
        <v>3.2</v>
      </c>
      <c r="G3" s="5">
        <v>3.16</v>
      </c>
      <c r="H3" s="5">
        <v>2.94</v>
      </c>
      <c r="I3" s="5">
        <v>9.06</v>
      </c>
      <c r="J3" s="5">
        <v>1.41</v>
      </c>
      <c r="K3" s="5">
        <v>9.7626839999999984</v>
      </c>
      <c r="L3" s="5">
        <v>5.51</v>
      </c>
      <c r="M3" s="5">
        <v>0.6</v>
      </c>
      <c r="N3" s="6">
        <f>SUM(B3:M3)</f>
        <v>459.22268400000007</v>
      </c>
      <c r="O3" s="18"/>
    </row>
    <row r="4" spans="1:17" s="2" customFormat="1" ht="17.45" customHeight="1">
      <c r="A4" s="14" t="s">
        <v>1</v>
      </c>
      <c r="B4" s="9">
        <v>237</v>
      </c>
      <c r="C4" s="5">
        <v>17.739999999999998</v>
      </c>
      <c r="D4" s="5">
        <v>151.86000000000001</v>
      </c>
      <c r="E4" s="5">
        <v>16.38</v>
      </c>
      <c r="F4" s="5">
        <v>3.12</v>
      </c>
      <c r="G4" s="5">
        <v>3.16</v>
      </c>
      <c r="H4" s="5">
        <v>2.94</v>
      </c>
      <c r="I4" s="5">
        <f>I5</f>
        <v>3.7741999999999996</v>
      </c>
      <c r="J4" s="5">
        <v>0.74580000000000002</v>
      </c>
      <c r="K4" s="5">
        <v>9.1041840000000001</v>
      </c>
      <c r="L4" s="5">
        <v>1.2881999999999998</v>
      </c>
      <c r="M4" s="5">
        <f>M5</f>
        <v>0.42939999999999995</v>
      </c>
      <c r="N4" s="6">
        <f t="shared" ref="N4:N46" si="0">SUM(B4:M4)</f>
        <v>447.54178400000001</v>
      </c>
      <c r="O4" s="18"/>
    </row>
    <row r="5" spans="1:17" s="2" customFormat="1" ht="17.45" customHeight="1">
      <c r="A5" s="14" t="s">
        <v>58</v>
      </c>
      <c r="B5" s="9">
        <v>89</v>
      </c>
      <c r="C5" s="5">
        <v>3.6837999999999993</v>
      </c>
      <c r="D5" s="5">
        <v>58.861699999999999</v>
      </c>
      <c r="E5" s="5">
        <v>4.7008000000000001</v>
      </c>
      <c r="F5" s="5">
        <v>1.4350999999999998</v>
      </c>
      <c r="G5" s="5">
        <f>G6*1.13</f>
        <v>1.1186999999999998</v>
      </c>
      <c r="H5" s="5">
        <f>H6*1.13</f>
        <v>1.0508999999999999</v>
      </c>
      <c r="I5" s="5">
        <f>I6*1.13</f>
        <v>3.7741999999999996</v>
      </c>
      <c r="J5" s="5">
        <v>0.74580000000000002</v>
      </c>
      <c r="K5" s="5">
        <v>9.1041840000000001</v>
      </c>
      <c r="L5" s="5">
        <v>1.2881999999999998</v>
      </c>
      <c r="M5" s="5">
        <f>M6*1.13</f>
        <v>0.42939999999999995</v>
      </c>
      <c r="N5" s="6">
        <f t="shared" si="0"/>
        <v>175.19278399999999</v>
      </c>
      <c r="O5" s="18"/>
      <c r="Q5" s="23"/>
    </row>
    <row r="6" spans="1:17" s="2" customFormat="1" ht="17.45" customHeight="1">
      <c r="A6" s="14" t="s">
        <v>21</v>
      </c>
      <c r="B6" s="9">
        <v>78.8</v>
      </c>
      <c r="C6" s="5">
        <v>3.26</v>
      </c>
      <c r="D6" s="5">
        <v>52.09</v>
      </c>
      <c r="E6" s="5">
        <v>4.16</v>
      </c>
      <c r="F6" s="5">
        <v>1.27</v>
      </c>
      <c r="G6" s="5">
        <v>0.99</v>
      </c>
      <c r="H6" s="5">
        <v>0.93</v>
      </c>
      <c r="I6" s="5">
        <v>3.34</v>
      </c>
      <c r="J6" s="5">
        <v>0.66</v>
      </c>
      <c r="K6" s="5">
        <v>8.0568000000000008</v>
      </c>
      <c r="L6" s="5">
        <v>1.1399999999999999</v>
      </c>
      <c r="M6" s="5">
        <v>0.38</v>
      </c>
      <c r="N6" s="6">
        <f t="shared" si="0"/>
        <v>155.07680000000002</v>
      </c>
      <c r="O6" s="18"/>
    </row>
    <row r="7" spans="1:17" s="2" customFormat="1" ht="17.45" customHeight="1">
      <c r="A7" s="14" t="s">
        <v>22</v>
      </c>
      <c r="B7" s="9">
        <v>22.5</v>
      </c>
      <c r="C7" s="5">
        <v>1.62</v>
      </c>
      <c r="D7" s="5">
        <v>19.54</v>
      </c>
      <c r="E7" s="5">
        <v>1.45</v>
      </c>
      <c r="F7" s="5">
        <v>0.24</v>
      </c>
      <c r="G7" s="5">
        <v>0.19</v>
      </c>
      <c r="H7" s="5">
        <v>0.2</v>
      </c>
      <c r="I7" s="5">
        <v>0.96</v>
      </c>
      <c r="J7" s="5">
        <v>0.11</v>
      </c>
      <c r="K7" s="5">
        <v>7.6168000000000005</v>
      </c>
      <c r="L7" s="5">
        <v>0.26</v>
      </c>
      <c r="M7" s="5">
        <v>0.06</v>
      </c>
      <c r="N7" s="6">
        <f t="shared" si="0"/>
        <v>54.7468</v>
      </c>
    </row>
    <row r="8" spans="1:17" s="2" customFormat="1" ht="17.45" customHeight="1">
      <c r="A8" s="20" t="s">
        <v>59</v>
      </c>
      <c r="B8" s="10">
        <v>56.3</v>
      </c>
      <c r="C8" s="6">
        <f t="shared" ref="C8:M8" si="1">C6-C7</f>
        <v>1.6399999999999997</v>
      </c>
      <c r="D8" s="6">
        <f t="shared" si="1"/>
        <v>32.550000000000004</v>
      </c>
      <c r="E8" s="6">
        <f t="shared" si="1"/>
        <v>2.71</v>
      </c>
      <c r="F8" s="6">
        <f t="shared" si="1"/>
        <v>1.03</v>
      </c>
      <c r="G8" s="6">
        <f t="shared" si="1"/>
        <v>0.8</v>
      </c>
      <c r="H8" s="6">
        <f t="shared" si="1"/>
        <v>0.73</v>
      </c>
      <c r="I8" s="6">
        <f t="shared" si="1"/>
        <v>2.38</v>
      </c>
      <c r="J8" s="6">
        <f t="shared" si="1"/>
        <v>0.55000000000000004</v>
      </c>
      <c r="K8" s="6">
        <v>0.44000000000000039</v>
      </c>
      <c r="L8" s="6">
        <v>0.87999999999999989</v>
      </c>
      <c r="M8" s="6">
        <f t="shared" si="1"/>
        <v>0.32</v>
      </c>
      <c r="N8" s="6">
        <f t="shared" si="0"/>
        <v>100.32999999999998</v>
      </c>
    </row>
    <row r="9" spans="1:17" s="2" customFormat="1" ht="17.45" customHeight="1">
      <c r="A9" s="21" t="s">
        <v>19</v>
      </c>
      <c r="B9" s="11">
        <f>IFERROR(B8/B6,0)</f>
        <v>0.71446700507614214</v>
      </c>
      <c r="C9" s="7">
        <f t="shared" ref="C9:N9" si="2">IFERROR(C8/C6,0)</f>
        <v>0.50306748466257667</v>
      </c>
      <c r="D9" s="7">
        <f t="shared" si="2"/>
        <v>0.62488001535803417</v>
      </c>
      <c r="E9" s="7">
        <f t="shared" si="2"/>
        <v>0.65144230769230771</v>
      </c>
      <c r="F9" s="7">
        <f t="shared" si="2"/>
        <v>0.8110236220472441</v>
      </c>
      <c r="G9" s="7">
        <f t="shared" si="2"/>
        <v>0.80808080808080818</v>
      </c>
      <c r="H9" s="7">
        <f t="shared" si="2"/>
        <v>0.78494623655913975</v>
      </c>
      <c r="I9" s="7">
        <f t="shared" si="2"/>
        <v>0.71257485029940115</v>
      </c>
      <c r="J9" s="7">
        <f t="shared" si="2"/>
        <v>0.83333333333333337</v>
      </c>
      <c r="K9" s="7">
        <f t="shared" si="2"/>
        <v>5.4612253003673956E-2</v>
      </c>
      <c r="L9" s="7">
        <f t="shared" si="2"/>
        <v>0.77192982456140347</v>
      </c>
      <c r="M9" s="7">
        <f t="shared" si="2"/>
        <v>0.84210526315789469</v>
      </c>
      <c r="N9" s="7">
        <f t="shared" si="2"/>
        <v>0.64696975949980895</v>
      </c>
    </row>
    <row r="10" spans="1:17" s="2" customFormat="1" ht="17.45" customHeight="1">
      <c r="A10" s="20" t="s">
        <v>60</v>
      </c>
      <c r="B10" s="10">
        <f t="shared" ref="B10:M10" si="3">SUM(B11:B27)</f>
        <v>110.40024999999999</v>
      </c>
      <c r="C10" s="6">
        <f t="shared" si="3"/>
        <v>50.75</v>
      </c>
      <c r="D10" s="6">
        <f t="shared" si="3"/>
        <v>90.26</v>
      </c>
      <c r="E10" s="6">
        <f t="shared" si="3"/>
        <v>136.65600000000001</v>
      </c>
      <c r="F10" s="6">
        <f t="shared" si="3"/>
        <v>111.39999999999998</v>
      </c>
      <c r="G10" s="6">
        <f t="shared" si="3"/>
        <v>130.07</v>
      </c>
      <c r="H10" s="6">
        <f t="shared" si="3"/>
        <v>53.39</v>
      </c>
      <c r="I10" s="6">
        <f t="shared" si="3"/>
        <v>68.19</v>
      </c>
      <c r="J10" s="6">
        <f t="shared" si="3"/>
        <v>45.16</v>
      </c>
      <c r="K10" s="6">
        <f t="shared" si="3"/>
        <v>48.969999999999992</v>
      </c>
      <c r="L10" s="6">
        <f t="shared" si="3"/>
        <v>49.879999999999995</v>
      </c>
      <c r="M10" s="6">
        <f t="shared" si="3"/>
        <v>-78.849999999999994</v>
      </c>
      <c r="N10" s="6">
        <f t="shared" si="0"/>
        <v>816.27624999999978</v>
      </c>
    </row>
    <row r="11" spans="1:17" s="2" customFormat="1" ht="17.45" customHeight="1" outlineLevel="1">
      <c r="A11" s="15" t="s">
        <v>26</v>
      </c>
      <c r="B11" s="9">
        <v>0</v>
      </c>
      <c r="C11" s="5"/>
      <c r="D11" s="5"/>
      <c r="E11" s="5">
        <v>2.5999999999999999E-2</v>
      </c>
      <c r="F11" s="5">
        <v>0.01</v>
      </c>
      <c r="G11" s="5">
        <v>7.0000000000000007E-2</v>
      </c>
      <c r="H11" s="5"/>
      <c r="I11" s="5"/>
      <c r="J11" s="5"/>
      <c r="K11" s="5"/>
      <c r="L11" s="5"/>
      <c r="M11" s="5"/>
      <c r="N11" s="6">
        <f t="shared" si="0"/>
        <v>0.10600000000000001</v>
      </c>
    </row>
    <row r="12" spans="1:17" s="2" customFormat="1" ht="17.45" customHeight="1" outlineLevel="1">
      <c r="A12" s="15" t="s">
        <v>27</v>
      </c>
      <c r="B12" s="9">
        <v>0</v>
      </c>
      <c r="C12" s="5"/>
      <c r="D12" s="5"/>
      <c r="E12" s="5">
        <v>0.13</v>
      </c>
      <c r="F12" s="5">
        <v>0.05</v>
      </c>
      <c r="G12" s="5">
        <v>0.01</v>
      </c>
      <c r="H12" s="5">
        <v>0.01</v>
      </c>
      <c r="I12" s="5">
        <v>0.3</v>
      </c>
      <c r="J12" s="5">
        <v>0.44</v>
      </c>
      <c r="K12" s="5">
        <v>0.01</v>
      </c>
      <c r="L12" s="5">
        <v>0.69</v>
      </c>
      <c r="M12" s="5">
        <v>0.8</v>
      </c>
      <c r="N12" s="6">
        <f t="shared" si="0"/>
        <v>2.44</v>
      </c>
    </row>
    <row r="13" spans="1:17" s="2" customFormat="1" ht="17.45" customHeight="1" outlineLevel="1">
      <c r="A13" s="15" t="s">
        <v>28</v>
      </c>
      <c r="B13" s="9">
        <v>4</v>
      </c>
      <c r="C13" s="5">
        <v>13.92</v>
      </c>
      <c r="D13" s="5">
        <v>21.25</v>
      </c>
      <c r="E13" s="5">
        <v>37.15</v>
      </c>
      <c r="F13" s="5">
        <v>24.27</v>
      </c>
      <c r="G13" s="5">
        <v>94.34</v>
      </c>
      <c r="H13" s="5">
        <v>16.91</v>
      </c>
      <c r="I13" s="5">
        <v>42.6</v>
      </c>
      <c r="J13" s="5">
        <v>0.02</v>
      </c>
      <c r="K13" s="5"/>
      <c r="L13" s="5">
        <v>25.5</v>
      </c>
      <c r="M13" s="5">
        <v>-159.6</v>
      </c>
      <c r="N13" s="6">
        <f t="shared" si="0"/>
        <v>120.36000000000004</v>
      </c>
    </row>
    <row r="14" spans="1:17" s="2" customFormat="1" ht="17.45" customHeight="1" outlineLevel="1">
      <c r="A14" s="15" t="s">
        <v>29</v>
      </c>
      <c r="B14" s="9">
        <v>2.5000000000000001E-4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>
        <f t="shared" si="0"/>
        <v>2.5000000000000001E-4</v>
      </c>
    </row>
    <row r="15" spans="1:17" s="2" customFormat="1" ht="17.45" customHeight="1" outlineLevel="1">
      <c r="A15" s="15" t="s">
        <v>30</v>
      </c>
      <c r="B15" s="9">
        <v>0</v>
      </c>
      <c r="C15" s="5"/>
      <c r="D15" s="5"/>
      <c r="E15" s="5"/>
      <c r="F15" s="5"/>
      <c r="G15" s="5"/>
      <c r="H15" s="5"/>
      <c r="I15" s="5">
        <v>1.88</v>
      </c>
      <c r="J15" s="5">
        <v>3.33</v>
      </c>
      <c r="K15" s="5">
        <v>1.88</v>
      </c>
      <c r="L15" s="5"/>
      <c r="M15" s="5"/>
      <c r="N15" s="6">
        <f t="shared" si="0"/>
        <v>7.09</v>
      </c>
    </row>
    <row r="16" spans="1:17" s="2" customFormat="1" ht="17.45" customHeight="1" outlineLevel="1">
      <c r="A16" s="15" t="s">
        <v>31</v>
      </c>
      <c r="B16" s="9">
        <v>0</v>
      </c>
      <c r="C16" s="5"/>
      <c r="D16" s="5"/>
      <c r="E16" s="5">
        <v>7.7</v>
      </c>
      <c r="F16" s="5">
        <v>0.75</v>
      </c>
      <c r="G16" s="5">
        <v>3.02</v>
      </c>
      <c r="H16" s="5"/>
      <c r="I16" s="5"/>
      <c r="J16" s="5"/>
      <c r="K16" s="5"/>
      <c r="L16" s="5"/>
      <c r="M16" s="5"/>
      <c r="N16" s="6">
        <f t="shared" si="0"/>
        <v>11.469999999999999</v>
      </c>
    </row>
    <row r="17" spans="1:14" s="2" customFormat="1" ht="17.45" customHeight="1" outlineLevel="1">
      <c r="A17" s="15" t="s">
        <v>32</v>
      </c>
      <c r="B17" s="9">
        <v>0.2</v>
      </c>
      <c r="C17" s="5">
        <v>2.84</v>
      </c>
      <c r="D17" s="5">
        <v>5.67</v>
      </c>
      <c r="E17" s="5">
        <v>0</v>
      </c>
      <c r="F17" s="5">
        <v>0.13</v>
      </c>
      <c r="G17" s="5"/>
      <c r="H17" s="5">
        <v>0.2</v>
      </c>
      <c r="I17" s="5"/>
      <c r="J17" s="5"/>
      <c r="K17" s="5"/>
      <c r="L17" s="5"/>
      <c r="M17" s="5"/>
      <c r="N17" s="6">
        <f t="shared" si="0"/>
        <v>9.0400000000000009</v>
      </c>
    </row>
    <row r="18" spans="1:14" s="2" customFormat="1" ht="17.45" customHeight="1" outlineLevel="1">
      <c r="A18" s="15" t="s">
        <v>33</v>
      </c>
      <c r="B18" s="9">
        <v>71.8</v>
      </c>
      <c r="C18" s="5">
        <v>0.36</v>
      </c>
      <c r="D18" s="5">
        <v>5.73</v>
      </c>
      <c r="E18" s="5">
        <v>19.600000000000001</v>
      </c>
      <c r="F18" s="5">
        <v>3.19</v>
      </c>
      <c r="G18" s="5">
        <v>0.08</v>
      </c>
      <c r="H18" s="5">
        <v>0.1</v>
      </c>
      <c r="I18" s="5">
        <v>0.08</v>
      </c>
      <c r="J18" s="5">
        <v>0.05</v>
      </c>
      <c r="K18" s="5">
        <v>0.01</v>
      </c>
      <c r="L18" s="5">
        <v>0.09</v>
      </c>
      <c r="M18" s="5">
        <v>0.75</v>
      </c>
      <c r="N18" s="6">
        <f t="shared" si="0"/>
        <v>101.84</v>
      </c>
    </row>
    <row r="19" spans="1:14" s="2" customFormat="1" ht="17.45" customHeight="1" outlineLevel="1">
      <c r="A19" s="15" t="s">
        <v>34</v>
      </c>
      <c r="B19" s="9">
        <v>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>
        <f t="shared" si="0"/>
        <v>0</v>
      </c>
    </row>
    <row r="20" spans="1:14" s="2" customFormat="1" ht="17.45" customHeight="1" outlineLevel="1">
      <c r="A20" s="15" t="s">
        <v>35</v>
      </c>
      <c r="B20" s="9">
        <v>0</v>
      </c>
      <c r="C20" s="5">
        <v>3.28</v>
      </c>
      <c r="D20" s="5">
        <v>6.02</v>
      </c>
      <c r="E20" s="5"/>
      <c r="F20" s="5"/>
      <c r="G20" s="5"/>
      <c r="H20" s="5"/>
      <c r="I20" s="5"/>
      <c r="J20" s="5"/>
      <c r="K20" s="5"/>
      <c r="L20" s="5"/>
      <c r="M20" s="5"/>
      <c r="N20" s="6">
        <f t="shared" si="0"/>
        <v>9.2999999999999989</v>
      </c>
    </row>
    <row r="21" spans="1:14" s="2" customFormat="1" ht="17.45" customHeight="1" outlineLevel="1">
      <c r="A21" s="15" t="s">
        <v>36</v>
      </c>
      <c r="B21" s="9">
        <v>33.6</v>
      </c>
      <c r="C21" s="5">
        <v>29.94</v>
      </c>
      <c r="D21" s="5">
        <v>34.29</v>
      </c>
      <c r="E21" s="5">
        <v>46.96</v>
      </c>
      <c r="F21" s="5">
        <v>65.489999999999995</v>
      </c>
      <c r="G21" s="5">
        <v>10.78</v>
      </c>
      <c r="H21" s="5">
        <v>19.920000000000002</v>
      </c>
      <c r="I21" s="5">
        <f>-11.2+16</f>
        <v>4.8000000000000007</v>
      </c>
      <c r="J21" s="5">
        <v>23.56</v>
      </c>
      <c r="K21" s="5">
        <v>31.57</v>
      </c>
      <c r="L21" s="5">
        <v>21.56</v>
      </c>
      <c r="M21" s="5">
        <v>73.2</v>
      </c>
      <c r="N21" s="6">
        <f t="shared" si="0"/>
        <v>395.67</v>
      </c>
    </row>
    <row r="22" spans="1:14" s="2" customFormat="1" ht="17.45" customHeight="1" outlineLevel="1">
      <c r="A22" s="15" t="s">
        <v>37</v>
      </c>
      <c r="B22" s="9">
        <v>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>
        <v>0.05</v>
      </c>
      <c r="N22" s="6">
        <f t="shared" si="0"/>
        <v>0.05</v>
      </c>
    </row>
    <row r="23" spans="1:14" s="2" customFormat="1" ht="17.45" customHeight="1" outlineLevel="1">
      <c r="A23" s="15" t="s">
        <v>3</v>
      </c>
      <c r="B23" s="9">
        <v>0</v>
      </c>
      <c r="C23" s="5"/>
      <c r="D23" s="5">
        <v>1.06</v>
      </c>
      <c r="E23" s="5">
        <v>10.28</v>
      </c>
      <c r="F23" s="5">
        <v>2.02</v>
      </c>
      <c r="G23" s="5">
        <v>8.01</v>
      </c>
      <c r="H23" s="5">
        <v>0.01</v>
      </c>
      <c r="I23" s="24">
        <v>7.0000000000000007E-2</v>
      </c>
      <c r="J23" s="5"/>
      <c r="K23" s="5">
        <v>0.12</v>
      </c>
      <c r="L23" s="5">
        <v>0.16</v>
      </c>
      <c r="M23" s="5">
        <v>-0.14000000000000001</v>
      </c>
      <c r="N23" s="6">
        <f t="shared" si="0"/>
        <v>21.59</v>
      </c>
    </row>
    <row r="24" spans="1:14" s="2" customFormat="1" ht="17.45" customHeight="1" outlineLevel="1">
      <c r="A24" s="15" t="s">
        <v>38</v>
      </c>
      <c r="B24" s="9">
        <v>0</v>
      </c>
      <c r="C24" s="5"/>
      <c r="D24" s="5"/>
      <c r="E24" s="5"/>
      <c r="F24" s="5"/>
      <c r="G24" s="5"/>
      <c r="H24" s="5"/>
      <c r="I24" s="5">
        <v>0.96</v>
      </c>
      <c r="J24" s="5">
        <v>0.96</v>
      </c>
      <c r="K24" s="5">
        <v>0.91</v>
      </c>
      <c r="L24" s="5">
        <v>0.91</v>
      </c>
      <c r="M24" s="5">
        <v>0.91</v>
      </c>
      <c r="N24" s="6">
        <f t="shared" si="0"/>
        <v>4.6500000000000004</v>
      </c>
    </row>
    <row r="25" spans="1:14" s="2" customFormat="1" ht="17.45" customHeight="1" outlineLevel="1">
      <c r="A25" s="15" t="s">
        <v>39</v>
      </c>
      <c r="B25" s="9">
        <v>0</v>
      </c>
      <c r="C25" s="5"/>
      <c r="D25" s="5">
        <v>1.91</v>
      </c>
      <c r="E25" s="5"/>
      <c r="F25" s="5">
        <v>0.94</v>
      </c>
      <c r="G25" s="5">
        <v>0.1</v>
      </c>
      <c r="H25" s="5"/>
      <c r="I25" s="5">
        <v>0.1</v>
      </c>
      <c r="J25" s="5"/>
      <c r="K25" s="5"/>
      <c r="L25" s="5"/>
      <c r="M25" s="5">
        <v>1</v>
      </c>
      <c r="N25" s="6">
        <f t="shared" si="0"/>
        <v>4.05</v>
      </c>
    </row>
    <row r="26" spans="1:14" s="2" customFormat="1" ht="17.45" customHeight="1" outlineLevel="1">
      <c r="A26" s="15" t="s">
        <v>40</v>
      </c>
      <c r="B26" s="9">
        <v>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6">
        <f t="shared" si="0"/>
        <v>0</v>
      </c>
    </row>
    <row r="27" spans="1:14" s="2" customFormat="1" ht="17.45" customHeight="1" outlineLevel="1">
      <c r="A27" s="15" t="s">
        <v>41</v>
      </c>
      <c r="B27" s="9">
        <v>0.8</v>
      </c>
      <c r="C27" s="5">
        <v>0.41</v>
      </c>
      <c r="D27" s="5">
        <v>14.33</v>
      </c>
      <c r="E27" s="5">
        <v>14.81</v>
      </c>
      <c r="F27" s="5">
        <v>14.55</v>
      </c>
      <c r="G27" s="5">
        <v>13.66</v>
      </c>
      <c r="H27" s="5">
        <v>16.239999999999998</v>
      </c>
      <c r="I27" s="5">
        <v>17.399999999999999</v>
      </c>
      <c r="J27" s="5">
        <v>16.8</v>
      </c>
      <c r="K27" s="5">
        <v>14.47</v>
      </c>
      <c r="L27" s="5">
        <v>0.97</v>
      </c>
      <c r="M27" s="5">
        <v>4.18</v>
      </c>
      <c r="N27" s="6">
        <f t="shared" si="0"/>
        <v>128.61999999999998</v>
      </c>
    </row>
    <row r="28" spans="1:14" s="2" customFormat="1" ht="17.45" customHeight="1">
      <c r="A28" s="19" t="s">
        <v>52</v>
      </c>
      <c r="B28" s="10">
        <f t="shared" ref="B28:M28" si="4">B8-B10</f>
        <v>-54.100249999999988</v>
      </c>
      <c r="C28" s="6">
        <f t="shared" si="4"/>
        <v>-49.11</v>
      </c>
      <c r="D28" s="6">
        <f t="shared" si="4"/>
        <v>-57.71</v>
      </c>
      <c r="E28" s="6">
        <f t="shared" si="4"/>
        <v>-133.946</v>
      </c>
      <c r="F28" s="6">
        <f t="shared" si="4"/>
        <v>-110.36999999999998</v>
      </c>
      <c r="G28" s="6">
        <f t="shared" si="4"/>
        <v>-129.26999999999998</v>
      </c>
      <c r="H28" s="6">
        <f t="shared" si="4"/>
        <v>-52.660000000000004</v>
      </c>
      <c r="I28" s="6">
        <f t="shared" si="4"/>
        <v>-65.81</v>
      </c>
      <c r="J28" s="6">
        <f t="shared" si="4"/>
        <v>-44.61</v>
      </c>
      <c r="K28" s="6">
        <f t="shared" si="4"/>
        <v>-48.529999999999994</v>
      </c>
      <c r="L28" s="6">
        <f t="shared" si="4"/>
        <v>-48.999999999999993</v>
      </c>
      <c r="M28" s="6">
        <f t="shared" si="4"/>
        <v>79.169999999999987</v>
      </c>
      <c r="N28" s="6">
        <f t="shared" si="0"/>
        <v>-715.94624999999996</v>
      </c>
    </row>
    <row r="29" spans="1:14" s="2" customFormat="1" ht="17.45" customHeight="1">
      <c r="A29" s="20" t="s">
        <v>61</v>
      </c>
      <c r="B29" s="10">
        <f>SUM(B30:B45)</f>
        <v>106.6</v>
      </c>
      <c r="C29" s="6">
        <f t="shared" ref="C29:M29" si="5">SUM(C30:C45)</f>
        <v>166.64</v>
      </c>
      <c r="D29" s="6">
        <f t="shared" si="5"/>
        <v>102.17999999999999</v>
      </c>
      <c r="E29" s="6">
        <f t="shared" si="5"/>
        <v>129.69999999999999</v>
      </c>
      <c r="F29" s="6">
        <f t="shared" si="5"/>
        <v>71.39</v>
      </c>
      <c r="G29" s="6">
        <f t="shared" si="5"/>
        <v>77.009999999999991</v>
      </c>
      <c r="H29" s="6">
        <f t="shared" si="5"/>
        <v>50.2</v>
      </c>
      <c r="I29" s="6">
        <f t="shared" si="5"/>
        <v>38.6</v>
      </c>
      <c r="J29" s="6">
        <f t="shared" si="5"/>
        <v>-23.549999999999997</v>
      </c>
      <c r="K29" s="6">
        <f t="shared" si="5"/>
        <v>37.79</v>
      </c>
      <c r="L29" s="6">
        <f t="shared" si="5"/>
        <v>23.730000000000004</v>
      </c>
      <c r="M29" s="6">
        <f t="shared" si="5"/>
        <v>30.15</v>
      </c>
      <c r="N29" s="6">
        <f t="shared" si="0"/>
        <v>810.44</v>
      </c>
    </row>
    <row r="30" spans="1:14" s="2" customFormat="1" ht="17.45" customHeight="1" outlineLevel="1">
      <c r="A30" s="15" t="s">
        <v>42</v>
      </c>
      <c r="B30" s="9">
        <v>20</v>
      </c>
      <c r="C30" s="5"/>
      <c r="D30" s="5"/>
      <c r="E30" s="5">
        <v>17.34</v>
      </c>
      <c r="F30" s="5">
        <v>7.08</v>
      </c>
      <c r="G30" s="5"/>
      <c r="H30" s="5"/>
      <c r="I30" s="5">
        <f>0.03+20</f>
        <v>20.03</v>
      </c>
      <c r="J30" s="5"/>
      <c r="K30" s="5">
        <v>8.5</v>
      </c>
      <c r="L30" s="5">
        <v>14.15</v>
      </c>
      <c r="M30" s="5">
        <v>14.15</v>
      </c>
      <c r="N30" s="6">
        <f t="shared" si="0"/>
        <v>101.25000000000001</v>
      </c>
    </row>
    <row r="31" spans="1:14" s="2" customFormat="1" ht="17.45" customHeight="1" outlineLevel="1">
      <c r="A31" s="15" t="s">
        <v>43</v>
      </c>
      <c r="B31" s="9">
        <v>0</v>
      </c>
      <c r="C31" s="5">
        <v>7.08</v>
      </c>
      <c r="D31" s="5">
        <v>7.08</v>
      </c>
      <c r="E31" s="5">
        <v>7.08</v>
      </c>
      <c r="F31" s="5"/>
      <c r="G31" s="5">
        <v>7.08</v>
      </c>
      <c r="H31" s="5">
        <v>7.1</v>
      </c>
      <c r="I31" s="5"/>
      <c r="J31" s="5"/>
      <c r="K31" s="5"/>
      <c r="L31" s="5"/>
      <c r="M31" s="5"/>
      <c r="N31" s="6">
        <f t="shared" si="0"/>
        <v>35.42</v>
      </c>
    </row>
    <row r="32" spans="1:14" s="2" customFormat="1" ht="17.45" customHeight="1" outlineLevel="1">
      <c r="A32" s="15" t="s">
        <v>44</v>
      </c>
      <c r="B32" s="9">
        <v>7.1</v>
      </c>
      <c r="C32" s="5"/>
      <c r="D32" s="5"/>
      <c r="E32" s="5"/>
      <c r="F32" s="5"/>
      <c r="G32" s="5"/>
      <c r="H32" s="5"/>
      <c r="I32" s="5"/>
      <c r="J32" s="5">
        <v>4.3499999999999996</v>
      </c>
      <c r="K32" s="5"/>
      <c r="L32" s="5"/>
      <c r="M32" s="5"/>
      <c r="N32" s="6">
        <f t="shared" si="0"/>
        <v>11.45</v>
      </c>
    </row>
    <row r="33" spans="1:14" s="2" customFormat="1" ht="17.45" customHeight="1" outlineLevel="1">
      <c r="A33" s="15" t="s">
        <v>29</v>
      </c>
      <c r="B33" s="9">
        <v>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6">
        <f t="shared" si="0"/>
        <v>0</v>
      </c>
    </row>
    <row r="34" spans="1:14" s="2" customFormat="1" ht="17.45" customHeight="1" outlineLevel="1">
      <c r="A34" s="15" t="s">
        <v>45</v>
      </c>
      <c r="B34" s="9">
        <v>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6">
        <f t="shared" si="0"/>
        <v>0</v>
      </c>
    </row>
    <row r="35" spans="1:14" s="2" customFormat="1" ht="17.45" customHeight="1" outlineLevel="1">
      <c r="A35" s="15" t="s">
        <v>46</v>
      </c>
      <c r="B35" s="9">
        <v>0</v>
      </c>
      <c r="C35" s="5">
        <v>8.6199999999999992</v>
      </c>
      <c r="D35" s="5"/>
      <c r="E35" s="5"/>
      <c r="F35" s="5"/>
      <c r="G35" s="5">
        <v>5.53</v>
      </c>
      <c r="H35" s="5">
        <v>-4</v>
      </c>
      <c r="I35" s="5"/>
      <c r="J35" s="5"/>
      <c r="K35" s="5"/>
      <c r="L35" s="5">
        <v>0.31</v>
      </c>
      <c r="M35" s="5"/>
      <c r="N35" s="6">
        <f t="shared" si="0"/>
        <v>10.459999999999999</v>
      </c>
    </row>
    <row r="36" spans="1:14" s="2" customFormat="1" ht="17.45" customHeight="1" outlineLevel="1">
      <c r="A36" s="15" t="s">
        <v>2</v>
      </c>
      <c r="B36" s="9">
        <v>0</v>
      </c>
      <c r="C36" s="5"/>
      <c r="D36" s="5"/>
      <c r="E36" s="5"/>
      <c r="F36" s="5">
        <v>0.21</v>
      </c>
      <c r="G36" s="5"/>
      <c r="H36" s="5"/>
      <c r="I36" s="5"/>
      <c r="J36" s="5"/>
      <c r="K36" s="5"/>
      <c r="L36" s="5"/>
      <c r="M36" s="5"/>
      <c r="N36" s="6">
        <f t="shared" si="0"/>
        <v>0.21</v>
      </c>
    </row>
    <row r="37" spans="1:14" s="2" customFormat="1" ht="17.45" customHeight="1" outlineLevel="1">
      <c r="A37" s="15" t="s">
        <v>47</v>
      </c>
      <c r="B37" s="9">
        <v>0.1</v>
      </c>
      <c r="C37" s="5"/>
      <c r="D37" s="5"/>
      <c r="E37" s="5">
        <v>0.3</v>
      </c>
      <c r="F37" s="5">
        <v>0.24</v>
      </c>
      <c r="G37" s="5">
        <v>0.25</v>
      </c>
      <c r="H37" s="5">
        <v>0.56999999999999995</v>
      </c>
      <c r="I37" s="5">
        <v>0.1</v>
      </c>
      <c r="J37" s="5">
        <v>0.2</v>
      </c>
      <c r="K37" s="5">
        <v>1.2899999999999998</v>
      </c>
      <c r="L37" s="5"/>
      <c r="M37" s="5"/>
      <c r="N37" s="6">
        <f t="shared" si="0"/>
        <v>3.05</v>
      </c>
    </row>
    <row r="38" spans="1:14" s="2" customFormat="1" ht="17.45" customHeight="1" outlineLevel="1">
      <c r="A38" s="15" t="s">
        <v>48</v>
      </c>
      <c r="B38" s="9">
        <v>0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6">
        <f t="shared" si="0"/>
        <v>0</v>
      </c>
    </row>
    <row r="39" spans="1:14" s="2" customFormat="1" ht="17.45" customHeight="1" outlineLevel="1">
      <c r="A39" s="15" t="s">
        <v>49</v>
      </c>
      <c r="B39" s="9">
        <v>0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6">
        <f t="shared" si="0"/>
        <v>0</v>
      </c>
    </row>
    <row r="40" spans="1:14" s="2" customFormat="1" ht="17.45" customHeight="1" outlineLevel="1">
      <c r="A40" s="15" t="s">
        <v>50</v>
      </c>
      <c r="B40" s="9">
        <v>63.8</v>
      </c>
      <c r="C40" s="5">
        <v>135.9</v>
      </c>
      <c r="D40" s="5">
        <v>88.55</v>
      </c>
      <c r="E40" s="5">
        <v>97.44</v>
      </c>
      <c r="F40" s="5">
        <v>61.370000000000005</v>
      </c>
      <c r="G40" s="5">
        <v>60.05</v>
      </c>
      <c r="H40" s="5">
        <v>45.23</v>
      </c>
      <c r="I40" s="5">
        <f>14.47+3.77</f>
        <v>18.240000000000002</v>
      </c>
      <c r="J40" s="5">
        <v>-28.36</v>
      </c>
      <c r="K40" s="5">
        <v>25.959999999999997</v>
      </c>
      <c r="L40" s="5">
        <v>9.1300000000000008</v>
      </c>
      <c r="M40" s="5">
        <v>15.15</v>
      </c>
      <c r="N40" s="6">
        <f t="shared" si="0"/>
        <v>592.46</v>
      </c>
    </row>
    <row r="41" spans="1:14" s="2" customFormat="1" ht="17.45" customHeight="1" outlineLevel="1">
      <c r="A41" s="15" t="s">
        <v>37</v>
      </c>
      <c r="B41" s="9">
        <v>0</v>
      </c>
      <c r="C41" s="5"/>
      <c r="D41" s="5"/>
      <c r="E41" s="5">
        <v>0.02</v>
      </c>
      <c r="F41" s="5"/>
      <c r="G41" s="5"/>
      <c r="H41" s="5"/>
      <c r="I41" s="5"/>
      <c r="J41" s="5"/>
      <c r="K41" s="5"/>
      <c r="L41" s="5"/>
      <c r="M41" s="5"/>
      <c r="N41" s="6">
        <f t="shared" si="0"/>
        <v>0.02</v>
      </c>
    </row>
    <row r="42" spans="1:14" s="2" customFormat="1" ht="17.45" customHeight="1" outlineLevel="1">
      <c r="A42" s="15" t="s">
        <v>3</v>
      </c>
      <c r="B42" s="9">
        <v>0.1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6">
        <f t="shared" si="0"/>
        <v>0.1</v>
      </c>
    </row>
    <row r="43" spans="1:14" s="2" customFormat="1" ht="17.45" customHeight="1" outlineLevel="1">
      <c r="A43" s="15" t="s">
        <v>38</v>
      </c>
      <c r="B43" s="9">
        <v>0.9</v>
      </c>
      <c r="C43" s="5">
        <v>0.91</v>
      </c>
      <c r="D43" s="5">
        <v>0.96</v>
      </c>
      <c r="E43" s="5">
        <v>0.96</v>
      </c>
      <c r="F43" s="5">
        <v>0.96</v>
      </c>
      <c r="G43" s="5">
        <v>0.96</v>
      </c>
      <c r="H43" s="5">
        <v>0.96</v>
      </c>
      <c r="I43" s="5"/>
      <c r="J43" s="5"/>
      <c r="K43" s="5"/>
      <c r="L43" s="5">
        <v>0.02</v>
      </c>
      <c r="M43" s="5">
        <v>0.02</v>
      </c>
      <c r="N43" s="6">
        <f>SUM(B43:M43)</f>
        <v>6.6499999999999986</v>
      </c>
    </row>
    <row r="44" spans="1:14" s="2" customFormat="1" ht="17.45" customHeight="1" outlineLevel="1">
      <c r="A44" s="15" t="s">
        <v>39</v>
      </c>
      <c r="B44" s="9">
        <v>0</v>
      </c>
      <c r="C44" s="5"/>
      <c r="D44" s="5"/>
      <c r="E44" s="5"/>
      <c r="F44" s="5">
        <v>0.15</v>
      </c>
      <c r="G44" s="5">
        <v>0.16</v>
      </c>
      <c r="H44" s="5"/>
      <c r="I44" s="5"/>
      <c r="J44" s="5"/>
      <c r="K44" s="5"/>
      <c r="L44" s="5"/>
      <c r="M44" s="5"/>
      <c r="N44" s="6">
        <f t="shared" si="0"/>
        <v>0.31</v>
      </c>
    </row>
    <row r="45" spans="1:14" s="2" customFormat="1" ht="17.45" customHeight="1" outlineLevel="1">
      <c r="A45" s="15" t="s">
        <v>51</v>
      </c>
      <c r="B45" s="9">
        <v>14.6</v>
      </c>
      <c r="C45" s="5">
        <v>14.13</v>
      </c>
      <c r="D45" s="5">
        <v>5.59</v>
      </c>
      <c r="E45" s="5">
        <v>6.56</v>
      </c>
      <c r="F45" s="5">
        <v>1.38</v>
      </c>
      <c r="G45" s="5">
        <v>2.98</v>
      </c>
      <c r="H45" s="5">
        <v>0.34</v>
      </c>
      <c r="I45" s="5">
        <v>0.23</v>
      </c>
      <c r="J45" s="5">
        <v>0.26</v>
      </c>
      <c r="K45" s="5">
        <v>2.04</v>
      </c>
      <c r="L45" s="5">
        <v>0.12</v>
      </c>
      <c r="M45" s="5">
        <v>0.83</v>
      </c>
      <c r="N45" s="6">
        <f>SUM(B45:M45)</f>
        <v>49.059999999999995</v>
      </c>
    </row>
    <row r="46" spans="1:14" ht="17.100000000000001" customHeight="1" thickBot="1">
      <c r="A46" s="22" t="s">
        <v>4</v>
      </c>
      <c r="B46" s="12">
        <f>B28-B29</f>
        <v>-160.70024999999998</v>
      </c>
      <c r="C46" s="8">
        <f t="shared" ref="C46:M46" si="6">C28-C29</f>
        <v>-215.75</v>
      </c>
      <c r="D46" s="8">
        <f t="shared" si="6"/>
        <v>-159.88999999999999</v>
      </c>
      <c r="E46" s="8">
        <f t="shared" si="6"/>
        <v>-263.64599999999996</v>
      </c>
      <c r="F46" s="8">
        <f t="shared" si="6"/>
        <v>-181.76</v>
      </c>
      <c r="G46" s="8">
        <f t="shared" si="6"/>
        <v>-206.27999999999997</v>
      </c>
      <c r="H46" s="8">
        <f t="shared" si="6"/>
        <v>-102.86000000000001</v>
      </c>
      <c r="I46" s="8">
        <f t="shared" si="6"/>
        <v>-104.41</v>
      </c>
      <c r="J46" s="8">
        <f t="shared" si="6"/>
        <v>-21.060000000000002</v>
      </c>
      <c r="K46" s="8">
        <f t="shared" si="6"/>
        <v>-86.32</v>
      </c>
      <c r="L46" s="8">
        <f t="shared" si="6"/>
        <v>-72.72999999999999</v>
      </c>
      <c r="M46" s="8">
        <f t="shared" si="6"/>
        <v>49.019999999999989</v>
      </c>
      <c r="N46" s="8">
        <f t="shared" si="0"/>
        <v>-1526.38625</v>
      </c>
    </row>
  </sheetData>
  <phoneticPr fontId="2" type="noConversion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0"/>
  <sheetViews>
    <sheetView workbookViewId="0">
      <selection activeCell="H51" sqref="H51"/>
    </sheetView>
  </sheetViews>
  <sheetFormatPr defaultColWidth="8.625" defaultRowHeight="14.25" outlineLevelRow="1"/>
  <cols>
    <col min="1" max="1" width="36" style="102" customWidth="1"/>
    <col min="2" max="2" width="16.875" style="90" hidden="1" customWidth="1"/>
    <col min="3" max="3" width="16.125" style="91" customWidth="1"/>
    <col min="4" max="4" width="16.125" style="92" customWidth="1"/>
    <col min="5" max="5" width="10.375" style="91" customWidth="1"/>
    <col min="6" max="6" width="10.375" style="92" customWidth="1"/>
    <col min="7" max="7" width="10.375" style="91" customWidth="1"/>
    <col min="8" max="8" width="10.375" style="101" customWidth="1"/>
    <col min="9" max="16384" width="8.625" style="36"/>
  </cols>
  <sheetData>
    <row r="1" spans="1:8" ht="24.75" customHeight="1" thickBot="1">
      <c r="A1" s="26" t="s">
        <v>141</v>
      </c>
      <c r="B1" s="27"/>
      <c r="C1" s="28"/>
      <c r="D1" s="29"/>
      <c r="E1" s="30"/>
      <c r="F1" s="31"/>
      <c r="G1" s="32"/>
      <c r="H1" s="33" t="s">
        <v>63</v>
      </c>
    </row>
    <row r="2" spans="1:8" s="39" customFormat="1" ht="15">
      <c r="A2" s="37" t="s">
        <v>64</v>
      </c>
      <c r="B2" s="38"/>
      <c r="C2" s="128" t="s">
        <v>103</v>
      </c>
      <c r="D2" s="128"/>
      <c r="E2" s="128"/>
      <c r="F2" s="128"/>
      <c r="G2" s="128"/>
      <c r="H2" s="129"/>
    </row>
    <row r="3" spans="1:8" s="39" customFormat="1" ht="26.25" customHeight="1">
      <c r="A3" s="40" t="s">
        <v>65</v>
      </c>
      <c r="B3" s="41"/>
      <c r="C3" s="42" t="s">
        <v>66</v>
      </c>
      <c r="D3" s="43" t="s">
        <v>67</v>
      </c>
      <c r="E3" s="42" t="s">
        <v>131</v>
      </c>
      <c r="F3" s="44" t="s">
        <v>68</v>
      </c>
      <c r="G3" s="42" t="s">
        <v>69</v>
      </c>
      <c r="H3" s="107" t="s">
        <v>70</v>
      </c>
    </row>
    <row r="4" spans="1:8" ht="16.5">
      <c r="A4" s="45" t="s">
        <v>71</v>
      </c>
      <c r="B4" s="46"/>
      <c r="C4" s="47">
        <f>COMO!M3</f>
        <v>0.6</v>
      </c>
      <c r="D4" s="48"/>
      <c r="E4" s="47">
        <f>COMO!L3</f>
        <v>5.51</v>
      </c>
      <c r="F4" s="49">
        <f>IFERROR((C4-E4)/ABS(E4),"-")</f>
        <v>-0.8911070780399275</v>
      </c>
      <c r="G4" s="47">
        <v>1.8833333333333333</v>
      </c>
      <c r="H4" s="108">
        <f>IF(G4&gt;0,C4/G4,IF(G4&lt;0,(G4+G4-C4)/G4,"-"))</f>
        <v>0.31858407079646017</v>
      </c>
    </row>
    <row r="5" spans="1:8" ht="16.5">
      <c r="A5" s="45" t="s">
        <v>1</v>
      </c>
      <c r="B5" s="46"/>
      <c r="C5" s="47">
        <f>COMO!M4</f>
        <v>0.42939999999999995</v>
      </c>
      <c r="D5" s="48"/>
      <c r="E5" s="47">
        <f>COMO!L4</f>
        <v>1.2881999999999998</v>
      </c>
      <c r="F5" s="49">
        <f t="shared" ref="F5:F47" si="0">IFERROR((C5-E5)/ABS(E5),"-")</f>
        <v>-0.66666666666666663</v>
      </c>
      <c r="G5" s="47">
        <v>1.1299999999999999</v>
      </c>
      <c r="H5" s="108">
        <f t="shared" ref="H5:H47" si="1">IF(G5&gt;0,C5/G5,IF(G5&lt;0,(G5+G5-C5)/G5,"-"))</f>
        <v>0.38</v>
      </c>
    </row>
    <row r="6" spans="1:8" ht="16.5">
      <c r="A6" s="45" t="s">
        <v>72</v>
      </c>
      <c r="B6" s="46"/>
      <c r="C6" s="47">
        <f>COMO!M5</f>
        <v>0.42939999999999995</v>
      </c>
      <c r="D6" s="48"/>
      <c r="E6" s="47">
        <f>COMO!L5</f>
        <v>1.2881999999999998</v>
      </c>
      <c r="F6" s="49">
        <f t="shared" si="0"/>
        <v>-0.66666666666666663</v>
      </c>
      <c r="G6" s="47">
        <v>1.1299999999999999</v>
      </c>
      <c r="H6" s="108">
        <f t="shared" si="1"/>
        <v>0.38</v>
      </c>
    </row>
    <row r="7" spans="1:8" ht="16.5">
      <c r="A7" s="45" t="s">
        <v>73</v>
      </c>
      <c r="B7" s="46"/>
      <c r="C7" s="47">
        <f>COMO!M6</f>
        <v>0.38</v>
      </c>
      <c r="D7" s="51">
        <f>C7/$C$7</f>
        <v>1</v>
      </c>
      <c r="E7" s="47">
        <f>COMO!L6</f>
        <v>1.1399999999999999</v>
      </c>
      <c r="F7" s="49">
        <f t="shared" si="0"/>
        <v>-0.66666666666666663</v>
      </c>
      <c r="G7" s="47">
        <v>1</v>
      </c>
      <c r="H7" s="108">
        <f t="shared" si="1"/>
        <v>0.38</v>
      </c>
    </row>
    <row r="8" spans="1:8" ht="16.5">
      <c r="A8" s="45" t="s">
        <v>74</v>
      </c>
      <c r="B8" s="46"/>
      <c r="C8" s="47">
        <f>COMO!M7</f>
        <v>0.06</v>
      </c>
      <c r="D8" s="51">
        <f t="shared" ref="D8:D47" si="2">C8/$C$7</f>
        <v>0.15789473684210525</v>
      </c>
      <c r="E8" s="47">
        <f>COMO!L7</f>
        <v>0.26</v>
      </c>
      <c r="F8" s="49">
        <f t="shared" si="0"/>
        <v>-0.76923076923076927</v>
      </c>
      <c r="G8" s="47">
        <v>0.2</v>
      </c>
      <c r="H8" s="108">
        <f t="shared" si="1"/>
        <v>0.3</v>
      </c>
    </row>
    <row r="9" spans="1:8" ht="16.5">
      <c r="A9" s="45" t="s">
        <v>75</v>
      </c>
      <c r="B9" s="46"/>
      <c r="C9" s="47">
        <f>COMO!M8</f>
        <v>0.32</v>
      </c>
      <c r="D9" s="51">
        <f t="shared" si="2"/>
        <v>0.84210526315789469</v>
      </c>
      <c r="E9" s="47">
        <f>COMO!L8</f>
        <v>0.87999999999999989</v>
      </c>
      <c r="F9" s="49">
        <f t="shared" si="0"/>
        <v>-0.63636363636363624</v>
      </c>
      <c r="G9" s="47">
        <v>0.8</v>
      </c>
      <c r="H9" s="108">
        <f t="shared" si="1"/>
        <v>0.39999999999999997</v>
      </c>
    </row>
    <row r="10" spans="1:8" s="57" customFormat="1" ht="17.25" thickBot="1">
      <c r="A10" s="52" t="s">
        <v>76</v>
      </c>
      <c r="B10" s="53"/>
      <c r="C10" s="54">
        <f>IFERROR(C9/C7,0)</f>
        <v>0.84210526315789469</v>
      </c>
      <c r="D10" s="55">
        <f t="shared" si="2"/>
        <v>2.2160664819944595</v>
      </c>
      <c r="E10" s="54">
        <f>IFERROR(E9/E7,0)</f>
        <v>0.77192982456140347</v>
      </c>
      <c r="F10" s="56"/>
      <c r="G10" s="54">
        <f>IFERROR(G9/G7,0)</f>
        <v>0.8</v>
      </c>
      <c r="H10" s="109"/>
    </row>
    <row r="11" spans="1:8" ht="17.25" thickTop="1">
      <c r="A11" s="58" t="s">
        <v>77</v>
      </c>
      <c r="B11" s="59"/>
      <c r="C11" s="60">
        <f>SUM(C12:C28)</f>
        <v>-78.849999999999994</v>
      </c>
      <c r="D11" s="61">
        <f t="shared" si="2"/>
        <v>-207.49999999999997</v>
      </c>
      <c r="E11" s="60">
        <f>SUM(E12:E28)</f>
        <v>49.879999999999995</v>
      </c>
      <c r="F11" s="62">
        <f t="shared" si="0"/>
        <v>-2.5807939053728948</v>
      </c>
      <c r="G11" s="60">
        <f>SUM(G12:G28)</f>
        <v>26.4</v>
      </c>
      <c r="H11" s="110">
        <f t="shared" si="1"/>
        <v>-2.9867424242424243</v>
      </c>
    </row>
    <row r="12" spans="1:8" ht="16.5" outlineLevel="1">
      <c r="A12" s="63" t="s">
        <v>26</v>
      </c>
      <c r="B12" s="64" t="s">
        <v>78</v>
      </c>
      <c r="C12" s="50">
        <f>COMO!M11</f>
        <v>0</v>
      </c>
      <c r="D12" s="51">
        <f t="shared" si="2"/>
        <v>0</v>
      </c>
      <c r="E12" s="66">
        <f>COMO!L11</f>
        <v>0</v>
      </c>
      <c r="F12" s="49" t="str">
        <f>IFERROR((C12-E12)/ABS(E12),"-")</f>
        <v>-</v>
      </c>
      <c r="G12" s="47"/>
      <c r="H12" s="108" t="str">
        <f t="shared" si="1"/>
        <v>-</v>
      </c>
    </row>
    <row r="13" spans="1:8" ht="16.5" outlineLevel="1">
      <c r="A13" s="63" t="s">
        <v>27</v>
      </c>
      <c r="B13" s="64" t="s">
        <v>79</v>
      </c>
      <c r="C13" s="50">
        <f>COMO!M12</f>
        <v>0.8</v>
      </c>
      <c r="D13" s="51">
        <f t="shared" si="2"/>
        <v>2.1052631578947367</v>
      </c>
      <c r="E13" s="66">
        <f>COMO!L12</f>
        <v>0.69</v>
      </c>
      <c r="F13" s="49">
        <f t="shared" ref="F13:F28" si="3">IFERROR((C13-E13)/ABS(E13),"-")</f>
        <v>0.15942028985507262</v>
      </c>
      <c r="G13" s="47">
        <v>0.2</v>
      </c>
      <c r="H13" s="108">
        <f t="shared" si="1"/>
        <v>4</v>
      </c>
    </row>
    <row r="14" spans="1:8" ht="16.5" outlineLevel="1">
      <c r="A14" s="67" t="s">
        <v>28</v>
      </c>
      <c r="B14" s="68" t="s">
        <v>80</v>
      </c>
      <c r="C14" s="50">
        <f>COMO!M13</f>
        <v>-159.6</v>
      </c>
      <c r="D14" s="51">
        <f t="shared" si="2"/>
        <v>-420</v>
      </c>
      <c r="E14" s="66">
        <f>COMO!L13</f>
        <v>25.5</v>
      </c>
      <c r="F14" s="49">
        <f t="shared" si="3"/>
        <v>-7.2588235294117647</v>
      </c>
      <c r="G14" s="47"/>
      <c r="H14" s="108" t="str">
        <f t="shared" si="1"/>
        <v>-</v>
      </c>
    </row>
    <row r="15" spans="1:8" ht="16.5" outlineLevel="1">
      <c r="A15" s="67" t="s">
        <v>29</v>
      </c>
      <c r="B15" s="68" t="s">
        <v>81</v>
      </c>
      <c r="C15" s="50">
        <f>COMO!M14</f>
        <v>0</v>
      </c>
      <c r="D15" s="51">
        <f t="shared" si="2"/>
        <v>0</v>
      </c>
      <c r="E15" s="66">
        <f>COMO!L14</f>
        <v>0</v>
      </c>
      <c r="F15" s="49" t="str">
        <f t="shared" si="3"/>
        <v>-</v>
      </c>
      <c r="G15" s="47">
        <v>0.1</v>
      </c>
      <c r="H15" s="108">
        <f t="shared" si="1"/>
        <v>0</v>
      </c>
    </row>
    <row r="16" spans="1:8" ht="16.5" outlineLevel="1">
      <c r="A16" s="67" t="s">
        <v>30</v>
      </c>
      <c r="B16" s="68" t="s">
        <v>82</v>
      </c>
      <c r="C16" s="50">
        <f>COMO!M15</f>
        <v>0</v>
      </c>
      <c r="D16" s="51">
        <f t="shared" si="2"/>
        <v>0</v>
      </c>
      <c r="E16" s="66">
        <f>COMO!L15</f>
        <v>0</v>
      </c>
      <c r="F16" s="49" t="str">
        <f t="shared" si="3"/>
        <v>-</v>
      </c>
      <c r="G16" s="47"/>
      <c r="H16" s="108" t="str">
        <f t="shared" si="1"/>
        <v>-</v>
      </c>
    </row>
    <row r="17" spans="1:8" ht="16.5" outlineLevel="1">
      <c r="A17" s="67" t="s">
        <v>31</v>
      </c>
      <c r="B17" s="68" t="s">
        <v>83</v>
      </c>
      <c r="C17" s="50">
        <f>COMO!M16</f>
        <v>0</v>
      </c>
      <c r="D17" s="51">
        <f t="shared" si="2"/>
        <v>0</v>
      </c>
      <c r="E17" s="66">
        <f>COMO!L16</f>
        <v>0</v>
      </c>
      <c r="F17" s="49" t="str">
        <f t="shared" si="3"/>
        <v>-</v>
      </c>
      <c r="G17" s="47"/>
      <c r="H17" s="108" t="str">
        <f t="shared" si="1"/>
        <v>-</v>
      </c>
    </row>
    <row r="18" spans="1:8" ht="16.5" outlineLevel="1">
      <c r="A18" s="67" t="s">
        <v>32</v>
      </c>
      <c r="B18" s="68" t="s">
        <v>84</v>
      </c>
      <c r="C18" s="50">
        <f>COMO!M17</f>
        <v>0</v>
      </c>
      <c r="D18" s="51">
        <f t="shared" si="2"/>
        <v>0</v>
      </c>
      <c r="E18" s="66">
        <f>COMO!L17</f>
        <v>0</v>
      </c>
      <c r="F18" s="49" t="str">
        <f t="shared" si="3"/>
        <v>-</v>
      </c>
      <c r="G18" s="47"/>
      <c r="H18" s="108" t="str">
        <f t="shared" si="1"/>
        <v>-</v>
      </c>
    </row>
    <row r="19" spans="1:8" ht="16.5" outlineLevel="1">
      <c r="A19" s="67" t="s">
        <v>33</v>
      </c>
      <c r="B19" s="68" t="s">
        <v>85</v>
      </c>
      <c r="C19" s="50">
        <f>COMO!M18</f>
        <v>0.75</v>
      </c>
      <c r="D19" s="51">
        <f t="shared" si="2"/>
        <v>1.9736842105263157</v>
      </c>
      <c r="E19" s="66">
        <f>COMO!L18</f>
        <v>0.09</v>
      </c>
      <c r="F19" s="49">
        <f t="shared" si="3"/>
        <v>7.3333333333333339</v>
      </c>
      <c r="G19" s="47">
        <v>0.2</v>
      </c>
      <c r="H19" s="108">
        <f t="shared" si="1"/>
        <v>3.75</v>
      </c>
    </row>
    <row r="20" spans="1:8" ht="16.5" outlineLevel="1">
      <c r="A20" s="67" t="s">
        <v>34</v>
      </c>
      <c r="B20" s="68" t="s">
        <v>86</v>
      </c>
      <c r="C20" s="50">
        <f>COMO!M19</f>
        <v>0</v>
      </c>
      <c r="D20" s="51">
        <f t="shared" si="2"/>
        <v>0</v>
      </c>
      <c r="E20" s="66">
        <f>COMO!L19</f>
        <v>0</v>
      </c>
      <c r="F20" s="49" t="str">
        <f t="shared" si="3"/>
        <v>-</v>
      </c>
      <c r="G20" s="47"/>
      <c r="H20" s="108" t="str">
        <f t="shared" si="1"/>
        <v>-</v>
      </c>
    </row>
    <row r="21" spans="1:8" ht="16.5" outlineLevel="1">
      <c r="A21" s="67" t="s">
        <v>35</v>
      </c>
      <c r="B21" s="64" t="s">
        <v>87</v>
      </c>
      <c r="C21" s="50">
        <f>COMO!M20</f>
        <v>0</v>
      </c>
      <c r="D21" s="51">
        <f t="shared" si="2"/>
        <v>0</v>
      </c>
      <c r="E21" s="66">
        <f>COMO!L20</f>
        <v>0</v>
      </c>
      <c r="F21" s="49" t="str">
        <f t="shared" si="3"/>
        <v>-</v>
      </c>
      <c r="G21" s="47"/>
      <c r="H21" s="108" t="str">
        <f t="shared" si="1"/>
        <v>-</v>
      </c>
    </row>
    <row r="22" spans="1:8" ht="16.5" outlineLevel="1">
      <c r="A22" s="67" t="s">
        <v>36</v>
      </c>
      <c r="B22" s="64" t="s">
        <v>88</v>
      </c>
      <c r="C22" s="50">
        <f>COMO!M21</f>
        <v>73.2</v>
      </c>
      <c r="D22" s="51">
        <f t="shared" si="2"/>
        <v>192.63157894736844</v>
      </c>
      <c r="E22" s="66">
        <f>COMO!L21</f>
        <v>21.56</v>
      </c>
      <c r="F22" s="49">
        <f t="shared" si="3"/>
        <v>2.3951762523191098</v>
      </c>
      <c r="G22" s="47">
        <v>24</v>
      </c>
      <c r="H22" s="108">
        <f t="shared" si="1"/>
        <v>3.0500000000000003</v>
      </c>
    </row>
    <row r="23" spans="1:8" ht="16.5" outlineLevel="1">
      <c r="A23" s="67" t="s">
        <v>37</v>
      </c>
      <c r="B23" s="68" t="s">
        <v>89</v>
      </c>
      <c r="C23" s="50">
        <f>COMO!M22</f>
        <v>0.05</v>
      </c>
      <c r="D23" s="51">
        <f t="shared" si="2"/>
        <v>0.13157894736842105</v>
      </c>
      <c r="E23" s="66">
        <f>COMO!L22</f>
        <v>0</v>
      </c>
      <c r="F23" s="49" t="str">
        <f t="shared" si="3"/>
        <v>-</v>
      </c>
      <c r="G23" s="69"/>
      <c r="H23" s="108" t="str">
        <f t="shared" si="1"/>
        <v>-</v>
      </c>
    </row>
    <row r="24" spans="1:8" ht="16.5" outlineLevel="1">
      <c r="A24" s="70" t="s">
        <v>3</v>
      </c>
      <c r="B24" s="46" t="s">
        <v>90</v>
      </c>
      <c r="C24" s="50">
        <f>COMO!M23</f>
        <v>-0.14000000000000001</v>
      </c>
      <c r="D24" s="51">
        <f t="shared" si="2"/>
        <v>-0.36842105263157898</v>
      </c>
      <c r="E24" s="66">
        <f>COMO!L23</f>
        <v>0.16</v>
      </c>
      <c r="F24" s="49">
        <f t="shared" si="3"/>
        <v>-1.8750000000000002</v>
      </c>
      <c r="G24" s="47">
        <v>0.2</v>
      </c>
      <c r="H24" s="108">
        <f t="shared" si="1"/>
        <v>-0.70000000000000007</v>
      </c>
    </row>
    <row r="25" spans="1:8" ht="16.5" outlineLevel="1">
      <c r="A25" s="70" t="s">
        <v>38</v>
      </c>
      <c r="B25" s="46" t="s">
        <v>91</v>
      </c>
      <c r="C25" s="50">
        <f>COMO!M24</f>
        <v>0.91</v>
      </c>
      <c r="D25" s="51">
        <f t="shared" si="2"/>
        <v>2.3947368421052633</v>
      </c>
      <c r="E25" s="66">
        <f>COMO!L24</f>
        <v>0.91</v>
      </c>
      <c r="F25" s="49">
        <f t="shared" si="3"/>
        <v>0</v>
      </c>
      <c r="G25" s="47">
        <v>1</v>
      </c>
      <c r="H25" s="108">
        <f t="shared" si="1"/>
        <v>0.91</v>
      </c>
    </row>
    <row r="26" spans="1:8" ht="16.5" outlineLevel="1">
      <c r="A26" s="70" t="s">
        <v>39</v>
      </c>
      <c r="B26" s="46" t="s">
        <v>92</v>
      </c>
      <c r="C26" s="50">
        <f>COMO!M25</f>
        <v>1</v>
      </c>
      <c r="D26" s="51">
        <f t="shared" si="2"/>
        <v>2.6315789473684212</v>
      </c>
      <c r="E26" s="66">
        <f>COMO!L25</f>
        <v>0</v>
      </c>
      <c r="F26" s="49" t="str">
        <f t="shared" si="3"/>
        <v>-</v>
      </c>
      <c r="G26" s="47"/>
      <c r="H26" s="108" t="str">
        <f t="shared" si="1"/>
        <v>-</v>
      </c>
    </row>
    <row r="27" spans="1:8" ht="16.5" outlineLevel="1">
      <c r="A27" s="70" t="s">
        <v>40</v>
      </c>
      <c r="B27" s="46" t="s">
        <v>93</v>
      </c>
      <c r="C27" s="50">
        <f>COMO!M26</f>
        <v>0</v>
      </c>
      <c r="D27" s="51">
        <f t="shared" si="2"/>
        <v>0</v>
      </c>
      <c r="E27" s="66">
        <f>COMO!L26</f>
        <v>0</v>
      </c>
      <c r="F27" s="49"/>
      <c r="G27" s="47"/>
      <c r="H27" s="108" t="str">
        <f t="shared" si="1"/>
        <v>-</v>
      </c>
    </row>
    <row r="28" spans="1:8" ht="16.5" outlineLevel="1">
      <c r="A28" s="70" t="s">
        <v>41</v>
      </c>
      <c r="B28" s="46" t="s">
        <v>94</v>
      </c>
      <c r="C28" s="50">
        <f>COMO!M27</f>
        <v>4.18</v>
      </c>
      <c r="D28" s="51">
        <f t="shared" si="2"/>
        <v>11</v>
      </c>
      <c r="E28" s="66">
        <f>COMO!L27</f>
        <v>0.97</v>
      </c>
      <c r="F28" s="49">
        <f t="shared" si="3"/>
        <v>3.3092783505154642</v>
      </c>
      <c r="G28" s="47">
        <v>0.7</v>
      </c>
      <c r="H28" s="108">
        <f t="shared" si="1"/>
        <v>5.9714285714285715</v>
      </c>
    </row>
    <row r="29" spans="1:8" s="39" customFormat="1" ht="16.5">
      <c r="A29" s="71" t="s">
        <v>52</v>
      </c>
      <c r="B29" s="72"/>
      <c r="C29" s="75">
        <f>C9-C11</f>
        <v>79.169999999999987</v>
      </c>
      <c r="D29" s="74">
        <f t="shared" si="2"/>
        <v>208.34210526315786</v>
      </c>
      <c r="E29" s="75">
        <f>E9-E11</f>
        <v>-48.999999999999993</v>
      </c>
      <c r="F29" s="76">
        <f t="shared" si="0"/>
        <v>2.6157142857142857</v>
      </c>
      <c r="G29" s="75">
        <f>G9-G11</f>
        <v>-25.599999999999998</v>
      </c>
      <c r="H29" s="111">
        <f t="shared" si="1"/>
        <v>5.0925781249999993</v>
      </c>
    </row>
    <row r="30" spans="1:8" ht="16.5">
      <c r="A30" s="77" t="s">
        <v>95</v>
      </c>
      <c r="B30" s="78"/>
      <c r="C30" s="79">
        <f>SUM(C31:C46)</f>
        <v>30.15</v>
      </c>
      <c r="D30" s="80">
        <f t="shared" si="2"/>
        <v>79.34210526315789</v>
      </c>
      <c r="E30" s="81">
        <f>SUM(E31:E46)</f>
        <v>23.730000000000004</v>
      </c>
      <c r="F30" s="82">
        <f>IFERROR((C30-E30)/ABS(E30),"-")</f>
        <v>0.27054361567635876</v>
      </c>
      <c r="G30" s="81">
        <f>SUM(G31:G46)</f>
        <v>20</v>
      </c>
      <c r="H30" s="112">
        <f t="shared" si="1"/>
        <v>1.5074999999999998</v>
      </c>
    </row>
    <row r="31" spans="1:8" ht="16.5" outlineLevel="1">
      <c r="A31" s="70" t="s">
        <v>42</v>
      </c>
      <c r="B31" s="46" t="s">
        <v>80</v>
      </c>
      <c r="C31" s="50">
        <f>COMO!M30</f>
        <v>14.15</v>
      </c>
      <c r="D31" s="51">
        <f t="shared" si="2"/>
        <v>37.236842105263158</v>
      </c>
      <c r="E31" s="47">
        <f>COMO!L30</f>
        <v>14.15</v>
      </c>
      <c r="F31" s="49">
        <f t="shared" si="0"/>
        <v>0</v>
      </c>
      <c r="G31" s="47">
        <v>20</v>
      </c>
      <c r="H31" s="108">
        <f t="shared" si="1"/>
        <v>0.70750000000000002</v>
      </c>
    </row>
    <row r="32" spans="1:8" ht="16.5" outlineLevel="1">
      <c r="A32" s="70" t="s">
        <v>43</v>
      </c>
      <c r="B32" s="46" t="s">
        <v>96</v>
      </c>
      <c r="C32" s="50">
        <f>COMO!M31</f>
        <v>0</v>
      </c>
      <c r="D32" s="51">
        <f t="shared" si="2"/>
        <v>0</v>
      </c>
      <c r="E32" s="47">
        <f>COMO!L31</f>
        <v>0</v>
      </c>
      <c r="F32" s="49" t="str">
        <f t="shared" si="0"/>
        <v>-</v>
      </c>
      <c r="G32" s="47"/>
      <c r="H32" s="108" t="str">
        <f t="shared" si="1"/>
        <v>-</v>
      </c>
    </row>
    <row r="33" spans="1:8" ht="16.5" outlineLevel="1">
      <c r="A33" s="70" t="s">
        <v>44</v>
      </c>
      <c r="B33" s="46" t="s">
        <v>97</v>
      </c>
      <c r="C33" s="50">
        <f>COMO!M32</f>
        <v>0</v>
      </c>
      <c r="D33" s="51">
        <f t="shared" si="2"/>
        <v>0</v>
      </c>
      <c r="E33" s="47">
        <f>COMO!L32</f>
        <v>0</v>
      </c>
      <c r="F33" s="49" t="str">
        <f>IFERROR((C33-E33)/ABS(E33),"-")</f>
        <v>-</v>
      </c>
      <c r="G33" s="47"/>
      <c r="H33" s="108" t="str">
        <f t="shared" si="1"/>
        <v>-</v>
      </c>
    </row>
    <row r="34" spans="1:8" ht="16.5" outlineLevel="1">
      <c r="A34" s="70" t="s">
        <v>29</v>
      </c>
      <c r="B34" s="46" t="s">
        <v>81</v>
      </c>
      <c r="C34" s="50">
        <f>COMO!M33</f>
        <v>0</v>
      </c>
      <c r="D34" s="51">
        <f t="shared" si="2"/>
        <v>0</v>
      </c>
      <c r="E34" s="47">
        <f>COMO!L33</f>
        <v>0</v>
      </c>
      <c r="F34" s="49" t="str">
        <f t="shared" si="0"/>
        <v>-</v>
      </c>
      <c r="G34" s="47"/>
      <c r="H34" s="108" t="str">
        <f t="shared" si="1"/>
        <v>-</v>
      </c>
    </row>
    <row r="35" spans="1:8" ht="16.5" outlineLevel="1">
      <c r="A35" s="70" t="s">
        <v>45</v>
      </c>
      <c r="B35" s="46" t="s">
        <v>98</v>
      </c>
      <c r="C35" s="50">
        <f>COMO!M34</f>
        <v>0</v>
      </c>
      <c r="D35" s="51">
        <f t="shared" si="2"/>
        <v>0</v>
      </c>
      <c r="E35" s="47">
        <f>COMO!L34</f>
        <v>0</v>
      </c>
      <c r="F35" s="49" t="str">
        <f t="shared" si="0"/>
        <v>-</v>
      </c>
      <c r="G35" s="47"/>
      <c r="H35" s="108" t="str">
        <f t="shared" si="1"/>
        <v>-</v>
      </c>
    </row>
    <row r="36" spans="1:8" ht="16.5" outlineLevel="1">
      <c r="A36" s="70" t="s">
        <v>46</v>
      </c>
      <c r="B36" s="46" t="s">
        <v>82</v>
      </c>
      <c r="C36" s="50">
        <f>COMO!M35</f>
        <v>0</v>
      </c>
      <c r="D36" s="51">
        <f t="shared" si="2"/>
        <v>0</v>
      </c>
      <c r="E36" s="47">
        <f>COMO!L35</f>
        <v>0.31</v>
      </c>
      <c r="F36" s="49">
        <f t="shared" si="0"/>
        <v>-1</v>
      </c>
      <c r="G36" s="47"/>
      <c r="H36" s="108" t="str">
        <f t="shared" si="1"/>
        <v>-</v>
      </c>
    </row>
    <row r="37" spans="1:8" ht="16.5" outlineLevel="1">
      <c r="A37" s="70" t="s">
        <v>2</v>
      </c>
      <c r="B37" s="46" t="s">
        <v>99</v>
      </c>
      <c r="C37" s="50">
        <f>COMO!M36</f>
        <v>0</v>
      </c>
      <c r="D37" s="51">
        <f t="shared" si="2"/>
        <v>0</v>
      </c>
      <c r="E37" s="47">
        <f>COMO!L36</f>
        <v>0</v>
      </c>
      <c r="F37" s="49" t="str">
        <f t="shared" si="0"/>
        <v>-</v>
      </c>
      <c r="G37" s="47"/>
      <c r="H37" s="108" t="str">
        <f t="shared" si="1"/>
        <v>-</v>
      </c>
    </row>
    <row r="38" spans="1:8" ht="16.5" outlineLevel="1">
      <c r="A38" s="70" t="s">
        <v>47</v>
      </c>
      <c r="B38" s="46" t="s">
        <v>83</v>
      </c>
      <c r="C38" s="50">
        <f>COMO!M37</f>
        <v>0</v>
      </c>
      <c r="D38" s="51">
        <f t="shared" si="2"/>
        <v>0</v>
      </c>
      <c r="E38" s="47">
        <f>COMO!L37</f>
        <v>0</v>
      </c>
      <c r="F38" s="49" t="str">
        <f t="shared" si="0"/>
        <v>-</v>
      </c>
      <c r="G38" s="47"/>
      <c r="H38" s="108" t="str">
        <f t="shared" si="1"/>
        <v>-</v>
      </c>
    </row>
    <row r="39" spans="1:8" ht="16.5" outlineLevel="1">
      <c r="A39" s="70" t="s">
        <v>48</v>
      </c>
      <c r="B39" s="46" t="s">
        <v>100</v>
      </c>
      <c r="C39" s="50">
        <f>COMO!M38</f>
        <v>0</v>
      </c>
      <c r="D39" s="51">
        <f t="shared" si="2"/>
        <v>0</v>
      </c>
      <c r="E39" s="47">
        <f>COMO!L38</f>
        <v>0</v>
      </c>
      <c r="F39" s="49" t="str">
        <f t="shared" si="0"/>
        <v>-</v>
      </c>
      <c r="G39" s="47"/>
      <c r="H39" s="108" t="str">
        <f t="shared" si="1"/>
        <v>-</v>
      </c>
    </row>
    <row r="40" spans="1:8" ht="16.5" outlineLevel="1">
      <c r="A40" s="70" t="s">
        <v>49</v>
      </c>
      <c r="B40" s="46" t="s">
        <v>85</v>
      </c>
      <c r="C40" s="50">
        <f>COMO!M39</f>
        <v>0</v>
      </c>
      <c r="D40" s="51">
        <f t="shared" si="2"/>
        <v>0</v>
      </c>
      <c r="E40" s="47">
        <f>COMO!L39</f>
        <v>0</v>
      </c>
      <c r="F40" s="49" t="str">
        <f t="shared" si="0"/>
        <v>-</v>
      </c>
      <c r="G40" s="47"/>
      <c r="H40" s="108" t="str">
        <f t="shared" si="1"/>
        <v>-</v>
      </c>
    </row>
    <row r="41" spans="1:8" ht="16.5" outlineLevel="1">
      <c r="A41" s="70" t="s">
        <v>50</v>
      </c>
      <c r="B41" s="46" t="s">
        <v>101</v>
      </c>
      <c r="C41" s="50">
        <f>COMO!M40</f>
        <v>15.15</v>
      </c>
      <c r="D41" s="51">
        <f t="shared" si="2"/>
        <v>39.868421052631582</v>
      </c>
      <c r="E41" s="47">
        <f>COMO!L40</f>
        <v>9.1300000000000008</v>
      </c>
      <c r="F41" s="49">
        <f t="shared" si="0"/>
        <v>0.6593647316538882</v>
      </c>
      <c r="G41" s="47"/>
      <c r="H41" s="108" t="str">
        <f t="shared" si="1"/>
        <v>-</v>
      </c>
    </row>
    <row r="42" spans="1:8" ht="16.5" outlineLevel="1">
      <c r="A42" s="70" t="s">
        <v>37</v>
      </c>
      <c r="B42" s="46" t="s">
        <v>89</v>
      </c>
      <c r="C42" s="50">
        <f>COMO!M41</f>
        <v>0</v>
      </c>
      <c r="D42" s="51">
        <f t="shared" si="2"/>
        <v>0</v>
      </c>
      <c r="E42" s="47">
        <f>COMO!L41</f>
        <v>0</v>
      </c>
      <c r="F42" s="49" t="str">
        <f t="shared" si="0"/>
        <v>-</v>
      </c>
      <c r="G42" s="47"/>
      <c r="H42" s="108" t="str">
        <f t="shared" si="1"/>
        <v>-</v>
      </c>
    </row>
    <row r="43" spans="1:8" ht="16.5" outlineLevel="1">
      <c r="A43" s="70" t="s">
        <v>3</v>
      </c>
      <c r="B43" s="46" t="s">
        <v>90</v>
      </c>
      <c r="C43" s="50">
        <f>COMO!M42</f>
        <v>0</v>
      </c>
      <c r="D43" s="51">
        <f t="shared" si="2"/>
        <v>0</v>
      </c>
      <c r="E43" s="47">
        <f>COMO!L42</f>
        <v>0</v>
      </c>
      <c r="F43" s="49" t="str">
        <f t="shared" si="0"/>
        <v>-</v>
      </c>
      <c r="G43" s="47"/>
      <c r="H43" s="108" t="str">
        <f t="shared" si="1"/>
        <v>-</v>
      </c>
    </row>
    <row r="44" spans="1:8" ht="16.5" outlineLevel="1">
      <c r="A44" s="70" t="s">
        <v>38</v>
      </c>
      <c r="B44" s="46" t="s">
        <v>91</v>
      </c>
      <c r="C44" s="50">
        <f>COMO!M43</f>
        <v>0.02</v>
      </c>
      <c r="D44" s="51">
        <f t="shared" si="2"/>
        <v>5.2631578947368418E-2</v>
      </c>
      <c r="E44" s="47">
        <f>COMO!L43</f>
        <v>0.02</v>
      </c>
      <c r="F44" s="49">
        <f t="shared" si="0"/>
        <v>0</v>
      </c>
      <c r="G44" s="83"/>
      <c r="H44" s="108" t="str">
        <f t="shared" si="1"/>
        <v>-</v>
      </c>
    </row>
    <row r="45" spans="1:8" ht="16.5" outlineLevel="1">
      <c r="A45" s="70" t="s">
        <v>39</v>
      </c>
      <c r="B45" s="46" t="s">
        <v>92</v>
      </c>
      <c r="C45" s="50">
        <f>COMO!M44</f>
        <v>0</v>
      </c>
      <c r="D45" s="51">
        <f t="shared" si="2"/>
        <v>0</v>
      </c>
      <c r="E45" s="47">
        <f>COMO!L44</f>
        <v>0</v>
      </c>
      <c r="F45" s="49" t="str">
        <f t="shared" si="0"/>
        <v>-</v>
      </c>
      <c r="G45" s="47"/>
      <c r="H45" s="108" t="str">
        <f t="shared" si="1"/>
        <v>-</v>
      </c>
    </row>
    <row r="46" spans="1:8" ht="16.5" outlineLevel="1">
      <c r="A46" s="70" t="s">
        <v>51</v>
      </c>
      <c r="B46" s="46" t="s">
        <v>94</v>
      </c>
      <c r="C46" s="50">
        <f>COMO!M45</f>
        <v>0.83</v>
      </c>
      <c r="D46" s="51">
        <f t="shared" si="2"/>
        <v>2.1842105263157894</v>
      </c>
      <c r="E46" s="47">
        <f>COMO!L45</f>
        <v>0.12</v>
      </c>
      <c r="F46" s="49">
        <f t="shared" si="0"/>
        <v>5.916666666666667</v>
      </c>
      <c r="G46" s="47"/>
      <c r="H46" s="108" t="str">
        <f t="shared" si="1"/>
        <v>-</v>
      </c>
    </row>
    <row r="47" spans="1:8" s="39" customFormat="1" ht="17.25" thickBot="1">
      <c r="A47" s="84" t="s">
        <v>4</v>
      </c>
      <c r="B47" s="85"/>
      <c r="C47" s="86">
        <f>C29-C30</f>
        <v>49.019999999999989</v>
      </c>
      <c r="D47" s="87">
        <f t="shared" si="2"/>
        <v>128.99999999999997</v>
      </c>
      <c r="E47" s="86">
        <f>E29-E30</f>
        <v>-72.72999999999999</v>
      </c>
      <c r="F47" s="88">
        <f t="shared" si="0"/>
        <v>1.673999725010312</v>
      </c>
      <c r="G47" s="86">
        <f>G29-G30</f>
        <v>-45.599999999999994</v>
      </c>
      <c r="H47" s="113">
        <f t="shared" si="1"/>
        <v>3.0749999999999997</v>
      </c>
    </row>
    <row r="48" spans="1:8" ht="20.25" customHeight="1">
      <c r="A48" s="89" t="s">
        <v>102</v>
      </c>
      <c r="F48" s="93"/>
      <c r="G48" s="94"/>
      <c r="H48" s="95"/>
    </row>
    <row r="49" spans="1:8" ht="18.75" customHeight="1">
      <c r="A49" s="89"/>
      <c r="B49" s="36"/>
      <c r="C49" s="36"/>
      <c r="D49" s="97"/>
      <c r="E49" s="98"/>
      <c r="F49" s="97"/>
      <c r="G49" s="36"/>
      <c r="H49" s="99"/>
    </row>
    <row r="50" spans="1:8" ht="17.25">
      <c r="A50" s="100"/>
    </row>
  </sheetData>
  <mergeCells count="1">
    <mergeCell ref="C2:H2"/>
  </mergeCells>
  <phoneticPr fontId="2" type="noConversion"/>
  <pageMargins left="0.7" right="0.7" top="0.75" bottom="0.75" header="0.3" footer="0.3"/>
  <pageSetup paperSize="9" orientation="portrait" r:id="rId1"/>
  <customProperties>
    <customPr name="_pios_id" r:id="rId2"/>
  </customProperties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9"/>
  <sheetViews>
    <sheetView topLeftCell="A13" workbookViewId="0">
      <selection activeCell="C25" sqref="C25"/>
    </sheetView>
  </sheetViews>
  <sheetFormatPr defaultRowHeight="14.25"/>
  <cols>
    <col min="1" max="1" width="10.875" style="106" bestFit="1" customWidth="1"/>
    <col min="2" max="2" width="35.875" bestFit="1" customWidth="1"/>
    <col min="3" max="5" width="19.875" customWidth="1"/>
    <col min="6" max="6" width="13" customWidth="1"/>
  </cols>
  <sheetData>
    <row r="1" spans="1:5" ht="30.95" customHeight="1">
      <c r="A1" s="115" t="s">
        <v>127</v>
      </c>
      <c r="B1" s="116" t="s">
        <v>128</v>
      </c>
      <c r="C1" s="115" t="s">
        <v>129</v>
      </c>
      <c r="D1" s="115" t="s">
        <v>130</v>
      </c>
      <c r="E1" s="115" t="s">
        <v>18</v>
      </c>
    </row>
    <row r="2" spans="1:5">
      <c r="A2" s="117">
        <v>1</v>
      </c>
      <c r="B2" s="103" t="s">
        <v>123</v>
      </c>
      <c r="C2" s="104">
        <v>16300</v>
      </c>
      <c r="D2" s="105"/>
      <c r="E2" s="105">
        <f>SUM(C2:D2)</f>
        <v>16300</v>
      </c>
    </row>
    <row r="3" spans="1:5">
      <c r="A3" s="117">
        <v>2</v>
      </c>
      <c r="B3" s="103" t="s">
        <v>134</v>
      </c>
      <c r="C3" s="104">
        <v>126</v>
      </c>
      <c r="D3" s="105"/>
      <c r="E3" s="105">
        <f t="shared" ref="E3:E28" si="0">SUM(C3:D3)</f>
        <v>126</v>
      </c>
    </row>
    <row r="4" spans="1:5">
      <c r="A4" s="117">
        <v>3</v>
      </c>
      <c r="B4" s="103" t="s">
        <v>104</v>
      </c>
      <c r="C4" s="104">
        <v>1108.3</v>
      </c>
      <c r="D4" s="105">
        <v>302.26</v>
      </c>
      <c r="E4" s="105">
        <f t="shared" si="0"/>
        <v>1410.56</v>
      </c>
    </row>
    <row r="5" spans="1:5">
      <c r="A5" s="117">
        <v>4</v>
      </c>
      <c r="B5" s="103" t="s">
        <v>105</v>
      </c>
      <c r="C5" s="104">
        <v>11371.909999999998</v>
      </c>
      <c r="D5" s="105">
        <v>1853.75</v>
      </c>
      <c r="E5" s="105">
        <f t="shared" si="0"/>
        <v>13225.659999999998</v>
      </c>
    </row>
    <row r="6" spans="1:5">
      <c r="A6" s="117">
        <v>5</v>
      </c>
      <c r="B6" s="103" t="s">
        <v>133</v>
      </c>
      <c r="C6" s="104">
        <v>4222.8</v>
      </c>
      <c r="D6" s="105"/>
      <c r="E6" s="105">
        <f t="shared" si="0"/>
        <v>4222.8</v>
      </c>
    </row>
    <row r="7" spans="1:5">
      <c r="A7" s="117">
        <v>6</v>
      </c>
      <c r="B7" s="103" t="s">
        <v>106</v>
      </c>
      <c r="C7" s="104">
        <v>338.36</v>
      </c>
      <c r="D7" s="105">
        <v>610.72</v>
      </c>
      <c r="E7" s="105">
        <f t="shared" si="0"/>
        <v>949.08</v>
      </c>
    </row>
    <row r="8" spans="1:5">
      <c r="A8" s="117">
        <v>7</v>
      </c>
      <c r="B8" s="103" t="s">
        <v>137</v>
      </c>
      <c r="C8" s="104">
        <v>156.71</v>
      </c>
      <c r="D8" s="105"/>
      <c r="E8" s="105">
        <f t="shared" si="0"/>
        <v>156.71</v>
      </c>
    </row>
    <row r="9" spans="1:5">
      <c r="A9" s="117">
        <v>8</v>
      </c>
      <c r="B9" s="103" t="s">
        <v>125</v>
      </c>
      <c r="C9" s="104">
        <v>1632.73</v>
      </c>
      <c r="D9" s="105"/>
      <c r="E9" s="105">
        <f t="shared" si="0"/>
        <v>1632.73</v>
      </c>
    </row>
    <row r="10" spans="1:5">
      <c r="A10" s="117">
        <v>9</v>
      </c>
      <c r="B10" s="103" t="s">
        <v>82</v>
      </c>
      <c r="C10" s="104">
        <v>33333</v>
      </c>
      <c r="D10" s="105"/>
      <c r="E10" s="105">
        <f t="shared" si="0"/>
        <v>33333</v>
      </c>
    </row>
    <row r="11" spans="1:5">
      <c r="A11" s="117">
        <v>10</v>
      </c>
      <c r="B11" s="103" t="s">
        <v>107</v>
      </c>
      <c r="C11" s="104">
        <v>141509.43</v>
      </c>
      <c r="D11" s="105"/>
      <c r="E11" s="105">
        <f t="shared" si="0"/>
        <v>141509.43</v>
      </c>
    </row>
    <row r="12" spans="1:5">
      <c r="A12" s="117">
        <v>11</v>
      </c>
      <c r="B12" s="103" t="s">
        <v>108</v>
      </c>
      <c r="C12" s="104">
        <v>657.5</v>
      </c>
      <c r="D12" s="105"/>
      <c r="E12" s="105">
        <f t="shared" si="0"/>
        <v>657.5</v>
      </c>
    </row>
    <row r="13" spans="1:5">
      <c r="A13" s="117">
        <v>12</v>
      </c>
      <c r="B13" s="103" t="s">
        <v>148</v>
      </c>
      <c r="C13" s="104"/>
      <c r="D13" s="105">
        <v>248994.28</v>
      </c>
      <c r="E13" s="105">
        <f t="shared" si="0"/>
        <v>248994.28</v>
      </c>
    </row>
    <row r="14" spans="1:5">
      <c r="A14" s="117">
        <v>13</v>
      </c>
      <c r="B14" s="103" t="s">
        <v>143</v>
      </c>
      <c r="C14" s="104"/>
      <c r="D14" s="105">
        <v>2161.4</v>
      </c>
      <c r="E14" s="105">
        <f t="shared" si="0"/>
        <v>2161.4</v>
      </c>
    </row>
    <row r="15" spans="1:5">
      <c r="A15" s="117">
        <v>14</v>
      </c>
      <c r="B15" s="103" t="s">
        <v>110</v>
      </c>
      <c r="C15" s="104">
        <v>27.42</v>
      </c>
      <c r="D15" s="105"/>
      <c r="E15" s="105">
        <f t="shared" si="0"/>
        <v>27.42</v>
      </c>
    </row>
    <row r="16" spans="1:5">
      <c r="A16" s="117">
        <v>15</v>
      </c>
      <c r="B16" s="103" t="s">
        <v>111</v>
      </c>
      <c r="C16" s="104">
        <v>222.67</v>
      </c>
      <c r="D16" s="105"/>
      <c r="E16" s="105">
        <f t="shared" si="0"/>
        <v>222.67</v>
      </c>
    </row>
    <row r="17" spans="1:5">
      <c r="A17" s="117">
        <v>16</v>
      </c>
      <c r="B17" s="103" t="s">
        <v>112</v>
      </c>
      <c r="C17" s="104">
        <v>87.42</v>
      </c>
      <c r="D17" s="105"/>
      <c r="E17" s="105">
        <f t="shared" si="0"/>
        <v>87.42</v>
      </c>
    </row>
    <row r="18" spans="1:5">
      <c r="A18" s="117">
        <v>17</v>
      </c>
      <c r="B18" s="103" t="s">
        <v>113</v>
      </c>
      <c r="C18" s="104">
        <v>19.170000000000002</v>
      </c>
      <c r="D18" s="105"/>
      <c r="E18" s="105">
        <f t="shared" si="0"/>
        <v>19.170000000000002</v>
      </c>
    </row>
    <row r="19" spans="1:5">
      <c r="A19" s="117">
        <v>18</v>
      </c>
      <c r="B19" s="103" t="s">
        <v>126</v>
      </c>
      <c r="C19" s="104"/>
      <c r="D19" s="105">
        <v>8257.9299999999985</v>
      </c>
      <c r="E19" s="105">
        <f t="shared" si="0"/>
        <v>8257.9299999999985</v>
      </c>
    </row>
    <row r="20" spans="1:5">
      <c r="A20" s="117">
        <v>19</v>
      </c>
      <c r="B20" s="103" t="s">
        <v>138</v>
      </c>
      <c r="C20" s="104">
        <v>1121.79</v>
      </c>
      <c r="D20" s="105"/>
      <c r="E20" s="105">
        <f t="shared" si="0"/>
        <v>1121.79</v>
      </c>
    </row>
    <row r="21" spans="1:5">
      <c r="A21" s="117">
        <v>20</v>
      </c>
      <c r="B21" s="103" t="s">
        <v>149</v>
      </c>
      <c r="C21" s="104">
        <v>100</v>
      </c>
      <c r="D21" s="105"/>
      <c r="E21" s="105">
        <f t="shared" si="0"/>
        <v>100</v>
      </c>
    </row>
    <row r="22" spans="1:5">
      <c r="A22" s="117">
        <v>21</v>
      </c>
      <c r="B22" s="103" t="s">
        <v>114</v>
      </c>
      <c r="C22" s="104">
        <v>192995.1</v>
      </c>
      <c r="D22" s="105">
        <v>33249</v>
      </c>
      <c r="E22" s="105">
        <f t="shared" si="0"/>
        <v>226244.1</v>
      </c>
    </row>
    <row r="23" spans="1:5">
      <c r="A23" s="117">
        <v>22</v>
      </c>
      <c r="B23" s="103" t="s">
        <v>115</v>
      </c>
      <c r="C23" s="104">
        <v>8114</v>
      </c>
      <c r="D23" s="105">
        <v>3781</v>
      </c>
      <c r="E23" s="105">
        <f t="shared" si="0"/>
        <v>11895</v>
      </c>
    </row>
    <row r="24" spans="1:5">
      <c r="A24" s="117">
        <v>23</v>
      </c>
      <c r="B24" s="103" t="s">
        <v>145</v>
      </c>
      <c r="C24" s="104">
        <v>17229.39</v>
      </c>
      <c r="D24" s="105"/>
      <c r="E24" s="105">
        <f t="shared" si="0"/>
        <v>17229.39</v>
      </c>
    </row>
    <row r="25" spans="1:5">
      <c r="A25" s="117">
        <v>24</v>
      </c>
      <c r="B25" s="118" t="s">
        <v>116</v>
      </c>
      <c r="C25" s="124">
        <v>31604.199999999993</v>
      </c>
      <c r="D25" s="124">
        <v>14490.199999999997</v>
      </c>
      <c r="E25" s="105">
        <f t="shared" si="0"/>
        <v>46094.399999999994</v>
      </c>
    </row>
    <row r="26" spans="1:5">
      <c r="A26" s="117">
        <v>25</v>
      </c>
      <c r="B26" s="125" t="s">
        <v>146</v>
      </c>
      <c r="C26" s="126">
        <v>11401.2</v>
      </c>
      <c r="D26" s="126"/>
      <c r="E26" s="105">
        <f t="shared" si="0"/>
        <v>11401.2</v>
      </c>
    </row>
    <row r="27" spans="1:5">
      <c r="A27" s="117">
        <v>26</v>
      </c>
      <c r="B27" s="103" t="s">
        <v>118</v>
      </c>
      <c r="C27" s="104"/>
      <c r="D27" s="105">
        <v>178.2</v>
      </c>
      <c r="E27" s="105">
        <f t="shared" si="0"/>
        <v>178.2</v>
      </c>
    </row>
    <row r="28" spans="1:5">
      <c r="A28" s="117">
        <v>27</v>
      </c>
      <c r="B28" s="103" t="s">
        <v>139</v>
      </c>
      <c r="C28" s="104">
        <v>9117.3700000000008</v>
      </c>
      <c r="D28" s="105"/>
      <c r="E28" s="105">
        <f t="shared" si="0"/>
        <v>9117.3700000000008</v>
      </c>
    </row>
    <row r="29" spans="1:5">
      <c r="A29" s="130" t="s">
        <v>147</v>
      </c>
      <c r="B29" s="131"/>
      <c r="C29" s="104">
        <f>SUM(C2:C28)</f>
        <v>482796.47000000009</v>
      </c>
      <c r="D29" s="104">
        <f>SUM(D2:D28)</f>
        <v>313878.74000000005</v>
      </c>
      <c r="E29" s="104">
        <f>SUM(E2:E28)</f>
        <v>796675.20999999985</v>
      </c>
    </row>
  </sheetData>
  <mergeCells count="1">
    <mergeCell ref="A29:B29"/>
  </mergeCells>
  <phoneticPr fontId="2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7102D-6E89-402A-BD43-62967149CE1C}">
  <sheetPr>
    <outlinePr summaryBelow="0"/>
  </sheetPr>
  <dimension ref="A1:P46"/>
  <sheetViews>
    <sheetView workbookViewId="0">
      <pane xSplit="1" ySplit="2" topLeftCell="B3" activePane="bottomRight" state="frozen"/>
      <selection activeCell="D15" sqref="D15"/>
      <selection pane="topRight" activeCell="D15" sqref="D15"/>
      <selection pane="bottomLeft" activeCell="D15" sqref="D15"/>
      <selection pane="bottomRight" activeCell="J23" sqref="J23"/>
    </sheetView>
  </sheetViews>
  <sheetFormatPr defaultColWidth="8.625" defaultRowHeight="14.25" outlineLevelRow="1"/>
  <cols>
    <col min="1" max="1" width="22.375" style="3" bestFit="1" customWidth="1"/>
    <col min="2" max="14" width="8.625" style="3" customWidth="1"/>
    <col min="15" max="16384" width="8.625" style="3"/>
  </cols>
  <sheetData>
    <row r="1" spans="1:16" s="1" customFormat="1" ht="21.95" customHeight="1" thickBot="1">
      <c r="A1" s="1" t="s">
        <v>151</v>
      </c>
      <c r="C1" s="4" t="s">
        <v>150</v>
      </c>
    </row>
    <row r="2" spans="1:16" ht="17.45" customHeight="1">
      <c r="A2" s="13" t="s">
        <v>5</v>
      </c>
      <c r="B2" s="16" t="s">
        <v>6</v>
      </c>
      <c r="C2" s="17" t="s">
        <v>7</v>
      </c>
      <c r="D2" s="17" t="s">
        <v>8</v>
      </c>
      <c r="E2" s="17" t="s">
        <v>9</v>
      </c>
      <c r="F2" s="17" t="s">
        <v>10</v>
      </c>
      <c r="G2" s="17" t="s">
        <v>11</v>
      </c>
      <c r="H2" s="17" t="s">
        <v>12</v>
      </c>
      <c r="I2" s="17" t="s">
        <v>13</v>
      </c>
      <c r="J2" s="17" t="s">
        <v>14</v>
      </c>
      <c r="K2" s="17" t="s">
        <v>15</v>
      </c>
      <c r="L2" s="17" t="s">
        <v>16</v>
      </c>
      <c r="M2" s="17" t="s">
        <v>17</v>
      </c>
      <c r="N2" s="17" t="s">
        <v>18</v>
      </c>
    </row>
    <row r="3" spans="1:16" ht="17.45" customHeight="1">
      <c r="A3" s="136" t="s">
        <v>0</v>
      </c>
      <c r="B3" s="9"/>
      <c r="C3" s="5"/>
      <c r="D3" s="5"/>
      <c r="E3" s="5"/>
      <c r="F3" s="5"/>
      <c r="G3" s="5"/>
      <c r="H3" s="5"/>
      <c r="I3" s="5"/>
      <c r="J3" s="5">
        <v>7.9899999999999999E-2</v>
      </c>
      <c r="K3" s="5">
        <v>3.52</v>
      </c>
      <c r="L3" s="5">
        <v>26.99</v>
      </c>
      <c r="M3" s="5">
        <v>17.190000000000001</v>
      </c>
      <c r="N3" s="6">
        <f>SUM(B3:M3)</f>
        <v>47.779899999999998</v>
      </c>
      <c r="P3" s="25"/>
    </row>
    <row r="4" spans="1:16" ht="17.45" customHeight="1">
      <c r="A4" s="136" t="s">
        <v>1</v>
      </c>
      <c r="B4" s="9"/>
      <c r="C4" s="5"/>
      <c r="D4" s="5"/>
      <c r="E4" s="5"/>
      <c r="F4" s="5"/>
      <c r="G4" s="5"/>
      <c r="H4" s="5"/>
      <c r="I4" s="5"/>
      <c r="J4" s="5">
        <v>7.9899999999999999E-2</v>
      </c>
      <c r="K4" s="5">
        <v>4.33</v>
      </c>
      <c r="L4" s="5">
        <v>8.42</v>
      </c>
      <c r="M4" s="5">
        <v>17.190000000000001</v>
      </c>
      <c r="N4" s="6">
        <f>SUM(B4:M4)</f>
        <v>30.0199</v>
      </c>
      <c r="P4" s="25"/>
    </row>
    <row r="5" spans="1:16" ht="17.45" customHeight="1">
      <c r="A5" s="136" t="s">
        <v>20</v>
      </c>
      <c r="B5" s="9"/>
      <c r="C5" s="5"/>
      <c r="D5" s="5"/>
      <c r="E5" s="5"/>
      <c r="F5" s="5"/>
      <c r="G5" s="5"/>
      <c r="H5" s="5"/>
      <c r="I5" s="5"/>
      <c r="J5" s="5">
        <f>J6*1.13</f>
        <v>7.5823000000000002E-2</v>
      </c>
      <c r="K5" s="5">
        <f>K6*1.13</f>
        <v>2.5876999999999999</v>
      </c>
      <c r="L5" s="5">
        <f>L6*1.13</f>
        <v>3.5594999999999994</v>
      </c>
      <c r="M5" s="5">
        <f>M6*1.13</f>
        <v>3.6046999999999998</v>
      </c>
      <c r="N5" s="6">
        <f>SUM(B5:M5)</f>
        <v>9.8277229999999989</v>
      </c>
      <c r="P5" s="25"/>
    </row>
    <row r="6" spans="1:16" ht="17.45" customHeight="1">
      <c r="A6" s="136" t="s">
        <v>21</v>
      </c>
      <c r="B6" s="9"/>
      <c r="C6" s="5"/>
      <c r="D6" s="5"/>
      <c r="E6" s="5"/>
      <c r="F6" s="5"/>
      <c r="G6" s="5"/>
      <c r="H6" s="5"/>
      <c r="I6" s="5"/>
      <c r="J6" s="5">
        <v>6.7100000000000007E-2</v>
      </c>
      <c r="K6" s="5">
        <v>2.29</v>
      </c>
      <c r="L6" s="5">
        <v>3.15</v>
      </c>
      <c r="M6" s="5">
        <v>3.19</v>
      </c>
      <c r="N6" s="6">
        <f>SUM(B6:M6)</f>
        <v>8.6970999999999989</v>
      </c>
      <c r="P6" s="25"/>
    </row>
    <row r="7" spans="1:16" ht="17.45" customHeight="1">
      <c r="A7" s="136" t="s">
        <v>22</v>
      </c>
      <c r="B7" s="9"/>
      <c r="C7" s="5"/>
      <c r="D7" s="5"/>
      <c r="E7" s="5"/>
      <c r="F7" s="5"/>
      <c r="G7" s="5"/>
      <c r="H7" s="5"/>
      <c r="I7" s="5"/>
      <c r="J7" s="5">
        <v>5.7500000000000002E-2</v>
      </c>
      <c r="K7" s="5">
        <v>0.3</v>
      </c>
      <c r="L7" s="5">
        <v>0.53</v>
      </c>
      <c r="M7" s="5">
        <v>1.86</v>
      </c>
      <c r="N7" s="6">
        <f>SUM(B7:M7)</f>
        <v>2.7475000000000001</v>
      </c>
    </row>
    <row r="8" spans="1:16" ht="17.45" customHeight="1">
      <c r="A8" s="134" t="s">
        <v>23</v>
      </c>
      <c r="B8" s="10">
        <f>B6-B7</f>
        <v>0</v>
      </c>
      <c r="C8" s="6">
        <f>C6-C7</f>
        <v>0</v>
      </c>
      <c r="D8" s="6">
        <f>D6-D7</f>
        <v>0</v>
      </c>
      <c r="E8" s="6">
        <f>E6-E7</f>
        <v>0</v>
      </c>
      <c r="F8" s="6">
        <f>F6-F7</f>
        <v>0</v>
      </c>
      <c r="G8" s="6">
        <f>G6-G7</f>
        <v>0</v>
      </c>
      <c r="H8" s="6">
        <f>H6-H7</f>
        <v>0</v>
      </c>
      <c r="I8" s="6">
        <f>I6-I7</f>
        <v>0</v>
      </c>
      <c r="J8" s="6">
        <f>J6-J7</f>
        <v>9.6000000000000044E-3</v>
      </c>
      <c r="K8" s="6">
        <f>K6-K7</f>
        <v>1.99</v>
      </c>
      <c r="L8" s="6">
        <f>L6-L7</f>
        <v>2.62</v>
      </c>
      <c r="M8" s="6">
        <f>M6-M7</f>
        <v>1.3299999999999998</v>
      </c>
      <c r="N8" s="6">
        <f>SUM(B8:M8)</f>
        <v>5.9496000000000002</v>
      </c>
    </row>
    <row r="9" spans="1:16" ht="17.45" customHeight="1">
      <c r="A9" s="21" t="s">
        <v>19</v>
      </c>
      <c r="B9" s="11">
        <f>IFERROR(B8/B6,0)</f>
        <v>0</v>
      </c>
      <c r="C9" s="7">
        <f>IFERROR(C8/C6,0)</f>
        <v>0</v>
      </c>
      <c r="D9" s="7">
        <f>IFERROR(D8/D6,0)</f>
        <v>0</v>
      </c>
      <c r="E9" s="7">
        <f>IFERROR(E8/E6,0)</f>
        <v>0</v>
      </c>
      <c r="F9" s="7">
        <f>IFERROR(F8/F6,0)</f>
        <v>0</v>
      </c>
      <c r="G9" s="7">
        <f>IFERROR(G8/G6,0)</f>
        <v>0</v>
      </c>
      <c r="H9" s="7">
        <f>IFERROR(H8/H6,0)</f>
        <v>0</v>
      </c>
      <c r="I9" s="7">
        <f>IFERROR(I8/I6,0)</f>
        <v>0</v>
      </c>
      <c r="J9" s="7">
        <f>IFERROR(J8/J6,0)</f>
        <v>0.14307004470938903</v>
      </c>
      <c r="K9" s="7">
        <f>IFERROR(K8/K6,0)</f>
        <v>0.86899563318777295</v>
      </c>
      <c r="L9" s="7">
        <f>IFERROR(L8/L6,0)</f>
        <v>0.83174603174603179</v>
      </c>
      <c r="M9" s="7">
        <f>IFERROR(M8/M6,0)</f>
        <v>0.41692789968652033</v>
      </c>
      <c r="N9" s="7">
        <f>IFERROR(N8/N6,0)</f>
        <v>0.6840900989985168</v>
      </c>
    </row>
    <row r="10" spans="1:16" ht="17.45" customHeight="1">
      <c r="A10" s="134" t="s">
        <v>24</v>
      </c>
      <c r="B10" s="10">
        <f>SUM(B11:B27)</f>
        <v>0</v>
      </c>
      <c r="C10" s="6">
        <f>SUM(C11:C27)</f>
        <v>0</v>
      </c>
      <c r="D10" s="6">
        <f>SUM(D11:D27)</f>
        <v>0</v>
      </c>
      <c r="E10" s="6">
        <f>SUM(E11:E27)</f>
        <v>0</v>
      </c>
      <c r="F10" s="6">
        <f>SUM(F11:F27)</f>
        <v>0</v>
      </c>
      <c r="G10" s="6">
        <f>SUM(G11:G27)</f>
        <v>0</v>
      </c>
      <c r="H10" s="6">
        <f>SUM(H11:H27)</f>
        <v>0</v>
      </c>
      <c r="I10" s="6">
        <f>SUM(I11:I27)</f>
        <v>0</v>
      </c>
      <c r="J10" s="6">
        <f>SUM(J11:J27)</f>
        <v>31.06</v>
      </c>
      <c r="K10" s="6">
        <f>SUM(K11:K27)</f>
        <v>32.64</v>
      </c>
      <c r="L10" s="6">
        <f>SUM(L11:L27)</f>
        <v>34.72</v>
      </c>
      <c r="M10" s="6">
        <f>SUM(M11:M27)</f>
        <v>91.99</v>
      </c>
      <c r="N10" s="6">
        <f>SUM(B10:M10)</f>
        <v>190.41</v>
      </c>
    </row>
    <row r="11" spans="1:16" ht="17.45" customHeight="1" outlineLevel="1">
      <c r="A11" s="133" t="s">
        <v>26</v>
      </c>
      <c r="B11" s="9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>
        <f>SUM(B11:M11)</f>
        <v>0</v>
      </c>
    </row>
    <row r="12" spans="1:16" ht="17.45" customHeight="1" outlineLevel="1">
      <c r="A12" s="133" t="s">
        <v>27</v>
      </c>
      <c r="B12" s="9"/>
      <c r="C12" s="5"/>
      <c r="D12" s="5"/>
      <c r="E12" s="5"/>
      <c r="F12" s="5"/>
      <c r="G12" s="5"/>
      <c r="H12" s="5"/>
      <c r="I12" s="5"/>
      <c r="J12" s="5">
        <v>7.0000000000000007E-2</v>
      </c>
      <c r="K12" s="5"/>
      <c r="L12" s="5">
        <v>0.03</v>
      </c>
      <c r="M12" s="5">
        <v>0.47</v>
      </c>
      <c r="N12" s="6">
        <f>SUM(B12:M12)</f>
        <v>0.56999999999999995</v>
      </c>
    </row>
    <row r="13" spans="1:16" ht="17.45" customHeight="1" outlineLevel="1">
      <c r="A13" s="133" t="s">
        <v>28</v>
      </c>
      <c r="B13" s="9"/>
      <c r="C13" s="5"/>
      <c r="D13" s="5"/>
      <c r="E13" s="5"/>
      <c r="F13" s="5"/>
      <c r="G13" s="5"/>
      <c r="H13" s="5"/>
      <c r="I13" s="5"/>
      <c r="J13" s="5"/>
      <c r="K13" s="5">
        <v>0.56000000000000005</v>
      </c>
      <c r="L13" s="5"/>
      <c r="M13" s="5">
        <v>0.1</v>
      </c>
      <c r="N13" s="6">
        <f>SUM(B13:M13)</f>
        <v>0.66</v>
      </c>
    </row>
    <row r="14" spans="1:16" ht="17.45" customHeight="1" outlineLevel="1">
      <c r="A14" s="133" t="s">
        <v>29</v>
      </c>
      <c r="B14" s="9"/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2.4</v>
      </c>
      <c r="N14" s="6">
        <f>SUM(B14:M14)</f>
        <v>2.4</v>
      </c>
    </row>
    <row r="15" spans="1:16" ht="17.45" customHeight="1" outlineLevel="1">
      <c r="A15" s="133" t="s">
        <v>30</v>
      </c>
      <c r="B15" s="9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>
        <f>SUM(B15:M15)</f>
        <v>0</v>
      </c>
    </row>
    <row r="16" spans="1:16" ht="17.45" customHeight="1" outlineLevel="1">
      <c r="A16" s="133" t="s">
        <v>31</v>
      </c>
      <c r="B16" s="9"/>
      <c r="C16" s="5"/>
      <c r="D16" s="5"/>
      <c r="E16" s="5"/>
      <c r="F16" s="5"/>
      <c r="G16" s="5"/>
      <c r="H16" s="5"/>
      <c r="I16" s="5"/>
      <c r="J16" s="5">
        <v>0.06</v>
      </c>
      <c r="K16" s="5"/>
      <c r="L16" s="5"/>
      <c r="M16" s="5"/>
      <c r="N16" s="6">
        <f>SUM(B16:M16)</f>
        <v>0.06</v>
      </c>
    </row>
    <row r="17" spans="1:14" ht="17.45" customHeight="1" outlineLevel="1">
      <c r="A17" s="133" t="s">
        <v>32</v>
      </c>
      <c r="B17" s="9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>
        <f>SUM(B17:M17)</f>
        <v>0</v>
      </c>
    </row>
    <row r="18" spans="1:14" ht="17.45" customHeight="1" outlineLevel="1">
      <c r="A18" s="133" t="s">
        <v>33</v>
      </c>
      <c r="B18" s="9"/>
      <c r="C18" s="5"/>
      <c r="D18" s="5"/>
      <c r="E18" s="5"/>
      <c r="F18" s="5"/>
      <c r="G18" s="5"/>
      <c r="H18" s="5"/>
      <c r="I18" s="5"/>
      <c r="J18" s="5"/>
      <c r="K18" s="5">
        <v>0.16</v>
      </c>
      <c r="L18" s="5">
        <v>0.41</v>
      </c>
      <c r="M18" s="5">
        <v>0.41</v>
      </c>
      <c r="N18" s="6">
        <f>SUM(B18:M18)</f>
        <v>0.98</v>
      </c>
    </row>
    <row r="19" spans="1:14" ht="17.45" customHeight="1" outlineLevel="1">
      <c r="A19" s="133" t="s">
        <v>34</v>
      </c>
      <c r="B19" s="9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>
        <f>SUM(B19:M19)</f>
        <v>0</v>
      </c>
    </row>
    <row r="20" spans="1:14" ht="17.45" customHeight="1" outlineLevel="1">
      <c r="A20" s="133" t="s">
        <v>35</v>
      </c>
      <c r="B20" s="9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>
        <f>SUM(B20:M20)</f>
        <v>0</v>
      </c>
    </row>
    <row r="21" spans="1:14" ht="17.45" customHeight="1" outlineLevel="1">
      <c r="A21" s="133" t="s">
        <v>36</v>
      </c>
      <c r="B21" s="9"/>
      <c r="C21" s="5"/>
      <c r="D21" s="5"/>
      <c r="E21" s="5"/>
      <c r="F21" s="5"/>
      <c r="G21" s="5"/>
      <c r="H21" s="5"/>
      <c r="I21" s="5"/>
      <c r="J21" s="5">
        <v>28</v>
      </c>
      <c r="K21" s="5">
        <v>31.47</v>
      </c>
      <c r="L21" s="5">
        <v>33.71</v>
      </c>
      <c r="M21" s="5">
        <v>87.59</v>
      </c>
      <c r="N21" s="6">
        <f>SUM(B21:M21)</f>
        <v>180.77</v>
      </c>
    </row>
    <row r="22" spans="1:14" ht="17.45" customHeight="1" outlineLevel="1">
      <c r="A22" s="133" t="s">
        <v>37</v>
      </c>
      <c r="B22" s="9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>
        <f>SUM(B22:M22)</f>
        <v>0</v>
      </c>
    </row>
    <row r="23" spans="1:14" ht="17.45" customHeight="1" outlineLevel="1">
      <c r="A23" s="133" t="s">
        <v>3</v>
      </c>
      <c r="B23" s="9"/>
      <c r="C23" s="5"/>
      <c r="D23" s="5"/>
      <c r="E23" s="5"/>
      <c r="F23" s="5"/>
      <c r="G23" s="5"/>
      <c r="H23" s="5"/>
      <c r="I23" s="5"/>
      <c r="J23" s="5">
        <v>1.68</v>
      </c>
      <c r="K23" s="5"/>
      <c r="L23" s="5"/>
      <c r="M23" s="5">
        <v>0.06</v>
      </c>
      <c r="N23" s="6">
        <f>SUM(B23:M23)</f>
        <v>1.74</v>
      </c>
    </row>
    <row r="24" spans="1:14" ht="17.45" customHeight="1" outlineLevel="1">
      <c r="A24" s="133" t="s">
        <v>38</v>
      </c>
      <c r="B24" s="9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>
        <f>SUM(B24:M24)</f>
        <v>0</v>
      </c>
    </row>
    <row r="25" spans="1:14" ht="17.45" customHeight="1" outlineLevel="1">
      <c r="A25" s="133" t="s">
        <v>39</v>
      </c>
      <c r="B25" s="9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6">
        <f>SUM(B25:M25)</f>
        <v>0</v>
      </c>
    </row>
    <row r="26" spans="1:14" ht="17.45" customHeight="1" outlineLevel="1">
      <c r="A26" s="133" t="s">
        <v>40</v>
      </c>
      <c r="B26" s="9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6"/>
    </row>
    <row r="27" spans="1:14" ht="17.45" customHeight="1" outlineLevel="1">
      <c r="A27" s="133" t="s">
        <v>41</v>
      </c>
      <c r="B27" s="9"/>
      <c r="C27" s="5"/>
      <c r="D27" s="5"/>
      <c r="E27" s="5"/>
      <c r="F27" s="5"/>
      <c r="G27" s="5"/>
      <c r="H27" s="5"/>
      <c r="I27" s="5"/>
      <c r="J27" s="5">
        <v>1.25</v>
      </c>
      <c r="K27" s="5">
        <v>0.45</v>
      </c>
      <c r="L27" s="5">
        <v>0.56999999999999995</v>
      </c>
      <c r="M27" s="5">
        <v>0.96</v>
      </c>
      <c r="N27" s="6">
        <f>SUM(B27:M27)</f>
        <v>3.23</v>
      </c>
    </row>
    <row r="28" spans="1:14" ht="17.45" customHeight="1">
      <c r="A28" s="135" t="s">
        <v>52</v>
      </c>
      <c r="B28" s="10">
        <f>B8-B10</f>
        <v>0</v>
      </c>
      <c r="C28" s="6">
        <f>C8-C10</f>
        <v>0</v>
      </c>
      <c r="D28" s="6">
        <f>D8-D10</f>
        <v>0</v>
      </c>
      <c r="E28" s="6">
        <f>E8-E10</f>
        <v>0</v>
      </c>
      <c r="F28" s="6">
        <f>F8-F10</f>
        <v>0</v>
      </c>
      <c r="G28" s="6">
        <f>G8-G10</f>
        <v>0</v>
      </c>
      <c r="H28" s="6">
        <f>H8-H10</f>
        <v>0</v>
      </c>
      <c r="I28" s="6">
        <f>I8-I10</f>
        <v>0</v>
      </c>
      <c r="J28" s="6">
        <f>J8-J10</f>
        <v>-31.0504</v>
      </c>
      <c r="K28" s="6">
        <f>K8-K10</f>
        <v>-30.650000000000002</v>
      </c>
      <c r="L28" s="6">
        <f>L8-L10</f>
        <v>-32.1</v>
      </c>
      <c r="M28" s="6">
        <f>M8-M10</f>
        <v>-90.66</v>
      </c>
      <c r="N28" s="6">
        <f>SUM(B28:M28)</f>
        <v>-184.46039999999999</v>
      </c>
    </row>
    <row r="29" spans="1:14" ht="17.45" customHeight="1">
      <c r="A29" s="134" t="s">
        <v>25</v>
      </c>
      <c r="B29" s="10">
        <f>SUM(B30:B45)</f>
        <v>0</v>
      </c>
      <c r="C29" s="6">
        <f>SUM(C30:C45)</f>
        <v>0</v>
      </c>
      <c r="D29" s="6">
        <f>SUM(D30:D45)</f>
        <v>0</v>
      </c>
      <c r="E29" s="6">
        <f>SUM(E30:E45)</f>
        <v>0</v>
      </c>
      <c r="F29" s="6">
        <f>SUM(F30:F45)</f>
        <v>0</v>
      </c>
      <c r="G29" s="6">
        <f>SUM(G30:G45)</f>
        <v>0</v>
      </c>
      <c r="H29" s="6">
        <f>SUM(H30:H45)</f>
        <v>0</v>
      </c>
      <c r="I29" s="6">
        <f>SUM(I30:I45)</f>
        <v>9.02</v>
      </c>
      <c r="J29" s="6">
        <f>SUM(J30:J45)</f>
        <v>300.01</v>
      </c>
      <c r="K29" s="6">
        <f>SUM(K30:K45)</f>
        <v>195.55</v>
      </c>
      <c r="L29" s="6">
        <f>SUM(L30:L45)</f>
        <v>315.8</v>
      </c>
      <c r="M29" s="6">
        <f>SUM(M30:M45)</f>
        <v>462.54</v>
      </c>
      <c r="N29" s="6">
        <f>SUM(B29:M29)</f>
        <v>1282.92</v>
      </c>
    </row>
    <row r="30" spans="1:14" ht="17.45" customHeight="1" outlineLevel="1">
      <c r="A30" s="133" t="s">
        <v>42</v>
      </c>
      <c r="B30" s="9"/>
      <c r="C30" s="5"/>
      <c r="D30" s="5"/>
      <c r="E30" s="5"/>
      <c r="F30" s="5"/>
      <c r="G30" s="5"/>
      <c r="H30" s="5"/>
      <c r="I30" s="5"/>
      <c r="J30" s="5"/>
      <c r="K30" s="5"/>
      <c r="L30" s="5"/>
      <c r="M30" s="5">
        <v>126.51</v>
      </c>
      <c r="N30" s="6">
        <f>SUM(B30:M30)</f>
        <v>126.51</v>
      </c>
    </row>
    <row r="31" spans="1:14" ht="17.45" customHeight="1" outlineLevel="1">
      <c r="A31" s="133" t="s">
        <v>43</v>
      </c>
      <c r="B31" s="9"/>
      <c r="C31" s="5"/>
      <c r="D31" s="5"/>
      <c r="E31" s="5"/>
      <c r="F31" s="5"/>
      <c r="G31" s="5"/>
      <c r="H31" s="5"/>
      <c r="I31" s="5"/>
      <c r="J31" s="5">
        <v>0.38</v>
      </c>
      <c r="K31" s="5">
        <v>8.39</v>
      </c>
      <c r="L31" s="5">
        <v>21.23</v>
      </c>
      <c r="M31" s="5">
        <v>6.42</v>
      </c>
      <c r="N31" s="6">
        <f>SUM(B31:M31)</f>
        <v>36.42</v>
      </c>
    </row>
    <row r="32" spans="1:14" ht="17.45" customHeight="1" outlineLevel="1">
      <c r="A32" s="133" t="s">
        <v>44</v>
      </c>
      <c r="B32" s="9"/>
      <c r="C32" s="5"/>
      <c r="D32" s="5"/>
      <c r="E32" s="5"/>
      <c r="F32" s="5"/>
      <c r="G32" s="5"/>
      <c r="H32" s="5"/>
      <c r="I32" s="5">
        <v>8.0299999999999994</v>
      </c>
      <c r="J32" s="5"/>
      <c r="K32" s="5">
        <v>18.760000000000002</v>
      </c>
      <c r="L32" s="5">
        <v>0.39</v>
      </c>
      <c r="M32" s="5">
        <v>1.87</v>
      </c>
      <c r="N32" s="6">
        <f>SUM(B32:M32)</f>
        <v>29.05</v>
      </c>
    </row>
    <row r="33" spans="1:14" ht="17.45" customHeight="1" outlineLevel="1">
      <c r="A33" s="133" t="s">
        <v>29</v>
      </c>
      <c r="B33" s="9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6">
        <f>SUM(B33:M33)</f>
        <v>0</v>
      </c>
    </row>
    <row r="34" spans="1:14" ht="17.45" customHeight="1" outlineLevel="1">
      <c r="A34" s="133" t="s">
        <v>45</v>
      </c>
      <c r="B34" s="9"/>
      <c r="C34" s="5"/>
      <c r="D34" s="5"/>
      <c r="E34" s="5"/>
      <c r="F34" s="5"/>
      <c r="G34" s="5"/>
      <c r="H34" s="5"/>
      <c r="I34" s="5"/>
      <c r="J34" s="5"/>
      <c r="K34" s="5"/>
      <c r="L34" s="5">
        <v>0.1</v>
      </c>
      <c r="M34" s="5"/>
      <c r="N34" s="6">
        <f>SUM(B34:M34)</f>
        <v>0.1</v>
      </c>
    </row>
    <row r="35" spans="1:14" ht="17.45" customHeight="1" outlineLevel="1">
      <c r="A35" s="133" t="s">
        <v>46</v>
      </c>
      <c r="B35" s="9"/>
      <c r="C35" s="5"/>
      <c r="D35" s="5"/>
      <c r="E35" s="5"/>
      <c r="F35" s="5"/>
      <c r="G35" s="5"/>
      <c r="H35" s="5"/>
      <c r="I35" s="5">
        <v>0.99</v>
      </c>
      <c r="J35" s="5"/>
      <c r="K35" s="5">
        <v>3.62</v>
      </c>
      <c r="L35" s="5">
        <v>13.77</v>
      </c>
      <c r="M35" s="5"/>
      <c r="N35" s="6">
        <f>SUM(B35:M35)</f>
        <v>18.38</v>
      </c>
    </row>
    <row r="36" spans="1:14" ht="17.45" customHeight="1" outlineLevel="1">
      <c r="A36" s="133" t="s">
        <v>2</v>
      </c>
      <c r="B36" s="9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6">
        <f>SUM(B36:M36)</f>
        <v>0</v>
      </c>
    </row>
    <row r="37" spans="1:14" ht="17.45" customHeight="1" outlineLevel="1">
      <c r="A37" s="133" t="s">
        <v>47</v>
      </c>
      <c r="B37" s="9"/>
      <c r="C37" s="5"/>
      <c r="D37" s="5"/>
      <c r="E37" s="5"/>
      <c r="F37" s="5"/>
      <c r="G37" s="5"/>
      <c r="H37" s="5"/>
      <c r="I37" s="5"/>
      <c r="J37" s="5">
        <v>0.15</v>
      </c>
      <c r="K37" s="5">
        <v>0.02</v>
      </c>
      <c r="L37" s="5">
        <v>0.05</v>
      </c>
      <c r="M37" s="5">
        <v>0.38</v>
      </c>
      <c r="N37" s="6">
        <f>SUM(B37:M37)</f>
        <v>0.6</v>
      </c>
    </row>
    <row r="38" spans="1:14" ht="17.45" customHeight="1" outlineLevel="1">
      <c r="A38" s="133" t="s">
        <v>48</v>
      </c>
      <c r="B38" s="9"/>
      <c r="C38" s="5"/>
      <c r="D38" s="5"/>
      <c r="E38" s="5"/>
      <c r="F38" s="5"/>
      <c r="G38" s="5"/>
      <c r="H38" s="5"/>
      <c r="I38" s="5"/>
      <c r="J38" s="5"/>
      <c r="K38" s="5">
        <v>7.67</v>
      </c>
      <c r="L38" s="5">
        <v>2.62</v>
      </c>
      <c r="M38" s="5"/>
      <c r="N38" s="6"/>
    </row>
    <row r="39" spans="1:14" ht="17.45" customHeight="1" outlineLevel="1">
      <c r="A39" s="133" t="s">
        <v>49</v>
      </c>
      <c r="B39" s="9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6">
        <f>SUM(B39:M39)</f>
        <v>0</v>
      </c>
    </row>
    <row r="40" spans="1:14" ht="17.45" customHeight="1" outlineLevel="1">
      <c r="A40" s="133" t="s">
        <v>50</v>
      </c>
      <c r="B40" s="9"/>
      <c r="C40" s="5"/>
      <c r="D40" s="5"/>
      <c r="E40" s="5"/>
      <c r="F40" s="5"/>
      <c r="G40" s="5"/>
      <c r="H40" s="5"/>
      <c r="I40" s="5"/>
      <c r="J40" s="5">
        <v>274.93</v>
      </c>
      <c r="K40" s="5">
        <v>145.88</v>
      </c>
      <c r="L40" s="5">
        <v>139.09</v>
      </c>
      <c r="M40" s="5">
        <v>306.62</v>
      </c>
      <c r="N40" s="6">
        <f>SUM(B40:M40)</f>
        <v>866.52</v>
      </c>
    </row>
    <row r="41" spans="1:14" ht="17.45" customHeight="1" outlineLevel="1">
      <c r="A41" s="133" t="s">
        <v>37</v>
      </c>
      <c r="B41" s="9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6">
        <f>SUM(B41:M41)</f>
        <v>0</v>
      </c>
    </row>
    <row r="42" spans="1:14" ht="17.45" customHeight="1" outlineLevel="1">
      <c r="A42" s="133" t="s">
        <v>3</v>
      </c>
      <c r="B42" s="9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6">
        <f>SUM(B42:M42)</f>
        <v>0</v>
      </c>
    </row>
    <row r="43" spans="1:14" ht="17.45" customHeight="1" outlineLevel="1">
      <c r="A43" s="133" t="s">
        <v>38</v>
      </c>
      <c r="B43" s="9"/>
      <c r="C43" s="5"/>
      <c r="D43" s="5"/>
      <c r="E43" s="5"/>
      <c r="F43" s="5"/>
      <c r="G43" s="5"/>
      <c r="H43" s="5"/>
      <c r="I43" s="5"/>
      <c r="J43" s="5"/>
      <c r="K43" s="5">
        <v>0.91</v>
      </c>
      <c r="L43" s="5">
        <v>0.91</v>
      </c>
      <c r="M43" s="5">
        <v>0.91</v>
      </c>
      <c r="N43" s="6">
        <f>SUM(B43:M43)</f>
        <v>2.73</v>
      </c>
    </row>
    <row r="44" spans="1:14" ht="17.45" customHeight="1" outlineLevel="1">
      <c r="A44" s="133" t="s">
        <v>39</v>
      </c>
      <c r="B44" s="9"/>
      <c r="C44" s="5"/>
      <c r="D44" s="5"/>
      <c r="E44" s="5"/>
      <c r="F44" s="5"/>
      <c r="G44" s="5"/>
      <c r="H44" s="5"/>
      <c r="I44" s="5"/>
      <c r="J44" s="5">
        <v>11.88</v>
      </c>
      <c r="K44" s="5"/>
      <c r="L44" s="5">
        <v>-11.88</v>
      </c>
      <c r="M44" s="5"/>
      <c r="N44" s="6">
        <f>SUM(B44:M44)</f>
        <v>0</v>
      </c>
    </row>
    <row r="45" spans="1:14" ht="17.45" customHeight="1" outlineLevel="1">
      <c r="A45" s="133" t="s">
        <v>51</v>
      </c>
      <c r="B45" s="9"/>
      <c r="C45" s="5"/>
      <c r="D45" s="5"/>
      <c r="E45" s="5"/>
      <c r="F45" s="5"/>
      <c r="G45" s="5"/>
      <c r="H45" s="5"/>
      <c r="I45" s="5"/>
      <c r="J45" s="5">
        <v>12.67</v>
      </c>
      <c r="K45" s="5">
        <v>10.3</v>
      </c>
      <c r="L45" s="5">
        <v>149.52000000000001</v>
      </c>
      <c r="M45" s="5">
        <v>19.829999999999998</v>
      </c>
      <c r="N45" s="6">
        <f>SUM(B45:M45)</f>
        <v>192.32</v>
      </c>
    </row>
    <row r="46" spans="1:14" ht="17.100000000000001" customHeight="1" thickBot="1">
      <c r="A46" s="132" t="s">
        <v>4</v>
      </c>
      <c r="B46" s="12">
        <f>B28-B29</f>
        <v>0</v>
      </c>
      <c r="C46" s="8">
        <f>C28-C29</f>
        <v>0</v>
      </c>
      <c r="D46" s="8">
        <f>D28-D29</f>
        <v>0</v>
      </c>
      <c r="E46" s="8">
        <f>E28-E29</f>
        <v>0</v>
      </c>
      <c r="F46" s="8">
        <f>F28-F29</f>
        <v>0</v>
      </c>
      <c r="G46" s="8">
        <f>G28-G29</f>
        <v>0</v>
      </c>
      <c r="H46" s="8">
        <f>H28-H29</f>
        <v>0</v>
      </c>
      <c r="I46" s="8">
        <f>I28-I29</f>
        <v>-9.02</v>
      </c>
      <c r="J46" s="8">
        <f>J28-J29</f>
        <v>-331.06040000000002</v>
      </c>
      <c r="K46" s="8">
        <f>K28-K29</f>
        <v>-226.20000000000002</v>
      </c>
      <c r="L46" s="8">
        <f>L28-L29</f>
        <v>-347.90000000000003</v>
      </c>
      <c r="M46" s="8">
        <f>M28-M29</f>
        <v>-553.20000000000005</v>
      </c>
      <c r="N46" s="8">
        <f>SUM(B46:M46)</f>
        <v>-1467.3804</v>
      </c>
    </row>
  </sheetData>
  <phoneticPr fontId="2" type="noConversion"/>
  <hyperlinks>
    <hyperlink ref="C1" location="目录!A1" display="返回首页" xr:uid="{4CCE848E-D1CA-424E-AF25-0B29323DC1A5}"/>
  </hyperlink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20DCD-0E14-4F23-BD26-F43A18C23C8B}">
  <dimension ref="A1:H9"/>
  <sheetViews>
    <sheetView tabSelected="1" workbookViewId="0">
      <selection activeCell="L17" sqref="L17"/>
    </sheetView>
  </sheetViews>
  <sheetFormatPr defaultRowHeight="14.25"/>
  <cols>
    <col min="2" max="2" width="18.125" customWidth="1"/>
  </cols>
  <sheetData>
    <row r="1" spans="1:8" ht="15.75" thickBot="1">
      <c r="A1" s="154" t="s">
        <v>169</v>
      </c>
      <c r="B1" s="154" t="s">
        <v>168</v>
      </c>
      <c r="C1" s="154" t="s">
        <v>167</v>
      </c>
      <c r="D1" s="153" t="s">
        <v>166</v>
      </c>
      <c r="E1" s="152"/>
      <c r="F1" s="146" t="s">
        <v>165</v>
      </c>
      <c r="G1" s="151" t="s">
        <v>164</v>
      </c>
      <c r="H1" s="150"/>
    </row>
    <row r="2" spans="1:8" ht="15.75" thickBot="1">
      <c r="A2" s="149"/>
      <c r="B2" s="149"/>
      <c r="C2" s="149"/>
      <c r="D2" s="147" t="s">
        <v>163</v>
      </c>
      <c r="E2" s="147" t="s">
        <v>162</v>
      </c>
      <c r="F2" s="146" t="s">
        <v>161</v>
      </c>
      <c r="G2" s="148" t="s">
        <v>160</v>
      </c>
      <c r="H2" s="148" t="s">
        <v>159</v>
      </c>
    </row>
    <row r="3" spans="1:8" ht="15.75" thickBot="1">
      <c r="A3" s="147"/>
      <c r="B3" s="147" t="s">
        <v>158</v>
      </c>
      <c r="C3" s="146">
        <v>160</v>
      </c>
      <c r="D3" s="146">
        <v>6</v>
      </c>
      <c r="E3" s="145">
        <v>0.04</v>
      </c>
      <c r="F3" s="146">
        <v>11</v>
      </c>
      <c r="G3" s="137">
        <v>17</v>
      </c>
      <c r="H3" s="137">
        <v>-143</v>
      </c>
    </row>
    <row r="4" spans="1:8" ht="15" thickBot="1">
      <c r="A4" s="137">
        <v>1</v>
      </c>
      <c r="B4" s="141" t="s">
        <v>157</v>
      </c>
      <c r="C4" s="137">
        <v>142</v>
      </c>
      <c r="D4" s="137">
        <v>9</v>
      </c>
      <c r="E4" s="145">
        <v>0.06</v>
      </c>
      <c r="F4" s="137">
        <v>10</v>
      </c>
      <c r="G4" s="137">
        <v>19</v>
      </c>
      <c r="H4" s="137">
        <v>-123</v>
      </c>
    </row>
    <row r="5" spans="1:8" ht="15" thickBot="1">
      <c r="A5" s="142">
        <v>2</v>
      </c>
      <c r="B5" s="144" t="s">
        <v>156</v>
      </c>
      <c r="C5" s="142">
        <v>118</v>
      </c>
      <c r="D5" s="142">
        <v>3</v>
      </c>
      <c r="E5" s="143">
        <v>0.02</v>
      </c>
      <c r="F5" s="142">
        <v>9</v>
      </c>
      <c r="G5" s="142">
        <v>11</v>
      </c>
      <c r="H5" s="142">
        <v>-107</v>
      </c>
    </row>
    <row r="6" spans="1:8" ht="15" thickBot="1">
      <c r="A6" s="137">
        <v>3</v>
      </c>
      <c r="B6" s="141" t="s">
        <v>155</v>
      </c>
      <c r="C6" s="137">
        <v>262</v>
      </c>
      <c r="D6" s="137">
        <v>98</v>
      </c>
      <c r="E6" s="145">
        <v>0.37</v>
      </c>
      <c r="F6" s="137">
        <v>42</v>
      </c>
      <c r="G6" s="137">
        <v>140</v>
      </c>
      <c r="H6" s="137">
        <v>-123</v>
      </c>
    </row>
    <row r="7" spans="1:8" ht="15" thickBot="1">
      <c r="A7" s="142">
        <v>4</v>
      </c>
      <c r="B7" s="144" t="s">
        <v>154</v>
      </c>
      <c r="C7" s="142">
        <v>-144</v>
      </c>
      <c r="D7" s="142">
        <v>-95</v>
      </c>
      <c r="E7" s="143">
        <v>0.66</v>
      </c>
      <c r="F7" s="142">
        <v>-33</v>
      </c>
      <c r="G7" s="142">
        <v>-128</v>
      </c>
      <c r="H7" s="142">
        <v>16</v>
      </c>
    </row>
    <row r="8" spans="1:8" ht="15" thickBot="1">
      <c r="A8" s="137">
        <v>5</v>
      </c>
      <c r="B8" s="141" t="s">
        <v>153</v>
      </c>
      <c r="C8" s="138">
        <v>1604</v>
      </c>
      <c r="D8" s="137">
        <v>650</v>
      </c>
      <c r="E8" s="139">
        <v>0.41</v>
      </c>
      <c r="F8" s="137">
        <v>515</v>
      </c>
      <c r="G8" s="138">
        <v>1165</v>
      </c>
      <c r="H8" s="137">
        <v>-439</v>
      </c>
    </row>
    <row r="9" spans="1:8" ht="15" thickBot="1">
      <c r="A9" s="137">
        <v>6</v>
      </c>
      <c r="B9" s="140" t="s">
        <v>152</v>
      </c>
      <c r="C9" s="138">
        <v>-1748</v>
      </c>
      <c r="D9" s="137">
        <v>-746</v>
      </c>
      <c r="E9" s="139">
        <v>0.43</v>
      </c>
      <c r="F9" s="137">
        <v>-548</v>
      </c>
      <c r="G9" s="138">
        <v>-1294</v>
      </c>
      <c r="H9" s="137">
        <v>454</v>
      </c>
    </row>
  </sheetData>
  <mergeCells count="5">
    <mergeCell ref="A1:A2"/>
    <mergeCell ref="B1:B2"/>
    <mergeCell ref="C1:C2"/>
    <mergeCell ref="D1:E1"/>
    <mergeCell ref="G1:H1"/>
  </mergeCells>
  <phoneticPr fontId="2" type="noConversion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新锐事业部</vt:lpstr>
      <vt:lpstr>ASSASSINA</vt:lpstr>
      <vt:lpstr>ASS-销售分析</vt:lpstr>
      <vt:lpstr>ASS-费用明细</vt:lpstr>
      <vt:lpstr>COMO</vt:lpstr>
      <vt:lpstr>COMO-销售分析</vt:lpstr>
      <vt:lpstr>COMO-费用明细</vt:lpstr>
      <vt:lpstr>COMO电商实际2019</vt:lpstr>
      <vt:lpstr>19年预算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李娟</dc:creator>
  <cp:lastModifiedBy>friedrich oswald</cp:lastModifiedBy>
  <dcterms:created xsi:type="dcterms:W3CDTF">2015-06-05T18:19:34Z</dcterms:created>
  <dcterms:modified xsi:type="dcterms:W3CDTF">2021-06-01T09:45:02Z</dcterms:modified>
</cp:coreProperties>
</file>