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omments1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uohongbing\luohongbing\2020\2020报表\"/>
    </mc:Choice>
  </mc:AlternateContent>
  <bookViews>
    <workbookView xWindow="0" yWindow="0" windowWidth="19200" windowHeight="6390"/>
  </bookViews>
  <sheets>
    <sheet name="汇总" sheetId="21" r:id="rId1"/>
    <sheet name="自然堂电商" sheetId="7" r:id="rId2"/>
    <sheet name="植物智慧电商" sheetId="20" r:id="rId3"/>
    <sheet name="美素" sheetId="22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0" i="21" l="1"/>
  <c r="K50" i="21"/>
  <c r="D50" i="21"/>
  <c r="C50" i="21"/>
  <c r="M49" i="21"/>
  <c r="M50" i="21" s="1"/>
  <c r="L49" i="21"/>
  <c r="K49" i="21"/>
  <c r="J49" i="21"/>
  <c r="J50" i="21" s="1"/>
  <c r="I49" i="21"/>
  <c r="I50" i="21" s="1"/>
  <c r="H49" i="21"/>
  <c r="H50" i="21" s="1"/>
  <c r="G49" i="21"/>
  <c r="G50" i="21" s="1"/>
  <c r="F49" i="21"/>
  <c r="F50" i="21" s="1"/>
  <c r="E49" i="21"/>
  <c r="E50" i="21" s="1"/>
  <c r="D49" i="21"/>
  <c r="C49" i="21"/>
  <c r="B49" i="21"/>
  <c r="B50" i="21" s="1"/>
  <c r="N48" i="21"/>
  <c r="N49" i="21" s="1"/>
  <c r="N50" i="21" s="1"/>
  <c r="J50" i="7" l="1"/>
  <c r="B50" i="7"/>
  <c r="M49" i="7"/>
  <c r="M50" i="7" s="1"/>
  <c r="L49" i="7"/>
  <c r="L50" i="7" s="1"/>
  <c r="K49" i="7"/>
  <c r="K50" i="7" s="1"/>
  <c r="J49" i="7"/>
  <c r="I49" i="7"/>
  <c r="I50" i="7" s="1"/>
  <c r="H49" i="7"/>
  <c r="H50" i="7" s="1"/>
  <c r="G49" i="7"/>
  <c r="G50" i="7" s="1"/>
  <c r="F49" i="7"/>
  <c r="F50" i="7" s="1"/>
  <c r="E49" i="7"/>
  <c r="E50" i="7" s="1"/>
  <c r="D49" i="7"/>
  <c r="D50" i="7" s="1"/>
  <c r="C49" i="7"/>
  <c r="C50" i="7" s="1"/>
  <c r="B49" i="7"/>
  <c r="N48" i="7"/>
  <c r="N49" i="7" s="1"/>
  <c r="N50" i="7" s="1"/>
  <c r="K21" i="7" l="1"/>
  <c r="J21" i="7" l="1"/>
  <c r="N45" i="22" l="1"/>
  <c r="N44" i="22"/>
  <c r="N43" i="22"/>
  <c r="N42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M29" i="22"/>
  <c r="L29" i="22"/>
  <c r="K29" i="22"/>
  <c r="J29" i="22"/>
  <c r="I29" i="22"/>
  <c r="H29" i="22"/>
  <c r="G29" i="22"/>
  <c r="F29" i="22"/>
  <c r="N29" i="22" s="1"/>
  <c r="E29" i="22"/>
  <c r="D29" i="22"/>
  <c r="C29" i="22"/>
  <c r="B29" i="22"/>
  <c r="M28" i="22"/>
  <c r="M46" i="22" s="1"/>
  <c r="N27" i="22"/>
  <c r="N25" i="22"/>
  <c r="N24" i="22"/>
  <c r="N23" i="22"/>
  <c r="N22" i="22"/>
  <c r="N21" i="22"/>
  <c r="N20" i="22"/>
  <c r="N19" i="22"/>
  <c r="N18" i="22"/>
  <c r="N17" i="22"/>
  <c r="N16" i="22"/>
  <c r="N15" i="22"/>
  <c r="N14" i="22"/>
  <c r="N13" i="22"/>
  <c r="N12" i="22"/>
  <c r="N11" i="22"/>
  <c r="M10" i="22"/>
  <c r="L10" i="22"/>
  <c r="K10" i="22"/>
  <c r="J10" i="22"/>
  <c r="I10" i="22"/>
  <c r="H10" i="22"/>
  <c r="G10" i="22"/>
  <c r="F10" i="22"/>
  <c r="F28" i="22" s="1"/>
  <c r="E10" i="22"/>
  <c r="E28" i="22" s="1"/>
  <c r="E46" i="22" s="1"/>
  <c r="D10" i="22"/>
  <c r="C10" i="22"/>
  <c r="B10" i="22"/>
  <c r="M9" i="22"/>
  <c r="F9" i="22"/>
  <c r="M8" i="22"/>
  <c r="L8" i="22"/>
  <c r="L28" i="22" s="1"/>
  <c r="L46" i="22" s="1"/>
  <c r="K8" i="22"/>
  <c r="K28" i="22" s="1"/>
  <c r="K46" i="22" s="1"/>
  <c r="J8" i="22"/>
  <c r="J28" i="22" s="1"/>
  <c r="J46" i="22" s="1"/>
  <c r="I8" i="22"/>
  <c r="I9" i="22" s="1"/>
  <c r="H8" i="22"/>
  <c r="H9" i="22" s="1"/>
  <c r="G8" i="22"/>
  <c r="G9" i="22" s="1"/>
  <c r="F8" i="22"/>
  <c r="E8" i="22"/>
  <c r="E9" i="22" s="1"/>
  <c r="D8" i="22"/>
  <c r="D28" i="22" s="1"/>
  <c r="D46" i="22" s="1"/>
  <c r="C8" i="22"/>
  <c r="C28" i="22" s="1"/>
  <c r="C46" i="22" s="1"/>
  <c r="B8" i="22"/>
  <c r="B28" i="22" s="1"/>
  <c r="N7" i="22"/>
  <c r="N6" i="22"/>
  <c r="N5" i="22"/>
  <c r="N4" i="22"/>
  <c r="N3" i="22"/>
  <c r="F46" i="22" l="1"/>
  <c r="N10" i="22"/>
  <c r="G28" i="22"/>
  <c r="G46" i="22" s="1"/>
  <c r="I28" i="22"/>
  <c r="I46" i="22" s="1"/>
  <c r="H28" i="22"/>
  <c r="H46" i="22" s="1"/>
  <c r="B46" i="22"/>
  <c r="N28" i="22"/>
  <c r="N8" i="22"/>
  <c r="N9" i="22" s="1"/>
  <c r="B9" i="22"/>
  <c r="J9" i="22"/>
  <c r="C9" i="22"/>
  <c r="K9" i="22"/>
  <c r="D9" i="22"/>
  <c r="L9" i="22"/>
  <c r="N46" i="22" l="1"/>
  <c r="H21" i="7"/>
  <c r="F21" i="7" l="1"/>
  <c r="E5" i="7" l="1"/>
  <c r="E7" i="7"/>
  <c r="E6" i="7"/>
  <c r="M45" i="21" l="1"/>
  <c r="L45" i="21"/>
  <c r="K45" i="21"/>
  <c r="J45" i="21"/>
  <c r="I45" i="21"/>
  <c r="H45" i="21"/>
  <c r="G45" i="21"/>
  <c r="F45" i="21"/>
  <c r="E45" i="21"/>
  <c r="D45" i="21"/>
  <c r="C45" i="21"/>
  <c r="B45" i="21"/>
  <c r="M44" i="21"/>
  <c r="L44" i="21"/>
  <c r="K44" i="21"/>
  <c r="J44" i="21"/>
  <c r="I44" i="21"/>
  <c r="H44" i="21"/>
  <c r="G44" i="21"/>
  <c r="F44" i="21"/>
  <c r="E44" i="21"/>
  <c r="D44" i="21"/>
  <c r="C44" i="21"/>
  <c r="B44" i="21"/>
  <c r="M43" i="21"/>
  <c r="L43" i="21"/>
  <c r="K43" i="21"/>
  <c r="J43" i="21"/>
  <c r="I43" i="21"/>
  <c r="H43" i="21"/>
  <c r="G43" i="21"/>
  <c r="F43" i="21"/>
  <c r="E43" i="21"/>
  <c r="D43" i="21"/>
  <c r="C43" i="21"/>
  <c r="B43" i="21"/>
  <c r="M42" i="21"/>
  <c r="L42" i="21"/>
  <c r="K42" i="21"/>
  <c r="J42" i="21"/>
  <c r="I42" i="21"/>
  <c r="H42" i="21"/>
  <c r="G42" i="21"/>
  <c r="F42" i="21"/>
  <c r="E42" i="21"/>
  <c r="D42" i="21"/>
  <c r="C42" i="21"/>
  <c r="B42" i="21"/>
  <c r="M41" i="21"/>
  <c r="L41" i="21"/>
  <c r="K41" i="21"/>
  <c r="J41" i="21"/>
  <c r="I41" i="21"/>
  <c r="H41" i="21"/>
  <c r="G41" i="21"/>
  <c r="F41" i="21"/>
  <c r="E41" i="21"/>
  <c r="D41" i="21"/>
  <c r="C41" i="21"/>
  <c r="B41" i="21"/>
  <c r="M40" i="21"/>
  <c r="L40" i="21"/>
  <c r="K40" i="21"/>
  <c r="J40" i="21"/>
  <c r="I40" i="21"/>
  <c r="H40" i="21"/>
  <c r="G40" i="21"/>
  <c r="F40" i="21"/>
  <c r="E40" i="21"/>
  <c r="D40" i="21"/>
  <c r="C40" i="21"/>
  <c r="B40" i="21"/>
  <c r="M39" i="21"/>
  <c r="L39" i="21"/>
  <c r="K39" i="21"/>
  <c r="J39" i="21"/>
  <c r="I39" i="21"/>
  <c r="H39" i="21"/>
  <c r="G39" i="21"/>
  <c r="F39" i="21"/>
  <c r="E39" i="21"/>
  <c r="D39" i="21"/>
  <c r="C39" i="21"/>
  <c r="B39" i="21"/>
  <c r="M38" i="21"/>
  <c r="L38" i="21"/>
  <c r="K38" i="21"/>
  <c r="J38" i="21"/>
  <c r="I38" i="21"/>
  <c r="H38" i="21"/>
  <c r="G38" i="21"/>
  <c r="F38" i="21"/>
  <c r="E38" i="21"/>
  <c r="D38" i="21"/>
  <c r="C38" i="21"/>
  <c r="B38" i="21"/>
  <c r="M37" i="21"/>
  <c r="L37" i="21"/>
  <c r="K37" i="21"/>
  <c r="J37" i="21"/>
  <c r="I37" i="21"/>
  <c r="H37" i="21"/>
  <c r="G37" i="21"/>
  <c r="F37" i="21"/>
  <c r="E37" i="21"/>
  <c r="D37" i="21"/>
  <c r="C37" i="21"/>
  <c r="B37" i="21"/>
  <c r="M36" i="21"/>
  <c r="L36" i="21"/>
  <c r="K36" i="21"/>
  <c r="J36" i="21"/>
  <c r="I36" i="21"/>
  <c r="H36" i="21"/>
  <c r="G36" i="21"/>
  <c r="F36" i="21"/>
  <c r="E36" i="21"/>
  <c r="D36" i="21"/>
  <c r="C36" i="21"/>
  <c r="B36" i="21"/>
  <c r="M35" i="21"/>
  <c r="L35" i="21"/>
  <c r="K35" i="21"/>
  <c r="J35" i="21"/>
  <c r="I35" i="21"/>
  <c r="H35" i="21"/>
  <c r="G35" i="21"/>
  <c r="F35" i="21"/>
  <c r="E35" i="21"/>
  <c r="D35" i="21"/>
  <c r="C35" i="21"/>
  <c r="B35" i="21"/>
  <c r="M34" i="21"/>
  <c r="L34" i="21"/>
  <c r="K34" i="21"/>
  <c r="J34" i="21"/>
  <c r="I34" i="21"/>
  <c r="H34" i="21"/>
  <c r="G34" i="21"/>
  <c r="F34" i="21"/>
  <c r="E34" i="21"/>
  <c r="D34" i="21"/>
  <c r="C34" i="21"/>
  <c r="B34" i="21"/>
  <c r="M33" i="21"/>
  <c r="L33" i="21"/>
  <c r="K33" i="21"/>
  <c r="J33" i="21"/>
  <c r="I33" i="21"/>
  <c r="H33" i="21"/>
  <c r="G33" i="21"/>
  <c r="F33" i="21"/>
  <c r="E33" i="21"/>
  <c r="D33" i="21"/>
  <c r="C33" i="21"/>
  <c r="B33" i="21"/>
  <c r="M32" i="21"/>
  <c r="L32" i="21"/>
  <c r="K32" i="21"/>
  <c r="J32" i="21"/>
  <c r="I32" i="21"/>
  <c r="H32" i="21"/>
  <c r="G32" i="21"/>
  <c r="F32" i="21"/>
  <c r="E32" i="21"/>
  <c r="D32" i="21"/>
  <c r="C32" i="21"/>
  <c r="B32" i="21"/>
  <c r="M31" i="21"/>
  <c r="L31" i="21"/>
  <c r="K31" i="21"/>
  <c r="J31" i="21"/>
  <c r="I31" i="21"/>
  <c r="H31" i="21"/>
  <c r="G31" i="21"/>
  <c r="F31" i="21"/>
  <c r="E31" i="21"/>
  <c r="D31" i="21"/>
  <c r="C31" i="21"/>
  <c r="B31" i="21"/>
  <c r="M30" i="21"/>
  <c r="L30" i="21"/>
  <c r="K30" i="21"/>
  <c r="J30" i="21"/>
  <c r="I30" i="21"/>
  <c r="H30" i="21"/>
  <c r="G30" i="21"/>
  <c r="F30" i="21"/>
  <c r="E30" i="21"/>
  <c r="D30" i="21"/>
  <c r="C30" i="21"/>
  <c r="B30" i="21"/>
  <c r="M27" i="21"/>
  <c r="L27" i="21"/>
  <c r="K27" i="21"/>
  <c r="J27" i="21"/>
  <c r="I27" i="21"/>
  <c r="H27" i="21"/>
  <c r="G27" i="21"/>
  <c r="F27" i="21"/>
  <c r="E27" i="21"/>
  <c r="D27" i="21"/>
  <c r="C27" i="21"/>
  <c r="B27" i="21"/>
  <c r="M26" i="21"/>
  <c r="L26" i="21"/>
  <c r="K26" i="21"/>
  <c r="J26" i="21"/>
  <c r="I26" i="21"/>
  <c r="H26" i="21"/>
  <c r="G26" i="21"/>
  <c r="F26" i="21"/>
  <c r="E26" i="21"/>
  <c r="D26" i="21"/>
  <c r="C26" i="21"/>
  <c r="B26" i="21"/>
  <c r="M25" i="21"/>
  <c r="L25" i="21"/>
  <c r="K25" i="21"/>
  <c r="J25" i="21"/>
  <c r="I25" i="21"/>
  <c r="H25" i="21"/>
  <c r="G25" i="21"/>
  <c r="F25" i="21"/>
  <c r="E25" i="21"/>
  <c r="D25" i="21"/>
  <c r="C25" i="21"/>
  <c r="B25" i="21"/>
  <c r="M24" i="21"/>
  <c r="L24" i="21"/>
  <c r="K24" i="21"/>
  <c r="J24" i="21"/>
  <c r="I24" i="21"/>
  <c r="H24" i="21"/>
  <c r="G24" i="21"/>
  <c r="F24" i="21"/>
  <c r="E24" i="21"/>
  <c r="D24" i="21"/>
  <c r="C24" i="21"/>
  <c r="B24" i="21"/>
  <c r="M23" i="21"/>
  <c r="L23" i="21"/>
  <c r="K23" i="21"/>
  <c r="J23" i="21"/>
  <c r="I23" i="21"/>
  <c r="H23" i="21"/>
  <c r="G23" i="21"/>
  <c r="F23" i="21"/>
  <c r="E23" i="21"/>
  <c r="D23" i="21"/>
  <c r="C23" i="21"/>
  <c r="B23" i="21"/>
  <c r="M22" i="21"/>
  <c r="L22" i="21"/>
  <c r="K22" i="21"/>
  <c r="J22" i="21"/>
  <c r="I22" i="21"/>
  <c r="H22" i="21"/>
  <c r="G22" i="21"/>
  <c r="F22" i="21"/>
  <c r="E22" i="21"/>
  <c r="D22" i="21"/>
  <c r="C22" i="21"/>
  <c r="B22" i="21"/>
  <c r="M21" i="21"/>
  <c r="L21" i="21"/>
  <c r="K21" i="21"/>
  <c r="J21" i="21"/>
  <c r="I21" i="21"/>
  <c r="H21" i="21"/>
  <c r="G21" i="21"/>
  <c r="F21" i="21"/>
  <c r="E21" i="21"/>
  <c r="D21" i="21"/>
  <c r="C21" i="21"/>
  <c r="B21" i="21"/>
  <c r="M20" i="21"/>
  <c r="L20" i="21"/>
  <c r="K20" i="21"/>
  <c r="J20" i="21"/>
  <c r="I20" i="21"/>
  <c r="H20" i="21"/>
  <c r="G20" i="21"/>
  <c r="F20" i="21"/>
  <c r="E20" i="21"/>
  <c r="D20" i="21"/>
  <c r="C20" i="21"/>
  <c r="B20" i="21"/>
  <c r="M19" i="21"/>
  <c r="L19" i="21"/>
  <c r="K19" i="21"/>
  <c r="J19" i="21"/>
  <c r="I19" i="21"/>
  <c r="H19" i="21"/>
  <c r="G19" i="21"/>
  <c r="F19" i="21"/>
  <c r="E19" i="21"/>
  <c r="D19" i="21"/>
  <c r="C19" i="21"/>
  <c r="B19" i="21"/>
  <c r="M18" i="21"/>
  <c r="L18" i="21"/>
  <c r="K18" i="21"/>
  <c r="J18" i="21"/>
  <c r="I18" i="21"/>
  <c r="H18" i="21"/>
  <c r="G18" i="21"/>
  <c r="F18" i="21"/>
  <c r="E18" i="21"/>
  <c r="D18" i="21"/>
  <c r="C18" i="21"/>
  <c r="B18" i="21"/>
  <c r="M17" i="21"/>
  <c r="L17" i="21"/>
  <c r="K17" i="21"/>
  <c r="J17" i="21"/>
  <c r="I17" i="21"/>
  <c r="H17" i="21"/>
  <c r="G17" i="21"/>
  <c r="F17" i="21"/>
  <c r="E17" i="21"/>
  <c r="D17" i="21"/>
  <c r="C17" i="21"/>
  <c r="B17" i="21"/>
  <c r="M16" i="21"/>
  <c r="L16" i="21"/>
  <c r="K16" i="21"/>
  <c r="J16" i="21"/>
  <c r="I16" i="21"/>
  <c r="H16" i="21"/>
  <c r="G16" i="21"/>
  <c r="F16" i="21"/>
  <c r="E16" i="21"/>
  <c r="D16" i="21"/>
  <c r="C16" i="21"/>
  <c r="B16" i="21"/>
  <c r="M15" i="21"/>
  <c r="L15" i="21"/>
  <c r="K15" i="21"/>
  <c r="J15" i="21"/>
  <c r="I15" i="21"/>
  <c r="H15" i="21"/>
  <c r="G15" i="21"/>
  <c r="F15" i="21"/>
  <c r="E15" i="21"/>
  <c r="D15" i="21"/>
  <c r="C15" i="21"/>
  <c r="B15" i="21"/>
  <c r="M14" i="21"/>
  <c r="L14" i="21"/>
  <c r="K14" i="21"/>
  <c r="J14" i="21"/>
  <c r="I14" i="21"/>
  <c r="H14" i="21"/>
  <c r="G14" i="21"/>
  <c r="F14" i="21"/>
  <c r="E14" i="21"/>
  <c r="D14" i="21"/>
  <c r="C14" i="21"/>
  <c r="B14" i="21"/>
  <c r="M13" i="21"/>
  <c r="L13" i="21"/>
  <c r="K13" i="21"/>
  <c r="J13" i="21"/>
  <c r="I13" i="21"/>
  <c r="H13" i="21"/>
  <c r="G13" i="21"/>
  <c r="F13" i="21"/>
  <c r="E13" i="21"/>
  <c r="D13" i="21"/>
  <c r="C13" i="21"/>
  <c r="B13" i="21"/>
  <c r="M12" i="21"/>
  <c r="L12" i="21"/>
  <c r="K12" i="21"/>
  <c r="J12" i="21"/>
  <c r="I12" i="21"/>
  <c r="H12" i="21"/>
  <c r="G12" i="21"/>
  <c r="F12" i="21"/>
  <c r="E12" i="21"/>
  <c r="D12" i="21"/>
  <c r="C12" i="21"/>
  <c r="B12" i="21"/>
  <c r="M11" i="21"/>
  <c r="L11" i="21"/>
  <c r="K11" i="21"/>
  <c r="J11" i="21"/>
  <c r="I11" i="21"/>
  <c r="H11" i="21"/>
  <c r="G11" i="21"/>
  <c r="F11" i="21"/>
  <c r="E11" i="21"/>
  <c r="D11" i="21"/>
  <c r="C11" i="21"/>
  <c r="B11" i="21"/>
  <c r="M7" i="21"/>
  <c r="L7" i="21"/>
  <c r="K7" i="21"/>
  <c r="J7" i="21"/>
  <c r="I7" i="21"/>
  <c r="H7" i="21"/>
  <c r="G7" i="21"/>
  <c r="F7" i="21"/>
  <c r="E7" i="21"/>
  <c r="D7" i="21"/>
  <c r="C7" i="21"/>
  <c r="B7" i="21"/>
  <c r="M6" i="21"/>
  <c r="L6" i="21"/>
  <c r="K6" i="21"/>
  <c r="J6" i="21"/>
  <c r="I6" i="21"/>
  <c r="H6" i="21"/>
  <c r="G6" i="21"/>
  <c r="F6" i="21"/>
  <c r="E6" i="21"/>
  <c r="D6" i="21"/>
  <c r="C6" i="21"/>
  <c r="B6" i="21"/>
  <c r="M5" i="21"/>
  <c r="L5" i="21"/>
  <c r="K5" i="21"/>
  <c r="J5" i="21"/>
  <c r="I5" i="21"/>
  <c r="H5" i="21"/>
  <c r="G5" i="21"/>
  <c r="F5" i="21"/>
  <c r="E5" i="21"/>
  <c r="D5" i="21"/>
  <c r="C5" i="21"/>
  <c r="B5" i="21"/>
  <c r="M4" i="21"/>
  <c r="L4" i="21"/>
  <c r="K4" i="21"/>
  <c r="J4" i="21"/>
  <c r="I4" i="21"/>
  <c r="H4" i="21"/>
  <c r="G4" i="21"/>
  <c r="F4" i="21"/>
  <c r="E4" i="21"/>
  <c r="D4" i="21"/>
  <c r="C4" i="21"/>
  <c r="B4" i="21"/>
  <c r="M3" i="21"/>
  <c r="L3" i="21"/>
  <c r="K3" i="21"/>
  <c r="J3" i="21"/>
  <c r="I3" i="21"/>
  <c r="H3" i="21"/>
  <c r="G3" i="21"/>
  <c r="F3" i="21"/>
  <c r="E3" i="21"/>
  <c r="D3" i="21"/>
  <c r="C3" i="21"/>
  <c r="B3" i="21"/>
  <c r="D7" i="7"/>
  <c r="D6" i="7"/>
  <c r="D5" i="7"/>
  <c r="C7" i="7"/>
  <c r="C6" i="7"/>
  <c r="C5" i="7"/>
  <c r="N45" i="21" l="1"/>
  <c r="N44" i="21"/>
  <c r="N42" i="21"/>
  <c r="N41" i="21"/>
  <c r="N38" i="21"/>
  <c r="N37" i="21"/>
  <c r="N36" i="21"/>
  <c r="N35" i="21"/>
  <c r="N34" i="21"/>
  <c r="N33" i="21"/>
  <c r="N32" i="21"/>
  <c r="M29" i="21"/>
  <c r="L29" i="21"/>
  <c r="G29" i="21"/>
  <c r="E29" i="21"/>
  <c r="D29" i="21"/>
  <c r="N30" i="21"/>
  <c r="N27" i="21"/>
  <c r="N25" i="21"/>
  <c r="N23" i="21"/>
  <c r="N22" i="21"/>
  <c r="N21" i="21"/>
  <c r="N20" i="21"/>
  <c r="N19" i="21"/>
  <c r="N18" i="21"/>
  <c r="N17" i="21"/>
  <c r="N16" i="21"/>
  <c r="N15" i="21"/>
  <c r="N14" i="21"/>
  <c r="N13" i="21"/>
  <c r="B10" i="21"/>
  <c r="N12" i="21"/>
  <c r="M10" i="21"/>
  <c r="M8" i="21"/>
  <c r="J10" i="21"/>
  <c r="H10" i="21"/>
  <c r="G10" i="21"/>
  <c r="N11" i="21"/>
  <c r="J8" i="21"/>
  <c r="J9" i="21" s="1"/>
  <c r="B8" i="21"/>
  <c r="L8" i="21"/>
  <c r="L9" i="21" s="1"/>
  <c r="G8" i="21"/>
  <c r="F8" i="21"/>
  <c r="N5" i="21"/>
  <c r="N4" i="21"/>
  <c r="N40" i="21"/>
  <c r="N31" i="21"/>
  <c r="K29" i="21"/>
  <c r="J29" i="21"/>
  <c r="I29" i="21"/>
  <c r="H29" i="21"/>
  <c r="F29" i="21"/>
  <c r="C29" i="21"/>
  <c r="B29" i="21"/>
  <c r="N26" i="21"/>
  <c r="N24" i="21"/>
  <c r="L10" i="21"/>
  <c r="K10" i="21"/>
  <c r="I10" i="21"/>
  <c r="F10" i="21"/>
  <c r="D10" i="21"/>
  <c r="C10" i="21"/>
  <c r="K8" i="21"/>
  <c r="K9" i="21" s="1"/>
  <c r="I8" i="21"/>
  <c r="I9" i="21" s="1"/>
  <c r="H8" i="21"/>
  <c r="H9" i="21" s="1"/>
  <c r="E8" i="21"/>
  <c r="E9" i="21" s="1"/>
  <c r="C8" i="21"/>
  <c r="C9" i="21" s="1"/>
  <c r="N6" i="21"/>
  <c r="N3" i="21"/>
  <c r="N43" i="21"/>
  <c r="N39" i="21"/>
  <c r="E10" i="21"/>
  <c r="D8" i="21"/>
  <c r="D9" i="21" s="1"/>
  <c r="N26" i="7"/>
  <c r="N5" i="7"/>
  <c r="N5" i="20"/>
  <c r="N45" i="20"/>
  <c r="N44" i="20"/>
  <c r="N43" i="20"/>
  <c r="N42" i="20"/>
  <c r="N41" i="20"/>
  <c r="N40" i="20"/>
  <c r="N39" i="20"/>
  <c r="N38" i="20"/>
  <c r="N37" i="20"/>
  <c r="N36" i="20"/>
  <c r="N35" i="20"/>
  <c r="N34" i="20"/>
  <c r="N33" i="20"/>
  <c r="N32" i="20"/>
  <c r="N31" i="20"/>
  <c r="N30" i="20"/>
  <c r="M29" i="20"/>
  <c r="L29" i="20"/>
  <c r="K29" i="20"/>
  <c r="J29" i="20"/>
  <c r="I29" i="20"/>
  <c r="H29" i="20"/>
  <c r="G29" i="20"/>
  <c r="F29" i="20"/>
  <c r="E29" i="20"/>
  <c r="D29" i="20"/>
  <c r="C29" i="20"/>
  <c r="B29" i="20"/>
  <c r="N27" i="20"/>
  <c r="N25" i="20"/>
  <c r="N24" i="20"/>
  <c r="N23" i="20"/>
  <c r="N22" i="20"/>
  <c r="N21" i="20"/>
  <c r="N20" i="20"/>
  <c r="N19" i="20"/>
  <c r="N18" i="20"/>
  <c r="N17" i="20"/>
  <c r="N16" i="20"/>
  <c r="N15" i="20"/>
  <c r="N14" i="20"/>
  <c r="N13" i="20"/>
  <c r="N12" i="20"/>
  <c r="N11" i="20"/>
  <c r="M10" i="20"/>
  <c r="L10" i="20"/>
  <c r="K10" i="20"/>
  <c r="J10" i="20"/>
  <c r="I10" i="20"/>
  <c r="H10" i="20"/>
  <c r="G10" i="20"/>
  <c r="F10" i="20"/>
  <c r="E10" i="20"/>
  <c r="D10" i="20"/>
  <c r="C10" i="20"/>
  <c r="B10" i="20"/>
  <c r="M8" i="20"/>
  <c r="M9" i="20" s="1"/>
  <c r="L8" i="20"/>
  <c r="L9" i="20" s="1"/>
  <c r="K8" i="20"/>
  <c r="K9" i="20" s="1"/>
  <c r="J8" i="20"/>
  <c r="J9" i="20" s="1"/>
  <c r="I8" i="20"/>
  <c r="I9" i="20" s="1"/>
  <c r="H8" i="20"/>
  <c r="G8" i="20"/>
  <c r="G9" i="20" s="1"/>
  <c r="F8" i="20"/>
  <c r="F9" i="20" s="1"/>
  <c r="E8" i="20"/>
  <c r="E9" i="20" s="1"/>
  <c r="D8" i="20"/>
  <c r="D9" i="20" s="1"/>
  <c r="C8" i="20"/>
  <c r="C9" i="20" s="1"/>
  <c r="B8" i="20"/>
  <c r="B9" i="20" s="1"/>
  <c r="N7" i="20"/>
  <c r="N6" i="20"/>
  <c r="N4" i="20"/>
  <c r="N3" i="20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M29" i="7"/>
  <c r="L29" i="7"/>
  <c r="K29" i="7"/>
  <c r="J29" i="7"/>
  <c r="I29" i="7"/>
  <c r="H29" i="7"/>
  <c r="G29" i="7"/>
  <c r="F29" i="7"/>
  <c r="E29" i="7"/>
  <c r="D29" i="7"/>
  <c r="C29" i="7"/>
  <c r="B29" i="7"/>
  <c r="N27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M10" i="7"/>
  <c r="L10" i="7"/>
  <c r="K10" i="7"/>
  <c r="J10" i="7"/>
  <c r="I10" i="7"/>
  <c r="H10" i="7"/>
  <c r="G10" i="7"/>
  <c r="F10" i="7"/>
  <c r="E10" i="7"/>
  <c r="D10" i="7"/>
  <c r="C10" i="7"/>
  <c r="B10" i="7"/>
  <c r="M8" i="7"/>
  <c r="L8" i="7"/>
  <c r="K8" i="7"/>
  <c r="K9" i="7" s="1"/>
  <c r="J8" i="7"/>
  <c r="J9" i="7" s="1"/>
  <c r="I8" i="7"/>
  <c r="I9" i="7" s="1"/>
  <c r="H8" i="7"/>
  <c r="H9" i="7" s="1"/>
  <c r="G8" i="7"/>
  <c r="G9" i="7" s="1"/>
  <c r="F8" i="7"/>
  <c r="E8" i="7"/>
  <c r="D8" i="7"/>
  <c r="D9" i="7" s="1"/>
  <c r="C8" i="7"/>
  <c r="C9" i="7" s="1"/>
  <c r="B8" i="7"/>
  <c r="N7" i="7"/>
  <c r="N6" i="7"/>
  <c r="N4" i="7"/>
  <c r="N3" i="7"/>
  <c r="B28" i="20"/>
  <c r="L9" i="7"/>
  <c r="M9" i="7"/>
  <c r="O18" i="21" l="1"/>
  <c r="O30" i="21"/>
  <c r="O34" i="21"/>
  <c r="O35" i="21"/>
  <c r="O26" i="21"/>
  <c r="O31" i="21"/>
  <c r="O20" i="21"/>
  <c r="O36" i="21"/>
  <c r="O19" i="21"/>
  <c r="O11" i="21"/>
  <c r="O13" i="21"/>
  <c r="O21" i="21"/>
  <c r="O24" i="21"/>
  <c r="O12" i="21"/>
  <c r="O14" i="21"/>
  <c r="O22" i="21"/>
  <c r="O23" i="21"/>
  <c r="O16" i="21"/>
  <c r="O25" i="21"/>
  <c r="O32" i="21"/>
  <c r="O15" i="21"/>
  <c r="O17" i="21"/>
  <c r="O27" i="21"/>
  <c r="O33" i="21"/>
  <c r="M28" i="7"/>
  <c r="M46" i="7" s="1"/>
  <c r="L28" i="20"/>
  <c r="L46" i="20" s="1"/>
  <c r="J28" i="20"/>
  <c r="J46" i="20" s="1"/>
  <c r="J28" i="7"/>
  <c r="J46" i="7" s="1"/>
  <c r="M28" i="20"/>
  <c r="M46" i="20" s="1"/>
  <c r="I28" i="20"/>
  <c r="I46" i="20" s="1"/>
  <c r="K28" i="7"/>
  <c r="K46" i="7" s="1"/>
  <c r="H28" i="7"/>
  <c r="H46" i="7" s="1"/>
  <c r="L28" i="7"/>
  <c r="L46" i="7" s="1"/>
  <c r="G28" i="20"/>
  <c r="G46" i="20" s="1"/>
  <c r="N29" i="20"/>
  <c r="C28" i="20"/>
  <c r="K28" i="20"/>
  <c r="K46" i="20" s="1"/>
  <c r="E28" i="20"/>
  <c r="E46" i="20" s="1"/>
  <c r="I28" i="7"/>
  <c r="I46" i="7" s="1"/>
  <c r="H28" i="20"/>
  <c r="H46" i="20" s="1"/>
  <c r="H9" i="20"/>
  <c r="G28" i="21"/>
  <c r="G46" i="21" s="1"/>
  <c r="G28" i="7"/>
  <c r="G46" i="7" s="1"/>
  <c r="F28" i="7"/>
  <c r="F46" i="7" s="1"/>
  <c r="F28" i="20"/>
  <c r="F46" i="20" s="1"/>
  <c r="F9" i="7"/>
  <c r="E28" i="7"/>
  <c r="E46" i="7" s="1"/>
  <c r="E9" i="7"/>
  <c r="E28" i="21"/>
  <c r="E46" i="21" s="1"/>
  <c r="M28" i="21"/>
  <c r="M46" i="21" s="1"/>
  <c r="H28" i="21"/>
  <c r="H46" i="21" s="1"/>
  <c r="L28" i="21"/>
  <c r="L46" i="21" s="1"/>
  <c r="J28" i="21"/>
  <c r="J46" i="21" s="1"/>
  <c r="K28" i="21"/>
  <c r="K46" i="21" s="1"/>
  <c r="M9" i="21"/>
  <c r="I28" i="21"/>
  <c r="I46" i="21" s="1"/>
  <c r="N29" i="21"/>
  <c r="O29" i="21" s="1"/>
  <c r="D28" i="7"/>
  <c r="D46" i="7" s="1"/>
  <c r="D28" i="20"/>
  <c r="D46" i="20" s="1"/>
  <c r="N8" i="20"/>
  <c r="N9" i="20" s="1"/>
  <c r="D28" i="21"/>
  <c r="D46" i="21" s="1"/>
  <c r="C46" i="20"/>
  <c r="N10" i="20"/>
  <c r="B46" i="20"/>
  <c r="N29" i="7"/>
  <c r="C28" i="21"/>
  <c r="C46" i="21" s="1"/>
  <c r="N10" i="7"/>
  <c r="C28" i="7"/>
  <c r="C46" i="7" s="1"/>
  <c r="N10" i="21"/>
  <c r="O10" i="21" s="1"/>
  <c r="F28" i="21"/>
  <c r="F46" i="21" s="1"/>
  <c r="G9" i="21"/>
  <c r="F9" i="21"/>
  <c r="B28" i="7"/>
  <c r="B46" i="7" s="1"/>
  <c r="N8" i="21"/>
  <c r="N9" i="21" s="1"/>
  <c r="B28" i="21"/>
  <c r="B9" i="21"/>
  <c r="N7" i="21"/>
  <c r="N8" i="7"/>
  <c r="N9" i="7" s="1"/>
  <c r="B9" i="7"/>
  <c r="O10" i="7" l="1"/>
  <c r="N28" i="20"/>
  <c r="N46" i="20"/>
  <c r="N46" i="7"/>
  <c r="N28" i="7"/>
  <c r="B46" i="21"/>
  <c r="N46" i="21" s="1"/>
  <c r="N28" i="21"/>
  <c r="O28" i="21" s="1"/>
</calcChain>
</file>

<file path=xl/comments1.xml><?xml version="1.0" encoding="utf-8"?>
<comments xmlns="http://schemas.openxmlformats.org/spreadsheetml/2006/main">
  <authors>
    <author>罗洪兵</author>
  </authors>
  <commentList>
    <comment ref="F21" authorId="0" shapeId="0">
      <text>
        <r>
          <rPr>
            <b/>
            <sz val="9"/>
            <color indexed="81"/>
            <rFont val="宋体"/>
            <family val="3"/>
            <charset val="134"/>
          </rPr>
          <t>罗洪兵:</t>
        </r>
        <r>
          <rPr>
            <sz val="9"/>
            <color indexed="81"/>
            <rFont val="宋体"/>
            <family val="3"/>
            <charset val="134"/>
          </rPr>
          <t xml:space="preserve">
调整35.34w</t>
        </r>
      </text>
    </comment>
  </commentList>
</comments>
</file>

<file path=xl/sharedStrings.xml><?xml version="1.0" encoding="utf-8"?>
<sst xmlns="http://schemas.openxmlformats.org/spreadsheetml/2006/main" count="246" uniqueCount="62">
  <si>
    <t>一、零售原价金额</t>
  </si>
  <si>
    <t>二、公司零售额</t>
  </si>
  <si>
    <t>7、公关费</t>
  </si>
  <si>
    <t>13、仓储物流费</t>
  </si>
  <si>
    <t>销售利润</t>
  </si>
  <si>
    <t>单位：万元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</si>
  <si>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</si>
  <si>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</si>
  <si>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</si>
  <si>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</si>
  <si>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</si>
  <si>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</si>
  <si>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</si>
  <si>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</si>
  <si>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</si>
  <si>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</si>
  <si>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</si>
  <si>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</si>
  <si>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  <phoneticPr fontId="2" type="noConversion"/>
  </si>
  <si>
    <t>销售毛利率</t>
    <phoneticPr fontId="2" type="noConversion"/>
  </si>
  <si>
    <t>返回目录</t>
    <phoneticPr fontId="2" type="noConversion"/>
  </si>
  <si>
    <t>利润表-自然堂电商渠道</t>
    <phoneticPr fontId="2" type="noConversion"/>
  </si>
  <si>
    <t>利润表-植物智慧电商渠道</t>
    <phoneticPr fontId="2" type="noConversion"/>
  </si>
  <si>
    <t>三、回款</t>
    <phoneticPr fontId="2" type="noConversion"/>
  </si>
  <si>
    <t>四、营业收入（净收入）</t>
    <phoneticPr fontId="2" type="noConversion"/>
  </si>
  <si>
    <t>五、营业成本（净成本）</t>
    <phoneticPr fontId="2" type="noConversion"/>
  </si>
  <si>
    <t>六、销售毛利</t>
    <phoneticPr fontId="2" type="noConversion"/>
  </si>
  <si>
    <t>七、销售费用-渠道费用</t>
    <phoneticPr fontId="2" type="noConversion"/>
  </si>
  <si>
    <t>八、销售费用-市场费用</t>
    <phoneticPr fontId="2" type="noConversion"/>
  </si>
  <si>
    <t>1、折扣折让、货补费用</t>
  </si>
  <si>
    <t>2、物料配赠费用</t>
  </si>
  <si>
    <t>3、广告费</t>
  </si>
  <si>
    <t>5、创意咨询服务</t>
  </si>
  <si>
    <t>6、市场调研费</t>
  </si>
  <si>
    <t>7、促销费</t>
  </si>
  <si>
    <t>8、渠道建设费</t>
  </si>
  <si>
    <t>9、渠道发展费</t>
  </si>
  <si>
    <t>10、BA劳务费用</t>
  </si>
  <si>
    <t>11、人资费（减掉BA劳务费）</t>
  </si>
  <si>
    <t>12、培训和会议</t>
  </si>
  <si>
    <t>14、长期待摊、折旧费用</t>
  </si>
  <si>
    <t>15、信息系统维护费</t>
  </si>
  <si>
    <t>16、市场秩序维护费</t>
  </si>
  <si>
    <t>17、办公费</t>
  </si>
  <si>
    <t>1、广告费</t>
  </si>
  <si>
    <t>2、广告劳务费</t>
  </si>
  <si>
    <t>3、广告制作费</t>
  </si>
  <si>
    <t>5、创新营销费</t>
  </si>
  <si>
    <t>6、创意咨询服务</t>
  </si>
  <si>
    <t>8、市场调研费</t>
  </si>
  <si>
    <t>9、促销费</t>
  </si>
  <si>
    <t>10、渠道建设费</t>
  </si>
  <si>
    <t>11、人资费</t>
  </si>
  <si>
    <t>16、办公费</t>
  </si>
  <si>
    <t>渠道利润</t>
  </si>
  <si>
    <t>4、消费者运营费</t>
    <phoneticPr fontId="2" type="noConversion"/>
  </si>
  <si>
    <t>4、消费者运营费</t>
    <phoneticPr fontId="2" type="noConversion"/>
  </si>
  <si>
    <t>4、消费者运营费</t>
    <phoneticPr fontId="2" type="noConversion"/>
  </si>
  <si>
    <t>4、消费者运营费</t>
    <phoneticPr fontId="2" type="noConversion"/>
  </si>
  <si>
    <t>集团费用分摊</t>
    <phoneticPr fontId="2" type="noConversion"/>
  </si>
  <si>
    <t>销售利润（分摊后）</t>
    <phoneticPr fontId="2" type="noConversion"/>
  </si>
  <si>
    <t>销售利润率（分摊后）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</si>
</sst>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_(* #,##0.00_);_(* \(#,##0.00\);_(* &quot;-&quot;??_);_(@_)"/>
    <numFmt numFmtId="177" formatCode="_ * #,##0_ ;_ * \-#,##0_ ;_ * &quot;-&quot;??_ ;_ @_ "/>
    <numFmt numFmtId="178" formatCode="0.0%"/>
  </numFmts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i/>
      <sz val="9"/>
      <color rgb="FF0070C0"/>
      <name val="等线"/>
      <family val="3"/>
      <charset val="134"/>
      <scheme val="minor"/>
    </font>
    <font>
      <b/>
      <u/>
      <sz val="11"/>
      <color indexed="62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3" applyFont="1" applyFill="1" applyAlignment="1">
      <alignment horizontal="center" vertical="center"/>
    </xf>
    <xf numFmtId="177" fontId="0" fillId="0" borderId="1" xfId="1" applyNumberFormat="1" applyFont="1" applyBorder="1" applyAlignment="1">
      <alignment vertical="center"/>
    </xf>
    <xf numFmtId="177" fontId="0" fillId="2" borderId="1" xfId="1" applyNumberFormat="1" applyFont="1" applyFill="1" applyBorder="1" applyAlignment="1">
      <alignment vertical="center"/>
    </xf>
    <xf numFmtId="9" fontId="7" fillId="2" borderId="1" xfId="2" applyFont="1" applyFill="1" applyBorder="1" applyAlignment="1">
      <alignment vertical="center"/>
    </xf>
    <xf numFmtId="177" fontId="0" fillId="2" borderId="3" xfId="1" applyNumberFormat="1" applyFont="1" applyFill="1" applyBorder="1" applyAlignment="1">
      <alignment vertical="center"/>
    </xf>
    <xf numFmtId="177" fontId="0" fillId="0" borderId="5" xfId="1" applyNumberFormat="1" applyFont="1" applyBorder="1" applyAlignment="1">
      <alignment vertical="center"/>
    </xf>
    <xf numFmtId="177" fontId="0" fillId="2" borderId="5" xfId="1" applyNumberFormat="1" applyFont="1" applyFill="1" applyBorder="1" applyAlignment="1">
      <alignment vertical="center"/>
    </xf>
    <xf numFmtId="9" fontId="7" fillId="2" borderId="5" xfId="2" applyFont="1" applyFill="1" applyBorder="1" applyAlignment="1">
      <alignment vertical="center"/>
    </xf>
    <xf numFmtId="177" fontId="0" fillId="2" borderId="6" xfId="1" applyNumberFormat="1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8" xfId="0" applyFont="1" applyBorder="1" applyAlignment="1">
      <alignment horizontal="left" vertical="center" indent="2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0" fillId="0" borderId="0" xfId="0" applyNumberFormat="1" applyFont="1" applyAlignment="1">
      <alignment vertical="center"/>
    </xf>
    <xf numFmtId="0" fontId="0" fillId="2" borderId="8" xfId="0" applyFont="1" applyFill="1" applyBorder="1" applyAlignment="1">
      <alignment horizontal="left" vertical="center" indent="2"/>
    </xf>
    <xf numFmtId="0" fontId="0" fillId="2" borderId="8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left" vertical="center" indent="2"/>
    </xf>
    <xf numFmtId="0" fontId="0" fillId="2" borderId="9" xfId="0" applyFont="1" applyFill="1" applyBorder="1" applyAlignment="1">
      <alignment horizontal="left" vertical="center" indent="2"/>
    </xf>
    <xf numFmtId="177" fontId="0" fillId="0" borderId="0" xfId="0" applyNumberFormat="1" applyAlignment="1">
      <alignment vertical="center"/>
    </xf>
    <xf numFmtId="178" fontId="0" fillId="0" borderId="0" xfId="2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9" fontId="7" fillId="2" borderId="1" xfId="2" applyNumberFormat="1" applyFont="1" applyFill="1" applyBorder="1" applyAlignment="1">
      <alignment vertical="center"/>
    </xf>
    <xf numFmtId="0" fontId="0" fillId="3" borderId="10" xfId="0" applyFill="1" applyBorder="1" applyAlignment="1" applyProtection="1">
      <alignment horizontal="left" vertical="center"/>
    </xf>
    <xf numFmtId="177" fontId="0" fillId="3" borderId="11" xfId="4" applyNumberFormat="1" applyFont="1" applyFill="1" applyBorder="1" applyAlignment="1" applyProtection="1">
      <alignment horizontal="center" vertical="center"/>
    </xf>
    <xf numFmtId="0" fontId="0" fillId="3" borderId="12" xfId="0" applyFill="1" applyBorder="1" applyAlignment="1" applyProtection="1">
      <alignment horizontal="left" vertical="center"/>
    </xf>
    <xf numFmtId="177" fontId="0" fillId="3" borderId="1" xfId="0" applyNumberFormat="1" applyFill="1" applyBorder="1" applyAlignment="1" applyProtection="1">
      <alignment horizontal="right" vertical="center"/>
    </xf>
    <xf numFmtId="0" fontId="0" fillId="3" borderId="13" xfId="0" applyFill="1" applyBorder="1" applyAlignment="1" applyProtection="1">
      <alignment horizontal="left" vertical="center"/>
    </xf>
    <xf numFmtId="9" fontId="0" fillId="3" borderId="14" xfId="2" applyFont="1" applyFill="1" applyBorder="1" applyAlignment="1" applyProtection="1">
      <alignment horizontal="right" vertical="center"/>
    </xf>
    <xf numFmtId="9" fontId="0" fillId="3" borderId="14" xfId="2" applyNumberFormat="1" applyFont="1" applyFill="1" applyBorder="1" applyAlignment="1" applyProtection="1">
      <alignment horizontal="right" vertical="center"/>
    </xf>
  </cellXfs>
  <cellStyles count="5">
    <cellStyle name="百分比" xfId="2" builtinId="5"/>
    <cellStyle name="常规" xfId="0" builtinId="0"/>
    <cellStyle name="超链接" xfId="3" builtinId="8"/>
    <cellStyle name="千位分隔" xfId="1" builtinId="3"/>
    <cellStyle name="千位分隔 4 2 3" xfId="4"/>
  </cellStyles>
  <dxfs count="0"/>
  <tableStyles count="0" defaultTableStyle="TableStyleMedium2" defaultPivotStyle="PivotStyleLight16"/>
  <colors>
    <mruColors>
      <color rgb="FFCCECFF"/>
      <color rgb="FF333399"/>
      <color rgb="FFFF99FF"/>
      <color rgb="FFFF99CC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zoomScale="80" zoomScaleNormal="80" workbookViewId="0">
      <selection activeCell="P49" sqref="P49"/>
    </sheetView>
  </sheetViews>
  <sheetFormatPr defaultRowHeight="14" outlineLevelRow="1" x14ac:dyDescent="0.3"/>
  <cols>
    <col min="1" max="1" width="22.33203125" style="3" bestFit="1" customWidth="1"/>
    <col min="2" max="2" width="9" style="3" bestFit="1" customWidth="1"/>
    <col min="3" max="13" width="8.6640625" style="3" customWidth="1"/>
    <col min="14" max="14" width="10.25" style="3" customWidth="1"/>
    <col min="15" max="16384" width="8.6640625" style="3"/>
  </cols>
  <sheetData>
    <row r="1" spans="1:16" s="1" customFormat="1" ht="22" customHeight="1" thickBot="1" x14ac:dyDescent="0.35">
      <c r="A1" s="1" t="s">
        <v>21</v>
      </c>
      <c r="C1" s="4" t="s">
        <v>20</v>
      </c>
    </row>
    <row r="2" spans="1:16" s="2" customFormat="1" ht="17.5" customHeight="1" x14ac:dyDescent="0.3">
      <c r="A2" s="13" t="s">
        <v>5</v>
      </c>
      <c r="B2" s="16" t="s">
        <v>6</v>
      </c>
      <c r="C2" s="17" t="s">
        <v>7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17" t="s">
        <v>13</v>
      </c>
      <c r="J2" s="17" t="s">
        <v>14</v>
      </c>
      <c r="K2" s="17" t="s">
        <v>15</v>
      </c>
      <c r="L2" s="17" t="s">
        <v>16</v>
      </c>
      <c r="M2" s="17" t="s">
        <v>17</v>
      </c>
      <c r="N2" s="17" t="s">
        <v>18</v>
      </c>
    </row>
    <row r="3" spans="1:16" s="2" customFormat="1" ht="17.5" customHeight="1" x14ac:dyDescent="0.3">
      <c r="A3" s="14" t="s">
        <v>0</v>
      </c>
      <c r="B3" s="9">
        <f>自然堂电商!B3+植物智慧电商!B3</f>
        <v>19693.02</v>
      </c>
      <c r="C3" s="5">
        <f>自然堂电商!C3+植物智慧电商!C3</f>
        <v>16181.29</v>
      </c>
      <c r="D3" s="5">
        <f>自然堂电商!D3+植物智慧电商!D3</f>
        <v>42393.960000000006</v>
      </c>
      <c r="E3" s="5">
        <f>自然堂电商!E3+植物智慧电商!E3</f>
        <v>34255.829999999994</v>
      </c>
      <c r="F3" s="5">
        <f>自然堂电商!F3+植物智慧电商!F3</f>
        <v>36948.33</v>
      </c>
      <c r="G3" s="5">
        <f>自然堂电商!G3+植物智慧电商!G3</f>
        <v>50039.11</v>
      </c>
      <c r="H3" s="5">
        <f>自然堂电商!H3+植物智慧电商!H3</f>
        <v>22820.420000000002</v>
      </c>
      <c r="I3" s="5">
        <f>自然堂电商!I3+植物智慧电商!I3</f>
        <v>23452.609999999997</v>
      </c>
      <c r="J3" s="5">
        <f>自然堂电商!J3+植物智慧电商!J3</f>
        <v>22267.039999999997</v>
      </c>
      <c r="K3" s="5">
        <f>自然堂电商!K3+植物智慧电商!K3</f>
        <v>34736.649999999994</v>
      </c>
      <c r="L3" s="5">
        <f>自然堂电商!L3+植物智慧电商!L3</f>
        <v>162774.6</v>
      </c>
      <c r="M3" s="5">
        <f>自然堂电商!M3+植物智慧电商!M3</f>
        <v>35916.659999999996</v>
      </c>
      <c r="N3" s="6">
        <f>SUM(B3:M3)</f>
        <v>501479.51999999996</v>
      </c>
      <c r="P3" s="18"/>
    </row>
    <row r="4" spans="1:16" s="2" customFormat="1" ht="17.5" customHeight="1" x14ac:dyDescent="0.3">
      <c r="A4" s="14" t="s">
        <v>1</v>
      </c>
      <c r="B4" s="9">
        <f>自然堂电商!B4+植物智慧电商!B4</f>
        <v>10777.33</v>
      </c>
      <c r="C4" s="5">
        <f>自然堂电商!C4+植物智慧电商!C4</f>
        <v>10529.53</v>
      </c>
      <c r="D4" s="5">
        <f>自然堂电商!D4+植物智慧电商!D4</f>
        <v>21568.05</v>
      </c>
      <c r="E4" s="5">
        <f>自然堂电商!E4+植物智慧电商!E4</f>
        <v>20095.820000000003</v>
      </c>
      <c r="F4" s="5">
        <f>自然堂电商!F4+植物智慧电商!F4</f>
        <v>21382.46</v>
      </c>
      <c r="G4" s="5">
        <f>自然堂电商!G4+植物智慧电商!G4</f>
        <v>24655.75</v>
      </c>
      <c r="H4" s="5">
        <f>自然堂电商!H4+植物智慧电商!H4</f>
        <v>13150.99</v>
      </c>
      <c r="I4" s="5">
        <f>自然堂电商!I4+植物智慧电商!I4</f>
        <v>11315.99</v>
      </c>
      <c r="J4" s="5">
        <f>自然堂电商!J4+植物智慧电商!J4</f>
        <v>13647.59</v>
      </c>
      <c r="K4" s="5">
        <f>自然堂电商!K4+植物智慧电商!K4</f>
        <v>20344</v>
      </c>
      <c r="L4" s="5">
        <f>自然堂电商!L4+植物智慧电商!L4</f>
        <v>59917.03</v>
      </c>
      <c r="M4" s="5">
        <f>自然堂电商!M4+植物智慧电商!M4</f>
        <v>17395.07</v>
      </c>
      <c r="N4" s="6">
        <f t="shared" ref="N4:N46" si="0">SUM(B4:M4)</f>
        <v>244779.61000000002</v>
      </c>
      <c r="P4" s="18"/>
    </row>
    <row r="5" spans="1:16" s="2" customFormat="1" ht="17.5" customHeight="1" x14ac:dyDescent="0.3">
      <c r="A5" s="14" t="s">
        <v>23</v>
      </c>
      <c r="B5" s="9">
        <f>自然堂电商!B5+植物智慧电商!B5</f>
        <v>8539.6999999999989</v>
      </c>
      <c r="C5" s="5">
        <f>自然堂电商!C5+植物智慧电商!C5</f>
        <v>8433.2300000000014</v>
      </c>
      <c r="D5" s="5">
        <f>自然堂电商!D5+植物智慧电商!D5</f>
        <v>17629.559999999998</v>
      </c>
      <c r="E5" s="5">
        <f>自然堂电商!E5+植物智慧电商!E5</f>
        <v>14646.74</v>
      </c>
      <c r="F5" s="5">
        <f>自然堂电商!F5+植物智慧电商!F5</f>
        <v>15831.8</v>
      </c>
      <c r="G5" s="5">
        <f>自然堂电商!G5+植物智慧电商!G5</f>
        <v>20082.96</v>
      </c>
      <c r="H5" s="5">
        <f>自然堂电商!H5+植物智慧电商!H5</f>
        <v>9530.4500000000007</v>
      </c>
      <c r="I5" s="5">
        <f>自然堂电商!I5+植物智慧电商!I5</f>
        <v>9373.59</v>
      </c>
      <c r="J5" s="5">
        <f>自然堂电商!J5+植物智慧电商!J5</f>
        <v>10602.289999999999</v>
      </c>
      <c r="K5" s="5">
        <f>自然堂电商!K5+植物智慧电商!K5</f>
        <v>14637.359999999999</v>
      </c>
      <c r="L5" s="5">
        <f>自然堂电商!L5+植物智慧电商!L5</f>
        <v>54142.61</v>
      </c>
      <c r="M5" s="5">
        <f>自然堂电商!M5+植物智慧电商!M5</f>
        <v>14184.731699999998</v>
      </c>
      <c r="N5" s="6">
        <f t="shared" si="0"/>
        <v>197635.02169999998</v>
      </c>
      <c r="P5" s="18"/>
    </row>
    <row r="6" spans="1:16" s="2" customFormat="1" ht="17.5" customHeight="1" x14ac:dyDescent="0.3">
      <c r="A6" s="14" t="s">
        <v>24</v>
      </c>
      <c r="B6" s="9">
        <f>自然堂电商!B6+植物智慧电商!B6</f>
        <v>7557.26</v>
      </c>
      <c r="C6" s="5">
        <f>自然堂电商!C6+植物智慧电商!C6</f>
        <v>7463.03</v>
      </c>
      <c r="D6" s="5">
        <f>自然堂电商!D6+植物智慧电商!D6</f>
        <v>15601.390000000001</v>
      </c>
      <c r="E6" s="5">
        <f>自然堂电商!E6+植物智慧电商!E6</f>
        <v>12961.710000000001</v>
      </c>
      <c r="F6" s="5">
        <f>自然堂电商!F6+植物智慧电商!F6</f>
        <v>14010.45</v>
      </c>
      <c r="G6" s="5">
        <f>自然堂电商!G6+植物智慧电商!G6</f>
        <v>17772.53</v>
      </c>
      <c r="H6" s="5">
        <f>自然堂电商!H6+植物智慧电商!H6</f>
        <v>8434.0299999999988</v>
      </c>
      <c r="I6" s="5">
        <f>自然堂电商!I6+植物智慧电商!I6</f>
        <v>8295.2199999999993</v>
      </c>
      <c r="J6" s="5">
        <f>自然堂电商!J6+植物智慧电商!J6</f>
        <v>9382.5500000000011</v>
      </c>
      <c r="K6" s="5">
        <f>自然堂电商!K6+植物智慧电商!K6</f>
        <v>12953.42</v>
      </c>
      <c r="L6" s="5">
        <f>自然堂电商!L6+植物智慧电商!L6</f>
        <v>47913.82</v>
      </c>
      <c r="M6" s="5">
        <f>自然堂电商!M6+植物智慧电商!M6</f>
        <v>12252.86</v>
      </c>
      <c r="N6" s="6">
        <f t="shared" si="0"/>
        <v>174598.27000000002</v>
      </c>
      <c r="P6" s="18"/>
    </row>
    <row r="7" spans="1:16" s="2" customFormat="1" ht="17.5" customHeight="1" x14ac:dyDescent="0.3">
      <c r="A7" s="14" t="s">
        <v>25</v>
      </c>
      <c r="B7" s="9">
        <f>自然堂电商!B7+植物智慧电商!B7</f>
        <v>1214.3900000000001</v>
      </c>
      <c r="C7" s="5">
        <f>自然堂电商!C7+植物智慧电商!C7</f>
        <v>1098.07</v>
      </c>
      <c r="D7" s="5">
        <f>自然堂电商!D7+植物智慧电商!D7</f>
        <v>2681.41</v>
      </c>
      <c r="E7" s="5">
        <f>自然堂电商!E7+植物智慧电商!E7</f>
        <v>2343.4699999999998</v>
      </c>
      <c r="F7" s="5">
        <f>自然堂电商!F7+植物智慧电商!F7</f>
        <v>2376.7599999999998</v>
      </c>
      <c r="G7" s="5">
        <f>自然堂电商!G7+植物智慧电商!G7</f>
        <v>3556.6499999999996</v>
      </c>
      <c r="H7" s="5">
        <f>自然堂电商!H7+植物智慧电商!H7</f>
        <v>1429.25</v>
      </c>
      <c r="I7" s="5">
        <f>自然堂电商!I7+植物智慧电商!I7</f>
        <v>1666.2900000000002</v>
      </c>
      <c r="J7" s="5">
        <f>自然堂电商!J7+植物智慧电商!J7</f>
        <v>1575.85</v>
      </c>
      <c r="K7" s="5">
        <f>自然堂电商!K7+植物智慧电商!K7</f>
        <v>2286.1</v>
      </c>
      <c r="L7" s="5">
        <f>自然堂电商!L7+植物智慧电商!L7</f>
        <v>12590</v>
      </c>
      <c r="M7" s="5">
        <f>自然堂电商!M7+植物智慧电商!M7</f>
        <v>2571.12</v>
      </c>
      <c r="N7" s="6">
        <f t="shared" si="0"/>
        <v>35389.360000000001</v>
      </c>
    </row>
    <row r="8" spans="1:16" s="2" customFormat="1" ht="17.5" customHeight="1" x14ac:dyDescent="0.3">
      <c r="A8" s="20" t="s">
        <v>26</v>
      </c>
      <c r="B8" s="10">
        <f>B6-B7</f>
        <v>6342.87</v>
      </c>
      <c r="C8" s="6">
        <f t="shared" ref="C8:M8" si="1">C6-C7</f>
        <v>6364.96</v>
      </c>
      <c r="D8" s="6">
        <f t="shared" si="1"/>
        <v>12919.980000000001</v>
      </c>
      <c r="E8" s="6">
        <f t="shared" si="1"/>
        <v>10618.240000000002</v>
      </c>
      <c r="F8" s="6">
        <f t="shared" si="1"/>
        <v>11633.69</v>
      </c>
      <c r="G8" s="6">
        <f t="shared" si="1"/>
        <v>14215.88</v>
      </c>
      <c r="H8" s="6">
        <f t="shared" si="1"/>
        <v>7004.7799999999988</v>
      </c>
      <c r="I8" s="6">
        <f t="shared" si="1"/>
        <v>6628.9299999999994</v>
      </c>
      <c r="J8" s="6">
        <f t="shared" si="1"/>
        <v>7806.7000000000007</v>
      </c>
      <c r="K8" s="6">
        <f t="shared" si="1"/>
        <v>10667.32</v>
      </c>
      <c r="L8" s="6">
        <f t="shared" si="1"/>
        <v>35323.82</v>
      </c>
      <c r="M8" s="6">
        <f t="shared" si="1"/>
        <v>9681.7400000000016</v>
      </c>
      <c r="N8" s="6">
        <f t="shared" si="0"/>
        <v>139208.90999999997</v>
      </c>
    </row>
    <row r="9" spans="1:16" s="2" customFormat="1" ht="17.5" customHeight="1" x14ac:dyDescent="0.3">
      <c r="A9" s="21" t="s">
        <v>19</v>
      </c>
      <c r="B9" s="11">
        <f>IFERROR(B8/B6,0)</f>
        <v>0.83930816195287705</v>
      </c>
      <c r="C9" s="7">
        <f t="shared" ref="C9:N9" si="2">IFERROR(C8/C6,0)</f>
        <v>0.85286539113470006</v>
      </c>
      <c r="D9" s="7">
        <f t="shared" si="2"/>
        <v>0.82813005764229985</v>
      </c>
      <c r="E9" s="7">
        <f t="shared" si="2"/>
        <v>0.81920055301345274</v>
      </c>
      <c r="F9" s="7">
        <f t="shared" si="2"/>
        <v>0.83035805416671127</v>
      </c>
      <c r="G9" s="7">
        <f t="shared" si="2"/>
        <v>0.79987936438987584</v>
      </c>
      <c r="H9" s="7">
        <f t="shared" si="2"/>
        <v>0.83053771447338931</v>
      </c>
      <c r="I9" s="7">
        <f t="shared" si="2"/>
        <v>0.79912648489129878</v>
      </c>
      <c r="J9" s="7">
        <f t="shared" si="2"/>
        <v>0.83204459342076509</v>
      </c>
      <c r="K9" s="7">
        <f t="shared" si="2"/>
        <v>0.8235137901805083</v>
      </c>
      <c r="L9" s="7">
        <f t="shared" si="2"/>
        <v>0.73723656348001476</v>
      </c>
      <c r="M9" s="7">
        <f t="shared" si="2"/>
        <v>0.79016164389375221</v>
      </c>
      <c r="N9" s="7">
        <f t="shared" si="2"/>
        <v>0.79730979006836644</v>
      </c>
    </row>
    <row r="10" spans="1:16" s="2" customFormat="1" ht="17.5" customHeight="1" x14ac:dyDescent="0.3">
      <c r="A10" s="20" t="s">
        <v>27</v>
      </c>
      <c r="B10" s="10">
        <f t="shared" ref="B10:M10" si="3">SUM(B11:B27)</f>
        <v>1690.98</v>
      </c>
      <c r="C10" s="6">
        <f t="shared" si="3"/>
        <v>2101.38</v>
      </c>
      <c r="D10" s="6">
        <f t="shared" si="3"/>
        <v>4002.64</v>
      </c>
      <c r="E10" s="6">
        <f t="shared" si="3"/>
        <v>3265.3799999999997</v>
      </c>
      <c r="F10" s="6">
        <f t="shared" si="3"/>
        <v>4038.46</v>
      </c>
      <c r="G10" s="6">
        <f t="shared" si="3"/>
        <v>3432.67</v>
      </c>
      <c r="H10" s="6">
        <f t="shared" si="3"/>
        <v>2530.81</v>
      </c>
      <c r="I10" s="6">
        <f t="shared" si="3"/>
        <v>2868.7599999999998</v>
      </c>
      <c r="J10" s="6">
        <f t="shared" si="3"/>
        <v>2542.4699999999998</v>
      </c>
      <c r="K10" s="6">
        <f t="shared" si="3"/>
        <v>3555.34</v>
      </c>
      <c r="L10" s="6">
        <f t="shared" si="3"/>
        <v>11497.99</v>
      </c>
      <c r="M10" s="6">
        <f t="shared" si="3"/>
        <v>5043.9599999999991</v>
      </c>
      <c r="N10" s="6">
        <f t="shared" si="0"/>
        <v>46570.840000000004</v>
      </c>
      <c r="O10" s="24">
        <f>N10/$N$6</f>
        <v>0.26673139430304776</v>
      </c>
    </row>
    <row r="11" spans="1:16" s="2" customFormat="1" ht="17.5" hidden="1" customHeight="1" outlineLevel="1" x14ac:dyDescent="0.3">
      <c r="A11" s="15" t="s">
        <v>29</v>
      </c>
      <c r="B11" s="9">
        <f>自然堂电商!B11+植物智慧电商!B11</f>
        <v>162.41</v>
      </c>
      <c r="C11" s="5">
        <f>自然堂电商!C11+植物智慧电商!C11</f>
        <v>70.7</v>
      </c>
      <c r="D11" s="5">
        <f>自然堂电商!D11+植物智慧电商!D11</f>
        <v>287.41000000000003</v>
      </c>
      <c r="E11" s="5">
        <f>自然堂电商!E11+植物智慧电商!E11</f>
        <v>223.4</v>
      </c>
      <c r="F11" s="5">
        <f>自然堂电商!F11+植物智慧电商!F11</f>
        <v>350.54</v>
      </c>
      <c r="G11" s="5">
        <f>自然堂电商!G11+植物智慧电商!G11</f>
        <v>194.21</v>
      </c>
      <c r="H11" s="5">
        <f>自然堂电商!H11+植物智慧电商!H11</f>
        <v>129.83000000000001</v>
      </c>
      <c r="I11" s="5">
        <f>自然堂电商!I11+植物智慧电商!I11</f>
        <v>68.25</v>
      </c>
      <c r="J11" s="5">
        <f>自然堂电商!J11+植物智慧电商!J11</f>
        <v>31.82</v>
      </c>
      <c r="K11" s="5">
        <f>自然堂电商!K11+植物智慧电商!K11</f>
        <v>210.21</v>
      </c>
      <c r="L11" s="5">
        <f>自然堂电商!L11+植物智慧电商!L11</f>
        <v>262.61</v>
      </c>
      <c r="M11" s="5">
        <f>自然堂电商!M11+植物智慧电商!M11</f>
        <v>201.09</v>
      </c>
      <c r="N11" s="6">
        <f t="shared" si="0"/>
        <v>2192.48</v>
      </c>
      <c r="O11" s="24">
        <f t="shared" ref="O11:O36" si="4">N11/$N$6</f>
        <v>1.2557283643188444E-2</v>
      </c>
    </row>
    <row r="12" spans="1:16" s="2" customFormat="1" ht="17.5" hidden="1" customHeight="1" outlineLevel="1" x14ac:dyDescent="0.3">
      <c r="A12" s="15" t="s">
        <v>30</v>
      </c>
      <c r="B12" s="9">
        <f>自然堂电商!B12+植物智慧电商!B12</f>
        <v>478.29</v>
      </c>
      <c r="C12" s="5">
        <f>自然堂电商!C12+植物智慧电商!C12</f>
        <v>458.35</v>
      </c>
      <c r="D12" s="5">
        <f>自然堂电商!D12+植物智慧电商!D12</f>
        <v>623.82999999999993</v>
      </c>
      <c r="E12" s="5">
        <f>自然堂电商!E12+植物智慧电商!E12</f>
        <v>441.32</v>
      </c>
      <c r="F12" s="5">
        <f>自然堂电商!F12+植物智慧电商!F12</f>
        <v>891.06</v>
      </c>
      <c r="G12" s="5">
        <f>自然堂电商!G12+植物智慧电商!G12</f>
        <v>655.68</v>
      </c>
      <c r="H12" s="5">
        <f>自然堂电商!H12+植物智慧电商!H12</f>
        <v>341.52</v>
      </c>
      <c r="I12" s="5">
        <f>自然堂电商!I12+植物智慧电商!I12</f>
        <v>384.52</v>
      </c>
      <c r="J12" s="5">
        <f>自然堂电商!J12+植物智慧电商!J12</f>
        <v>370.27</v>
      </c>
      <c r="K12" s="5">
        <f>自然堂电商!K12+植物智慧电商!K12</f>
        <v>850.66000000000008</v>
      </c>
      <c r="L12" s="5">
        <f>自然堂电商!L12+植物智慧电商!L12</f>
        <v>1154.55</v>
      </c>
      <c r="M12" s="5">
        <f>自然堂电商!M12+植物智慧电商!M12</f>
        <v>476.09</v>
      </c>
      <c r="N12" s="6">
        <f t="shared" si="0"/>
        <v>7126.14</v>
      </c>
      <c r="O12" s="24">
        <f t="shared" si="4"/>
        <v>4.0814493751856758E-2</v>
      </c>
    </row>
    <row r="13" spans="1:16" s="2" customFormat="1" ht="17.5" hidden="1" customHeight="1" outlineLevel="1" x14ac:dyDescent="0.3">
      <c r="A13" s="15" t="s">
        <v>31</v>
      </c>
      <c r="B13" s="9">
        <f>自然堂电商!B13+植物智慧电商!B13</f>
        <v>0</v>
      </c>
      <c r="C13" s="5">
        <f>自然堂电商!C13+植物智慧电商!C13</f>
        <v>0</v>
      </c>
      <c r="D13" s="5">
        <f>自然堂电商!D13+植物智慧电商!D13</f>
        <v>0</v>
      </c>
      <c r="E13" s="5">
        <f>自然堂电商!E13+植物智慧电商!E13</f>
        <v>0</v>
      </c>
      <c r="F13" s="5">
        <f>自然堂电商!F13+植物智慧电商!F13</f>
        <v>0</v>
      </c>
      <c r="G13" s="5">
        <f>自然堂电商!G13+植物智慧电商!G13</f>
        <v>0</v>
      </c>
      <c r="H13" s="5">
        <f>自然堂电商!H13+植物智慧电商!H13</f>
        <v>0</v>
      </c>
      <c r="I13" s="5">
        <f>自然堂电商!I13+植物智慧电商!I13</f>
        <v>0</v>
      </c>
      <c r="J13" s="5">
        <f>自然堂电商!J13+植物智慧电商!J13</f>
        <v>0</v>
      </c>
      <c r="K13" s="5">
        <f>自然堂电商!K13+植物智慧电商!K13</f>
        <v>0</v>
      </c>
      <c r="L13" s="5">
        <f>自然堂电商!L13+植物智慧电商!L13</f>
        <v>0</v>
      </c>
      <c r="M13" s="5">
        <f>自然堂电商!M13+植物智慧电商!M13</f>
        <v>0</v>
      </c>
      <c r="N13" s="6">
        <f t="shared" si="0"/>
        <v>0</v>
      </c>
      <c r="O13" s="24">
        <f t="shared" si="4"/>
        <v>0</v>
      </c>
    </row>
    <row r="14" spans="1:16" s="2" customFormat="1" ht="17.5" hidden="1" customHeight="1" outlineLevel="1" x14ac:dyDescent="0.3">
      <c r="A14" s="15" t="s">
        <v>58</v>
      </c>
      <c r="B14" s="9">
        <f>自然堂电商!B14+植物智慧电商!B14</f>
        <v>0</v>
      </c>
      <c r="C14" s="5">
        <f>自然堂电商!C14+植物智慧电商!C14</f>
        <v>0</v>
      </c>
      <c r="D14" s="5">
        <f>自然堂电商!D14+植物智慧电商!D14</f>
        <v>0</v>
      </c>
      <c r="E14" s="5">
        <f>自然堂电商!E14+植物智慧电商!E14</f>
        <v>0.22</v>
      </c>
      <c r="F14" s="5">
        <f>自然堂电商!F14+植物智慧电商!F14</f>
        <v>0.06</v>
      </c>
      <c r="G14" s="5">
        <f>自然堂电商!G14+植物智慧电商!G14</f>
        <v>0</v>
      </c>
      <c r="H14" s="5">
        <f>自然堂电商!H14+植物智慧电商!H14</f>
        <v>0</v>
      </c>
      <c r="I14" s="5">
        <f>自然堂电商!I14+植物智慧电商!I14</f>
        <v>0</v>
      </c>
      <c r="J14" s="5">
        <f>自然堂电商!J14+植物智慧电商!J14</f>
        <v>1.88</v>
      </c>
      <c r="K14" s="5">
        <f>自然堂电商!K14+植物智慧电商!K14</f>
        <v>0.4</v>
      </c>
      <c r="L14" s="5">
        <f>自然堂电商!L14+植物智慧电商!L14</f>
        <v>0</v>
      </c>
      <c r="M14" s="5">
        <f>自然堂电商!M14+植物智慧电商!M14</f>
        <v>0</v>
      </c>
      <c r="N14" s="6">
        <f t="shared" si="0"/>
        <v>2.56</v>
      </c>
      <c r="O14" s="24">
        <f t="shared" si="4"/>
        <v>1.4662230043860112E-5</v>
      </c>
    </row>
    <row r="15" spans="1:16" s="2" customFormat="1" ht="17.5" hidden="1" customHeight="1" outlineLevel="1" x14ac:dyDescent="0.3">
      <c r="A15" s="15" t="s">
        <v>32</v>
      </c>
      <c r="B15" s="9">
        <f>自然堂电商!B15+植物智慧电商!B15</f>
        <v>0</v>
      </c>
      <c r="C15" s="5">
        <f>自然堂电商!C15+植物智慧电商!C15</f>
        <v>0</v>
      </c>
      <c r="D15" s="5">
        <f>自然堂电商!D15+植物智慧电商!D15</f>
        <v>0</v>
      </c>
      <c r="E15" s="5">
        <f>自然堂电商!E15+植物智慧电商!E15</f>
        <v>0</v>
      </c>
      <c r="F15" s="5">
        <f>自然堂电商!F15+植物智慧电商!F15</f>
        <v>0</v>
      </c>
      <c r="G15" s="5">
        <f>自然堂电商!G15+植物智慧电商!G15</f>
        <v>0</v>
      </c>
      <c r="H15" s="5">
        <f>自然堂电商!H15+植物智慧电商!H15</f>
        <v>0</v>
      </c>
      <c r="I15" s="5">
        <f>自然堂电商!I15+植物智慧电商!I15</f>
        <v>0</v>
      </c>
      <c r="J15" s="5">
        <f>自然堂电商!J15+植物智慧电商!J15</f>
        <v>0</v>
      </c>
      <c r="K15" s="5">
        <f>自然堂电商!K15+植物智慧电商!K15</f>
        <v>0</v>
      </c>
      <c r="L15" s="5">
        <f>自然堂电商!L15+植物智慧电商!L15</f>
        <v>0</v>
      </c>
      <c r="M15" s="5">
        <f>自然堂电商!M15+植物智慧电商!M15</f>
        <v>0</v>
      </c>
      <c r="N15" s="6">
        <f t="shared" si="0"/>
        <v>0</v>
      </c>
      <c r="O15" s="24">
        <f t="shared" si="4"/>
        <v>0</v>
      </c>
    </row>
    <row r="16" spans="1:16" s="2" customFormat="1" ht="17.5" hidden="1" customHeight="1" outlineLevel="1" x14ac:dyDescent="0.3">
      <c r="A16" s="15" t="s">
        <v>33</v>
      </c>
      <c r="B16" s="9">
        <f>自然堂电商!B16+植物智慧电商!B16</f>
        <v>19.809999999999999</v>
      </c>
      <c r="C16" s="5">
        <f>自然堂电商!C16+植物智慧电商!C16</f>
        <v>0</v>
      </c>
      <c r="D16" s="5">
        <f>自然堂电商!D16+植物智慧电商!D16</f>
        <v>0</v>
      </c>
      <c r="E16" s="5">
        <f>自然堂电商!E16+植物智慧电商!E16</f>
        <v>0.04</v>
      </c>
      <c r="F16" s="5">
        <f>自然堂电商!F16+植物智慧电商!F16</f>
        <v>0</v>
      </c>
      <c r="G16" s="5">
        <f>自然堂电商!G16+植物智慧电商!G16</f>
        <v>0</v>
      </c>
      <c r="H16" s="5">
        <f>自然堂电商!H16+植物智慧电商!H16</f>
        <v>0</v>
      </c>
      <c r="I16" s="5">
        <f>自然堂电商!I16+植物智慧电商!I16</f>
        <v>0</v>
      </c>
      <c r="J16" s="5">
        <f>自然堂电商!J16+植物智慧电商!J16</f>
        <v>43.02</v>
      </c>
      <c r="K16" s="5">
        <f>自然堂电商!K16+植物智慧电商!K16</f>
        <v>7.74</v>
      </c>
      <c r="L16" s="5">
        <f>自然堂电商!L16+植物智慧电商!L16</f>
        <v>7.74</v>
      </c>
      <c r="M16" s="5">
        <f>自然堂电商!M16+植物智慧电商!M16</f>
        <v>7.74</v>
      </c>
      <c r="N16" s="6">
        <f t="shared" si="0"/>
        <v>86.089999999999989</v>
      </c>
      <c r="O16" s="24">
        <f t="shared" si="4"/>
        <v>4.9307475956090509E-4</v>
      </c>
    </row>
    <row r="17" spans="1:16" s="2" customFormat="1" ht="17.5" hidden="1" customHeight="1" outlineLevel="1" x14ac:dyDescent="0.3">
      <c r="A17" s="15" t="s">
        <v>34</v>
      </c>
      <c r="B17" s="9">
        <f>自然堂电商!B17+植物智慧电商!B17</f>
        <v>347</v>
      </c>
      <c r="C17" s="5">
        <f>自然堂电商!C17+植物智慧电商!C17</f>
        <v>71.92</v>
      </c>
      <c r="D17" s="5">
        <f>自然堂电商!D17+植物智慧电商!D17</f>
        <v>58.41</v>
      </c>
      <c r="E17" s="5">
        <f>自然堂电商!E17+植物智慧电商!E17</f>
        <v>99.95</v>
      </c>
      <c r="F17" s="5">
        <f>自然堂电商!F17+植物智慧电商!F17</f>
        <v>91.68</v>
      </c>
      <c r="G17" s="5">
        <f>自然堂电商!G17+植物智慧电商!G17</f>
        <v>117.65</v>
      </c>
      <c r="H17" s="5">
        <f>自然堂电商!H17+植物智慧电商!H17</f>
        <v>447.03</v>
      </c>
      <c r="I17" s="5">
        <f>自然堂电商!I17+植物智慧电商!I17</f>
        <v>80.31</v>
      </c>
      <c r="J17" s="5">
        <f>自然堂电商!J17+植物智慧电商!J17</f>
        <v>56.01</v>
      </c>
      <c r="K17" s="5">
        <f>自然堂电商!K17+植物智慧电商!K17</f>
        <v>293.5</v>
      </c>
      <c r="L17" s="5">
        <f>自然堂电商!L17+植物智慧电商!L17</f>
        <v>542.80999999999995</v>
      </c>
      <c r="M17" s="5">
        <f>自然堂电商!M17+植物智慧电商!M17</f>
        <v>113.79</v>
      </c>
      <c r="N17" s="6">
        <f t="shared" si="0"/>
        <v>2320.0599999999995</v>
      </c>
      <c r="O17" s="24">
        <f t="shared" si="4"/>
        <v>1.3287989623264877E-2</v>
      </c>
    </row>
    <row r="18" spans="1:16" s="2" customFormat="1" ht="17.5" hidden="1" customHeight="1" outlineLevel="1" x14ac:dyDescent="0.3">
      <c r="A18" s="15" t="s">
        <v>35</v>
      </c>
      <c r="B18" s="9">
        <f>自然堂电商!B18+植物智慧电商!B18</f>
        <v>-324.34000000000003</v>
      </c>
      <c r="C18" s="5">
        <f>自然堂电商!C18+植物智慧电商!C18</f>
        <v>211.31</v>
      </c>
      <c r="D18" s="5">
        <f>自然堂电商!D18+植物智慧电商!D18</f>
        <v>1464.97</v>
      </c>
      <c r="E18" s="5">
        <f>自然堂电商!E18+植物智慧电商!E18</f>
        <v>1062.54</v>
      </c>
      <c r="F18" s="5">
        <f>自然堂电商!F18+植物智慧电商!F18</f>
        <v>1262.6499999999999</v>
      </c>
      <c r="G18" s="5">
        <f>自然堂电商!G18+植物智慧电商!G18</f>
        <v>1246.76</v>
      </c>
      <c r="H18" s="5">
        <f>自然堂电商!H18+植物智慧电商!H18</f>
        <v>434.99</v>
      </c>
      <c r="I18" s="5">
        <f>自然堂电商!I18+植物智慧电商!I18</f>
        <v>850.12</v>
      </c>
      <c r="J18" s="5">
        <f>自然堂电商!J18+植物智慧电商!J18</f>
        <v>626.55999999999995</v>
      </c>
      <c r="K18" s="5">
        <f>自然堂电商!K18+植物智慧电商!K18</f>
        <v>788.44</v>
      </c>
      <c r="L18" s="5">
        <f>自然堂电商!L18+植物智慧电商!L18</f>
        <v>5242.5199999999995</v>
      </c>
      <c r="M18" s="5">
        <f>自然堂电商!M18+植物智慧电商!M18</f>
        <v>1344.05</v>
      </c>
      <c r="N18" s="6">
        <f t="shared" si="0"/>
        <v>14210.57</v>
      </c>
      <c r="O18" s="24">
        <f t="shared" si="4"/>
        <v>8.1390096247803592E-2</v>
      </c>
      <c r="P18" s="24"/>
    </row>
    <row r="19" spans="1:16" s="2" customFormat="1" ht="17.5" hidden="1" customHeight="1" outlineLevel="1" x14ac:dyDescent="0.3">
      <c r="A19" s="15" t="s">
        <v>36</v>
      </c>
      <c r="B19" s="9">
        <f>自然堂电商!B19+植物智慧电商!B19</f>
        <v>0</v>
      </c>
      <c r="C19" s="5">
        <f>自然堂电商!C19+植物智慧电商!C19</f>
        <v>0</v>
      </c>
      <c r="D19" s="5">
        <f>自然堂电商!D19+植物智慧电商!D19</f>
        <v>0</v>
      </c>
      <c r="E19" s="5">
        <f>自然堂电商!E19+植物智慧电商!E19</f>
        <v>0</v>
      </c>
      <c r="F19" s="5">
        <f>自然堂电商!F19+植物智慧电商!F19</f>
        <v>0</v>
      </c>
      <c r="G19" s="5">
        <f>自然堂电商!G19+植物智慧电商!G19</f>
        <v>0</v>
      </c>
      <c r="H19" s="5">
        <f>自然堂电商!H19+植物智慧电商!H19</f>
        <v>0</v>
      </c>
      <c r="I19" s="5">
        <f>自然堂电商!I19+植物智慧电商!I19</f>
        <v>0</v>
      </c>
      <c r="J19" s="5">
        <f>自然堂电商!J19+植物智慧电商!J19</f>
        <v>0</v>
      </c>
      <c r="K19" s="5">
        <f>自然堂电商!K19+植物智慧电商!K19</f>
        <v>0</v>
      </c>
      <c r="L19" s="5">
        <f>自然堂电商!L19+植物智慧电商!L19</f>
        <v>0</v>
      </c>
      <c r="M19" s="5">
        <f>自然堂电商!M19+植物智慧电商!M19</f>
        <v>0</v>
      </c>
      <c r="N19" s="6">
        <f t="shared" si="0"/>
        <v>0</v>
      </c>
      <c r="O19" s="24">
        <f t="shared" si="4"/>
        <v>0</v>
      </c>
    </row>
    <row r="20" spans="1:16" s="2" customFormat="1" ht="17.5" hidden="1" customHeight="1" outlineLevel="1" x14ac:dyDescent="0.3">
      <c r="A20" s="15" t="s">
        <v>37</v>
      </c>
      <c r="B20" s="9">
        <f>自然堂电商!B20+植物智慧电商!B20</f>
        <v>0</v>
      </c>
      <c r="C20" s="5">
        <f>自然堂电商!C20+植物智慧电商!C20</f>
        <v>0</v>
      </c>
      <c r="D20" s="5">
        <f>自然堂电商!D20+植物智慧电商!D20</f>
        <v>0</v>
      </c>
      <c r="E20" s="5">
        <f>自然堂电商!E20+植物智慧电商!E20</f>
        <v>0</v>
      </c>
      <c r="F20" s="5">
        <f>自然堂电商!F20+植物智慧电商!F20</f>
        <v>0</v>
      </c>
      <c r="G20" s="5">
        <f>自然堂电商!G20+植物智慧电商!G20</f>
        <v>0</v>
      </c>
      <c r="H20" s="5">
        <f>自然堂电商!H20+植物智慧电商!H20</f>
        <v>0</v>
      </c>
      <c r="I20" s="5">
        <f>自然堂电商!I20+植物智慧电商!I20</f>
        <v>0</v>
      </c>
      <c r="J20" s="5">
        <f>自然堂电商!J20+植物智慧电商!J20</f>
        <v>0</v>
      </c>
      <c r="K20" s="5">
        <f>自然堂电商!K20+植物智慧电商!K20</f>
        <v>0</v>
      </c>
      <c r="L20" s="5">
        <f>自然堂电商!L20+植物智慧电商!L20</f>
        <v>0</v>
      </c>
      <c r="M20" s="5">
        <f>自然堂电商!M20+植物智慧电商!M20</f>
        <v>0</v>
      </c>
      <c r="N20" s="6">
        <f t="shared" si="0"/>
        <v>0</v>
      </c>
      <c r="O20" s="24">
        <f t="shared" si="4"/>
        <v>0</v>
      </c>
      <c r="P20" s="25"/>
    </row>
    <row r="21" spans="1:16" s="2" customFormat="1" ht="17.5" hidden="1" customHeight="1" outlineLevel="1" x14ac:dyDescent="0.3">
      <c r="A21" s="15" t="s">
        <v>38</v>
      </c>
      <c r="B21" s="9">
        <f>自然堂电商!B21+植物智慧电商!B21</f>
        <v>607.25</v>
      </c>
      <c r="C21" s="5">
        <f>自然堂电商!C21+植物智慧电商!C21</f>
        <v>576.02</v>
      </c>
      <c r="D21" s="5">
        <f>自然堂电商!D21+植物智慧电商!D21</f>
        <v>404.69</v>
      </c>
      <c r="E21" s="5">
        <f>自然堂电商!E21+植物智慧电商!E21</f>
        <v>687.12</v>
      </c>
      <c r="F21" s="5">
        <f>自然堂电商!F21+植物智慧电商!F21</f>
        <v>546.61</v>
      </c>
      <c r="G21" s="5">
        <f>自然堂电商!G21+植物智慧电商!G21</f>
        <v>294.44</v>
      </c>
      <c r="H21" s="5">
        <f>自然堂电商!H21+植物智慧电商!H21</f>
        <v>551.77</v>
      </c>
      <c r="I21" s="5">
        <f>自然堂电商!I21+植物智慧电商!I21</f>
        <v>627.31000000000006</v>
      </c>
      <c r="J21" s="5">
        <f>自然堂电商!J21+植物智慧电商!J21</f>
        <v>685.43999999999994</v>
      </c>
      <c r="K21" s="5">
        <f>自然堂电商!K21+植物智慧电商!K21</f>
        <v>531.04</v>
      </c>
      <c r="L21" s="5">
        <f>自然堂电商!L21+植物智慧电商!L21</f>
        <v>848.58</v>
      </c>
      <c r="M21" s="5">
        <f>自然堂电商!M21+植物智慧电商!M21</f>
        <v>1910.25</v>
      </c>
      <c r="N21" s="6">
        <f t="shared" si="0"/>
        <v>8270.52</v>
      </c>
      <c r="O21" s="24">
        <f t="shared" si="4"/>
        <v>4.7368854227478885E-2</v>
      </c>
    </row>
    <row r="22" spans="1:16" s="2" customFormat="1" ht="17.5" hidden="1" customHeight="1" outlineLevel="1" x14ac:dyDescent="0.3">
      <c r="A22" s="15" t="s">
        <v>39</v>
      </c>
      <c r="B22" s="9">
        <f>自然堂电商!B22+植物智慧电商!B22</f>
        <v>30.79</v>
      </c>
      <c r="C22" s="5">
        <f>自然堂电商!C22+植物智慧电商!C22</f>
        <v>0.13</v>
      </c>
      <c r="D22" s="5">
        <f>自然堂电商!D22+植物智慧电商!D22</f>
        <v>8.9</v>
      </c>
      <c r="E22" s="5">
        <f>自然堂电商!E22+植物智慧电商!E22</f>
        <v>1.1200000000000001</v>
      </c>
      <c r="F22" s="5">
        <f>自然堂电商!F22+植物智慧电商!F22</f>
        <v>-10.16</v>
      </c>
      <c r="G22" s="5">
        <f>自然堂电商!G22+植物智慧电商!G22</f>
        <v>1.36</v>
      </c>
      <c r="H22" s="5">
        <f>自然堂电商!H22+植物智慧电商!H22</f>
        <v>0.27</v>
      </c>
      <c r="I22" s="5">
        <f>自然堂电商!I22+植物智慧电商!I22</f>
        <v>0.04</v>
      </c>
      <c r="J22" s="5">
        <f>自然堂电商!J22+植物智慧电商!J22</f>
        <v>9.16</v>
      </c>
      <c r="K22" s="5">
        <f>自然堂电商!K22+植物智慧电商!K22</f>
        <v>18.87</v>
      </c>
      <c r="L22" s="5">
        <f>自然堂电商!L22+植物智慧电商!L22</f>
        <v>3.42</v>
      </c>
      <c r="M22" s="5">
        <f>自然堂电商!M22+植物智慧电商!M22</f>
        <v>1.69</v>
      </c>
      <c r="N22" s="6">
        <f t="shared" si="0"/>
        <v>65.59</v>
      </c>
      <c r="O22" s="24">
        <f t="shared" si="4"/>
        <v>3.7566237053780657E-4</v>
      </c>
    </row>
    <row r="23" spans="1:16" s="2" customFormat="1" ht="17.5" hidden="1" customHeight="1" outlineLevel="1" x14ac:dyDescent="0.3">
      <c r="A23" s="15" t="s">
        <v>3</v>
      </c>
      <c r="B23" s="9">
        <f>自然堂电商!B23+植物智慧电商!B23</f>
        <v>334.96000000000004</v>
      </c>
      <c r="C23" s="5">
        <f>自然堂电商!C23+植物智慧电商!C23</f>
        <v>684.19999999999993</v>
      </c>
      <c r="D23" s="5">
        <f>自然堂电商!D23+植物智慧电商!D23</f>
        <v>1100.53</v>
      </c>
      <c r="E23" s="5">
        <f>自然堂电商!E23+植物智慧电商!E23</f>
        <v>658.14</v>
      </c>
      <c r="F23" s="5">
        <f>自然堂电商!F23+植物智慧电商!F23</f>
        <v>850.33</v>
      </c>
      <c r="G23" s="5">
        <f>自然堂电商!G23+植物智慧电商!G23</f>
        <v>865.7700000000001</v>
      </c>
      <c r="H23" s="5">
        <f>自然堂电商!H23+植物智慧电商!H23</f>
        <v>554.82999999999993</v>
      </c>
      <c r="I23" s="5">
        <f>自然堂电商!I23+植物智慧电商!I23</f>
        <v>803.18</v>
      </c>
      <c r="J23" s="5">
        <f>自然堂电商!J23+植物智慧电商!J23</f>
        <v>663.99</v>
      </c>
      <c r="K23" s="5">
        <f>自然堂电商!K23+植物智慧电商!K23</f>
        <v>774.34</v>
      </c>
      <c r="L23" s="5">
        <f>自然堂电商!L23+植物智慧电商!L23</f>
        <v>3381.06</v>
      </c>
      <c r="M23" s="5">
        <f>自然堂电商!M23+植物智慧电商!M23</f>
        <v>909.28000000000009</v>
      </c>
      <c r="N23" s="6">
        <f t="shared" si="0"/>
        <v>11580.61</v>
      </c>
      <c r="O23" s="24">
        <f t="shared" si="4"/>
        <v>6.6327174948526121E-2</v>
      </c>
    </row>
    <row r="24" spans="1:16" s="2" customFormat="1" ht="17.5" hidden="1" customHeight="1" outlineLevel="1" x14ac:dyDescent="0.3">
      <c r="A24" s="15" t="s">
        <v>40</v>
      </c>
      <c r="B24" s="9">
        <f>自然堂电商!B24+植物智慧电商!B24</f>
        <v>2.66</v>
      </c>
      <c r="C24" s="5">
        <f>自然堂电商!C24+植物智慧电商!C24</f>
        <v>2.66</v>
      </c>
      <c r="D24" s="5">
        <f>自然堂电商!D24+植物智慧电商!D24</f>
        <v>2.66</v>
      </c>
      <c r="E24" s="5">
        <f>自然堂电商!E24+植物智慧电商!E24</f>
        <v>2.66</v>
      </c>
      <c r="F24" s="5">
        <f>自然堂电商!F24+植物智慧电商!F24</f>
        <v>2.66</v>
      </c>
      <c r="G24" s="5">
        <f>自然堂电商!G24+植物智慧电商!G24</f>
        <v>0.72</v>
      </c>
      <c r="H24" s="5">
        <f>自然堂电商!H24+植物智慧电商!H24</f>
        <v>0.72</v>
      </c>
      <c r="I24" s="5">
        <f>自然堂电商!I24+植物智慧电商!I24</f>
        <v>0.71</v>
      </c>
      <c r="J24" s="5">
        <f>自然堂电商!J24+植物智慧电商!J24</f>
        <v>0.72</v>
      </c>
      <c r="K24" s="5">
        <f>自然堂电商!K24+植物智慧电商!K24</f>
        <v>0.69</v>
      </c>
      <c r="L24" s="5">
        <f>自然堂电商!L24+植物智慧电商!L24</f>
        <v>0.76</v>
      </c>
      <c r="M24" s="5">
        <f>自然堂电商!M24+植物智慧电商!M24</f>
        <v>0.28000000000000003</v>
      </c>
      <c r="N24" s="6">
        <f t="shared" si="0"/>
        <v>17.900000000000006</v>
      </c>
      <c r="O24" s="24">
        <f t="shared" si="4"/>
        <v>1.0252106163480317E-4</v>
      </c>
    </row>
    <row r="25" spans="1:16" s="2" customFormat="1" ht="17.5" hidden="1" customHeight="1" outlineLevel="1" x14ac:dyDescent="0.3">
      <c r="A25" s="15" t="s">
        <v>41</v>
      </c>
      <c r="B25" s="9">
        <f>自然堂电商!B25+植物智慧电商!B25</f>
        <v>1</v>
      </c>
      <c r="C25" s="5">
        <f>自然堂电商!C25+植物智慧电商!C25</f>
        <v>1.94</v>
      </c>
      <c r="D25" s="5">
        <f>自然堂电商!D25+植物智慧电商!D25</f>
        <v>4.28</v>
      </c>
      <c r="E25" s="5">
        <f>自然堂电商!E25+植物智慧电商!E25</f>
        <v>43.02</v>
      </c>
      <c r="F25" s="5">
        <f>自然堂电商!F25+植物智慧电商!F25</f>
        <v>22.27</v>
      </c>
      <c r="G25" s="5">
        <f>自然堂电商!G25+植物智慧电商!G25</f>
        <v>20.2</v>
      </c>
      <c r="H25" s="5">
        <f>自然堂电商!H25+植物智慧电商!H25</f>
        <v>28.46</v>
      </c>
      <c r="I25" s="5">
        <f>自然堂电商!I25+植物智慧电商!I25</f>
        <v>21.619999999999997</v>
      </c>
      <c r="J25" s="5">
        <f>自然堂电商!J25+植物智慧电商!J25</f>
        <v>12.63</v>
      </c>
      <c r="K25" s="5">
        <f>自然堂电商!K25+植物智慧电商!K25</f>
        <v>41.47</v>
      </c>
      <c r="L25" s="5">
        <f>自然堂电商!L25+植物智慧电商!L25</f>
        <v>26.290000000000003</v>
      </c>
      <c r="M25" s="5">
        <f>自然堂电商!M25+植物智慧电商!M25</f>
        <v>28.82</v>
      </c>
      <c r="N25" s="6">
        <f t="shared" si="0"/>
        <v>252</v>
      </c>
      <c r="O25" s="24">
        <f t="shared" si="4"/>
        <v>1.4433132699424797E-3</v>
      </c>
    </row>
    <row r="26" spans="1:16" s="2" customFormat="1" ht="17.5" hidden="1" customHeight="1" outlineLevel="1" x14ac:dyDescent="0.3">
      <c r="A26" s="15" t="s">
        <v>42</v>
      </c>
      <c r="B26" s="9">
        <f>自然堂电商!B26+植物智慧电商!B26</f>
        <v>0.78</v>
      </c>
      <c r="C26" s="5">
        <f>自然堂电商!C26+植物智慧电商!C26</f>
        <v>0</v>
      </c>
      <c r="D26" s="5">
        <f>自然堂电商!D26+植物智慧电商!D26</f>
        <v>12.51</v>
      </c>
      <c r="E26" s="5">
        <f>自然堂电商!E26+植物智慧电商!E26</f>
        <v>1.43</v>
      </c>
      <c r="F26" s="5">
        <f>自然堂电商!F26+植物智慧电商!F26</f>
        <v>2</v>
      </c>
      <c r="G26" s="5">
        <f>自然堂电商!G26+植物智慧电商!G26</f>
        <v>3.5</v>
      </c>
      <c r="H26" s="5">
        <f>自然堂电商!H26+植物智慧电商!H26</f>
        <v>6.11</v>
      </c>
      <c r="I26" s="5">
        <f>自然堂电商!I26+植物智慧电商!I26</f>
        <v>8.26</v>
      </c>
      <c r="J26" s="5">
        <f>自然堂电商!J26+植物智慧电商!J26</f>
        <v>4.8499999999999996</v>
      </c>
      <c r="K26" s="5">
        <f>自然堂电商!K26+植物智慧电商!K26</f>
        <v>5.87</v>
      </c>
      <c r="L26" s="5">
        <f>自然堂电商!L26+植物智慧电商!L26</f>
        <v>0</v>
      </c>
      <c r="M26" s="5">
        <f>自然堂电商!M26+植物智慧电商!M26</f>
        <v>2.93</v>
      </c>
      <c r="N26" s="6">
        <f t="shared" si="0"/>
        <v>48.239999999999995</v>
      </c>
      <c r="O26" s="24">
        <f t="shared" si="4"/>
        <v>2.7629139738898897E-4</v>
      </c>
    </row>
    <row r="27" spans="1:16" s="2" customFormat="1" ht="17.5" hidden="1" customHeight="1" outlineLevel="1" x14ac:dyDescent="0.3">
      <c r="A27" s="15" t="s">
        <v>43</v>
      </c>
      <c r="B27" s="9">
        <f>自然堂电商!B27+植物智慧电商!B27</f>
        <v>30.37</v>
      </c>
      <c r="C27" s="5">
        <f>自然堂电商!C27+植物智慧电商!C27</f>
        <v>24.15</v>
      </c>
      <c r="D27" s="5">
        <f>自然堂电商!D27+植物智慧电商!D27</f>
        <v>34.450000000000003</v>
      </c>
      <c r="E27" s="5">
        <f>自然堂电商!E27+植物智慧电商!E27</f>
        <v>44.42</v>
      </c>
      <c r="F27" s="5">
        <f>自然堂电商!F27+植物智慧电商!F27</f>
        <v>28.76</v>
      </c>
      <c r="G27" s="5">
        <f>自然堂电商!G27+植物智慧电商!G27</f>
        <v>32.380000000000003</v>
      </c>
      <c r="H27" s="5">
        <f>自然堂电商!H27+植物智慧电商!H27</f>
        <v>35.28</v>
      </c>
      <c r="I27" s="5">
        <f>自然堂电商!I27+植物智慧电商!I27</f>
        <v>24.44</v>
      </c>
      <c r="J27" s="5">
        <f>自然堂电商!J27+植物智慧电商!J27</f>
        <v>36.119999999999997</v>
      </c>
      <c r="K27" s="5">
        <f>自然堂电商!K27+植物智慧电商!K27</f>
        <v>32.11</v>
      </c>
      <c r="L27" s="5">
        <f>自然堂电商!L27+植物智慧电商!L27</f>
        <v>27.65</v>
      </c>
      <c r="M27" s="5">
        <f>自然堂电商!M27+植物智慧电商!M27</f>
        <v>47.95</v>
      </c>
      <c r="N27" s="6">
        <f t="shared" si="0"/>
        <v>398.07999999999993</v>
      </c>
      <c r="O27" s="24">
        <f t="shared" si="4"/>
        <v>2.279976771820247E-3</v>
      </c>
    </row>
    <row r="28" spans="1:16" s="2" customFormat="1" ht="17.5" customHeight="1" collapsed="1" x14ac:dyDescent="0.3">
      <c r="A28" s="19" t="s">
        <v>54</v>
      </c>
      <c r="B28" s="10">
        <f t="shared" ref="B28:M28" si="5">B8-B10</f>
        <v>4651.8899999999994</v>
      </c>
      <c r="C28" s="6">
        <f t="shared" si="5"/>
        <v>4263.58</v>
      </c>
      <c r="D28" s="6">
        <f t="shared" si="5"/>
        <v>8917.340000000002</v>
      </c>
      <c r="E28" s="6">
        <f t="shared" si="5"/>
        <v>7352.8600000000024</v>
      </c>
      <c r="F28" s="6">
        <f t="shared" si="5"/>
        <v>7595.2300000000005</v>
      </c>
      <c r="G28" s="6">
        <f t="shared" si="5"/>
        <v>10783.21</v>
      </c>
      <c r="H28" s="6">
        <f t="shared" si="5"/>
        <v>4473.9699999999993</v>
      </c>
      <c r="I28" s="6">
        <f t="shared" si="5"/>
        <v>3760.1699999999996</v>
      </c>
      <c r="J28" s="6">
        <f t="shared" si="5"/>
        <v>5264.2300000000014</v>
      </c>
      <c r="K28" s="6">
        <f t="shared" si="5"/>
        <v>7111.98</v>
      </c>
      <c r="L28" s="6">
        <f t="shared" si="5"/>
        <v>23825.83</v>
      </c>
      <c r="M28" s="6">
        <f t="shared" si="5"/>
        <v>4637.7800000000025</v>
      </c>
      <c r="N28" s="6">
        <f t="shared" si="0"/>
        <v>92638.07</v>
      </c>
      <c r="O28" s="24">
        <f t="shared" si="4"/>
        <v>0.53057839576531884</v>
      </c>
    </row>
    <row r="29" spans="1:16" s="2" customFormat="1" ht="17.5" customHeight="1" x14ac:dyDescent="0.3">
      <c r="A29" s="20" t="s">
        <v>28</v>
      </c>
      <c r="B29" s="10">
        <f>SUM(B30:B45)</f>
        <v>1678.76</v>
      </c>
      <c r="C29" s="6">
        <f t="shared" ref="C29:M29" si="6">SUM(C30:C45)</f>
        <v>1594.33</v>
      </c>
      <c r="D29" s="6">
        <f t="shared" si="6"/>
        <v>2571.33</v>
      </c>
      <c r="E29" s="6">
        <f t="shared" si="6"/>
        <v>1596.19</v>
      </c>
      <c r="F29" s="6">
        <f t="shared" si="6"/>
        <v>3469.6400000000003</v>
      </c>
      <c r="G29" s="6">
        <f t="shared" si="6"/>
        <v>3360.26</v>
      </c>
      <c r="H29" s="6">
        <f t="shared" si="6"/>
        <v>1804.0400000000002</v>
      </c>
      <c r="I29" s="6">
        <f t="shared" si="6"/>
        <v>1892.2999999999997</v>
      </c>
      <c r="J29" s="6">
        <f t="shared" si="6"/>
        <v>2440.9500000000003</v>
      </c>
      <c r="K29" s="6">
        <f t="shared" si="6"/>
        <v>5771.4</v>
      </c>
      <c r="L29" s="6">
        <f t="shared" si="6"/>
        <v>9172.9399999999987</v>
      </c>
      <c r="M29" s="6">
        <f t="shared" si="6"/>
        <v>2513.4600000000005</v>
      </c>
      <c r="N29" s="6">
        <f t="shared" si="0"/>
        <v>37865.599999999999</v>
      </c>
      <c r="O29" s="24">
        <f t="shared" si="4"/>
        <v>0.21687271013624587</v>
      </c>
    </row>
    <row r="30" spans="1:16" s="2" customFormat="1" ht="17.5" hidden="1" customHeight="1" outlineLevel="1" x14ac:dyDescent="0.3">
      <c r="A30" s="15" t="s">
        <v>44</v>
      </c>
      <c r="B30" s="9">
        <f>自然堂电商!B30+植物智慧电商!B30</f>
        <v>1622.66</v>
      </c>
      <c r="C30" s="5">
        <f>自然堂电商!C30+植物智慧电商!C30</f>
        <v>1594.33</v>
      </c>
      <c r="D30" s="5">
        <f>自然堂电商!D30+植物智慧电商!D30</f>
        <v>2213</v>
      </c>
      <c r="E30" s="5">
        <f>自然堂电商!E30+植物智慧电商!E30</f>
        <v>1532.96</v>
      </c>
      <c r="F30" s="5">
        <f>自然堂电商!F30+植物智慧电商!F30</f>
        <v>3223.5600000000004</v>
      </c>
      <c r="G30" s="5">
        <f>自然堂电商!G30+植物智慧电商!G30</f>
        <v>3316.36</v>
      </c>
      <c r="H30" s="5">
        <f>自然堂电商!H30+植物智慧电商!H30</f>
        <v>1520.39</v>
      </c>
      <c r="I30" s="5">
        <f>自然堂电商!I30+植物智慧电商!I30</f>
        <v>1751.37</v>
      </c>
      <c r="J30" s="5">
        <f>自然堂电商!J30+植物智慧电商!J30</f>
        <v>2299.5300000000002</v>
      </c>
      <c r="K30" s="5">
        <f>自然堂电商!K30+植物智慧电商!K30</f>
        <v>5653.98</v>
      </c>
      <c r="L30" s="5">
        <f>自然堂电商!L30+植物智慧电商!L30</f>
        <v>8956.3799999999992</v>
      </c>
      <c r="M30" s="5">
        <f>自然堂电商!M30+植物智慧电商!M30</f>
        <v>2421.13</v>
      </c>
      <c r="N30" s="6">
        <f t="shared" si="0"/>
        <v>36105.649999999994</v>
      </c>
      <c r="O30" s="24">
        <f t="shared" si="4"/>
        <v>0.20679271335277258</v>
      </c>
    </row>
    <row r="31" spans="1:16" s="2" customFormat="1" ht="17.5" hidden="1" customHeight="1" outlineLevel="1" x14ac:dyDescent="0.3">
      <c r="A31" s="15" t="s">
        <v>45</v>
      </c>
      <c r="B31" s="9">
        <f>自然堂电商!B31+植物智慧电商!B31</f>
        <v>53.58</v>
      </c>
      <c r="C31" s="5">
        <f>自然堂电商!C31+植物智慧电商!C31</f>
        <v>0</v>
      </c>
      <c r="D31" s="5">
        <f>自然堂电商!D31+植物智慧电商!D31</f>
        <v>0</v>
      </c>
      <c r="E31" s="5">
        <f>自然堂电商!E31+植物智慧电商!E31</f>
        <v>33.99</v>
      </c>
      <c r="F31" s="5">
        <f>自然堂电商!F31+植物智慧电商!F31</f>
        <v>182.79</v>
      </c>
      <c r="G31" s="5">
        <f>自然堂电商!G31+植物智慧电商!G31</f>
        <v>0</v>
      </c>
      <c r="H31" s="5">
        <f>自然堂电商!H31+植物智慧电商!H31</f>
        <v>68.22</v>
      </c>
      <c r="I31" s="5">
        <f>自然堂电商!I31+植物智慧电商!I31</f>
        <v>13.36</v>
      </c>
      <c r="J31" s="5">
        <f>自然堂电商!J31+植物智慧电商!J31</f>
        <v>-39.25</v>
      </c>
      <c r="K31" s="5">
        <f>自然堂电商!K31+植物智慧电商!K31</f>
        <v>38.340000000000003</v>
      </c>
      <c r="L31" s="5">
        <f>自然堂电商!L31+植物智慧电商!L31</f>
        <v>0</v>
      </c>
      <c r="M31" s="5">
        <f>自然堂电商!M31+植物智慧电商!M31</f>
        <v>16.82</v>
      </c>
      <c r="N31" s="6">
        <f t="shared" si="0"/>
        <v>367.85000000000008</v>
      </c>
      <c r="O31" s="24">
        <f t="shared" si="4"/>
        <v>2.1068364537632591E-3</v>
      </c>
    </row>
    <row r="32" spans="1:16" s="2" customFormat="1" ht="17.5" hidden="1" customHeight="1" outlineLevel="1" x14ac:dyDescent="0.3">
      <c r="A32" s="15" t="s">
        <v>46</v>
      </c>
      <c r="B32" s="9">
        <f>自然堂电商!B32+植物智慧电商!B32</f>
        <v>2.52</v>
      </c>
      <c r="C32" s="5">
        <f>自然堂电商!C32+植物智慧电商!C32</f>
        <v>0</v>
      </c>
      <c r="D32" s="5">
        <f>自然堂电商!D32+植物智慧电商!D32</f>
        <v>20.85</v>
      </c>
      <c r="E32" s="5">
        <f>自然堂电商!E32+植物智慧电商!E32</f>
        <v>0</v>
      </c>
      <c r="F32" s="5">
        <f>自然堂电商!F32+植物智慧电商!F32</f>
        <v>63.29</v>
      </c>
      <c r="G32" s="5">
        <f>自然堂电商!G32+植物智慧电商!G32</f>
        <v>0</v>
      </c>
      <c r="H32" s="5">
        <f>自然堂电商!H32+植物智慧电商!H32</f>
        <v>0</v>
      </c>
      <c r="I32" s="5">
        <f>自然堂电商!I32+植物智慧电商!I32</f>
        <v>0</v>
      </c>
      <c r="J32" s="5">
        <f>自然堂电商!J32+植物智慧电商!J32</f>
        <v>1.7</v>
      </c>
      <c r="K32" s="5">
        <f>自然堂电商!K32+植物智慧电商!K32</f>
        <v>0</v>
      </c>
      <c r="L32" s="5">
        <f>自然堂电商!L32+植物智慧电商!L32</f>
        <v>32.33</v>
      </c>
      <c r="M32" s="5">
        <f>自然堂电商!M32+植物智慧电商!M32</f>
        <v>0</v>
      </c>
      <c r="N32" s="6">
        <f t="shared" si="0"/>
        <v>120.69</v>
      </c>
      <c r="O32" s="24">
        <f t="shared" si="4"/>
        <v>6.9124396249745188E-4</v>
      </c>
    </row>
    <row r="33" spans="1:15" s="2" customFormat="1" ht="17.5" hidden="1" customHeight="1" outlineLevel="1" x14ac:dyDescent="0.3">
      <c r="A33" s="15" t="s">
        <v>55</v>
      </c>
      <c r="B33" s="9">
        <f>自然堂电商!B33+植物智慧电商!B33</f>
        <v>0</v>
      </c>
      <c r="C33" s="5">
        <f>自然堂电商!C33+植物智慧电商!C33</f>
        <v>0</v>
      </c>
      <c r="D33" s="5">
        <f>自然堂电商!D33+植物智慧电商!D33</f>
        <v>0</v>
      </c>
      <c r="E33" s="5">
        <f>自然堂电商!E33+植物智慧电商!E33</f>
        <v>0</v>
      </c>
      <c r="F33" s="5">
        <f>自然堂电商!F33+植物智慧电商!F33</f>
        <v>0</v>
      </c>
      <c r="G33" s="5">
        <f>自然堂电商!G33+植物智慧电商!G33</f>
        <v>0</v>
      </c>
      <c r="H33" s="5">
        <f>自然堂电商!H33+植物智慧电商!H33</f>
        <v>0</v>
      </c>
      <c r="I33" s="5">
        <f>自然堂电商!I33+植物智慧电商!I33</f>
        <v>0</v>
      </c>
      <c r="J33" s="5">
        <f>自然堂电商!J33+植物智慧电商!J33</f>
        <v>0</v>
      </c>
      <c r="K33" s="5">
        <f>自然堂电商!K33+植物智慧电商!K33</f>
        <v>0</v>
      </c>
      <c r="L33" s="5">
        <f>自然堂电商!L33+植物智慧电商!L33</f>
        <v>0</v>
      </c>
      <c r="M33" s="5">
        <f>自然堂电商!M33+植物智慧电商!M33</f>
        <v>0</v>
      </c>
      <c r="N33" s="6">
        <f t="shared" si="0"/>
        <v>0</v>
      </c>
      <c r="O33" s="24">
        <f t="shared" si="4"/>
        <v>0</v>
      </c>
    </row>
    <row r="34" spans="1:15" s="2" customFormat="1" ht="17.5" hidden="1" customHeight="1" outlineLevel="1" x14ac:dyDescent="0.3">
      <c r="A34" s="15" t="s">
        <v>47</v>
      </c>
      <c r="B34" s="9">
        <f>自然堂电商!B34+植物智慧电商!B34</f>
        <v>0</v>
      </c>
      <c r="C34" s="5">
        <f>自然堂电商!C34+植物智慧电商!C34</f>
        <v>0</v>
      </c>
      <c r="D34" s="5">
        <f>自然堂电商!D34+植物智慧电商!D34</f>
        <v>0</v>
      </c>
      <c r="E34" s="5">
        <f>自然堂电商!E34+植物智慧电商!E34</f>
        <v>0</v>
      </c>
      <c r="F34" s="5">
        <f>自然堂电商!F34+植物智慧电商!F34</f>
        <v>0</v>
      </c>
      <c r="G34" s="5">
        <f>自然堂电商!G34+植物智慧电商!G34</f>
        <v>0</v>
      </c>
      <c r="H34" s="5">
        <f>自然堂电商!H34+植物智慧电商!H34</f>
        <v>0</v>
      </c>
      <c r="I34" s="5">
        <f>自然堂电商!I34+植物智慧电商!I34</f>
        <v>0</v>
      </c>
      <c r="J34" s="5">
        <f>自然堂电商!J34+植物智慧电商!J34</f>
        <v>0</v>
      </c>
      <c r="K34" s="5">
        <f>自然堂电商!K34+植物智慧电商!K34</f>
        <v>0</v>
      </c>
      <c r="L34" s="5">
        <f>自然堂电商!L34+植物智慧电商!L34</f>
        <v>18.82</v>
      </c>
      <c r="M34" s="5">
        <f>自然堂电商!M34+植物智慧电商!M34</f>
        <v>0</v>
      </c>
      <c r="N34" s="6">
        <f t="shared" si="0"/>
        <v>18.82</v>
      </c>
      <c r="O34" s="24">
        <f t="shared" si="4"/>
        <v>1.0779030055681535E-4</v>
      </c>
    </row>
    <row r="35" spans="1:15" s="2" customFormat="1" ht="17.5" hidden="1" customHeight="1" outlineLevel="1" x14ac:dyDescent="0.3">
      <c r="A35" s="15" t="s">
        <v>48</v>
      </c>
      <c r="B35" s="9">
        <f>自然堂电商!B35+植物智慧电商!B35</f>
        <v>0</v>
      </c>
      <c r="C35" s="5">
        <f>自然堂电商!C35+植物智慧电商!C35</f>
        <v>0</v>
      </c>
      <c r="D35" s="5">
        <f>自然堂电商!D35+植物智慧电商!D35</f>
        <v>148.80000000000001</v>
      </c>
      <c r="E35" s="5">
        <f>自然堂电商!E35+植物智慧电商!E35</f>
        <v>12.26</v>
      </c>
      <c r="F35" s="5">
        <f>自然堂电商!F35+植物智慧电商!F35</f>
        <v>0</v>
      </c>
      <c r="G35" s="5">
        <f>自然堂电商!G35+植物智慧电商!G35</f>
        <v>26.94</v>
      </c>
      <c r="H35" s="5">
        <f>自然堂电商!H35+植物智慧电商!H35</f>
        <v>191.94</v>
      </c>
      <c r="I35" s="5">
        <f>自然堂电商!I35+植物智慧电商!I35</f>
        <v>127.57</v>
      </c>
      <c r="J35" s="5">
        <f>自然堂电商!J35+植物智慧电商!J35</f>
        <v>164.82</v>
      </c>
      <c r="K35" s="5">
        <f>自然堂电商!K35+植物智慧电商!K35</f>
        <v>79.08</v>
      </c>
      <c r="L35" s="5">
        <f>自然堂电商!L35+植物智慧电商!L35</f>
        <v>122.96</v>
      </c>
      <c r="M35" s="5">
        <f>自然堂电商!M35+植物智慧电商!M35</f>
        <v>75.510000000000005</v>
      </c>
      <c r="N35" s="6">
        <f t="shared" si="0"/>
        <v>949.88</v>
      </c>
      <c r="O35" s="24">
        <f t="shared" si="4"/>
        <v>5.4403746383054072E-3</v>
      </c>
    </row>
    <row r="36" spans="1:15" s="2" customFormat="1" ht="17.5" hidden="1" customHeight="1" outlineLevel="1" x14ac:dyDescent="0.3">
      <c r="A36" s="15" t="s">
        <v>2</v>
      </c>
      <c r="B36" s="9">
        <f>自然堂电商!B36+植物智慧电商!B36</f>
        <v>0</v>
      </c>
      <c r="C36" s="5">
        <f>自然堂电商!C36+植物智慧电商!C36</f>
        <v>0</v>
      </c>
      <c r="D36" s="5">
        <f>自然堂电商!D36+植物智慧电商!D36</f>
        <v>188.68</v>
      </c>
      <c r="E36" s="5">
        <f>自然堂电商!E36+植物智慧电商!E36</f>
        <v>16.98</v>
      </c>
      <c r="F36" s="5">
        <f>自然堂电商!F36+植物智慧电商!F36</f>
        <v>0</v>
      </c>
      <c r="G36" s="5">
        <f>自然堂电商!G36+植物智慧电商!G36</f>
        <v>16.96</v>
      </c>
      <c r="H36" s="5">
        <f>自然堂电商!H36+植物智慧电商!H36</f>
        <v>23.49</v>
      </c>
      <c r="I36" s="5">
        <f>自然堂电商!I36+植物智慧电商!I36</f>
        <v>0</v>
      </c>
      <c r="J36" s="5">
        <f>自然堂电商!J36+植物智慧电商!J36</f>
        <v>14.15</v>
      </c>
      <c r="K36" s="5">
        <f>自然堂电商!K36+植物智慧电商!K36</f>
        <v>0</v>
      </c>
      <c r="L36" s="5">
        <f>自然堂电商!L36+植物智慧电商!L36</f>
        <v>42.45</v>
      </c>
      <c r="M36" s="5">
        <f>自然堂电商!M36+植物智慧电商!M36</f>
        <v>0</v>
      </c>
      <c r="N36" s="6">
        <f t="shared" si="0"/>
        <v>302.70999999999998</v>
      </c>
      <c r="O36" s="24">
        <f t="shared" si="4"/>
        <v>1.7337514283503493E-3</v>
      </c>
    </row>
    <row r="37" spans="1:15" s="2" customFormat="1" ht="17.5" hidden="1" customHeight="1" outlineLevel="1" x14ac:dyDescent="0.3">
      <c r="A37" s="15" t="s">
        <v>49</v>
      </c>
      <c r="B37" s="9">
        <f>自然堂电商!B37+植物智慧电商!B37</f>
        <v>0</v>
      </c>
      <c r="C37" s="5">
        <f>自然堂电商!C37+植物智慧电商!C37</f>
        <v>0</v>
      </c>
      <c r="D37" s="5">
        <f>自然堂电商!D37+植物智慧电商!D37</f>
        <v>0</v>
      </c>
      <c r="E37" s="5">
        <f>自然堂电商!E37+植物智慧电商!E37</f>
        <v>0</v>
      </c>
      <c r="F37" s="5">
        <f>自然堂电商!F37+植物智慧电商!F37</f>
        <v>0</v>
      </c>
      <c r="G37" s="5">
        <f>自然堂电商!G37+植物智慧电商!G37</f>
        <v>0</v>
      </c>
      <c r="H37" s="5">
        <f>自然堂电商!H37+植物智慧电商!H37</f>
        <v>0</v>
      </c>
      <c r="I37" s="5">
        <f>自然堂电商!I37+植物智慧电商!I37</f>
        <v>0</v>
      </c>
      <c r="J37" s="5">
        <f>自然堂电商!J37+植物智慧电商!J37</f>
        <v>0</v>
      </c>
      <c r="K37" s="5">
        <f>自然堂电商!K37+植物智慧电商!K37</f>
        <v>0</v>
      </c>
      <c r="L37" s="5">
        <f>自然堂电商!L37+植物智慧电商!L37</f>
        <v>0</v>
      </c>
      <c r="M37" s="5">
        <f>自然堂电商!M37+植物智慧电商!M37</f>
        <v>0</v>
      </c>
      <c r="N37" s="6">
        <f t="shared" si="0"/>
        <v>0</v>
      </c>
    </row>
    <row r="38" spans="1:15" s="2" customFormat="1" ht="17.5" hidden="1" customHeight="1" outlineLevel="1" x14ac:dyDescent="0.3">
      <c r="A38" s="15" t="s">
        <v>50</v>
      </c>
      <c r="B38" s="9">
        <f>自然堂电商!B38+植物智慧电商!B38</f>
        <v>0</v>
      </c>
      <c r="C38" s="5">
        <f>自然堂电商!C38+植物智慧电商!C38</f>
        <v>0</v>
      </c>
      <c r="D38" s="5">
        <f>自然堂电商!D38+植物智慧电商!D38</f>
        <v>0</v>
      </c>
      <c r="E38" s="5">
        <f>自然堂电商!E38+植物智慧电商!E38</f>
        <v>0</v>
      </c>
      <c r="F38" s="5">
        <f>自然堂电商!F38+植物智慧电商!F38</f>
        <v>0</v>
      </c>
      <c r="G38" s="5">
        <f>自然堂电商!G38+植物智慧电商!G38</f>
        <v>0</v>
      </c>
      <c r="H38" s="5">
        <f>自然堂电商!H38+植物智慧电商!H38</f>
        <v>0</v>
      </c>
      <c r="I38" s="5">
        <f>自然堂电商!I38+植物智慧电商!I38</f>
        <v>0</v>
      </c>
      <c r="J38" s="5">
        <f>自然堂电商!J38+植物智慧电商!J38</f>
        <v>0</v>
      </c>
      <c r="K38" s="5">
        <f>自然堂电商!K38+植物智慧电商!K38</f>
        <v>0</v>
      </c>
      <c r="L38" s="5">
        <f>自然堂电商!L38+植物智慧电商!L38</f>
        <v>0</v>
      </c>
      <c r="M38" s="5">
        <f>自然堂电商!M38+植物智慧电商!M38</f>
        <v>0</v>
      </c>
      <c r="N38" s="6">
        <f t="shared" si="0"/>
        <v>0</v>
      </c>
    </row>
    <row r="39" spans="1:15" s="2" customFormat="1" ht="17.5" hidden="1" customHeight="1" outlineLevel="1" x14ac:dyDescent="0.3">
      <c r="A39" s="15" t="s">
        <v>51</v>
      </c>
      <c r="B39" s="9">
        <f>自然堂电商!B39+植物智慧电商!B39</f>
        <v>0</v>
      </c>
      <c r="C39" s="5">
        <f>自然堂电商!C39+植物智慧电商!C39</f>
        <v>0</v>
      </c>
      <c r="D39" s="5">
        <f>自然堂电商!D39+植物智慧电商!D39</f>
        <v>0</v>
      </c>
      <c r="E39" s="5">
        <f>自然堂电商!E39+植物智慧电商!E39</f>
        <v>0</v>
      </c>
      <c r="F39" s="5">
        <f>自然堂电商!F39+植物智慧电商!F39</f>
        <v>0</v>
      </c>
      <c r="G39" s="5">
        <f>自然堂电商!G39+植物智慧电商!G39</f>
        <v>0</v>
      </c>
      <c r="H39" s="5">
        <f>自然堂电商!H39+植物智慧电商!H39</f>
        <v>0</v>
      </c>
      <c r="I39" s="5">
        <f>自然堂电商!I39+植物智慧电商!I39</f>
        <v>0</v>
      </c>
      <c r="J39" s="5">
        <f>自然堂电商!J39+植物智慧电商!J39</f>
        <v>0</v>
      </c>
      <c r="K39" s="5">
        <f>自然堂电商!K39+植物智慧电商!K39</f>
        <v>0</v>
      </c>
      <c r="L39" s="5">
        <f>自然堂电商!L39+植物智慧电商!L39</f>
        <v>0</v>
      </c>
      <c r="M39" s="5">
        <f>自然堂电商!M39+植物智慧电商!M39</f>
        <v>0</v>
      </c>
      <c r="N39" s="6">
        <f t="shared" si="0"/>
        <v>0</v>
      </c>
    </row>
    <row r="40" spans="1:15" s="2" customFormat="1" ht="17.5" hidden="1" customHeight="1" outlineLevel="1" x14ac:dyDescent="0.3">
      <c r="A40" s="15" t="s">
        <v>52</v>
      </c>
      <c r="B40" s="9">
        <f>自然堂电商!B40+植物智慧电商!B40</f>
        <v>0</v>
      </c>
      <c r="C40" s="5">
        <f>自然堂电商!C40+植物智慧电商!C40</f>
        <v>0</v>
      </c>
      <c r="D40" s="5">
        <f>自然堂电商!D40+植物智慧电商!D40</f>
        <v>0</v>
      </c>
      <c r="E40" s="5">
        <f>自然堂电商!E40+植物智慧电商!E40</f>
        <v>0</v>
      </c>
      <c r="F40" s="5">
        <f>自然堂电商!F40+植物智慧电商!F40</f>
        <v>0</v>
      </c>
      <c r="G40" s="5">
        <f>自然堂电商!G40+植物智慧电商!G40</f>
        <v>0</v>
      </c>
      <c r="H40" s="5">
        <f>自然堂电商!H40+植物智慧电商!H40</f>
        <v>0</v>
      </c>
      <c r="I40" s="5">
        <f>自然堂电商!I40+植物智慧电商!I40</f>
        <v>0</v>
      </c>
      <c r="J40" s="5">
        <f>自然堂电商!J40+植物智慧电商!J40</f>
        <v>0</v>
      </c>
      <c r="K40" s="5">
        <f>自然堂电商!K40+植物智慧电商!K40</f>
        <v>0</v>
      </c>
      <c r="L40" s="5">
        <f>自然堂电商!L40+植物智慧电商!L40</f>
        <v>0</v>
      </c>
      <c r="M40" s="5">
        <f>自然堂电商!M40+植物智慧电商!M40</f>
        <v>0</v>
      </c>
      <c r="N40" s="6">
        <f t="shared" si="0"/>
        <v>0</v>
      </c>
    </row>
    <row r="41" spans="1:15" s="2" customFormat="1" ht="17.5" hidden="1" customHeight="1" outlineLevel="1" x14ac:dyDescent="0.3">
      <c r="A41" s="15" t="s">
        <v>39</v>
      </c>
      <c r="B41" s="9">
        <f>自然堂电商!B41+植物智慧电商!B41</f>
        <v>0</v>
      </c>
      <c r="C41" s="5">
        <f>自然堂电商!C41+植物智慧电商!C41</f>
        <v>0</v>
      </c>
      <c r="D41" s="5">
        <f>自然堂电商!D41+植物智慧电商!D41</f>
        <v>0</v>
      </c>
      <c r="E41" s="5">
        <f>自然堂电商!E41+植物智慧电商!E41</f>
        <v>0</v>
      </c>
      <c r="F41" s="5">
        <f>自然堂电商!F41+植物智慧电商!F41</f>
        <v>0</v>
      </c>
      <c r="G41" s="5">
        <f>自然堂电商!G41+植物智慧电商!G41</f>
        <v>0</v>
      </c>
      <c r="H41" s="5">
        <f>自然堂电商!H41+植物智慧电商!H41</f>
        <v>0</v>
      </c>
      <c r="I41" s="5">
        <f>自然堂电商!I41+植物智慧电商!I41</f>
        <v>0</v>
      </c>
      <c r="J41" s="5">
        <f>自然堂电商!J41+植物智慧电商!J41</f>
        <v>0</v>
      </c>
      <c r="K41" s="5">
        <f>自然堂电商!K41+植物智慧电商!K41</f>
        <v>0</v>
      </c>
      <c r="L41" s="5">
        <f>自然堂电商!L41+植物智慧电商!L41</f>
        <v>0</v>
      </c>
      <c r="M41" s="5">
        <f>自然堂电商!M41+植物智慧电商!M41</f>
        <v>0</v>
      </c>
      <c r="N41" s="6">
        <f t="shared" si="0"/>
        <v>0</v>
      </c>
    </row>
    <row r="42" spans="1:15" s="2" customFormat="1" ht="17.5" hidden="1" customHeight="1" outlineLevel="1" x14ac:dyDescent="0.3">
      <c r="A42" s="15" t="s">
        <v>3</v>
      </c>
      <c r="B42" s="9">
        <f>自然堂电商!B42+植物智慧电商!B42</f>
        <v>0</v>
      </c>
      <c r="C42" s="5">
        <f>自然堂电商!C42+植物智慧电商!C42</f>
        <v>0</v>
      </c>
      <c r="D42" s="5">
        <f>自然堂电商!D42+植物智慧电商!D42</f>
        <v>0</v>
      </c>
      <c r="E42" s="5">
        <f>自然堂电商!E42+植物智慧电商!E42</f>
        <v>0</v>
      </c>
      <c r="F42" s="5">
        <f>自然堂电商!F42+植物智慧电商!F42</f>
        <v>0</v>
      </c>
      <c r="G42" s="5">
        <f>自然堂电商!G42+植物智慧电商!G42</f>
        <v>0</v>
      </c>
      <c r="H42" s="5">
        <f>自然堂电商!H42+植物智慧电商!H42</f>
        <v>0</v>
      </c>
      <c r="I42" s="5">
        <f>自然堂电商!I42+植物智慧电商!I42</f>
        <v>0</v>
      </c>
      <c r="J42" s="5">
        <f>自然堂电商!J42+植物智慧电商!J42</f>
        <v>0</v>
      </c>
      <c r="K42" s="5">
        <f>自然堂电商!K42+植物智慧电商!K42</f>
        <v>0</v>
      </c>
      <c r="L42" s="5">
        <f>自然堂电商!L42+植物智慧电商!L42</f>
        <v>0</v>
      </c>
      <c r="M42" s="5">
        <f>自然堂电商!M42+植物智慧电商!M42</f>
        <v>0</v>
      </c>
      <c r="N42" s="6">
        <f t="shared" si="0"/>
        <v>0</v>
      </c>
    </row>
    <row r="43" spans="1:15" s="2" customFormat="1" ht="17.5" hidden="1" customHeight="1" outlineLevel="1" x14ac:dyDescent="0.3">
      <c r="A43" s="15" t="s">
        <v>40</v>
      </c>
      <c r="B43" s="9">
        <f>自然堂电商!B43+植物智慧电商!B43</f>
        <v>0</v>
      </c>
      <c r="C43" s="5">
        <f>自然堂电商!C43+植物智慧电商!C43</f>
        <v>0</v>
      </c>
      <c r="D43" s="5">
        <f>自然堂电商!D43+植物智慧电商!D43</f>
        <v>0</v>
      </c>
      <c r="E43" s="5">
        <f>自然堂电商!E43+植物智慧电商!E43</f>
        <v>0</v>
      </c>
      <c r="F43" s="5">
        <f>自然堂电商!F43+植物智慧电商!F43</f>
        <v>0</v>
      </c>
      <c r="G43" s="5">
        <f>自然堂电商!G43+植物智慧电商!G43</f>
        <v>0</v>
      </c>
      <c r="H43" s="5">
        <f>自然堂电商!H43+植物智慧电商!H43</f>
        <v>0</v>
      </c>
      <c r="I43" s="5">
        <f>自然堂电商!I43+植物智慧电商!I43</f>
        <v>0</v>
      </c>
      <c r="J43" s="5">
        <f>自然堂电商!J43+植物智慧电商!J43</f>
        <v>0</v>
      </c>
      <c r="K43" s="5">
        <f>自然堂电商!K43+植物智慧电商!K43</f>
        <v>0</v>
      </c>
      <c r="L43" s="5">
        <f>自然堂电商!L43+植物智慧电商!L43</f>
        <v>0</v>
      </c>
      <c r="M43" s="5">
        <f>自然堂电商!M43+植物智慧电商!M43</f>
        <v>0</v>
      </c>
      <c r="N43" s="6">
        <f t="shared" si="0"/>
        <v>0</v>
      </c>
    </row>
    <row r="44" spans="1:15" s="2" customFormat="1" ht="17.5" hidden="1" customHeight="1" outlineLevel="1" x14ac:dyDescent="0.3">
      <c r="A44" s="15" t="s">
        <v>41</v>
      </c>
      <c r="B44" s="9">
        <f>自然堂电商!B44+植物智慧电商!B44</f>
        <v>0</v>
      </c>
      <c r="C44" s="5">
        <f>自然堂电商!C44+植物智慧电商!C44</f>
        <v>0</v>
      </c>
      <c r="D44" s="5">
        <f>自然堂电商!D44+植物智慧电商!D44</f>
        <v>0</v>
      </c>
      <c r="E44" s="5">
        <f>自然堂电商!E44+植物智慧电商!E44</f>
        <v>0</v>
      </c>
      <c r="F44" s="5">
        <f>自然堂电商!F44+植物智慧电商!F44</f>
        <v>0</v>
      </c>
      <c r="G44" s="5">
        <f>自然堂电商!G44+植物智慧电商!G44</f>
        <v>0</v>
      </c>
      <c r="H44" s="5">
        <f>自然堂电商!H44+植物智慧电商!H44</f>
        <v>0</v>
      </c>
      <c r="I44" s="5">
        <f>自然堂电商!I44+植物智慧电商!I44</f>
        <v>0</v>
      </c>
      <c r="J44" s="5">
        <f>自然堂电商!J44+植物智慧电商!J44</f>
        <v>0</v>
      </c>
      <c r="K44" s="5">
        <f>自然堂电商!K44+植物智慧电商!K44</f>
        <v>0</v>
      </c>
      <c r="L44" s="5">
        <f>自然堂电商!L44+植物智慧电商!L44</f>
        <v>0</v>
      </c>
      <c r="M44" s="5">
        <f>自然堂电商!M44+植物智慧电商!M44</f>
        <v>0</v>
      </c>
      <c r="N44" s="6">
        <f t="shared" si="0"/>
        <v>0</v>
      </c>
    </row>
    <row r="45" spans="1:15" s="2" customFormat="1" ht="17.5" hidden="1" customHeight="1" outlineLevel="1" x14ac:dyDescent="0.3">
      <c r="A45" s="15" t="s">
        <v>53</v>
      </c>
      <c r="B45" s="9">
        <f>自然堂电商!B45+植物智慧电商!B45</f>
        <v>0</v>
      </c>
      <c r="C45" s="5">
        <f>自然堂电商!C45+植物智慧电商!C45</f>
        <v>0</v>
      </c>
      <c r="D45" s="5">
        <f>自然堂电商!D45+植物智慧电商!D45</f>
        <v>0</v>
      </c>
      <c r="E45" s="5">
        <f>自然堂电商!E45+植物智慧电商!E45</f>
        <v>0</v>
      </c>
      <c r="F45" s="5">
        <f>自然堂电商!F45+植物智慧电商!F45</f>
        <v>0</v>
      </c>
      <c r="G45" s="5">
        <f>自然堂电商!G45+植物智慧电商!G45</f>
        <v>0</v>
      </c>
      <c r="H45" s="5">
        <f>自然堂电商!H45+植物智慧电商!H45</f>
        <v>0</v>
      </c>
      <c r="I45" s="5">
        <f>自然堂电商!I45+植物智慧电商!I45</f>
        <v>0</v>
      </c>
      <c r="J45" s="5">
        <f>自然堂电商!J45+植物智慧电商!J45</f>
        <v>0</v>
      </c>
      <c r="K45" s="5">
        <f>自然堂电商!K45+植物智慧电商!K45</f>
        <v>0</v>
      </c>
      <c r="L45" s="5">
        <f>自然堂电商!L45+植物智慧电商!L45</f>
        <v>0</v>
      </c>
      <c r="M45" s="5">
        <f>自然堂电商!M45+植物智慧电商!M45</f>
        <v>0</v>
      </c>
      <c r="N45" s="6">
        <f t="shared" si="0"/>
        <v>0</v>
      </c>
    </row>
    <row r="46" spans="1:15" ht="17" customHeight="1" collapsed="1" thickBot="1" x14ac:dyDescent="0.35">
      <c r="A46" s="22" t="s">
        <v>4</v>
      </c>
      <c r="B46" s="12">
        <f>B28-B29</f>
        <v>2973.1299999999992</v>
      </c>
      <c r="C46" s="8">
        <f t="shared" ref="C46:M46" si="7">C28-C29</f>
        <v>2669.25</v>
      </c>
      <c r="D46" s="8">
        <f t="shared" si="7"/>
        <v>6346.010000000002</v>
      </c>
      <c r="E46" s="8">
        <f t="shared" si="7"/>
        <v>5756.6700000000019</v>
      </c>
      <c r="F46" s="8">
        <f t="shared" si="7"/>
        <v>4125.59</v>
      </c>
      <c r="G46" s="8">
        <f t="shared" si="7"/>
        <v>7422.9499999999989</v>
      </c>
      <c r="H46" s="8">
        <f t="shared" si="7"/>
        <v>2669.9299999999994</v>
      </c>
      <c r="I46" s="8">
        <f t="shared" si="7"/>
        <v>1867.87</v>
      </c>
      <c r="J46" s="8">
        <f t="shared" si="7"/>
        <v>2823.2800000000011</v>
      </c>
      <c r="K46" s="8">
        <f t="shared" si="7"/>
        <v>1340.58</v>
      </c>
      <c r="L46" s="8">
        <f t="shared" si="7"/>
        <v>14652.890000000003</v>
      </c>
      <c r="M46" s="8">
        <f t="shared" si="7"/>
        <v>2124.320000000002</v>
      </c>
      <c r="N46" s="8">
        <f t="shared" si="0"/>
        <v>54772.470000000008</v>
      </c>
    </row>
    <row r="47" spans="1:15" ht="14.5" thickBot="1" x14ac:dyDescent="0.35"/>
    <row r="48" spans="1:15" ht="14.5" thickTop="1" x14ac:dyDescent="0.3">
      <c r="A48" s="27" t="s">
        <v>59</v>
      </c>
      <c r="B48" s="28">
        <v>338.29527073788853</v>
      </c>
      <c r="C48" s="28">
        <v>487.85364063030238</v>
      </c>
      <c r="D48" s="28">
        <v>1177.6087713467762</v>
      </c>
      <c r="E48" s="28">
        <v>783.77032539977677</v>
      </c>
      <c r="F48" s="28">
        <v>789.35681377292815</v>
      </c>
      <c r="G48" s="28">
        <v>4152.4607936044004</v>
      </c>
      <c r="H48" s="28">
        <v>604.29750221674692</v>
      </c>
      <c r="I48" s="28">
        <v>1458.5723493337459</v>
      </c>
      <c r="J48" s="28">
        <v>1184.2667242042583</v>
      </c>
      <c r="K48" s="28">
        <v>3718.535789459359</v>
      </c>
      <c r="L48" s="28">
        <v>5450.7091313400224</v>
      </c>
      <c r="M48" s="28">
        <v>2526.6494103348268</v>
      </c>
      <c r="N48" s="28">
        <f>SUM(B48:M48)</f>
        <v>22672.376522381033</v>
      </c>
    </row>
    <row r="49" spans="1:14" x14ac:dyDescent="0.3">
      <c r="A49" s="29" t="s">
        <v>60</v>
      </c>
      <c r="B49" s="30">
        <f>B46-B48</f>
        <v>2634.8347292621106</v>
      </c>
      <c r="C49" s="30">
        <f t="shared" ref="C49:N49" si="8">C46-C48</f>
        <v>2181.3963593696976</v>
      </c>
      <c r="D49" s="30">
        <f t="shared" si="8"/>
        <v>5168.4012286532261</v>
      </c>
      <c r="E49" s="30">
        <f t="shared" si="8"/>
        <v>4972.8996746002249</v>
      </c>
      <c r="F49" s="30">
        <f t="shared" si="8"/>
        <v>3336.2331862270721</v>
      </c>
      <c r="G49" s="30">
        <f t="shared" si="8"/>
        <v>3270.4892063955986</v>
      </c>
      <c r="H49" s="30">
        <f t="shared" si="8"/>
        <v>2065.6324977832523</v>
      </c>
      <c r="I49" s="30">
        <f t="shared" si="8"/>
        <v>409.29765066625396</v>
      </c>
      <c r="J49" s="30">
        <f t="shared" si="8"/>
        <v>1639.0132757957429</v>
      </c>
      <c r="K49" s="30">
        <f t="shared" si="8"/>
        <v>-2377.955789459359</v>
      </c>
      <c r="L49" s="30">
        <f t="shared" si="8"/>
        <v>9202.1808686599798</v>
      </c>
      <c r="M49" s="30">
        <f t="shared" si="8"/>
        <v>-402.32941033482484</v>
      </c>
      <c r="N49" s="30">
        <f t="shared" si="8"/>
        <v>32100.093477618975</v>
      </c>
    </row>
    <row r="50" spans="1:14" ht="14.5" thickBot="1" x14ac:dyDescent="0.35">
      <c r="A50" s="31" t="s">
        <v>61</v>
      </c>
      <c r="B50" s="32">
        <f>B49/B6</f>
        <v>0.34864947471201341</v>
      </c>
      <c r="C50" s="32">
        <f t="shared" ref="C50:N50" si="9">C49/C6</f>
        <v>0.29229366080126939</v>
      </c>
      <c r="D50" s="32">
        <f t="shared" si="9"/>
        <v>0.3312782533257117</v>
      </c>
      <c r="E50" s="32">
        <f t="shared" si="9"/>
        <v>0.38366077273756505</v>
      </c>
      <c r="F50" s="32">
        <f t="shared" si="9"/>
        <v>0.23812462741932428</v>
      </c>
      <c r="G50" s="32">
        <f t="shared" si="9"/>
        <v>0.18401933806810841</v>
      </c>
      <c r="H50" s="32">
        <f t="shared" si="9"/>
        <v>0.244916427589569</v>
      </c>
      <c r="I50" s="32">
        <f t="shared" si="9"/>
        <v>4.9341385842238544E-2</v>
      </c>
      <c r="J50" s="32">
        <f t="shared" si="9"/>
        <v>0.17468740116447476</v>
      </c>
      <c r="K50" s="32">
        <f t="shared" si="9"/>
        <v>-0.18357744823061084</v>
      </c>
      <c r="L50" s="32">
        <f t="shared" si="9"/>
        <v>0.19205692363205396</v>
      </c>
      <c r="M50" s="32">
        <f t="shared" si="9"/>
        <v>-3.2835551074183893E-2</v>
      </c>
      <c r="N50" s="33">
        <f t="shared" si="9"/>
        <v>0.18385115429619647</v>
      </c>
    </row>
    <row r="51" spans="1:14" ht="14.5" thickTop="1" x14ac:dyDescent="0.3"/>
  </sheetData>
  <phoneticPr fontId="2" type="noConversion"/>
  <hyperlinks>
    <hyperlink ref="C1" location="目录!A1" display="返回首页"/>
  </hyperlink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00B0F0"/>
    <outlinePr summaryBelow="0"/>
  </sheetPr>
  <dimension ref="A1:P51"/>
  <sheetViews>
    <sheetView zoomScale="80" zoomScaleNormal="80" workbookViewId="0">
      <pane xSplit="1" ySplit="2" topLeftCell="B7" activePane="bottomRight" state="frozen"/>
      <selection activeCell="O10" sqref="O10"/>
      <selection pane="topRight" activeCell="O10" sqref="O10"/>
      <selection pane="bottomLeft" activeCell="O10" sqref="O10"/>
      <selection pane="bottomRight" activeCell="A48" sqref="A48:XFD50"/>
    </sheetView>
  </sheetViews>
  <sheetFormatPr defaultRowHeight="14" outlineLevelRow="1" x14ac:dyDescent="0.3"/>
  <cols>
    <col min="1" max="1" width="29.83203125" style="3" customWidth="1"/>
    <col min="2" max="2" width="9" style="3" bestFit="1" customWidth="1"/>
    <col min="3" max="13" width="8.6640625" style="3" customWidth="1"/>
    <col min="14" max="14" width="13.1640625" style="3" customWidth="1"/>
    <col min="15" max="16384" width="8.6640625" style="3"/>
  </cols>
  <sheetData>
    <row r="1" spans="1:16" s="1" customFormat="1" ht="22" customHeight="1" thickBot="1" x14ac:dyDescent="0.35">
      <c r="A1" s="1" t="s">
        <v>21</v>
      </c>
      <c r="C1" s="4" t="s">
        <v>20</v>
      </c>
    </row>
    <row r="2" spans="1:16" s="2" customFormat="1" ht="17.5" customHeight="1" x14ac:dyDescent="0.3">
      <c r="A2" s="13" t="s">
        <v>5</v>
      </c>
      <c r="B2" s="16" t="s">
        <v>6</v>
      </c>
      <c r="C2" s="17" t="s">
        <v>7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17" t="s">
        <v>13</v>
      </c>
      <c r="J2" s="17" t="s">
        <v>14</v>
      </c>
      <c r="K2" s="17" t="s">
        <v>15</v>
      </c>
      <c r="L2" s="17" t="s">
        <v>16</v>
      </c>
      <c r="M2" s="17" t="s">
        <v>17</v>
      </c>
      <c r="N2" s="17" t="s">
        <v>18</v>
      </c>
    </row>
    <row r="3" spans="1:16" s="2" customFormat="1" ht="17.5" customHeight="1" x14ac:dyDescent="0.3">
      <c r="A3" s="14" t="s">
        <v>0</v>
      </c>
      <c r="B3" s="9">
        <v>19680.46</v>
      </c>
      <c r="C3" s="5">
        <v>16170.04</v>
      </c>
      <c r="D3" s="5">
        <v>42375.91</v>
      </c>
      <c r="E3" s="5">
        <v>34241.519999999997</v>
      </c>
      <c r="F3" s="5">
        <v>36933.08</v>
      </c>
      <c r="G3" s="5">
        <v>50004.18</v>
      </c>
      <c r="H3" s="5">
        <v>22806.38</v>
      </c>
      <c r="I3" s="5">
        <v>23438.42</v>
      </c>
      <c r="J3" s="5">
        <v>22252.6</v>
      </c>
      <c r="K3" s="5">
        <v>34714.519999999997</v>
      </c>
      <c r="L3" s="5">
        <v>162753.14000000001</v>
      </c>
      <c r="M3" s="5">
        <v>35908.239999999998</v>
      </c>
      <c r="N3" s="6">
        <f>SUM(B3:M3)</f>
        <v>501278.49</v>
      </c>
      <c r="P3" s="18"/>
    </row>
    <row r="4" spans="1:16" s="2" customFormat="1" ht="17.5" customHeight="1" x14ac:dyDescent="0.3">
      <c r="A4" s="14" t="s">
        <v>1</v>
      </c>
      <c r="B4" s="9">
        <v>10766.7</v>
      </c>
      <c r="C4" s="5">
        <v>10520.25</v>
      </c>
      <c r="D4" s="5">
        <v>21553.3</v>
      </c>
      <c r="E4" s="5">
        <v>20083.740000000002</v>
      </c>
      <c r="F4" s="5">
        <v>21370.41</v>
      </c>
      <c r="G4" s="5">
        <v>24643.98</v>
      </c>
      <c r="H4" s="5">
        <v>13140.56</v>
      </c>
      <c r="I4" s="5">
        <v>11306.05</v>
      </c>
      <c r="J4" s="5">
        <v>13639.45</v>
      </c>
      <c r="K4" s="5">
        <v>20334.099999999999</v>
      </c>
      <c r="L4" s="5">
        <v>59903.6</v>
      </c>
      <c r="M4" s="5">
        <v>17387.22</v>
      </c>
      <c r="N4" s="6">
        <f t="shared" ref="N4:N46" si="0">SUM(B4:M4)</f>
        <v>244649.36000000002</v>
      </c>
      <c r="P4" s="18"/>
    </row>
    <row r="5" spans="1:16" s="2" customFormat="1" ht="17.5" customHeight="1" x14ac:dyDescent="0.3">
      <c r="A5" s="14" t="s">
        <v>23</v>
      </c>
      <c r="B5" s="9">
        <v>8529.07</v>
      </c>
      <c r="C5" s="5">
        <f>8355.91+68.04</f>
        <v>8423.9500000000007</v>
      </c>
      <c r="D5" s="5">
        <f>17550.64+64.17</f>
        <v>17614.809999999998</v>
      </c>
      <c r="E5" s="5">
        <f>14658.67-24.01</f>
        <v>14634.66</v>
      </c>
      <c r="F5" s="5">
        <v>15819.75</v>
      </c>
      <c r="G5" s="5">
        <v>20071.3</v>
      </c>
      <c r="H5" s="5">
        <v>9520.02</v>
      </c>
      <c r="I5" s="5">
        <v>9363.65</v>
      </c>
      <c r="J5" s="5">
        <v>10594.15</v>
      </c>
      <c r="K5" s="5">
        <v>14627.46</v>
      </c>
      <c r="L5" s="5">
        <v>54129.78</v>
      </c>
      <c r="M5" s="5">
        <v>14177.081699999999</v>
      </c>
      <c r="N5" s="6">
        <f t="shared" si="0"/>
        <v>197505.68170000002</v>
      </c>
      <c r="P5" s="18"/>
    </row>
    <row r="6" spans="1:16" s="2" customFormat="1" ht="17.5" customHeight="1" x14ac:dyDescent="0.3">
      <c r="A6" s="14" t="s">
        <v>24</v>
      </c>
      <c r="B6" s="9">
        <v>7547.85</v>
      </c>
      <c r="C6" s="5">
        <f>7394.61+60.21</f>
        <v>7454.82</v>
      </c>
      <c r="D6" s="5">
        <f>15531.54+56.79</f>
        <v>15588.330000000002</v>
      </c>
      <c r="E6" s="5">
        <f>12972.27-21.25</f>
        <v>12951.02</v>
      </c>
      <c r="F6" s="5">
        <v>13999.78</v>
      </c>
      <c r="G6" s="5">
        <v>17762.21</v>
      </c>
      <c r="H6" s="5">
        <v>8424.7999999999993</v>
      </c>
      <c r="I6" s="5">
        <v>8286.42</v>
      </c>
      <c r="J6" s="5">
        <v>9375.35</v>
      </c>
      <c r="K6" s="5">
        <v>12944.66</v>
      </c>
      <c r="L6" s="5">
        <v>47902.46</v>
      </c>
      <c r="M6" s="5">
        <v>12246.09</v>
      </c>
      <c r="N6" s="6">
        <f t="shared" si="0"/>
        <v>174483.79</v>
      </c>
      <c r="P6" s="18"/>
    </row>
    <row r="7" spans="1:16" s="2" customFormat="1" ht="17.5" customHeight="1" x14ac:dyDescent="0.3">
      <c r="A7" s="14" t="s">
        <v>25</v>
      </c>
      <c r="B7" s="9">
        <v>1213.49</v>
      </c>
      <c r="C7" s="5">
        <f>1065.16+32.11</f>
        <v>1097.27</v>
      </c>
      <c r="D7" s="5">
        <f>2650.23+29.87</f>
        <v>2680.1</v>
      </c>
      <c r="E7" s="5">
        <f>2355.6-13.17</f>
        <v>2342.4299999999998</v>
      </c>
      <c r="F7" s="5">
        <v>2375.6999999999998</v>
      </c>
      <c r="G7" s="5">
        <v>3553.68</v>
      </c>
      <c r="H7" s="5">
        <v>1428.28</v>
      </c>
      <c r="I7" s="5">
        <v>1665.4</v>
      </c>
      <c r="J7" s="5">
        <v>1575.07</v>
      </c>
      <c r="K7" s="5">
        <v>2284.96</v>
      </c>
      <c r="L7" s="5">
        <v>12588.62</v>
      </c>
      <c r="M7" s="5">
        <v>2570.4699999999998</v>
      </c>
      <c r="N7" s="6">
        <f t="shared" si="0"/>
        <v>35375.47</v>
      </c>
    </row>
    <row r="8" spans="1:16" s="2" customFormat="1" ht="17.5" customHeight="1" x14ac:dyDescent="0.3">
      <c r="A8" s="20" t="s">
        <v>26</v>
      </c>
      <c r="B8" s="10">
        <f>B6-B7</f>
        <v>6334.3600000000006</v>
      </c>
      <c r="C8" s="6">
        <f t="shared" ref="C8:M8" si="1">C6-C7</f>
        <v>6357.5499999999993</v>
      </c>
      <c r="D8" s="6">
        <f t="shared" si="1"/>
        <v>12908.230000000001</v>
      </c>
      <c r="E8" s="6">
        <f t="shared" si="1"/>
        <v>10608.59</v>
      </c>
      <c r="F8" s="6">
        <f t="shared" si="1"/>
        <v>11624.080000000002</v>
      </c>
      <c r="G8" s="6">
        <f t="shared" si="1"/>
        <v>14208.529999999999</v>
      </c>
      <c r="H8" s="6">
        <f t="shared" si="1"/>
        <v>6996.5199999999995</v>
      </c>
      <c r="I8" s="6">
        <f t="shared" si="1"/>
        <v>6621.02</v>
      </c>
      <c r="J8" s="6">
        <f t="shared" si="1"/>
        <v>7800.2800000000007</v>
      </c>
      <c r="K8" s="6">
        <f t="shared" si="1"/>
        <v>10659.7</v>
      </c>
      <c r="L8" s="6">
        <f t="shared" si="1"/>
        <v>35313.839999999997</v>
      </c>
      <c r="M8" s="6">
        <f t="shared" si="1"/>
        <v>9675.6200000000008</v>
      </c>
      <c r="N8" s="6">
        <f t="shared" si="0"/>
        <v>139108.32</v>
      </c>
    </row>
    <row r="9" spans="1:16" s="2" customFormat="1" ht="17.5" customHeight="1" x14ac:dyDescent="0.3">
      <c r="A9" s="21" t="s">
        <v>19</v>
      </c>
      <c r="B9" s="11">
        <f>IFERROR(B8/B6,0)</f>
        <v>0.83922706466079744</v>
      </c>
      <c r="C9" s="7">
        <f t="shared" ref="C9:N9" si="2">IFERROR(C8/C6,0)</f>
        <v>0.85281066477795564</v>
      </c>
      <c r="D9" s="7">
        <f t="shared" si="2"/>
        <v>0.82807010115900803</v>
      </c>
      <c r="E9" s="7">
        <f t="shared" si="2"/>
        <v>0.81913162052100918</v>
      </c>
      <c r="F9" s="7">
        <f t="shared" si="2"/>
        <v>0.8303044762131977</v>
      </c>
      <c r="G9" s="7">
        <f t="shared" si="2"/>
        <v>0.79993030146586486</v>
      </c>
      <c r="H9" s="7">
        <f t="shared" si="2"/>
        <v>0.83046719209951569</v>
      </c>
      <c r="I9" s="7">
        <f t="shared" si="2"/>
        <v>0.79902056617936335</v>
      </c>
      <c r="J9" s="7">
        <f t="shared" si="2"/>
        <v>0.83199880537793258</v>
      </c>
      <c r="K9" s="7">
        <f t="shared" si="2"/>
        <v>0.8234824244128468</v>
      </c>
      <c r="L9" s="7">
        <f t="shared" si="2"/>
        <v>0.73720305804754072</v>
      </c>
      <c r="M9" s="7">
        <f t="shared" si="2"/>
        <v>0.79009871722321168</v>
      </c>
      <c r="N9" s="26">
        <f t="shared" si="2"/>
        <v>0.79725640989343483</v>
      </c>
    </row>
    <row r="10" spans="1:16" s="2" customFormat="1" ht="17.5" customHeight="1" collapsed="1" x14ac:dyDescent="0.3">
      <c r="A10" s="20" t="s">
        <v>27</v>
      </c>
      <c r="B10" s="10">
        <f t="shared" ref="B10:M10" si="3">SUM(B11:B27)</f>
        <v>1691.95</v>
      </c>
      <c r="C10" s="6">
        <f t="shared" si="3"/>
        <v>2095.09</v>
      </c>
      <c r="D10" s="6">
        <f t="shared" si="3"/>
        <v>3998.1400000000003</v>
      </c>
      <c r="E10" s="6">
        <f t="shared" si="3"/>
        <v>3262.3799999999997</v>
      </c>
      <c r="F10" s="6">
        <f t="shared" si="3"/>
        <v>4035.4400000000005</v>
      </c>
      <c r="G10" s="6">
        <f t="shared" si="3"/>
        <v>3430.11</v>
      </c>
      <c r="H10" s="6">
        <f t="shared" si="3"/>
        <v>2528.8700000000003</v>
      </c>
      <c r="I10" s="6">
        <f t="shared" si="3"/>
        <v>2866.59</v>
      </c>
      <c r="J10" s="6">
        <f t="shared" si="3"/>
        <v>2540.9199999999996</v>
      </c>
      <c r="K10" s="6">
        <f t="shared" si="3"/>
        <v>3550.13</v>
      </c>
      <c r="L10" s="6">
        <f t="shared" si="3"/>
        <v>11495.22</v>
      </c>
      <c r="M10" s="6">
        <f t="shared" si="3"/>
        <v>5042.4199999999992</v>
      </c>
      <c r="N10" s="6">
        <f t="shared" si="0"/>
        <v>46537.259999999995</v>
      </c>
      <c r="O10" s="24">
        <f>(N10+N29)/N6</f>
        <v>0.48372768610768935</v>
      </c>
    </row>
    <row r="11" spans="1:16" s="2" customFormat="1" ht="17.5" hidden="1" customHeight="1" outlineLevel="1" x14ac:dyDescent="0.3">
      <c r="A11" s="15" t="s">
        <v>29</v>
      </c>
      <c r="B11" s="9">
        <v>162.41</v>
      </c>
      <c r="C11" s="5">
        <v>70.7</v>
      </c>
      <c r="D11" s="5">
        <v>287.41000000000003</v>
      </c>
      <c r="E11" s="5">
        <v>223.4</v>
      </c>
      <c r="F11" s="5">
        <v>350.54</v>
      </c>
      <c r="G11" s="5">
        <v>194.21</v>
      </c>
      <c r="H11" s="5">
        <v>129.83000000000001</v>
      </c>
      <c r="I11" s="5">
        <v>68.25</v>
      </c>
      <c r="J11" s="5">
        <v>31.82</v>
      </c>
      <c r="K11" s="5">
        <v>210.21</v>
      </c>
      <c r="L11" s="5">
        <v>262.61</v>
      </c>
      <c r="M11" s="5">
        <v>201.09</v>
      </c>
      <c r="N11" s="6">
        <f t="shared" si="0"/>
        <v>2192.48</v>
      </c>
    </row>
    <row r="12" spans="1:16" s="2" customFormat="1" ht="17.5" hidden="1" customHeight="1" outlineLevel="1" x14ac:dyDescent="0.3">
      <c r="A12" s="15" t="s">
        <v>30</v>
      </c>
      <c r="B12" s="9">
        <v>477.94</v>
      </c>
      <c r="C12" s="5">
        <v>458</v>
      </c>
      <c r="D12" s="5">
        <v>623.29999999999995</v>
      </c>
      <c r="E12" s="5">
        <v>440.89</v>
      </c>
      <c r="F12" s="5">
        <v>890.63</v>
      </c>
      <c r="G12" s="5">
        <v>655.29999999999995</v>
      </c>
      <c r="H12" s="5">
        <v>341.19</v>
      </c>
      <c r="I12" s="5">
        <v>384.14</v>
      </c>
      <c r="J12" s="5">
        <v>369.76</v>
      </c>
      <c r="K12" s="5">
        <v>849.83</v>
      </c>
      <c r="L12" s="5">
        <v>1153.48</v>
      </c>
      <c r="M12" s="5">
        <v>475.96</v>
      </c>
      <c r="N12" s="6">
        <f t="shared" si="0"/>
        <v>7120.420000000001</v>
      </c>
    </row>
    <row r="13" spans="1:16" s="2" customFormat="1" ht="17.5" hidden="1" customHeight="1" outlineLevel="1" x14ac:dyDescent="0.3">
      <c r="A13" s="15" t="s">
        <v>31</v>
      </c>
      <c r="B13" s="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>
        <f t="shared" si="0"/>
        <v>0</v>
      </c>
    </row>
    <row r="14" spans="1:16" s="2" customFormat="1" ht="17.5" hidden="1" customHeight="1" outlineLevel="1" x14ac:dyDescent="0.3">
      <c r="A14" s="15" t="s">
        <v>55</v>
      </c>
      <c r="B14" s="9"/>
      <c r="C14" s="5"/>
      <c r="D14" s="5"/>
      <c r="E14" s="5">
        <v>0.22</v>
      </c>
      <c r="F14" s="5">
        <v>0.06</v>
      </c>
      <c r="G14" s="5"/>
      <c r="H14" s="5"/>
      <c r="I14" s="5"/>
      <c r="J14" s="5">
        <v>1.88</v>
      </c>
      <c r="K14" s="5">
        <v>0.4</v>
      </c>
      <c r="L14" s="5"/>
      <c r="M14" s="5"/>
      <c r="N14" s="6">
        <f t="shared" si="0"/>
        <v>2.56</v>
      </c>
    </row>
    <row r="15" spans="1:16" s="2" customFormat="1" ht="17.5" hidden="1" customHeight="1" outlineLevel="1" x14ac:dyDescent="0.3">
      <c r="A15" s="15" t="s">
        <v>32</v>
      </c>
      <c r="B15" s="9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>
        <f t="shared" si="0"/>
        <v>0</v>
      </c>
    </row>
    <row r="16" spans="1:16" s="2" customFormat="1" ht="17.5" hidden="1" customHeight="1" outlineLevel="1" x14ac:dyDescent="0.3">
      <c r="A16" s="15" t="s">
        <v>33</v>
      </c>
      <c r="B16" s="9">
        <v>19.809999999999999</v>
      </c>
      <c r="C16" s="5"/>
      <c r="D16" s="5"/>
      <c r="E16" s="5">
        <v>0.04</v>
      </c>
      <c r="F16" s="5"/>
      <c r="G16" s="5"/>
      <c r="H16" s="5"/>
      <c r="I16" s="5"/>
      <c r="J16" s="5">
        <v>43.02</v>
      </c>
      <c r="K16" s="5">
        <v>7.74</v>
      </c>
      <c r="L16" s="5">
        <v>7.74</v>
      </c>
      <c r="M16" s="5">
        <v>7.74</v>
      </c>
      <c r="N16" s="6">
        <f t="shared" si="0"/>
        <v>86.089999999999989</v>
      </c>
    </row>
    <row r="17" spans="1:15" s="2" customFormat="1" ht="17.5" hidden="1" customHeight="1" outlineLevel="1" x14ac:dyDescent="0.3">
      <c r="A17" s="15" t="s">
        <v>34</v>
      </c>
      <c r="B17" s="9">
        <v>347</v>
      </c>
      <c r="C17" s="5">
        <v>71.92</v>
      </c>
      <c r="D17" s="5">
        <v>57.86</v>
      </c>
      <c r="E17" s="5">
        <v>99.26</v>
      </c>
      <c r="F17" s="5">
        <v>91.68</v>
      </c>
      <c r="G17" s="5">
        <v>117.65</v>
      </c>
      <c r="H17" s="5">
        <v>447.03</v>
      </c>
      <c r="I17" s="5">
        <v>80.31</v>
      </c>
      <c r="J17" s="5">
        <v>56.01</v>
      </c>
      <c r="K17" s="5">
        <v>293.5</v>
      </c>
      <c r="L17" s="5">
        <v>542.80999999999995</v>
      </c>
      <c r="M17" s="5">
        <v>113.79</v>
      </c>
      <c r="N17" s="6">
        <f t="shared" si="0"/>
        <v>2318.8199999999997</v>
      </c>
    </row>
    <row r="18" spans="1:15" s="2" customFormat="1" ht="17.5" hidden="1" customHeight="1" outlineLevel="1" x14ac:dyDescent="0.3">
      <c r="A18" s="15" t="s">
        <v>35</v>
      </c>
      <c r="B18" s="9">
        <v>-325.22000000000003</v>
      </c>
      <c r="C18" s="5">
        <v>210.51</v>
      </c>
      <c r="D18" s="5">
        <v>1463.25</v>
      </c>
      <c r="E18" s="5">
        <v>1061.51</v>
      </c>
      <c r="F18" s="5">
        <v>1261.81</v>
      </c>
      <c r="G18" s="5">
        <v>1246.1500000000001</v>
      </c>
      <c r="H18" s="5">
        <v>434.45</v>
      </c>
      <c r="I18" s="5">
        <v>849.45</v>
      </c>
      <c r="J18" s="5">
        <v>626.14</v>
      </c>
      <c r="K18" s="5">
        <v>787.86</v>
      </c>
      <c r="L18" s="5">
        <v>5241.78</v>
      </c>
      <c r="M18" s="5">
        <v>1343.6</v>
      </c>
      <c r="N18" s="6">
        <f t="shared" si="0"/>
        <v>14201.289999999999</v>
      </c>
    </row>
    <row r="19" spans="1:15" s="2" customFormat="1" ht="17.5" hidden="1" customHeight="1" outlineLevel="1" x14ac:dyDescent="0.3">
      <c r="A19" s="15" t="s">
        <v>36</v>
      </c>
      <c r="B19" s="9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>
        <f t="shared" si="0"/>
        <v>0</v>
      </c>
    </row>
    <row r="20" spans="1:15" s="2" customFormat="1" ht="17.5" hidden="1" customHeight="1" outlineLevel="1" x14ac:dyDescent="0.3">
      <c r="A20" s="15" t="s">
        <v>37</v>
      </c>
      <c r="B20" s="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>
        <f t="shared" si="0"/>
        <v>0</v>
      </c>
    </row>
    <row r="21" spans="1:15" s="2" customFormat="1" ht="17.5" hidden="1" customHeight="1" outlineLevel="1" x14ac:dyDescent="0.3">
      <c r="A21" s="15" t="s">
        <v>38</v>
      </c>
      <c r="B21" s="9">
        <v>607.25</v>
      </c>
      <c r="C21" s="5">
        <v>576.02</v>
      </c>
      <c r="D21" s="5">
        <v>404.69</v>
      </c>
      <c r="E21" s="5">
        <v>687.12</v>
      </c>
      <c r="F21" s="5">
        <f>511.27+35.34</f>
        <v>546.61</v>
      </c>
      <c r="G21" s="5">
        <v>294.44</v>
      </c>
      <c r="H21" s="5">
        <f>513.73+38.04</f>
        <v>551.77</v>
      </c>
      <c r="I21" s="5">
        <v>627.31000000000006</v>
      </c>
      <c r="J21" s="5">
        <f>653.16+32.28</f>
        <v>685.43999999999994</v>
      </c>
      <c r="K21" s="5">
        <f>499.36+31.68</f>
        <v>531.04</v>
      </c>
      <c r="L21" s="5">
        <v>848.58</v>
      </c>
      <c r="M21" s="5">
        <v>1910.25</v>
      </c>
      <c r="N21" s="6">
        <f t="shared" si="0"/>
        <v>8270.52</v>
      </c>
      <c r="O21" s="24"/>
    </row>
    <row r="22" spans="1:15" s="2" customFormat="1" ht="17.5" hidden="1" customHeight="1" outlineLevel="1" x14ac:dyDescent="0.3">
      <c r="A22" s="15" t="s">
        <v>39</v>
      </c>
      <c r="B22" s="9">
        <v>30.79</v>
      </c>
      <c r="C22" s="5">
        <v>0.13</v>
      </c>
      <c r="D22" s="5">
        <v>8.9</v>
      </c>
      <c r="E22" s="5">
        <v>1.1200000000000001</v>
      </c>
      <c r="F22" s="5">
        <v>-10.16</v>
      </c>
      <c r="G22" s="5">
        <v>1.36</v>
      </c>
      <c r="H22" s="5">
        <v>0.27</v>
      </c>
      <c r="I22" s="5">
        <v>0.04</v>
      </c>
      <c r="J22" s="5">
        <v>9.16</v>
      </c>
      <c r="K22" s="5">
        <v>18.87</v>
      </c>
      <c r="L22" s="5">
        <v>3.42</v>
      </c>
      <c r="M22" s="5">
        <v>1.69</v>
      </c>
      <c r="N22" s="6">
        <f t="shared" si="0"/>
        <v>65.59</v>
      </c>
    </row>
    <row r="23" spans="1:15" s="2" customFormat="1" ht="17.5" hidden="1" customHeight="1" outlineLevel="1" x14ac:dyDescent="0.3">
      <c r="A23" s="15" t="s">
        <v>3</v>
      </c>
      <c r="B23" s="9">
        <v>337.16</v>
      </c>
      <c r="C23" s="5">
        <v>679.06</v>
      </c>
      <c r="D23" s="5">
        <v>1098.83</v>
      </c>
      <c r="E23" s="5">
        <v>657.29</v>
      </c>
      <c r="F23" s="5">
        <v>848.69</v>
      </c>
      <c r="G23" s="5">
        <v>864.2</v>
      </c>
      <c r="H23" s="5">
        <v>553.9</v>
      </c>
      <c r="I23" s="5">
        <v>802.14</v>
      </c>
      <c r="J23" s="5">
        <v>663.37</v>
      </c>
      <c r="K23" s="5">
        <v>770.57</v>
      </c>
      <c r="L23" s="5">
        <v>3380.22</v>
      </c>
      <c r="M23" s="5">
        <v>908.32</v>
      </c>
      <c r="N23" s="6">
        <f t="shared" si="0"/>
        <v>11563.75</v>
      </c>
    </row>
    <row r="24" spans="1:15" s="2" customFormat="1" ht="17.5" hidden="1" customHeight="1" outlineLevel="1" x14ac:dyDescent="0.3">
      <c r="A24" s="15" t="s">
        <v>40</v>
      </c>
      <c r="B24" s="9">
        <v>2.66</v>
      </c>
      <c r="C24" s="5">
        <v>2.66</v>
      </c>
      <c r="D24" s="5">
        <v>2.66</v>
      </c>
      <c r="E24" s="5">
        <v>2.66</v>
      </c>
      <c r="F24" s="5">
        <v>2.66</v>
      </c>
      <c r="G24" s="5">
        <v>0.72</v>
      </c>
      <c r="H24" s="5">
        <v>0.72</v>
      </c>
      <c r="I24" s="5">
        <v>0.71</v>
      </c>
      <c r="J24" s="5">
        <v>0.72</v>
      </c>
      <c r="K24" s="5">
        <v>0.69</v>
      </c>
      <c r="L24" s="5">
        <v>0.76</v>
      </c>
      <c r="M24" s="5">
        <v>0.28000000000000003</v>
      </c>
      <c r="N24" s="6">
        <f t="shared" si="0"/>
        <v>17.900000000000006</v>
      </c>
    </row>
    <row r="25" spans="1:15" s="2" customFormat="1" ht="17.5" hidden="1" customHeight="1" outlineLevel="1" x14ac:dyDescent="0.3">
      <c r="A25" s="15" t="s">
        <v>41</v>
      </c>
      <c r="B25" s="9">
        <v>1</v>
      </c>
      <c r="C25" s="5">
        <v>1.94</v>
      </c>
      <c r="D25" s="5">
        <v>4.28</v>
      </c>
      <c r="E25" s="5">
        <v>43.02</v>
      </c>
      <c r="F25" s="5">
        <v>22.16</v>
      </c>
      <c r="G25" s="5">
        <v>20.2</v>
      </c>
      <c r="H25" s="5">
        <v>28.32</v>
      </c>
      <c r="I25" s="5">
        <v>21.54</v>
      </c>
      <c r="J25" s="5">
        <v>12.63</v>
      </c>
      <c r="K25" s="5">
        <v>41.44</v>
      </c>
      <c r="L25" s="5">
        <v>26.17</v>
      </c>
      <c r="M25" s="5">
        <v>28.82</v>
      </c>
      <c r="N25" s="6">
        <f t="shared" si="0"/>
        <v>251.51999999999998</v>
      </c>
    </row>
    <row r="26" spans="1:15" s="2" customFormat="1" ht="17.5" hidden="1" customHeight="1" outlineLevel="1" x14ac:dyDescent="0.3">
      <c r="A26" s="15" t="s">
        <v>42</v>
      </c>
      <c r="B26" s="9">
        <v>0.78</v>
      </c>
      <c r="C26" s="5"/>
      <c r="D26" s="5">
        <v>12.51</v>
      </c>
      <c r="E26" s="5">
        <v>1.43</v>
      </c>
      <c r="F26" s="5">
        <v>2</v>
      </c>
      <c r="G26" s="5">
        <v>3.5</v>
      </c>
      <c r="H26" s="5">
        <v>6.11</v>
      </c>
      <c r="I26" s="5">
        <v>8.26</v>
      </c>
      <c r="J26" s="5">
        <v>4.8499999999999996</v>
      </c>
      <c r="K26" s="5">
        <v>5.87</v>
      </c>
      <c r="L26" s="5"/>
      <c r="M26" s="5">
        <v>2.93</v>
      </c>
      <c r="N26" s="6">
        <f t="shared" si="0"/>
        <v>48.239999999999995</v>
      </c>
    </row>
    <row r="27" spans="1:15" s="2" customFormat="1" ht="17.5" hidden="1" customHeight="1" outlineLevel="1" x14ac:dyDescent="0.3">
      <c r="A27" s="15" t="s">
        <v>43</v>
      </c>
      <c r="B27" s="9">
        <v>30.37</v>
      </c>
      <c r="C27" s="5">
        <v>24.15</v>
      </c>
      <c r="D27" s="5">
        <v>34.450000000000003</v>
      </c>
      <c r="E27" s="5">
        <v>44.42</v>
      </c>
      <c r="F27" s="5">
        <v>28.76</v>
      </c>
      <c r="G27" s="5">
        <v>32.380000000000003</v>
      </c>
      <c r="H27" s="5">
        <v>35.28</v>
      </c>
      <c r="I27" s="5">
        <v>24.44</v>
      </c>
      <c r="J27" s="5">
        <v>36.119999999999997</v>
      </c>
      <c r="K27" s="5">
        <v>32.11</v>
      </c>
      <c r="L27" s="5">
        <v>27.65</v>
      </c>
      <c r="M27" s="5">
        <v>47.95</v>
      </c>
      <c r="N27" s="6">
        <f t="shared" si="0"/>
        <v>398.07999999999993</v>
      </c>
    </row>
    <row r="28" spans="1:15" s="2" customFormat="1" ht="17.5" customHeight="1" x14ac:dyDescent="0.3">
      <c r="A28" s="19" t="s">
        <v>54</v>
      </c>
      <c r="B28" s="10">
        <f t="shared" ref="B28:M28" si="4">B8-B10</f>
        <v>4642.4100000000008</v>
      </c>
      <c r="C28" s="6">
        <f t="shared" si="4"/>
        <v>4262.4599999999991</v>
      </c>
      <c r="D28" s="6">
        <f t="shared" si="4"/>
        <v>8910.09</v>
      </c>
      <c r="E28" s="6">
        <f t="shared" si="4"/>
        <v>7346.2100000000009</v>
      </c>
      <c r="F28" s="6">
        <f t="shared" si="4"/>
        <v>7588.6400000000012</v>
      </c>
      <c r="G28" s="6">
        <f t="shared" si="4"/>
        <v>10778.419999999998</v>
      </c>
      <c r="H28" s="6">
        <f t="shared" si="4"/>
        <v>4467.6499999999996</v>
      </c>
      <c r="I28" s="6">
        <f t="shared" si="4"/>
        <v>3754.4300000000003</v>
      </c>
      <c r="J28" s="6">
        <f t="shared" si="4"/>
        <v>5259.3600000000006</v>
      </c>
      <c r="K28" s="6">
        <f t="shared" si="4"/>
        <v>7109.5700000000006</v>
      </c>
      <c r="L28" s="6">
        <f t="shared" si="4"/>
        <v>23818.619999999995</v>
      </c>
      <c r="M28" s="6">
        <f t="shared" si="4"/>
        <v>4633.2000000000016</v>
      </c>
      <c r="N28" s="6">
        <f t="shared" si="0"/>
        <v>92571.059999999983</v>
      </c>
    </row>
    <row r="29" spans="1:15" s="2" customFormat="1" ht="17.5" customHeight="1" collapsed="1" x14ac:dyDescent="0.3">
      <c r="A29" s="20" t="s">
        <v>28</v>
      </c>
      <c r="B29" s="10">
        <f>SUM(B30:B45)</f>
        <v>1678.76</v>
      </c>
      <c r="C29" s="6">
        <f t="shared" ref="C29:M29" si="5">SUM(C30:C45)</f>
        <v>1594.31</v>
      </c>
      <c r="D29" s="6">
        <f t="shared" si="5"/>
        <v>2571.33</v>
      </c>
      <c r="E29" s="6">
        <f t="shared" si="5"/>
        <v>1596.06</v>
      </c>
      <c r="F29" s="6">
        <f t="shared" si="5"/>
        <v>3469.59</v>
      </c>
      <c r="G29" s="6">
        <f t="shared" si="5"/>
        <v>3360.25</v>
      </c>
      <c r="H29" s="6">
        <f t="shared" si="5"/>
        <v>1804.0300000000002</v>
      </c>
      <c r="I29" s="6">
        <f t="shared" si="5"/>
        <v>1892.2999999999997</v>
      </c>
      <c r="J29" s="6">
        <f t="shared" si="5"/>
        <v>2440.9500000000003</v>
      </c>
      <c r="K29" s="6">
        <f t="shared" si="5"/>
        <v>5771.4</v>
      </c>
      <c r="L29" s="6">
        <f t="shared" si="5"/>
        <v>9172.9399999999987</v>
      </c>
      <c r="M29" s="6">
        <f t="shared" si="5"/>
        <v>2513.4600000000005</v>
      </c>
      <c r="N29" s="6">
        <f t="shared" si="0"/>
        <v>37865.379999999997</v>
      </c>
    </row>
    <row r="30" spans="1:15" s="2" customFormat="1" ht="17.5" hidden="1" customHeight="1" outlineLevel="1" x14ac:dyDescent="0.3">
      <c r="A30" s="15" t="s">
        <v>44</v>
      </c>
      <c r="B30" s="9">
        <v>1622.66</v>
      </c>
      <c r="C30" s="5">
        <v>1594.31</v>
      </c>
      <c r="D30" s="5">
        <v>2213</v>
      </c>
      <c r="E30" s="5">
        <v>1532.83</v>
      </c>
      <c r="F30" s="5">
        <v>3223.51</v>
      </c>
      <c r="G30" s="5">
        <v>3316.35</v>
      </c>
      <c r="H30" s="5">
        <v>1520.38</v>
      </c>
      <c r="I30" s="5">
        <v>1751.37</v>
      </c>
      <c r="J30" s="5">
        <v>2299.5300000000002</v>
      </c>
      <c r="K30" s="5">
        <v>5653.98</v>
      </c>
      <c r="L30" s="5">
        <v>8956.3799999999992</v>
      </c>
      <c r="M30" s="5">
        <v>2421.13</v>
      </c>
      <c r="N30" s="6">
        <f t="shared" si="0"/>
        <v>36105.429999999993</v>
      </c>
    </row>
    <row r="31" spans="1:15" s="2" customFormat="1" ht="17.5" hidden="1" customHeight="1" outlineLevel="1" x14ac:dyDescent="0.3">
      <c r="A31" s="15" t="s">
        <v>45</v>
      </c>
      <c r="B31" s="9">
        <v>53.58</v>
      </c>
      <c r="C31" s="5"/>
      <c r="D31" s="5"/>
      <c r="E31" s="5">
        <v>33.99</v>
      </c>
      <c r="F31" s="5">
        <v>182.79</v>
      </c>
      <c r="G31" s="5"/>
      <c r="H31" s="5">
        <v>68.22</v>
      </c>
      <c r="I31" s="5">
        <v>13.36</v>
      </c>
      <c r="J31" s="5">
        <v>-39.25</v>
      </c>
      <c r="K31" s="5">
        <v>38.340000000000003</v>
      </c>
      <c r="L31" s="5"/>
      <c r="M31" s="5">
        <v>16.82</v>
      </c>
      <c r="N31" s="6">
        <f t="shared" si="0"/>
        <v>367.85000000000008</v>
      </c>
    </row>
    <row r="32" spans="1:15" s="2" customFormat="1" ht="17.5" hidden="1" customHeight="1" outlineLevel="1" x14ac:dyDescent="0.3">
      <c r="A32" s="15" t="s">
        <v>46</v>
      </c>
      <c r="B32" s="9">
        <v>2.52</v>
      </c>
      <c r="C32" s="5"/>
      <c r="D32" s="5">
        <v>20.85</v>
      </c>
      <c r="E32" s="5"/>
      <c r="F32" s="5">
        <v>63.29</v>
      </c>
      <c r="G32" s="5"/>
      <c r="H32" s="5"/>
      <c r="I32" s="5"/>
      <c r="J32" s="5">
        <v>1.7</v>
      </c>
      <c r="K32" s="5"/>
      <c r="L32" s="5">
        <v>32.33</v>
      </c>
      <c r="M32" s="5"/>
      <c r="N32" s="6">
        <f t="shared" si="0"/>
        <v>120.69</v>
      </c>
    </row>
    <row r="33" spans="1:14" s="2" customFormat="1" ht="17.5" hidden="1" customHeight="1" outlineLevel="1" x14ac:dyDescent="0.3">
      <c r="A33" s="15" t="s">
        <v>56</v>
      </c>
      <c r="B33" s="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>
        <f t="shared" si="0"/>
        <v>0</v>
      </c>
    </row>
    <row r="34" spans="1:14" s="2" customFormat="1" ht="17.5" hidden="1" customHeight="1" outlineLevel="1" x14ac:dyDescent="0.3">
      <c r="A34" s="15" t="s">
        <v>47</v>
      </c>
      <c r="B34" s="9"/>
      <c r="C34" s="5"/>
      <c r="D34" s="5"/>
      <c r="E34" s="5"/>
      <c r="F34" s="5"/>
      <c r="G34" s="5"/>
      <c r="H34" s="5"/>
      <c r="I34" s="5"/>
      <c r="J34" s="5"/>
      <c r="K34" s="5"/>
      <c r="L34" s="5">
        <v>18.82</v>
      </c>
      <c r="M34" s="5"/>
      <c r="N34" s="6">
        <f t="shared" si="0"/>
        <v>18.82</v>
      </c>
    </row>
    <row r="35" spans="1:14" s="2" customFormat="1" ht="17.5" hidden="1" customHeight="1" outlineLevel="1" x14ac:dyDescent="0.3">
      <c r="A35" s="15" t="s">
        <v>48</v>
      </c>
      <c r="B35" s="9"/>
      <c r="C35" s="5"/>
      <c r="D35" s="5">
        <v>148.80000000000001</v>
      </c>
      <c r="E35" s="5">
        <v>12.26</v>
      </c>
      <c r="F35" s="5"/>
      <c r="G35" s="5">
        <v>26.94</v>
      </c>
      <c r="H35" s="5">
        <v>191.94</v>
      </c>
      <c r="I35" s="5">
        <v>127.57</v>
      </c>
      <c r="J35" s="5">
        <v>164.82</v>
      </c>
      <c r="K35" s="5">
        <v>79.08</v>
      </c>
      <c r="L35" s="5">
        <v>122.96</v>
      </c>
      <c r="M35" s="5">
        <v>75.510000000000005</v>
      </c>
      <c r="N35" s="6">
        <f t="shared" si="0"/>
        <v>949.88</v>
      </c>
    </row>
    <row r="36" spans="1:14" s="2" customFormat="1" ht="17.5" hidden="1" customHeight="1" outlineLevel="1" x14ac:dyDescent="0.3">
      <c r="A36" s="15" t="s">
        <v>2</v>
      </c>
      <c r="B36" s="9"/>
      <c r="C36" s="5"/>
      <c r="D36" s="5">
        <v>188.68</v>
      </c>
      <c r="E36" s="5">
        <v>16.98</v>
      </c>
      <c r="F36" s="5"/>
      <c r="G36" s="5">
        <v>16.96</v>
      </c>
      <c r="H36" s="5">
        <v>23.49</v>
      </c>
      <c r="I36" s="5"/>
      <c r="J36" s="5">
        <v>14.15</v>
      </c>
      <c r="K36" s="5"/>
      <c r="L36" s="5">
        <v>42.45</v>
      </c>
      <c r="M36" s="5"/>
      <c r="N36" s="6">
        <f t="shared" si="0"/>
        <v>302.70999999999998</v>
      </c>
    </row>
    <row r="37" spans="1:14" s="2" customFormat="1" ht="17.5" hidden="1" customHeight="1" outlineLevel="1" x14ac:dyDescent="0.3">
      <c r="A37" s="15" t="s">
        <v>49</v>
      </c>
      <c r="B37" s="9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>
        <f t="shared" si="0"/>
        <v>0</v>
      </c>
    </row>
    <row r="38" spans="1:14" s="2" customFormat="1" ht="17.5" hidden="1" customHeight="1" outlineLevel="1" x14ac:dyDescent="0.3">
      <c r="A38" s="15" t="s">
        <v>50</v>
      </c>
      <c r="B38" s="9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>
        <f t="shared" si="0"/>
        <v>0</v>
      </c>
    </row>
    <row r="39" spans="1:14" s="2" customFormat="1" ht="17.5" hidden="1" customHeight="1" outlineLevel="1" x14ac:dyDescent="0.3">
      <c r="A39" s="15" t="s">
        <v>51</v>
      </c>
      <c r="B39" s="9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>
        <f t="shared" si="0"/>
        <v>0</v>
      </c>
    </row>
    <row r="40" spans="1:14" s="2" customFormat="1" ht="17.5" hidden="1" customHeight="1" outlineLevel="1" x14ac:dyDescent="0.3">
      <c r="A40" s="15" t="s">
        <v>52</v>
      </c>
      <c r="B40" s="9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>
        <f t="shared" si="0"/>
        <v>0</v>
      </c>
    </row>
    <row r="41" spans="1:14" s="2" customFormat="1" ht="17.5" hidden="1" customHeight="1" outlineLevel="1" x14ac:dyDescent="0.3">
      <c r="A41" s="15" t="s">
        <v>39</v>
      </c>
      <c r="B41" s="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>
        <f t="shared" si="0"/>
        <v>0</v>
      </c>
    </row>
    <row r="42" spans="1:14" s="2" customFormat="1" ht="17.5" hidden="1" customHeight="1" outlineLevel="1" x14ac:dyDescent="0.3">
      <c r="A42" s="15" t="s">
        <v>3</v>
      </c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>
        <f t="shared" si="0"/>
        <v>0</v>
      </c>
    </row>
    <row r="43" spans="1:14" s="2" customFormat="1" ht="17.5" hidden="1" customHeight="1" outlineLevel="1" x14ac:dyDescent="0.3">
      <c r="A43" s="15" t="s">
        <v>40</v>
      </c>
      <c r="B43" s="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>
        <f t="shared" si="0"/>
        <v>0</v>
      </c>
    </row>
    <row r="44" spans="1:14" s="2" customFormat="1" ht="17.5" hidden="1" customHeight="1" outlineLevel="1" x14ac:dyDescent="0.3">
      <c r="A44" s="15" t="s">
        <v>41</v>
      </c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>
        <f t="shared" si="0"/>
        <v>0</v>
      </c>
    </row>
    <row r="45" spans="1:14" s="2" customFormat="1" ht="17.5" hidden="1" customHeight="1" outlineLevel="1" x14ac:dyDescent="0.3">
      <c r="A45" s="15" t="s">
        <v>53</v>
      </c>
      <c r="B45" s="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>
        <f t="shared" si="0"/>
        <v>0</v>
      </c>
    </row>
    <row r="46" spans="1:14" ht="17" customHeight="1" thickBot="1" x14ac:dyDescent="0.35">
      <c r="A46" s="22" t="s">
        <v>4</v>
      </c>
      <c r="B46" s="12">
        <f>B28-B29</f>
        <v>2963.6500000000005</v>
      </c>
      <c r="C46" s="8">
        <f t="shared" ref="C46:M46" si="6">C28-C29</f>
        <v>2668.1499999999992</v>
      </c>
      <c r="D46" s="8">
        <f t="shared" si="6"/>
        <v>6338.76</v>
      </c>
      <c r="E46" s="8">
        <f t="shared" si="6"/>
        <v>5750.1500000000015</v>
      </c>
      <c r="F46" s="8">
        <f t="shared" si="6"/>
        <v>4119.0500000000011</v>
      </c>
      <c r="G46" s="8">
        <f t="shared" si="6"/>
        <v>7418.1699999999983</v>
      </c>
      <c r="H46" s="8">
        <f t="shared" si="6"/>
        <v>2663.6199999999994</v>
      </c>
      <c r="I46" s="8">
        <f t="shared" si="6"/>
        <v>1862.1300000000006</v>
      </c>
      <c r="J46" s="8">
        <f t="shared" si="6"/>
        <v>2818.4100000000003</v>
      </c>
      <c r="K46" s="8">
        <f t="shared" si="6"/>
        <v>1338.170000000001</v>
      </c>
      <c r="L46" s="8">
        <f t="shared" si="6"/>
        <v>14645.679999999997</v>
      </c>
      <c r="M46" s="8">
        <f t="shared" si="6"/>
        <v>2119.7400000000011</v>
      </c>
      <c r="N46" s="8">
        <f t="shared" si="0"/>
        <v>54705.68</v>
      </c>
    </row>
    <row r="47" spans="1:14" ht="14.5" thickBot="1" x14ac:dyDescent="0.35"/>
    <row r="48" spans="1:14" ht="14.5" thickTop="1" x14ac:dyDescent="0.3">
      <c r="A48" s="27" t="s">
        <v>59</v>
      </c>
      <c r="B48" s="28">
        <v>338.29527073788853</v>
      </c>
      <c r="C48" s="28">
        <v>487.85364063030238</v>
      </c>
      <c r="D48" s="28">
        <v>1177.6087713467762</v>
      </c>
      <c r="E48" s="28">
        <v>783.77032539977677</v>
      </c>
      <c r="F48" s="28">
        <v>789.35681377292815</v>
      </c>
      <c r="G48" s="28">
        <v>4152.4607936044004</v>
      </c>
      <c r="H48" s="28">
        <v>604.29750221674692</v>
      </c>
      <c r="I48" s="28">
        <v>1458.5723493337459</v>
      </c>
      <c r="J48" s="28">
        <v>1184.2667242042583</v>
      </c>
      <c r="K48" s="28">
        <v>3718.535789459359</v>
      </c>
      <c r="L48" s="28">
        <v>5450.7091313400224</v>
      </c>
      <c r="M48" s="28">
        <v>2526.6494103348268</v>
      </c>
      <c r="N48" s="28">
        <f>SUM(B48:M48)</f>
        <v>22672.376522381033</v>
      </c>
    </row>
    <row r="49" spans="1:14" x14ac:dyDescent="0.3">
      <c r="A49" s="29" t="s">
        <v>60</v>
      </c>
      <c r="B49" s="30">
        <f>B46-B48</f>
        <v>2625.354729262112</v>
      </c>
      <c r="C49" s="30">
        <f t="shared" ref="C49:N49" si="7">C46-C48</f>
        <v>2180.2963593696968</v>
      </c>
      <c r="D49" s="30">
        <f t="shared" si="7"/>
        <v>5161.1512286532243</v>
      </c>
      <c r="E49" s="30">
        <f t="shared" si="7"/>
        <v>4966.3796746002245</v>
      </c>
      <c r="F49" s="30">
        <f t="shared" si="7"/>
        <v>3329.6931862270731</v>
      </c>
      <c r="G49" s="30">
        <f t="shared" si="7"/>
        <v>3265.7092063955979</v>
      </c>
      <c r="H49" s="30">
        <f t="shared" si="7"/>
        <v>2059.3224977832524</v>
      </c>
      <c r="I49" s="30">
        <f t="shared" si="7"/>
        <v>403.55765066625463</v>
      </c>
      <c r="J49" s="30">
        <f t="shared" si="7"/>
        <v>1634.1432757957421</v>
      </c>
      <c r="K49" s="30">
        <f t="shared" si="7"/>
        <v>-2380.365789459358</v>
      </c>
      <c r="L49" s="30">
        <f t="shared" si="7"/>
        <v>9194.9708686599733</v>
      </c>
      <c r="M49" s="30">
        <f t="shared" si="7"/>
        <v>-406.90941033482568</v>
      </c>
      <c r="N49" s="30">
        <f t="shared" si="7"/>
        <v>32033.303477618967</v>
      </c>
    </row>
    <row r="50" spans="1:14" ht="14.5" thickBot="1" x14ac:dyDescent="0.35">
      <c r="A50" s="31" t="s">
        <v>61</v>
      </c>
      <c r="B50" s="32">
        <f>B49/B6</f>
        <v>0.34782815361488528</v>
      </c>
      <c r="C50" s="32">
        <f t="shared" ref="C50:N50" si="8">C49/C6</f>
        <v>0.29246800853269389</v>
      </c>
      <c r="D50" s="32">
        <f t="shared" si="8"/>
        <v>0.33109070879646657</v>
      </c>
      <c r="E50" s="32">
        <f t="shared" si="8"/>
        <v>0.38347401784571594</v>
      </c>
      <c r="F50" s="32">
        <f t="shared" si="8"/>
        <v>0.23783896505709895</v>
      </c>
      <c r="G50" s="32">
        <f t="shared" si="8"/>
        <v>0.183857144262769</v>
      </c>
      <c r="H50" s="32">
        <f t="shared" si="8"/>
        <v>0.24443577269291289</v>
      </c>
      <c r="I50" s="32">
        <f t="shared" si="8"/>
        <v>4.8701085712075251E-2</v>
      </c>
      <c r="J50" s="32">
        <f t="shared" si="8"/>
        <v>0.17430210880615038</v>
      </c>
      <c r="K50" s="32">
        <f t="shared" si="8"/>
        <v>-0.18388785719048303</v>
      </c>
      <c r="L50" s="32">
        <f t="shared" si="8"/>
        <v>0.19195195546658717</v>
      </c>
      <c r="M50" s="32">
        <f t="shared" si="8"/>
        <v>-3.3227700460704244E-2</v>
      </c>
      <c r="N50" s="32">
        <f t="shared" si="8"/>
        <v>0.1835889940126757</v>
      </c>
    </row>
    <row r="51" spans="1:14" ht="14.5" thickTop="1" x14ac:dyDescent="0.3"/>
  </sheetData>
  <phoneticPr fontId="2" type="noConversion"/>
  <hyperlinks>
    <hyperlink ref="C1" location="目录!A1" display="返回首页"/>
  </hyperlinks>
  <pageMargins left="0.7" right="0.7" top="0.75" bottom="0.75" header="0.3" footer="0.3"/>
  <pageSetup paperSize="9" orientation="portrait" r:id="rId1"/>
  <customProperties>
    <customPr name="_pios_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59999389629810485"/>
    <outlinePr summaryBelow="0"/>
  </sheetPr>
  <dimension ref="A1:P49"/>
  <sheetViews>
    <sheetView zoomScale="80" zoomScaleNormal="80" workbookViewId="0">
      <pane xSplit="1" ySplit="2" topLeftCell="B33" activePane="bottomRight" state="frozen"/>
      <selection activeCell="O10" sqref="O10"/>
      <selection pane="topRight" activeCell="O10" sqref="O10"/>
      <selection pane="bottomLeft" activeCell="O10" sqref="O10"/>
      <selection pane="bottomRight" activeCell="M12" sqref="M12:M27"/>
    </sheetView>
  </sheetViews>
  <sheetFormatPr defaultRowHeight="14" outlineLevelRow="1" x14ac:dyDescent="0.3"/>
  <cols>
    <col min="1" max="1" width="22.33203125" style="3" bestFit="1" customWidth="1"/>
    <col min="2" max="2" width="8.6640625" style="3"/>
    <col min="3" max="14" width="8.6640625" style="3" customWidth="1"/>
    <col min="15" max="16384" width="8.6640625" style="3"/>
  </cols>
  <sheetData>
    <row r="1" spans="1:16" s="1" customFormat="1" ht="22" customHeight="1" thickBot="1" x14ac:dyDescent="0.35">
      <c r="A1" s="1" t="s">
        <v>22</v>
      </c>
      <c r="C1" s="4" t="s">
        <v>20</v>
      </c>
    </row>
    <row r="2" spans="1:16" s="2" customFormat="1" ht="17.5" customHeight="1" x14ac:dyDescent="0.3">
      <c r="A2" s="13" t="s">
        <v>5</v>
      </c>
      <c r="B2" s="16" t="s">
        <v>6</v>
      </c>
      <c r="C2" s="17" t="s">
        <v>7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17" t="s">
        <v>13</v>
      </c>
      <c r="J2" s="17" t="s">
        <v>14</v>
      </c>
      <c r="K2" s="17" t="s">
        <v>15</v>
      </c>
      <c r="L2" s="17" t="s">
        <v>16</v>
      </c>
      <c r="M2" s="17" t="s">
        <v>17</v>
      </c>
      <c r="N2" s="17" t="s">
        <v>18</v>
      </c>
    </row>
    <row r="3" spans="1:16" s="2" customFormat="1" ht="17.5" customHeight="1" x14ac:dyDescent="0.3">
      <c r="A3" s="14" t="s">
        <v>0</v>
      </c>
      <c r="B3" s="9">
        <v>12.56</v>
      </c>
      <c r="C3" s="5">
        <v>11.25</v>
      </c>
      <c r="D3" s="5">
        <v>18.05</v>
      </c>
      <c r="E3" s="5">
        <v>14.31</v>
      </c>
      <c r="F3" s="5">
        <v>15.25</v>
      </c>
      <c r="G3" s="5">
        <v>34.93</v>
      </c>
      <c r="H3" s="5">
        <v>14.04</v>
      </c>
      <c r="I3" s="5">
        <v>14.19</v>
      </c>
      <c r="J3" s="5">
        <v>14.44</v>
      </c>
      <c r="K3" s="5">
        <v>22.13</v>
      </c>
      <c r="L3" s="5">
        <v>21.46</v>
      </c>
      <c r="M3" s="5">
        <v>8.42</v>
      </c>
      <c r="N3" s="6">
        <f>SUM(B3:M3)</f>
        <v>201.02999999999997</v>
      </c>
      <c r="P3" s="18"/>
    </row>
    <row r="4" spans="1:16" s="2" customFormat="1" ht="17.5" customHeight="1" x14ac:dyDescent="0.3">
      <c r="A4" s="14" t="s">
        <v>1</v>
      </c>
      <c r="B4" s="9">
        <v>10.63</v>
      </c>
      <c r="C4" s="5">
        <v>9.2799999999999994</v>
      </c>
      <c r="D4" s="5">
        <v>14.75</v>
      </c>
      <c r="E4" s="5">
        <v>12.08</v>
      </c>
      <c r="F4" s="5">
        <v>12.05</v>
      </c>
      <c r="G4" s="5">
        <v>11.77</v>
      </c>
      <c r="H4" s="5">
        <v>10.43</v>
      </c>
      <c r="I4" s="5">
        <v>9.94</v>
      </c>
      <c r="J4" s="5">
        <v>8.14</v>
      </c>
      <c r="K4" s="5">
        <v>9.9</v>
      </c>
      <c r="L4" s="5">
        <v>13.43</v>
      </c>
      <c r="M4" s="5">
        <v>7.85</v>
      </c>
      <c r="N4" s="6">
        <f t="shared" ref="N4:N46" si="0">SUM(B4:M4)</f>
        <v>130.24999999999997</v>
      </c>
      <c r="P4" s="18"/>
    </row>
    <row r="5" spans="1:16" s="2" customFormat="1" ht="17.5" customHeight="1" x14ac:dyDescent="0.3">
      <c r="A5" s="14" t="s">
        <v>23</v>
      </c>
      <c r="B5" s="9">
        <v>10.63</v>
      </c>
      <c r="C5" s="5">
        <v>9.2799999999999994</v>
      </c>
      <c r="D5" s="5">
        <v>14.75</v>
      </c>
      <c r="E5" s="5">
        <v>12.08</v>
      </c>
      <c r="F5" s="5">
        <v>12.05</v>
      </c>
      <c r="G5" s="5">
        <v>11.66</v>
      </c>
      <c r="H5" s="5">
        <v>10.43</v>
      </c>
      <c r="I5" s="5">
        <v>9.94</v>
      </c>
      <c r="J5" s="5">
        <v>8.14</v>
      </c>
      <c r="K5" s="5">
        <v>9.9</v>
      </c>
      <c r="L5" s="5">
        <v>12.83</v>
      </c>
      <c r="M5" s="5">
        <v>7.65</v>
      </c>
      <c r="N5" s="6">
        <f t="shared" si="0"/>
        <v>129.34</v>
      </c>
      <c r="P5" s="18"/>
    </row>
    <row r="6" spans="1:16" s="2" customFormat="1" ht="17.5" customHeight="1" x14ac:dyDescent="0.3">
      <c r="A6" s="14" t="s">
        <v>24</v>
      </c>
      <c r="B6" s="9">
        <v>9.41</v>
      </c>
      <c r="C6" s="5">
        <v>8.2100000000000009</v>
      </c>
      <c r="D6" s="5">
        <v>13.06</v>
      </c>
      <c r="E6" s="5">
        <v>10.69</v>
      </c>
      <c r="F6" s="5">
        <v>10.67</v>
      </c>
      <c r="G6" s="5">
        <v>10.32</v>
      </c>
      <c r="H6" s="5">
        <v>9.23</v>
      </c>
      <c r="I6" s="5">
        <v>8.8000000000000007</v>
      </c>
      <c r="J6" s="5">
        <v>7.2</v>
      </c>
      <c r="K6" s="5">
        <v>8.76</v>
      </c>
      <c r="L6" s="5">
        <v>11.36</v>
      </c>
      <c r="M6" s="5">
        <v>6.77</v>
      </c>
      <c r="N6" s="6">
        <f t="shared" si="0"/>
        <v>114.48</v>
      </c>
      <c r="P6" s="18"/>
    </row>
    <row r="7" spans="1:16" s="2" customFormat="1" ht="17.5" customHeight="1" x14ac:dyDescent="0.3">
      <c r="A7" s="14" t="s">
        <v>25</v>
      </c>
      <c r="B7" s="9">
        <v>0.9</v>
      </c>
      <c r="C7" s="5">
        <v>0.8</v>
      </c>
      <c r="D7" s="5">
        <v>1.31</v>
      </c>
      <c r="E7" s="5">
        <v>1.04</v>
      </c>
      <c r="F7" s="5">
        <v>1.06</v>
      </c>
      <c r="G7" s="5">
        <v>2.97</v>
      </c>
      <c r="H7" s="5">
        <v>0.97</v>
      </c>
      <c r="I7" s="5">
        <v>0.89</v>
      </c>
      <c r="J7" s="5">
        <v>0.78</v>
      </c>
      <c r="K7" s="5">
        <v>1.1399999999999999</v>
      </c>
      <c r="L7" s="5">
        <v>1.38</v>
      </c>
      <c r="M7" s="5">
        <v>0.65</v>
      </c>
      <c r="N7" s="6">
        <f t="shared" si="0"/>
        <v>13.890000000000002</v>
      </c>
    </row>
    <row r="8" spans="1:16" s="2" customFormat="1" ht="17.5" customHeight="1" x14ac:dyDescent="0.3">
      <c r="A8" s="20" t="s">
        <v>26</v>
      </c>
      <c r="B8" s="10">
        <f>B6-B7</f>
        <v>8.51</v>
      </c>
      <c r="C8" s="6">
        <f t="shared" ref="C8:M8" si="1">C6-C7</f>
        <v>7.410000000000001</v>
      </c>
      <c r="D8" s="6">
        <f t="shared" si="1"/>
        <v>11.75</v>
      </c>
      <c r="E8" s="6">
        <f t="shared" si="1"/>
        <v>9.6499999999999986</v>
      </c>
      <c r="F8" s="6">
        <f t="shared" si="1"/>
        <v>9.61</v>
      </c>
      <c r="G8" s="6">
        <f t="shared" si="1"/>
        <v>7.35</v>
      </c>
      <c r="H8" s="6">
        <f t="shared" si="1"/>
        <v>8.26</v>
      </c>
      <c r="I8" s="6">
        <f t="shared" si="1"/>
        <v>7.910000000000001</v>
      </c>
      <c r="J8" s="6">
        <f t="shared" si="1"/>
        <v>6.42</v>
      </c>
      <c r="K8" s="6">
        <f t="shared" si="1"/>
        <v>7.62</v>
      </c>
      <c r="L8" s="6">
        <f t="shared" si="1"/>
        <v>9.98</v>
      </c>
      <c r="M8" s="6">
        <f t="shared" si="1"/>
        <v>6.1199999999999992</v>
      </c>
      <c r="N8" s="6">
        <f t="shared" si="0"/>
        <v>100.59000000000002</v>
      </c>
    </row>
    <row r="9" spans="1:16" s="2" customFormat="1" ht="17.5" customHeight="1" x14ac:dyDescent="0.3">
      <c r="A9" s="21" t="s">
        <v>19</v>
      </c>
      <c r="B9" s="11">
        <f>IFERROR(B8/B6,0)</f>
        <v>0.90435706695005313</v>
      </c>
      <c r="C9" s="7">
        <f t="shared" ref="C9:N9" si="2">IFERROR(C8/C6,0)</f>
        <v>0.90255785627283802</v>
      </c>
      <c r="D9" s="7">
        <f t="shared" si="2"/>
        <v>0.8996937212863706</v>
      </c>
      <c r="E9" s="7">
        <f t="shared" si="2"/>
        <v>0.90271281571562201</v>
      </c>
      <c r="F9" s="7">
        <f t="shared" si="2"/>
        <v>0.90065604498594187</v>
      </c>
      <c r="G9" s="7">
        <f t="shared" si="2"/>
        <v>0.71220930232558133</v>
      </c>
      <c r="H9" s="7">
        <f t="shared" si="2"/>
        <v>0.89490790899241601</v>
      </c>
      <c r="I9" s="7">
        <f t="shared" si="2"/>
        <v>0.89886363636363642</v>
      </c>
      <c r="J9" s="7">
        <f t="shared" si="2"/>
        <v>0.89166666666666661</v>
      </c>
      <c r="K9" s="7">
        <f t="shared" si="2"/>
        <v>0.86986301369863017</v>
      </c>
      <c r="L9" s="7">
        <f t="shared" si="2"/>
        <v>0.87852112676056349</v>
      </c>
      <c r="M9" s="7">
        <f t="shared" si="2"/>
        <v>0.90398818316100438</v>
      </c>
      <c r="N9" s="7">
        <f t="shared" si="2"/>
        <v>0.87866876310272546</v>
      </c>
    </row>
    <row r="10" spans="1:16" s="2" customFormat="1" ht="17.5" customHeight="1" x14ac:dyDescent="0.3">
      <c r="A10" s="20" t="s">
        <v>27</v>
      </c>
      <c r="B10" s="10">
        <f t="shared" ref="B10:M10" si="3">SUM(B11:B27)</f>
        <v>-0.9700000000000002</v>
      </c>
      <c r="C10" s="6">
        <f t="shared" si="3"/>
        <v>6.2899999999999991</v>
      </c>
      <c r="D10" s="6">
        <f t="shared" si="3"/>
        <v>4.5</v>
      </c>
      <c r="E10" s="6">
        <f t="shared" si="3"/>
        <v>3</v>
      </c>
      <c r="F10" s="6">
        <f t="shared" si="3"/>
        <v>3.02</v>
      </c>
      <c r="G10" s="6">
        <f t="shared" si="3"/>
        <v>2.56</v>
      </c>
      <c r="H10" s="6">
        <f t="shared" si="3"/>
        <v>1.9400000000000004</v>
      </c>
      <c r="I10" s="6">
        <f t="shared" si="3"/>
        <v>2.17</v>
      </c>
      <c r="J10" s="6">
        <f t="shared" si="3"/>
        <v>1.5499999999999998</v>
      </c>
      <c r="K10" s="6">
        <f t="shared" si="3"/>
        <v>5.21</v>
      </c>
      <c r="L10" s="6">
        <f t="shared" si="3"/>
        <v>2.77</v>
      </c>
      <c r="M10" s="6">
        <f t="shared" si="3"/>
        <v>1.54</v>
      </c>
      <c r="N10" s="6">
        <f t="shared" si="0"/>
        <v>33.58</v>
      </c>
    </row>
    <row r="11" spans="1:16" s="2" customFormat="1" ht="17.5" customHeight="1" outlineLevel="1" x14ac:dyDescent="0.3">
      <c r="A11" s="15" t="s">
        <v>29</v>
      </c>
      <c r="B11" s="9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>
        <f t="shared" si="0"/>
        <v>0</v>
      </c>
    </row>
    <row r="12" spans="1:16" s="2" customFormat="1" ht="17.5" customHeight="1" outlineLevel="1" x14ac:dyDescent="0.3">
      <c r="A12" s="15" t="s">
        <v>30</v>
      </c>
      <c r="B12" s="9">
        <v>0.35</v>
      </c>
      <c r="C12" s="5">
        <v>0.35</v>
      </c>
      <c r="D12" s="5">
        <v>0.53</v>
      </c>
      <c r="E12" s="5">
        <v>0.43</v>
      </c>
      <c r="F12" s="5">
        <v>0.43</v>
      </c>
      <c r="G12" s="5">
        <v>0.38</v>
      </c>
      <c r="H12" s="5">
        <v>0.33</v>
      </c>
      <c r="I12" s="5">
        <v>0.38</v>
      </c>
      <c r="J12" s="5">
        <v>0.51</v>
      </c>
      <c r="K12" s="5">
        <v>0.83</v>
      </c>
      <c r="L12" s="5">
        <v>1.07</v>
      </c>
      <c r="M12" s="5">
        <v>0.13</v>
      </c>
      <c r="N12" s="6">
        <f t="shared" si="0"/>
        <v>5.72</v>
      </c>
    </row>
    <row r="13" spans="1:16" s="2" customFormat="1" ht="17.5" customHeight="1" outlineLevel="1" x14ac:dyDescent="0.3">
      <c r="A13" s="15" t="s">
        <v>31</v>
      </c>
      <c r="B13" s="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>
        <f t="shared" si="0"/>
        <v>0</v>
      </c>
    </row>
    <row r="14" spans="1:16" s="2" customFormat="1" ht="17.5" customHeight="1" outlineLevel="1" x14ac:dyDescent="0.3">
      <c r="A14" s="15" t="s">
        <v>57</v>
      </c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>
        <f t="shared" si="0"/>
        <v>0</v>
      </c>
    </row>
    <row r="15" spans="1:16" s="2" customFormat="1" ht="17.5" customHeight="1" outlineLevel="1" x14ac:dyDescent="0.3">
      <c r="A15" s="15" t="s">
        <v>32</v>
      </c>
      <c r="B15" s="9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>
        <f t="shared" si="0"/>
        <v>0</v>
      </c>
    </row>
    <row r="16" spans="1:16" s="2" customFormat="1" ht="17.5" customHeight="1" outlineLevel="1" x14ac:dyDescent="0.3">
      <c r="A16" s="15" t="s">
        <v>33</v>
      </c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>
        <f t="shared" si="0"/>
        <v>0</v>
      </c>
    </row>
    <row r="17" spans="1:14" s="2" customFormat="1" ht="17.5" customHeight="1" outlineLevel="1" x14ac:dyDescent="0.3">
      <c r="A17" s="15" t="s">
        <v>34</v>
      </c>
      <c r="B17" s="9"/>
      <c r="C17" s="5"/>
      <c r="D17" s="5">
        <v>0.55000000000000004</v>
      </c>
      <c r="E17" s="5">
        <v>0.69</v>
      </c>
      <c r="F17" s="5"/>
      <c r="G17" s="5"/>
      <c r="H17" s="5"/>
      <c r="I17" s="5"/>
      <c r="J17" s="5"/>
      <c r="K17" s="5"/>
      <c r="L17" s="5"/>
      <c r="M17" s="5"/>
      <c r="N17" s="6">
        <f t="shared" si="0"/>
        <v>1.24</v>
      </c>
    </row>
    <row r="18" spans="1:14" s="2" customFormat="1" ht="17.5" customHeight="1" outlineLevel="1" x14ac:dyDescent="0.3">
      <c r="A18" s="15" t="s">
        <v>35</v>
      </c>
      <c r="B18" s="9">
        <v>0.88</v>
      </c>
      <c r="C18" s="5">
        <v>0.8</v>
      </c>
      <c r="D18" s="5">
        <v>1.72</v>
      </c>
      <c r="E18" s="5">
        <v>1.03</v>
      </c>
      <c r="F18" s="5">
        <v>0.84</v>
      </c>
      <c r="G18" s="5">
        <v>0.61</v>
      </c>
      <c r="H18" s="5">
        <v>0.54</v>
      </c>
      <c r="I18" s="5">
        <v>0.67</v>
      </c>
      <c r="J18" s="5">
        <v>0.42</v>
      </c>
      <c r="K18" s="5">
        <v>0.57999999999999996</v>
      </c>
      <c r="L18" s="5">
        <v>0.74</v>
      </c>
      <c r="M18" s="5">
        <v>0.45</v>
      </c>
      <c r="N18" s="6">
        <f t="shared" si="0"/>
        <v>9.2799999999999994</v>
      </c>
    </row>
    <row r="19" spans="1:14" s="2" customFormat="1" ht="17.5" customHeight="1" outlineLevel="1" x14ac:dyDescent="0.3">
      <c r="A19" s="15" t="s">
        <v>36</v>
      </c>
      <c r="B19" s="9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>
        <f t="shared" si="0"/>
        <v>0</v>
      </c>
    </row>
    <row r="20" spans="1:14" s="2" customFormat="1" ht="17.5" customHeight="1" outlineLevel="1" x14ac:dyDescent="0.3">
      <c r="A20" s="15" t="s">
        <v>37</v>
      </c>
      <c r="B20" s="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>
        <f t="shared" si="0"/>
        <v>0</v>
      </c>
    </row>
    <row r="21" spans="1:14" s="2" customFormat="1" ht="17.5" customHeight="1" outlineLevel="1" x14ac:dyDescent="0.3">
      <c r="A21" s="15" t="s">
        <v>38</v>
      </c>
      <c r="B21" s="9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>
        <f t="shared" si="0"/>
        <v>0</v>
      </c>
    </row>
    <row r="22" spans="1:14" s="2" customFormat="1" ht="17.5" customHeight="1" outlineLevel="1" x14ac:dyDescent="0.3">
      <c r="A22" s="15" t="s">
        <v>39</v>
      </c>
      <c r="B22" s="9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>
        <f t="shared" si="0"/>
        <v>0</v>
      </c>
    </row>
    <row r="23" spans="1:14" s="2" customFormat="1" ht="17.5" customHeight="1" outlineLevel="1" x14ac:dyDescent="0.3">
      <c r="A23" s="15" t="s">
        <v>3</v>
      </c>
      <c r="B23" s="9">
        <v>-2.2000000000000002</v>
      </c>
      <c r="C23" s="5">
        <v>5.14</v>
      </c>
      <c r="D23" s="5">
        <v>1.7</v>
      </c>
      <c r="E23" s="5">
        <v>0.85</v>
      </c>
      <c r="F23" s="5">
        <v>1.64</v>
      </c>
      <c r="G23" s="5">
        <v>1.57</v>
      </c>
      <c r="H23" s="5">
        <v>0.93</v>
      </c>
      <c r="I23" s="5">
        <v>1.04</v>
      </c>
      <c r="J23" s="5">
        <v>0.62</v>
      </c>
      <c r="K23" s="5">
        <v>3.77</v>
      </c>
      <c r="L23" s="5">
        <v>0.84</v>
      </c>
      <c r="M23" s="5">
        <v>0.96</v>
      </c>
      <c r="N23" s="6">
        <f t="shared" si="0"/>
        <v>16.859999999999996</v>
      </c>
    </row>
    <row r="24" spans="1:14" s="2" customFormat="1" ht="17.5" customHeight="1" outlineLevel="1" x14ac:dyDescent="0.3">
      <c r="A24" s="15" t="s">
        <v>40</v>
      </c>
      <c r="B24" s="9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>
        <f t="shared" si="0"/>
        <v>0</v>
      </c>
    </row>
    <row r="25" spans="1:14" s="2" customFormat="1" ht="17.5" customHeight="1" outlineLevel="1" x14ac:dyDescent="0.3">
      <c r="A25" s="15" t="s">
        <v>41</v>
      </c>
      <c r="B25" s="9"/>
      <c r="C25" s="5"/>
      <c r="D25" s="5"/>
      <c r="E25" s="5"/>
      <c r="F25" s="5">
        <v>0.11</v>
      </c>
      <c r="G25" s="5"/>
      <c r="H25" s="5">
        <v>0.14000000000000001</v>
      </c>
      <c r="I25" s="5">
        <v>0.08</v>
      </c>
      <c r="J25" s="5"/>
      <c r="K25" s="5">
        <v>0.03</v>
      </c>
      <c r="L25" s="5">
        <v>0.12</v>
      </c>
      <c r="M25" s="5"/>
      <c r="N25" s="6">
        <f t="shared" si="0"/>
        <v>0.48</v>
      </c>
    </row>
    <row r="26" spans="1:14" s="2" customFormat="1" ht="17.5" customHeight="1" outlineLevel="1" x14ac:dyDescent="0.3">
      <c r="A26" s="15" t="s">
        <v>42</v>
      </c>
      <c r="B26" s="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1:14" s="2" customFormat="1" ht="17.5" customHeight="1" outlineLevel="1" x14ac:dyDescent="0.3">
      <c r="A27" s="15" t="s">
        <v>43</v>
      </c>
      <c r="B27" s="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>
        <f t="shared" si="0"/>
        <v>0</v>
      </c>
    </row>
    <row r="28" spans="1:14" s="2" customFormat="1" ht="17.5" customHeight="1" x14ac:dyDescent="0.3">
      <c r="A28" s="19" t="s">
        <v>54</v>
      </c>
      <c r="B28" s="10">
        <f t="shared" ref="B28:M28" si="4">B8-B10</f>
        <v>9.48</v>
      </c>
      <c r="C28" s="6">
        <f t="shared" si="4"/>
        <v>1.1200000000000019</v>
      </c>
      <c r="D28" s="6">
        <f t="shared" si="4"/>
        <v>7.25</v>
      </c>
      <c r="E28" s="6">
        <f t="shared" si="4"/>
        <v>6.6499999999999986</v>
      </c>
      <c r="F28" s="6">
        <f t="shared" si="4"/>
        <v>6.59</v>
      </c>
      <c r="G28" s="6">
        <f t="shared" si="4"/>
        <v>4.7899999999999991</v>
      </c>
      <c r="H28" s="6">
        <f t="shared" si="4"/>
        <v>6.3199999999999994</v>
      </c>
      <c r="I28" s="6">
        <f t="shared" si="4"/>
        <v>5.7400000000000011</v>
      </c>
      <c r="J28" s="6">
        <f t="shared" si="4"/>
        <v>4.87</v>
      </c>
      <c r="K28" s="6">
        <f t="shared" si="4"/>
        <v>2.41</v>
      </c>
      <c r="L28" s="6">
        <f t="shared" si="4"/>
        <v>7.2100000000000009</v>
      </c>
      <c r="M28" s="6">
        <f t="shared" si="4"/>
        <v>4.5799999999999992</v>
      </c>
      <c r="N28" s="6">
        <f t="shared" si="0"/>
        <v>67.010000000000005</v>
      </c>
    </row>
    <row r="29" spans="1:14" s="2" customFormat="1" ht="17.5" customHeight="1" x14ac:dyDescent="0.3">
      <c r="A29" s="20" t="s">
        <v>28</v>
      </c>
      <c r="B29" s="10">
        <f>SUM(B30:B45)</f>
        <v>0</v>
      </c>
      <c r="C29" s="6">
        <f t="shared" ref="C29:M29" si="5">SUM(C30:C45)</f>
        <v>0.02</v>
      </c>
      <c r="D29" s="6">
        <f t="shared" si="5"/>
        <v>0</v>
      </c>
      <c r="E29" s="6">
        <f t="shared" si="5"/>
        <v>0.13</v>
      </c>
      <c r="F29" s="6">
        <f t="shared" si="5"/>
        <v>0.05</v>
      </c>
      <c r="G29" s="6">
        <f t="shared" si="5"/>
        <v>0.01</v>
      </c>
      <c r="H29" s="6">
        <f t="shared" si="5"/>
        <v>0.01</v>
      </c>
      <c r="I29" s="6">
        <f t="shared" si="5"/>
        <v>0</v>
      </c>
      <c r="J29" s="6">
        <f t="shared" si="5"/>
        <v>0</v>
      </c>
      <c r="K29" s="6">
        <f t="shared" si="5"/>
        <v>0</v>
      </c>
      <c r="L29" s="6">
        <f t="shared" si="5"/>
        <v>0</v>
      </c>
      <c r="M29" s="6">
        <f t="shared" si="5"/>
        <v>0</v>
      </c>
      <c r="N29" s="6">
        <f t="shared" si="0"/>
        <v>0.22000000000000003</v>
      </c>
    </row>
    <row r="30" spans="1:14" s="2" customFormat="1" ht="17.5" customHeight="1" outlineLevel="1" x14ac:dyDescent="0.3">
      <c r="A30" s="15" t="s">
        <v>44</v>
      </c>
      <c r="B30" s="9"/>
      <c r="C30" s="5">
        <v>0.02</v>
      </c>
      <c r="D30" s="5"/>
      <c r="E30" s="5">
        <v>0.13</v>
      </c>
      <c r="F30" s="5">
        <v>0.05</v>
      </c>
      <c r="G30" s="5">
        <v>0.01</v>
      </c>
      <c r="H30" s="5">
        <v>0.01</v>
      </c>
      <c r="I30" s="5"/>
      <c r="J30" s="5"/>
      <c r="K30" s="5"/>
      <c r="L30" s="5"/>
      <c r="M30" s="5"/>
      <c r="N30" s="6">
        <f t="shared" si="0"/>
        <v>0.22000000000000003</v>
      </c>
    </row>
    <row r="31" spans="1:14" s="2" customFormat="1" ht="17.5" customHeight="1" outlineLevel="1" x14ac:dyDescent="0.3">
      <c r="A31" s="15" t="s">
        <v>45</v>
      </c>
      <c r="B31" s="9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>
        <f t="shared" si="0"/>
        <v>0</v>
      </c>
    </row>
    <row r="32" spans="1:14" s="2" customFormat="1" ht="17.5" customHeight="1" outlineLevel="1" x14ac:dyDescent="0.3">
      <c r="A32" s="15" t="s">
        <v>46</v>
      </c>
      <c r="B32" s="9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>
        <f t="shared" si="0"/>
        <v>0</v>
      </c>
    </row>
    <row r="33" spans="1:14" s="2" customFormat="1" ht="17.5" customHeight="1" outlineLevel="1" x14ac:dyDescent="0.3">
      <c r="A33" s="15" t="s">
        <v>56</v>
      </c>
      <c r="B33" s="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>
        <f t="shared" si="0"/>
        <v>0</v>
      </c>
    </row>
    <row r="34" spans="1:14" s="2" customFormat="1" ht="17.5" customHeight="1" outlineLevel="1" x14ac:dyDescent="0.3">
      <c r="A34" s="15" t="s">
        <v>47</v>
      </c>
      <c r="B34" s="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>
        <f t="shared" si="0"/>
        <v>0</v>
      </c>
    </row>
    <row r="35" spans="1:14" s="2" customFormat="1" ht="17.5" customHeight="1" outlineLevel="1" x14ac:dyDescent="0.3">
      <c r="A35" s="15" t="s">
        <v>48</v>
      </c>
      <c r="B35" s="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>
        <f t="shared" si="0"/>
        <v>0</v>
      </c>
    </row>
    <row r="36" spans="1:14" s="2" customFormat="1" ht="17.5" customHeight="1" outlineLevel="1" x14ac:dyDescent="0.3">
      <c r="A36" s="15" t="s">
        <v>2</v>
      </c>
      <c r="B36" s="9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>
        <f t="shared" si="0"/>
        <v>0</v>
      </c>
    </row>
    <row r="37" spans="1:14" s="2" customFormat="1" ht="17.5" customHeight="1" outlineLevel="1" x14ac:dyDescent="0.3">
      <c r="A37" s="15" t="s">
        <v>49</v>
      </c>
      <c r="B37" s="9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>
        <f t="shared" si="0"/>
        <v>0</v>
      </c>
    </row>
    <row r="38" spans="1:14" s="2" customFormat="1" ht="17.5" customHeight="1" outlineLevel="1" x14ac:dyDescent="0.3">
      <c r="A38" s="15" t="s">
        <v>50</v>
      </c>
      <c r="B38" s="9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>
        <f t="shared" si="0"/>
        <v>0</v>
      </c>
    </row>
    <row r="39" spans="1:14" s="2" customFormat="1" ht="17.5" customHeight="1" outlineLevel="1" x14ac:dyDescent="0.3">
      <c r="A39" s="15" t="s">
        <v>51</v>
      </c>
      <c r="B39" s="9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>
        <f t="shared" si="0"/>
        <v>0</v>
      </c>
    </row>
    <row r="40" spans="1:14" s="2" customFormat="1" ht="17.5" customHeight="1" outlineLevel="1" x14ac:dyDescent="0.3">
      <c r="A40" s="15" t="s">
        <v>52</v>
      </c>
      <c r="B40" s="9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>
        <f t="shared" si="0"/>
        <v>0</v>
      </c>
    </row>
    <row r="41" spans="1:14" s="2" customFormat="1" ht="17.5" customHeight="1" outlineLevel="1" x14ac:dyDescent="0.3">
      <c r="A41" s="15" t="s">
        <v>39</v>
      </c>
      <c r="B41" s="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>
        <f t="shared" si="0"/>
        <v>0</v>
      </c>
    </row>
    <row r="42" spans="1:14" s="2" customFormat="1" ht="17.5" customHeight="1" outlineLevel="1" x14ac:dyDescent="0.3">
      <c r="A42" s="15" t="s">
        <v>3</v>
      </c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>
        <f t="shared" si="0"/>
        <v>0</v>
      </c>
    </row>
    <row r="43" spans="1:14" s="2" customFormat="1" ht="17.5" customHeight="1" outlineLevel="1" x14ac:dyDescent="0.3">
      <c r="A43" s="15" t="s">
        <v>40</v>
      </c>
      <c r="B43" s="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>
        <f t="shared" si="0"/>
        <v>0</v>
      </c>
    </row>
    <row r="44" spans="1:14" s="2" customFormat="1" ht="17.5" customHeight="1" outlineLevel="1" x14ac:dyDescent="0.3">
      <c r="A44" s="15" t="s">
        <v>41</v>
      </c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>
        <f t="shared" si="0"/>
        <v>0</v>
      </c>
    </row>
    <row r="45" spans="1:14" s="2" customFormat="1" ht="17.5" customHeight="1" outlineLevel="1" x14ac:dyDescent="0.3">
      <c r="A45" s="15" t="s">
        <v>53</v>
      </c>
      <c r="B45" s="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>
        <f t="shared" si="0"/>
        <v>0</v>
      </c>
    </row>
    <row r="46" spans="1:14" ht="17" customHeight="1" thickBot="1" x14ac:dyDescent="0.35">
      <c r="A46" s="22" t="s">
        <v>4</v>
      </c>
      <c r="B46" s="12">
        <f>B28-B29</f>
        <v>9.48</v>
      </c>
      <c r="C46" s="8">
        <f t="shared" ref="C46:M46" si="6">C28-C29</f>
        <v>1.1000000000000019</v>
      </c>
      <c r="D46" s="8">
        <f t="shared" si="6"/>
        <v>7.25</v>
      </c>
      <c r="E46" s="8">
        <f t="shared" si="6"/>
        <v>6.5199999999999987</v>
      </c>
      <c r="F46" s="8">
        <f t="shared" si="6"/>
        <v>6.54</v>
      </c>
      <c r="G46" s="8">
        <f t="shared" si="6"/>
        <v>4.7799999999999994</v>
      </c>
      <c r="H46" s="8">
        <f t="shared" si="6"/>
        <v>6.31</v>
      </c>
      <c r="I46" s="8">
        <f t="shared" si="6"/>
        <v>5.7400000000000011</v>
      </c>
      <c r="J46" s="8">
        <f t="shared" si="6"/>
        <v>4.87</v>
      </c>
      <c r="K46" s="8">
        <f t="shared" si="6"/>
        <v>2.41</v>
      </c>
      <c r="L46" s="8">
        <f t="shared" si="6"/>
        <v>7.2100000000000009</v>
      </c>
      <c r="M46" s="8">
        <f t="shared" si="6"/>
        <v>4.5799999999999992</v>
      </c>
      <c r="N46" s="8">
        <f t="shared" si="0"/>
        <v>66.790000000000006</v>
      </c>
    </row>
    <row r="49" spans="2:13" x14ac:dyDescent="0.3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</row>
  </sheetData>
  <phoneticPr fontId="2" type="noConversion"/>
  <hyperlinks>
    <hyperlink ref="C1" location="目录!A1" display="返回首页"/>
  </hyperlink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zoomScale="80" zoomScaleNormal="80" workbookViewId="0">
      <selection activeCell="J15" sqref="J15"/>
    </sheetView>
  </sheetViews>
  <sheetFormatPr defaultRowHeight="14" outlineLevelRow="1" x14ac:dyDescent="0.3"/>
  <cols>
    <col min="1" max="1" width="22.33203125" style="3" bestFit="1" customWidth="1"/>
    <col min="2" max="2" width="8.6640625" style="3"/>
    <col min="3" max="14" width="8.6640625" style="3" customWidth="1"/>
    <col min="15" max="16384" width="8.6640625" style="3"/>
  </cols>
  <sheetData>
    <row r="1" spans="1:16" s="1" customFormat="1" ht="22" customHeight="1" thickBot="1" x14ac:dyDescent="0.35">
      <c r="A1" s="1" t="s">
        <v>22</v>
      </c>
      <c r="C1" s="4" t="s">
        <v>20</v>
      </c>
    </row>
    <row r="2" spans="1:16" s="2" customFormat="1" ht="17.5" customHeight="1" x14ac:dyDescent="0.3">
      <c r="A2" s="13" t="s">
        <v>5</v>
      </c>
      <c r="B2" s="16" t="s">
        <v>6</v>
      </c>
      <c r="C2" s="17" t="s">
        <v>7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17" t="s">
        <v>13</v>
      </c>
      <c r="J2" s="17" t="s">
        <v>14</v>
      </c>
      <c r="K2" s="17" t="s">
        <v>15</v>
      </c>
      <c r="L2" s="17" t="s">
        <v>16</v>
      </c>
      <c r="M2" s="17" t="s">
        <v>17</v>
      </c>
      <c r="N2" s="17" t="s">
        <v>18</v>
      </c>
    </row>
    <row r="3" spans="1:16" s="2" customFormat="1" ht="17.5" customHeight="1" x14ac:dyDescent="0.3">
      <c r="A3" s="14" t="s">
        <v>0</v>
      </c>
      <c r="B3" s="9"/>
      <c r="C3" s="5"/>
      <c r="D3" s="5"/>
      <c r="E3" s="5"/>
      <c r="F3" s="5"/>
      <c r="G3" s="5"/>
      <c r="H3" s="5"/>
      <c r="I3" s="5"/>
      <c r="J3" s="5">
        <v>-224.3</v>
      </c>
      <c r="K3" s="5"/>
      <c r="L3" s="5"/>
      <c r="M3" s="5"/>
      <c r="N3" s="6">
        <f>SUM(B3:M3)</f>
        <v>-224.3</v>
      </c>
      <c r="P3" s="18"/>
    </row>
    <row r="4" spans="1:16" s="2" customFormat="1" ht="17.5" customHeight="1" x14ac:dyDescent="0.3">
      <c r="A4" s="14" t="s">
        <v>1</v>
      </c>
      <c r="B4" s="9"/>
      <c r="C4" s="5"/>
      <c r="D4" s="5"/>
      <c r="E4" s="5"/>
      <c r="F4" s="5"/>
      <c r="G4" s="5"/>
      <c r="H4" s="5"/>
      <c r="I4" s="5"/>
      <c r="J4" s="5">
        <v>-264.56</v>
      </c>
      <c r="K4" s="5"/>
      <c r="L4" s="5"/>
      <c r="M4" s="5"/>
      <c r="N4" s="6">
        <f t="shared" ref="N4:N46" si="0">SUM(B4:M4)</f>
        <v>-264.56</v>
      </c>
      <c r="P4" s="18"/>
    </row>
    <row r="5" spans="1:16" s="2" customFormat="1" ht="17.5" customHeight="1" x14ac:dyDescent="0.3">
      <c r="A5" s="14" t="s">
        <v>23</v>
      </c>
      <c r="B5" s="9"/>
      <c r="C5" s="5"/>
      <c r="D5" s="5"/>
      <c r="E5" s="5"/>
      <c r="F5" s="5"/>
      <c r="G5" s="5"/>
      <c r="H5" s="5"/>
      <c r="I5" s="5"/>
      <c r="J5" s="5">
        <v>-184.27</v>
      </c>
      <c r="K5" s="5"/>
      <c r="L5" s="5"/>
      <c r="M5" s="5"/>
      <c r="N5" s="6">
        <f t="shared" si="0"/>
        <v>-184.27</v>
      </c>
      <c r="P5" s="18"/>
    </row>
    <row r="6" spans="1:16" s="2" customFormat="1" ht="17.5" customHeight="1" x14ac:dyDescent="0.3">
      <c r="A6" s="14" t="s">
        <v>24</v>
      </c>
      <c r="B6" s="9"/>
      <c r="C6" s="5"/>
      <c r="D6" s="5"/>
      <c r="E6" s="5"/>
      <c r="F6" s="5"/>
      <c r="G6" s="5"/>
      <c r="H6" s="5"/>
      <c r="I6" s="5"/>
      <c r="J6" s="5">
        <v>-163.07</v>
      </c>
      <c r="K6" s="5"/>
      <c r="L6" s="5"/>
      <c r="M6" s="5"/>
      <c r="N6" s="6">
        <f t="shared" si="0"/>
        <v>-163.07</v>
      </c>
      <c r="P6" s="18"/>
    </row>
    <row r="7" spans="1:16" s="2" customFormat="1" ht="17.5" customHeight="1" x14ac:dyDescent="0.3">
      <c r="A7" s="14" t="s">
        <v>25</v>
      </c>
      <c r="B7" s="9"/>
      <c r="C7" s="5"/>
      <c r="D7" s="5"/>
      <c r="E7" s="5"/>
      <c r="F7" s="5"/>
      <c r="G7" s="5"/>
      <c r="H7" s="5"/>
      <c r="I7" s="5"/>
      <c r="J7" s="5">
        <v>-27.94</v>
      </c>
      <c r="K7" s="5"/>
      <c r="L7" s="5"/>
      <c r="M7" s="5"/>
      <c r="N7" s="6">
        <f t="shared" si="0"/>
        <v>-27.94</v>
      </c>
    </row>
    <row r="8" spans="1:16" s="2" customFormat="1" ht="17.5" customHeight="1" x14ac:dyDescent="0.3">
      <c r="A8" s="20" t="s">
        <v>26</v>
      </c>
      <c r="B8" s="10">
        <f>B6-B7</f>
        <v>0</v>
      </c>
      <c r="C8" s="6">
        <f t="shared" ref="C8:M8" si="1">C6-C7</f>
        <v>0</v>
      </c>
      <c r="D8" s="6">
        <f t="shared" si="1"/>
        <v>0</v>
      </c>
      <c r="E8" s="6">
        <f t="shared" si="1"/>
        <v>0</v>
      </c>
      <c r="F8" s="6">
        <f t="shared" si="1"/>
        <v>0</v>
      </c>
      <c r="G8" s="6">
        <f t="shared" si="1"/>
        <v>0</v>
      </c>
      <c r="H8" s="6">
        <f t="shared" si="1"/>
        <v>0</v>
      </c>
      <c r="I8" s="6">
        <f t="shared" si="1"/>
        <v>0</v>
      </c>
      <c r="J8" s="6">
        <f t="shared" si="1"/>
        <v>-135.13</v>
      </c>
      <c r="K8" s="6">
        <f t="shared" si="1"/>
        <v>0</v>
      </c>
      <c r="L8" s="6">
        <f t="shared" si="1"/>
        <v>0</v>
      </c>
      <c r="M8" s="6">
        <f t="shared" si="1"/>
        <v>0</v>
      </c>
      <c r="N8" s="6">
        <f t="shared" si="0"/>
        <v>-135.13</v>
      </c>
    </row>
    <row r="9" spans="1:16" s="2" customFormat="1" ht="17.5" customHeight="1" x14ac:dyDescent="0.3">
      <c r="A9" s="21" t="s">
        <v>19</v>
      </c>
      <c r="B9" s="11">
        <f>IFERROR(B8/B6,0)</f>
        <v>0</v>
      </c>
      <c r="C9" s="7">
        <f t="shared" ref="C9:N9" si="2">IFERROR(C8/C6,0)</f>
        <v>0</v>
      </c>
      <c r="D9" s="7">
        <f t="shared" si="2"/>
        <v>0</v>
      </c>
      <c r="E9" s="7">
        <f t="shared" si="2"/>
        <v>0</v>
      </c>
      <c r="F9" s="7">
        <f t="shared" si="2"/>
        <v>0</v>
      </c>
      <c r="G9" s="7">
        <f t="shared" si="2"/>
        <v>0</v>
      </c>
      <c r="H9" s="7">
        <f t="shared" si="2"/>
        <v>0</v>
      </c>
      <c r="I9" s="7">
        <f t="shared" si="2"/>
        <v>0</v>
      </c>
      <c r="J9" s="7">
        <f t="shared" si="2"/>
        <v>0.82866253756055686</v>
      </c>
      <c r="K9" s="7">
        <f t="shared" si="2"/>
        <v>0</v>
      </c>
      <c r="L9" s="7">
        <f t="shared" si="2"/>
        <v>0</v>
      </c>
      <c r="M9" s="7">
        <f t="shared" si="2"/>
        <v>0</v>
      </c>
      <c r="N9" s="7">
        <f t="shared" si="2"/>
        <v>0.82866253756055686</v>
      </c>
    </row>
    <row r="10" spans="1:16" s="2" customFormat="1" ht="17.5" customHeight="1" x14ac:dyDescent="0.3">
      <c r="A10" s="20" t="s">
        <v>27</v>
      </c>
      <c r="B10" s="10">
        <f t="shared" ref="B10:M10" si="3">SUM(B11:B27)</f>
        <v>0</v>
      </c>
      <c r="C10" s="6">
        <f t="shared" si="3"/>
        <v>0</v>
      </c>
      <c r="D10" s="6">
        <f t="shared" si="3"/>
        <v>0</v>
      </c>
      <c r="E10" s="6">
        <f t="shared" si="3"/>
        <v>0</v>
      </c>
      <c r="F10" s="6">
        <f t="shared" si="3"/>
        <v>0</v>
      </c>
      <c r="G10" s="6">
        <f t="shared" si="3"/>
        <v>0</v>
      </c>
      <c r="H10" s="6">
        <f t="shared" si="3"/>
        <v>0</v>
      </c>
      <c r="I10" s="6">
        <f t="shared" si="3"/>
        <v>0</v>
      </c>
      <c r="J10" s="6">
        <f t="shared" si="3"/>
        <v>-1.77</v>
      </c>
      <c r="K10" s="6">
        <f t="shared" si="3"/>
        <v>0</v>
      </c>
      <c r="L10" s="6">
        <f t="shared" si="3"/>
        <v>0</v>
      </c>
      <c r="M10" s="6">
        <f t="shared" si="3"/>
        <v>0</v>
      </c>
      <c r="N10" s="6">
        <f t="shared" si="0"/>
        <v>-1.77</v>
      </c>
    </row>
    <row r="11" spans="1:16" s="2" customFormat="1" ht="17.5" customHeight="1" outlineLevel="1" x14ac:dyDescent="0.3">
      <c r="A11" s="15" t="s">
        <v>29</v>
      </c>
      <c r="B11" s="9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>
        <f t="shared" si="0"/>
        <v>0</v>
      </c>
    </row>
    <row r="12" spans="1:16" s="2" customFormat="1" ht="17.5" customHeight="1" outlineLevel="1" x14ac:dyDescent="0.3">
      <c r="A12" s="15" t="s">
        <v>30</v>
      </c>
      <c r="B12" s="9"/>
      <c r="C12" s="5"/>
      <c r="D12" s="5"/>
      <c r="E12" s="5"/>
      <c r="F12" s="5"/>
      <c r="G12" s="5"/>
      <c r="H12" s="5"/>
      <c r="I12" s="5"/>
      <c r="J12" s="5">
        <v>-1.77</v>
      </c>
      <c r="K12" s="5"/>
      <c r="L12" s="5"/>
      <c r="M12" s="5"/>
      <c r="N12" s="6">
        <f t="shared" si="0"/>
        <v>-1.77</v>
      </c>
    </row>
    <row r="13" spans="1:16" s="2" customFormat="1" ht="17.5" customHeight="1" outlineLevel="1" x14ac:dyDescent="0.3">
      <c r="A13" s="15" t="s">
        <v>31</v>
      </c>
      <c r="B13" s="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>
        <f t="shared" si="0"/>
        <v>0</v>
      </c>
    </row>
    <row r="14" spans="1:16" s="2" customFormat="1" ht="17.5" customHeight="1" outlineLevel="1" x14ac:dyDescent="0.3">
      <c r="A14" s="15" t="s">
        <v>55</v>
      </c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>
        <f t="shared" si="0"/>
        <v>0</v>
      </c>
    </row>
    <row r="15" spans="1:16" s="2" customFormat="1" ht="17.5" customHeight="1" outlineLevel="1" x14ac:dyDescent="0.3">
      <c r="A15" s="15" t="s">
        <v>32</v>
      </c>
      <c r="B15" s="9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>
        <f t="shared" si="0"/>
        <v>0</v>
      </c>
    </row>
    <row r="16" spans="1:16" s="2" customFormat="1" ht="17.5" customHeight="1" outlineLevel="1" x14ac:dyDescent="0.3">
      <c r="A16" s="15" t="s">
        <v>33</v>
      </c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>
        <f t="shared" si="0"/>
        <v>0</v>
      </c>
    </row>
    <row r="17" spans="1:14" s="2" customFormat="1" ht="17.5" customHeight="1" outlineLevel="1" x14ac:dyDescent="0.3">
      <c r="A17" s="15" t="s">
        <v>34</v>
      </c>
      <c r="B17" s="9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>
        <f t="shared" si="0"/>
        <v>0</v>
      </c>
    </row>
    <row r="18" spans="1:14" s="2" customFormat="1" ht="17.5" customHeight="1" outlineLevel="1" x14ac:dyDescent="0.3">
      <c r="A18" s="15" t="s">
        <v>35</v>
      </c>
      <c r="B18" s="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>
        <f t="shared" si="0"/>
        <v>0</v>
      </c>
    </row>
    <row r="19" spans="1:14" s="2" customFormat="1" ht="17.5" customHeight="1" outlineLevel="1" x14ac:dyDescent="0.3">
      <c r="A19" s="15" t="s">
        <v>36</v>
      </c>
      <c r="B19" s="9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>
        <f t="shared" si="0"/>
        <v>0</v>
      </c>
    </row>
    <row r="20" spans="1:14" s="2" customFormat="1" ht="17.5" customHeight="1" outlineLevel="1" x14ac:dyDescent="0.3">
      <c r="A20" s="15" t="s">
        <v>37</v>
      </c>
      <c r="B20" s="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>
        <f t="shared" si="0"/>
        <v>0</v>
      </c>
    </row>
    <row r="21" spans="1:14" s="2" customFormat="1" ht="17.5" customHeight="1" outlineLevel="1" x14ac:dyDescent="0.3">
      <c r="A21" s="15" t="s">
        <v>38</v>
      </c>
      <c r="B21" s="9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>
        <f t="shared" si="0"/>
        <v>0</v>
      </c>
    </row>
    <row r="22" spans="1:14" s="2" customFormat="1" ht="17.5" customHeight="1" outlineLevel="1" x14ac:dyDescent="0.3">
      <c r="A22" s="15" t="s">
        <v>39</v>
      </c>
      <c r="B22" s="9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>
        <f t="shared" si="0"/>
        <v>0</v>
      </c>
    </row>
    <row r="23" spans="1:14" s="2" customFormat="1" ht="17.5" customHeight="1" outlineLevel="1" x14ac:dyDescent="0.3">
      <c r="A23" s="15" t="s">
        <v>3</v>
      </c>
      <c r="B23" s="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>
        <f t="shared" si="0"/>
        <v>0</v>
      </c>
    </row>
    <row r="24" spans="1:14" s="2" customFormat="1" ht="17.5" customHeight="1" outlineLevel="1" x14ac:dyDescent="0.3">
      <c r="A24" s="15" t="s">
        <v>40</v>
      </c>
      <c r="B24" s="9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>
        <f t="shared" si="0"/>
        <v>0</v>
      </c>
    </row>
    <row r="25" spans="1:14" s="2" customFormat="1" ht="17.5" customHeight="1" outlineLevel="1" x14ac:dyDescent="0.3">
      <c r="A25" s="15" t="s">
        <v>41</v>
      </c>
      <c r="B25" s="9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>
        <f t="shared" si="0"/>
        <v>0</v>
      </c>
    </row>
    <row r="26" spans="1:14" s="2" customFormat="1" ht="17.5" customHeight="1" outlineLevel="1" x14ac:dyDescent="0.3">
      <c r="A26" s="15" t="s">
        <v>42</v>
      </c>
      <c r="B26" s="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1:14" s="2" customFormat="1" ht="17.5" customHeight="1" outlineLevel="1" x14ac:dyDescent="0.3">
      <c r="A27" s="15" t="s">
        <v>43</v>
      </c>
      <c r="B27" s="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>
        <f t="shared" si="0"/>
        <v>0</v>
      </c>
    </row>
    <row r="28" spans="1:14" s="2" customFormat="1" ht="17.5" customHeight="1" x14ac:dyDescent="0.3">
      <c r="A28" s="19" t="s">
        <v>54</v>
      </c>
      <c r="B28" s="10">
        <f t="shared" ref="B28:M28" si="4">B8-B10</f>
        <v>0</v>
      </c>
      <c r="C28" s="6">
        <f t="shared" si="4"/>
        <v>0</v>
      </c>
      <c r="D28" s="6">
        <f t="shared" si="4"/>
        <v>0</v>
      </c>
      <c r="E28" s="6">
        <f t="shared" si="4"/>
        <v>0</v>
      </c>
      <c r="F28" s="6">
        <f t="shared" si="4"/>
        <v>0</v>
      </c>
      <c r="G28" s="6">
        <f t="shared" si="4"/>
        <v>0</v>
      </c>
      <c r="H28" s="6">
        <f t="shared" si="4"/>
        <v>0</v>
      </c>
      <c r="I28" s="6">
        <f t="shared" si="4"/>
        <v>0</v>
      </c>
      <c r="J28" s="6">
        <f t="shared" si="4"/>
        <v>-133.35999999999999</v>
      </c>
      <c r="K28" s="6">
        <f t="shared" si="4"/>
        <v>0</v>
      </c>
      <c r="L28" s="6">
        <f t="shared" si="4"/>
        <v>0</v>
      </c>
      <c r="M28" s="6">
        <f t="shared" si="4"/>
        <v>0</v>
      </c>
      <c r="N28" s="6">
        <f t="shared" si="0"/>
        <v>-133.35999999999999</v>
      </c>
    </row>
    <row r="29" spans="1:14" s="2" customFormat="1" ht="17.5" customHeight="1" x14ac:dyDescent="0.3">
      <c r="A29" s="20" t="s">
        <v>28</v>
      </c>
      <c r="B29" s="10">
        <f>SUM(B30:B45)</f>
        <v>0</v>
      </c>
      <c r="C29" s="6">
        <f t="shared" ref="C29:M29" si="5">SUM(C30:C45)</f>
        <v>0</v>
      </c>
      <c r="D29" s="6">
        <f t="shared" si="5"/>
        <v>0</v>
      </c>
      <c r="E29" s="6">
        <f t="shared" si="5"/>
        <v>0</v>
      </c>
      <c r="F29" s="6">
        <f t="shared" si="5"/>
        <v>0</v>
      </c>
      <c r="G29" s="6">
        <f t="shared" si="5"/>
        <v>0</v>
      </c>
      <c r="H29" s="6">
        <f t="shared" si="5"/>
        <v>0</v>
      </c>
      <c r="I29" s="6">
        <f t="shared" si="5"/>
        <v>0</v>
      </c>
      <c r="J29" s="6">
        <f t="shared" si="5"/>
        <v>0</v>
      </c>
      <c r="K29" s="6">
        <f t="shared" si="5"/>
        <v>0</v>
      </c>
      <c r="L29" s="6">
        <f t="shared" si="5"/>
        <v>0</v>
      </c>
      <c r="M29" s="6">
        <f t="shared" si="5"/>
        <v>0</v>
      </c>
      <c r="N29" s="6">
        <f t="shared" si="0"/>
        <v>0</v>
      </c>
    </row>
    <row r="30" spans="1:14" s="2" customFormat="1" ht="17.5" customHeight="1" outlineLevel="1" x14ac:dyDescent="0.3">
      <c r="A30" s="15" t="s">
        <v>44</v>
      </c>
      <c r="B30" s="9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>
        <f t="shared" si="0"/>
        <v>0</v>
      </c>
    </row>
    <row r="31" spans="1:14" s="2" customFormat="1" ht="17.5" customHeight="1" outlineLevel="1" x14ac:dyDescent="0.3">
      <c r="A31" s="15" t="s">
        <v>45</v>
      </c>
      <c r="B31" s="9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>
        <f t="shared" si="0"/>
        <v>0</v>
      </c>
    </row>
    <row r="32" spans="1:14" s="2" customFormat="1" ht="17.5" customHeight="1" outlineLevel="1" x14ac:dyDescent="0.3">
      <c r="A32" s="15" t="s">
        <v>46</v>
      </c>
      <c r="B32" s="9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>
        <f t="shared" si="0"/>
        <v>0</v>
      </c>
    </row>
    <row r="33" spans="1:14" s="2" customFormat="1" ht="17.5" customHeight="1" outlineLevel="1" x14ac:dyDescent="0.3">
      <c r="A33" s="15" t="s">
        <v>55</v>
      </c>
      <c r="B33" s="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>
        <f t="shared" si="0"/>
        <v>0</v>
      </c>
    </row>
    <row r="34" spans="1:14" s="2" customFormat="1" ht="17.5" customHeight="1" outlineLevel="1" x14ac:dyDescent="0.3">
      <c r="A34" s="15" t="s">
        <v>47</v>
      </c>
      <c r="B34" s="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>
        <f t="shared" si="0"/>
        <v>0</v>
      </c>
    </row>
    <row r="35" spans="1:14" s="2" customFormat="1" ht="17.5" customHeight="1" outlineLevel="1" x14ac:dyDescent="0.3">
      <c r="A35" s="15" t="s">
        <v>48</v>
      </c>
      <c r="B35" s="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>
        <f t="shared" si="0"/>
        <v>0</v>
      </c>
    </row>
    <row r="36" spans="1:14" s="2" customFormat="1" ht="17.5" customHeight="1" outlineLevel="1" x14ac:dyDescent="0.3">
      <c r="A36" s="15" t="s">
        <v>2</v>
      </c>
      <c r="B36" s="9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>
        <f t="shared" si="0"/>
        <v>0</v>
      </c>
    </row>
    <row r="37" spans="1:14" s="2" customFormat="1" ht="17.5" customHeight="1" outlineLevel="1" x14ac:dyDescent="0.3">
      <c r="A37" s="15" t="s">
        <v>49</v>
      </c>
      <c r="B37" s="9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>
        <f t="shared" si="0"/>
        <v>0</v>
      </c>
    </row>
    <row r="38" spans="1:14" s="2" customFormat="1" ht="17.5" customHeight="1" outlineLevel="1" x14ac:dyDescent="0.3">
      <c r="A38" s="15" t="s">
        <v>50</v>
      </c>
      <c r="B38" s="9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>
        <f t="shared" si="0"/>
        <v>0</v>
      </c>
    </row>
    <row r="39" spans="1:14" s="2" customFormat="1" ht="17.5" customHeight="1" outlineLevel="1" x14ac:dyDescent="0.3">
      <c r="A39" s="15" t="s">
        <v>51</v>
      </c>
      <c r="B39" s="9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>
        <f t="shared" si="0"/>
        <v>0</v>
      </c>
    </row>
    <row r="40" spans="1:14" s="2" customFormat="1" ht="17.5" customHeight="1" outlineLevel="1" x14ac:dyDescent="0.3">
      <c r="A40" s="15" t="s">
        <v>52</v>
      </c>
      <c r="B40" s="9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>
        <f t="shared" si="0"/>
        <v>0</v>
      </c>
    </row>
    <row r="41" spans="1:14" s="2" customFormat="1" ht="17.5" customHeight="1" outlineLevel="1" x14ac:dyDescent="0.3">
      <c r="A41" s="15" t="s">
        <v>39</v>
      </c>
      <c r="B41" s="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>
        <f t="shared" si="0"/>
        <v>0</v>
      </c>
    </row>
    <row r="42" spans="1:14" s="2" customFormat="1" ht="17.5" customHeight="1" outlineLevel="1" x14ac:dyDescent="0.3">
      <c r="A42" s="15" t="s">
        <v>3</v>
      </c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>
        <f t="shared" si="0"/>
        <v>0</v>
      </c>
    </row>
    <row r="43" spans="1:14" s="2" customFormat="1" ht="17.5" customHeight="1" outlineLevel="1" x14ac:dyDescent="0.3">
      <c r="A43" s="15" t="s">
        <v>40</v>
      </c>
      <c r="B43" s="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>
        <f t="shared" si="0"/>
        <v>0</v>
      </c>
    </row>
    <row r="44" spans="1:14" s="2" customFormat="1" ht="17.5" customHeight="1" outlineLevel="1" x14ac:dyDescent="0.3">
      <c r="A44" s="15" t="s">
        <v>41</v>
      </c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>
        <f t="shared" si="0"/>
        <v>0</v>
      </c>
    </row>
    <row r="45" spans="1:14" s="2" customFormat="1" ht="17.5" customHeight="1" outlineLevel="1" x14ac:dyDescent="0.3">
      <c r="A45" s="15" t="s">
        <v>53</v>
      </c>
      <c r="B45" s="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>
        <f t="shared" si="0"/>
        <v>0</v>
      </c>
    </row>
    <row r="46" spans="1:14" ht="17" customHeight="1" thickBot="1" x14ac:dyDescent="0.35">
      <c r="A46" s="22" t="s">
        <v>4</v>
      </c>
      <c r="B46" s="12">
        <f>B28-B29</f>
        <v>0</v>
      </c>
      <c r="C46" s="8">
        <f t="shared" ref="C46:M46" si="6">C28-C29</f>
        <v>0</v>
      </c>
      <c r="D46" s="8">
        <f t="shared" si="6"/>
        <v>0</v>
      </c>
      <c r="E46" s="8">
        <f t="shared" si="6"/>
        <v>0</v>
      </c>
      <c r="F46" s="8">
        <f t="shared" si="6"/>
        <v>0</v>
      </c>
      <c r="G46" s="8">
        <f t="shared" si="6"/>
        <v>0</v>
      </c>
      <c r="H46" s="8">
        <f t="shared" si="6"/>
        <v>0</v>
      </c>
      <c r="I46" s="8">
        <f t="shared" si="6"/>
        <v>0</v>
      </c>
      <c r="J46" s="8">
        <f t="shared" si="6"/>
        <v>-133.35999999999999</v>
      </c>
      <c r="K46" s="8">
        <f t="shared" si="6"/>
        <v>0</v>
      </c>
      <c r="L46" s="8">
        <f t="shared" si="6"/>
        <v>0</v>
      </c>
      <c r="M46" s="8">
        <f t="shared" si="6"/>
        <v>0</v>
      </c>
      <c r="N46" s="8">
        <f t="shared" si="0"/>
        <v>-133.35999999999999</v>
      </c>
    </row>
    <row r="49" spans="2:13" x14ac:dyDescent="0.3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</row>
  </sheetData>
  <phoneticPr fontId="2" type="noConversion"/>
  <hyperlinks>
    <hyperlink ref="C1" location="目录!A1" display="返回首页"/>
  </hyperlinks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</vt:lpstr>
      <vt:lpstr>自然堂电商</vt:lpstr>
      <vt:lpstr>植物智慧电商</vt:lpstr>
      <vt:lpstr>美素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李娟</dc:creator>
  <cp:lastModifiedBy>罗洪兵</cp:lastModifiedBy>
  <dcterms:created xsi:type="dcterms:W3CDTF">2015-06-05T18:19:34Z</dcterms:created>
  <dcterms:modified xsi:type="dcterms:W3CDTF">2021-05-06T02:05:38Z</dcterms:modified>
</cp:coreProperties>
</file>