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自然堂财务月结\2021年\自然堂财务月结202103\"/>
    </mc:Choice>
  </mc:AlternateContent>
  <bookViews>
    <workbookView xWindow="0" yWindow="0" windowWidth="24000" windowHeight="9900" tabRatio="707" firstSheet="2" activeTab="2"/>
  </bookViews>
  <sheets>
    <sheet name="关键指标" sheetId="20" state="hidden" r:id="rId1"/>
    <sheet name="管理报表mapping" sheetId="16" state="hidden" r:id="rId2"/>
    <sheet name="2020实际" sheetId="1" r:id="rId3"/>
    <sheet name="2019实际" sheetId="21" r:id="rId4"/>
  </sheets>
  <externalReferences>
    <externalReference r:id="rId5"/>
  </externalReferences>
  <definedNames>
    <definedName name="_xlnm._FilterDatabase" localSheetId="0" hidden="1">关键指标!$B$3:$Z$10</definedName>
    <definedName name="品牌渠道" localSheetId="3">[1]序列勿改!$D$2:$E$12</definedName>
    <definedName name="品牌渠道">#REF!</definedName>
    <definedName name="月度" localSheetId="3">[1]序列勿改!$A$2:$B$14</definedName>
    <definedName name="月度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5" i="21" l="1"/>
  <c r="AL5" i="21"/>
  <c r="AK5" i="21"/>
  <c r="AJ5" i="21"/>
  <c r="AI5" i="21"/>
  <c r="AH5" i="21"/>
  <c r="AG5" i="21"/>
  <c r="AF5" i="21"/>
  <c r="AE5" i="21"/>
  <c r="AD5" i="21"/>
  <c r="AC5" i="21"/>
  <c r="AN5" i="21" s="1"/>
  <c r="AB5" i="21"/>
  <c r="AM5" i="1"/>
  <c r="AL5" i="1"/>
  <c r="AK5" i="1"/>
  <c r="AJ5" i="1"/>
  <c r="AI5" i="1"/>
  <c r="AH5" i="1"/>
  <c r="AG5" i="1"/>
  <c r="AF5" i="1"/>
  <c r="AE5" i="1"/>
  <c r="AD5" i="1"/>
  <c r="AC5" i="1"/>
  <c r="AB5" i="1"/>
  <c r="AN5" i="1" l="1"/>
  <c r="G7" i="21"/>
  <c r="F7" i="21"/>
  <c r="E7" i="21"/>
  <c r="D7" i="21"/>
  <c r="C7" i="21"/>
  <c r="B7" i="21"/>
  <c r="C13" i="21" l="1"/>
  <c r="D13" i="21"/>
  <c r="E13" i="21"/>
  <c r="F13" i="21"/>
  <c r="G13" i="21"/>
  <c r="B13" i="21"/>
  <c r="C8" i="21"/>
  <c r="D8" i="21"/>
  <c r="E8" i="21"/>
  <c r="F8" i="21"/>
  <c r="G8" i="21"/>
  <c r="C9" i="21"/>
  <c r="D9" i="21"/>
  <c r="E9" i="21"/>
  <c r="F9" i="21"/>
  <c r="G9" i="21"/>
  <c r="B9" i="21"/>
  <c r="B8" i="21"/>
  <c r="X22" i="20" l="1"/>
  <c r="X21" i="20"/>
  <c r="X20" i="20"/>
  <c r="X19" i="20"/>
  <c r="X18" i="20"/>
  <c r="X17" i="20"/>
  <c r="X16" i="20"/>
  <c r="X7" i="20"/>
  <c r="Q22" i="20"/>
  <c r="Q21" i="20"/>
  <c r="Q20" i="20"/>
  <c r="Q19" i="20"/>
  <c r="Q18" i="20"/>
  <c r="Q17" i="20"/>
  <c r="Q16" i="20"/>
  <c r="X10" i="20"/>
  <c r="X9" i="20"/>
  <c r="X8" i="20"/>
  <c r="X6" i="20"/>
  <c r="X5" i="20"/>
  <c r="X4" i="20"/>
  <c r="Q10" i="20"/>
  <c r="Q9" i="20"/>
  <c r="Q8" i="20"/>
  <c r="Q7" i="20"/>
  <c r="Q6" i="20"/>
  <c r="Q5" i="20"/>
  <c r="Q4" i="20"/>
  <c r="I5" i="20"/>
  <c r="V22" i="20" l="1"/>
  <c r="T22" i="20"/>
  <c r="O22" i="20"/>
  <c r="M22" i="20"/>
  <c r="I22" i="20"/>
  <c r="G22" i="20"/>
  <c r="E22" i="20"/>
  <c r="D22" i="20"/>
  <c r="V21" i="20"/>
  <c r="T21" i="20"/>
  <c r="O21" i="20"/>
  <c r="M21" i="20"/>
  <c r="I21" i="20"/>
  <c r="G21" i="20"/>
  <c r="E21" i="20"/>
  <c r="D21" i="20"/>
  <c r="V20" i="20"/>
  <c r="T20" i="20"/>
  <c r="O20" i="20"/>
  <c r="M20" i="20"/>
  <c r="I20" i="20"/>
  <c r="G20" i="20"/>
  <c r="E20" i="20"/>
  <c r="D20" i="20"/>
  <c r="V19" i="20"/>
  <c r="T19" i="20"/>
  <c r="O19" i="20"/>
  <c r="M19" i="20"/>
  <c r="I19" i="20"/>
  <c r="G19" i="20"/>
  <c r="E19" i="20"/>
  <c r="D19" i="20"/>
  <c r="V18" i="20"/>
  <c r="T18" i="20"/>
  <c r="O18" i="20"/>
  <c r="M18" i="20"/>
  <c r="I18" i="20"/>
  <c r="G18" i="20"/>
  <c r="E18" i="20"/>
  <c r="D18" i="20"/>
  <c r="V17" i="20"/>
  <c r="T17" i="20"/>
  <c r="O17" i="20"/>
  <c r="M17" i="20"/>
  <c r="I17" i="20"/>
  <c r="G17" i="20"/>
  <c r="E17" i="20"/>
  <c r="D17" i="20"/>
  <c r="V16" i="20"/>
  <c r="T16" i="20"/>
  <c r="O16" i="20"/>
  <c r="M16" i="20"/>
  <c r="I16" i="20"/>
  <c r="G16" i="20"/>
  <c r="E16" i="20"/>
  <c r="D16" i="20"/>
  <c r="I10" i="20"/>
  <c r="I9" i="20"/>
  <c r="I8" i="20"/>
  <c r="I7" i="20"/>
  <c r="I6" i="20"/>
  <c r="I4" i="20"/>
  <c r="J19" i="20" l="1"/>
  <c r="F17" i="20"/>
  <c r="F18" i="20"/>
  <c r="F19" i="20"/>
  <c r="F20" i="20"/>
  <c r="F21" i="20"/>
  <c r="F22" i="20"/>
  <c r="H20" i="20"/>
  <c r="J16" i="20"/>
  <c r="H18" i="20"/>
  <c r="J21" i="20"/>
  <c r="J18" i="20"/>
  <c r="J22" i="20"/>
  <c r="H22" i="20"/>
  <c r="H19" i="20"/>
  <c r="J20" i="20"/>
  <c r="F16" i="20"/>
  <c r="H17" i="20"/>
  <c r="J17" i="20"/>
  <c r="H16" i="20"/>
  <c r="H21" i="20"/>
  <c r="AN64" i="21" l="1"/>
  <c r="AN63" i="21"/>
  <c r="AN62" i="21"/>
  <c r="AN61" i="21"/>
  <c r="AN60" i="21"/>
  <c r="AN59" i="21"/>
  <c r="AN58" i="21"/>
  <c r="AN57" i="21"/>
  <c r="AN56" i="21"/>
  <c r="AN55" i="21"/>
  <c r="AM54" i="21"/>
  <c r="AL54" i="21"/>
  <c r="AK54" i="21"/>
  <c r="AJ54" i="21"/>
  <c r="AI54" i="21"/>
  <c r="AH54" i="21"/>
  <c r="AG54" i="21"/>
  <c r="AF54" i="21"/>
  <c r="AE54" i="21"/>
  <c r="AD54" i="21"/>
  <c r="AC54" i="21"/>
  <c r="AB54" i="21"/>
  <c r="AM52" i="21"/>
  <c r="AL52" i="21"/>
  <c r="AK52" i="21"/>
  <c r="AJ52" i="21"/>
  <c r="AI52" i="21"/>
  <c r="AH52" i="21"/>
  <c r="AG52" i="21"/>
  <c r="AF52" i="21"/>
  <c r="AE52" i="21"/>
  <c r="AD52" i="21"/>
  <c r="AC52" i="21"/>
  <c r="AB52" i="21"/>
  <c r="AA52" i="21"/>
  <c r="N52" i="21"/>
  <c r="AM51" i="21"/>
  <c r="AL51" i="21"/>
  <c r="AK51" i="21"/>
  <c r="AJ51" i="21"/>
  <c r="AI51" i="21"/>
  <c r="AH51" i="21"/>
  <c r="AG51" i="21"/>
  <c r="AF51" i="21"/>
  <c r="AE51" i="21"/>
  <c r="AD51" i="21"/>
  <c r="AC51" i="21"/>
  <c r="AB51" i="21"/>
  <c r="AA51" i="21"/>
  <c r="N51" i="21"/>
  <c r="AM50" i="21"/>
  <c r="AL50" i="21"/>
  <c r="AK50" i="21"/>
  <c r="AJ50" i="21"/>
  <c r="AI50" i="21"/>
  <c r="AH50" i="21"/>
  <c r="AG50" i="21"/>
  <c r="AF50" i="21"/>
  <c r="AE50" i="21"/>
  <c r="AD50" i="21"/>
  <c r="AC50" i="21"/>
  <c r="AB50" i="21"/>
  <c r="AA50" i="21"/>
  <c r="N50" i="21"/>
  <c r="AM49" i="21"/>
  <c r="AL49" i="21"/>
  <c r="AK49" i="21"/>
  <c r="AJ49" i="21"/>
  <c r="AI49" i="21"/>
  <c r="AH49" i="21"/>
  <c r="AG49" i="21"/>
  <c r="AF49" i="21"/>
  <c r="AE49" i="21"/>
  <c r="AD49" i="21"/>
  <c r="AC49" i="21"/>
  <c r="AB49" i="21"/>
  <c r="AA49" i="21"/>
  <c r="N49" i="21"/>
  <c r="AM48" i="21"/>
  <c r="AL48" i="21"/>
  <c r="AK48" i="21"/>
  <c r="AJ48" i="21"/>
  <c r="AI48" i="21"/>
  <c r="AH48" i="21"/>
  <c r="AG48" i="21"/>
  <c r="AF48" i="21"/>
  <c r="AE48" i="21"/>
  <c r="AD48" i="21"/>
  <c r="AC48" i="21"/>
  <c r="AB48" i="21"/>
  <c r="AA48" i="21"/>
  <c r="N48" i="21"/>
  <c r="AM47" i="21"/>
  <c r="AL47" i="21"/>
  <c r="AK47" i="21"/>
  <c r="AJ47" i="21"/>
  <c r="AI47" i="21"/>
  <c r="AH47" i="21"/>
  <c r="AG47" i="21"/>
  <c r="AF47" i="21"/>
  <c r="AE47" i="21"/>
  <c r="AD47" i="21"/>
  <c r="AC47" i="21"/>
  <c r="AB47" i="21"/>
  <c r="AA47" i="21"/>
  <c r="N47" i="21"/>
  <c r="AM46" i="21"/>
  <c r="AL46" i="21"/>
  <c r="AK46" i="21"/>
  <c r="AJ46" i="21"/>
  <c r="AI46" i="21"/>
  <c r="AH46" i="21"/>
  <c r="AG46" i="21"/>
  <c r="AF46" i="21"/>
  <c r="AE46" i="21"/>
  <c r="AD46" i="21"/>
  <c r="AC46" i="21"/>
  <c r="AB46" i="21"/>
  <c r="AA46" i="21"/>
  <c r="N46" i="21"/>
  <c r="AM45" i="21"/>
  <c r="AL45" i="21"/>
  <c r="AK45" i="21"/>
  <c r="AJ45" i="21"/>
  <c r="AI45" i="21"/>
  <c r="AH45" i="21"/>
  <c r="AG45" i="21"/>
  <c r="AF45" i="21"/>
  <c r="AE45" i="21"/>
  <c r="AD45" i="21"/>
  <c r="AC45" i="21"/>
  <c r="AB45" i="21"/>
  <c r="AA45" i="21"/>
  <c r="N45" i="21"/>
  <c r="AM44" i="21"/>
  <c r="AL44" i="21"/>
  <c r="AK44" i="21"/>
  <c r="AJ44" i="21"/>
  <c r="AI44" i="21"/>
  <c r="AH44" i="21"/>
  <c r="AG44" i="21"/>
  <c r="AF44" i="21"/>
  <c r="AE44" i="21"/>
  <c r="AD44" i="21"/>
  <c r="AC44" i="21"/>
  <c r="AB44" i="21"/>
  <c r="AA44" i="21"/>
  <c r="N44" i="21"/>
  <c r="AM43" i="21"/>
  <c r="AL43" i="21"/>
  <c r="AK43" i="21"/>
  <c r="AJ43" i="21"/>
  <c r="AI43" i="21"/>
  <c r="AH43" i="21"/>
  <c r="AG43" i="21"/>
  <c r="AF43" i="21"/>
  <c r="AE43" i="21"/>
  <c r="AD43" i="21"/>
  <c r="AC43" i="21"/>
  <c r="AB43" i="21"/>
  <c r="AA43" i="21"/>
  <c r="N43" i="21"/>
  <c r="AM42" i="21"/>
  <c r="AL42" i="21"/>
  <c r="AK42" i="21"/>
  <c r="AJ42" i="21"/>
  <c r="AI42" i="21"/>
  <c r="AH42" i="21"/>
  <c r="AG42" i="21"/>
  <c r="AF42" i="21"/>
  <c r="AE42" i="21"/>
  <c r="AD42" i="21"/>
  <c r="AC42" i="21"/>
  <c r="AB42" i="21"/>
  <c r="AA42" i="21"/>
  <c r="N42" i="21"/>
  <c r="AM41" i="21"/>
  <c r="AL41" i="21"/>
  <c r="AK41" i="21"/>
  <c r="AJ41" i="21"/>
  <c r="AI41" i="21"/>
  <c r="AH41" i="21"/>
  <c r="AG41" i="21"/>
  <c r="AF41" i="21"/>
  <c r="AE41" i="21"/>
  <c r="AD41" i="21"/>
  <c r="AC41" i="21"/>
  <c r="AB41" i="21"/>
  <c r="AA41" i="21"/>
  <c r="N41" i="21"/>
  <c r="AM40" i="21"/>
  <c r="AL40" i="21"/>
  <c r="AK40" i="21"/>
  <c r="AJ40" i="21"/>
  <c r="AI40" i="21"/>
  <c r="AH40" i="21"/>
  <c r="AG40" i="21"/>
  <c r="AF40" i="21"/>
  <c r="AE40" i="21"/>
  <c r="AD40" i="21"/>
  <c r="AC40" i="21"/>
  <c r="AB40" i="21"/>
  <c r="AA40" i="21"/>
  <c r="N40" i="21"/>
  <c r="AM39" i="21"/>
  <c r="AL39" i="21"/>
  <c r="AK39" i="21"/>
  <c r="AJ39" i="21"/>
  <c r="AI39" i="21"/>
  <c r="AH39" i="21"/>
  <c r="AG39" i="21"/>
  <c r="AF39" i="21"/>
  <c r="AE39" i="21"/>
  <c r="AD39" i="21"/>
  <c r="AC39" i="21"/>
  <c r="AB39" i="21"/>
  <c r="AA39" i="21"/>
  <c r="N39" i="21"/>
  <c r="AM38" i="21"/>
  <c r="AL38" i="21"/>
  <c r="AK38" i="21"/>
  <c r="AJ38" i="21"/>
  <c r="AI38" i="21"/>
  <c r="AH38" i="21"/>
  <c r="AG38" i="21"/>
  <c r="AF38" i="21"/>
  <c r="AE38" i="21"/>
  <c r="AD38" i="21"/>
  <c r="AC38" i="21"/>
  <c r="AB38" i="21"/>
  <c r="AA38" i="21"/>
  <c r="N38" i="21"/>
  <c r="AM37" i="21"/>
  <c r="AL37" i="21"/>
  <c r="AK37" i="21"/>
  <c r="AJ37" i="21"/>
  <c r="AI37" i="21"/>
  <c r="AH37" i="21"/>
  <c r="AG37" i="21"/>
  <c r="AF37" i="21"/>
  <c r="AE37" i="21"/>
  <c r="AD37" i="21"/>
  <c r="AC37" i="21"/>
  <c r="AB37" i="21"/>
  <c r="AA37" i="21"/>
  <c r="N37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AM34" i="21"/>
  <c r="AL34" i="21"/>
  <c r="AK34" i="21"/>
  <c r="AJ34" i="21"/>
  <c r="AI34" i="21"/>
  <c r="AH34" i="21"/>
  <c r="AG34" i="21"/>
  <c r="AF34" i="21"/>
  <c r="AE34" i="21"/>
  <c r="AD34" i="21"/>
  <c r="AC34" i="21"/>
  <c r="AB34" i="21"/>
  <c r="AA34" i="21"/>
  <c r="N34" i="21"/>
  <c r="AM33" i="21"/>
  <c r="AL33" i="21"/>
  <c r="AK33" i="21"/>
  <c r="AJ33" i="21"/>
  <c r="AI33" i="21"/>
  <c r="AH33" i="21"/>
  <c r="AG33" i="21"/>
  <c r="AF33" i="21"/>
  <c r="AE33" i="21"/>
  <c r="AD33" i="21"/>
  <c r="AC33" i="21"/>
  <c r="AB33" i="21"/>
  <c r="AA33" i="21"/>
  <c r="N33" i="21"/>
  <c r="AM32" i="21"/>
  <c r="AL32" i="21"/>
  <c r="AK32" i="21"/>
  <c r="AJ32" i="21"/>
  <c r="AI32" i="21"/>
  <c r="AH32" i="21"/>
  <c r="AG32" i="21"/>
  <c r="AF32" i="21"/>
  <c r="AE32" i="21"/>
  <c r="AD32" i="21"/>
  <c r="AC32" i="21"/>
  <c r="AB32" i="21"/>
  <c r="AA32" i="21"/>
  <c r="N32" i="21"/>
  <c r="AM31" i="21"/>
  <c r="AL31" i="21"/>
  <c r="AK31" i="21"/>
  <c r="AJ31" i="21"/>
  <c r="AI31" i="21"/>
  <c r="AH31" i="21"/>
  <c r="AG31" i="21"/>
  <c r="AF31" i="21"/>
  <c r="AE31" i="21"/>
  <c r="AD31" i="21"/>
  <c r="AC31" i="21"/>
  <c r="AB31" i="21"/>
  <c r="AA31" i="21"/>
  <c r="N31" i="21"/>
  <c r="AM30" i="21"/>
  <c r="AL30" i="21"/>
  <c r="AK30" i="21"/>
  <c r="AJ30" i="21"/>
  <c r="AI30" i="21"/>
  <c r="AH30" i="21"/>
  <c r="AG30" i="21"/>
  <c r="AF30" i="21"/>
  <c r="AE30" i="21"/>
  <c r="AD30" i="21"/>
  <c r="AC30" i="21"/>
  <c r="AB30" i="21"/>
  <c r="AA30" i="21"/>
  <c r="N30" i="21"/>
  <c r="AM29" i="21"/>
  <c r="AL29" i="21"/>
  <c r="AK29" i="21"/>
  <c r="AJ29" i="21"/>
  <c r="AI29" i="21"/>
  <c r="AH29" i="21"/>
  <c r="AG29" i="21"/>
  <c r="AF29" i="21"/>
  <c r="AE29" i="21"/>
  <c r="AD29" i="21"/>
  <c r="AC29" i="21"/>
  <c r="AB29" i="21"/>
  <c r="AA29" i="21"/>
  <c r="N29" i="21"/>
  <c r="AM28" i="21"/>
  <c r="AL28" i="21"/>
  <c r="AK28" i="21"/>
  <c r="AJ28" i="21"/>
  <c r="AI28" i="21"/>
  <c r="AH28" i="21"/>
  <c r="AG28" i="21"/>
  <c r="AF28" i="21"/>
  <c r="AE28" i="21"/>
  <c r="AD28" i="21"/>
  <c r="AC28" i="21"/>
  <c r="AB28" i="21"/>
  <c r="AA28" i="21"/>
  <c r="N28" i="21"/>
  <c r="AM27" i="21"/>
  <c r="AL27" i="21"/>
  <c r="AK27" i="21"/>
  <c r="AJ27" i="21"/>
  <c r="AI27" i="21"/>
  <c r="AH27" i="21"/>
  <c r="AG27" i="21"/>
  <c r="AF27" i="21"/>
  <c r="AE27" i="21"/>
  <c r="AD27" i="21"/>
  <c r="AC27" i="21"/>
  <c r="AB27" i="21"/>
  <c r="AA27" i="21"/>
  <c r="N27" i="21"/>
  <c r="AM26" i="21"/>
  <c r="AL26" i="21"/>
  <c r="AK26" i="21"/>
  <c r="AJ26" i="21"/>
  <c r="AI26" i="21"/>
  <c r="AH26" i="21"/>
  <c r="AG26" i="21"/>
  <c r="AF26" i="21"/>
  <c r="AE26" i="21"/>
  <c r="AD26" i="21"/>
  <c r="AC26" i="21"/>
  <c r="AB26" i="21"/>
  <c r="AA26" i="21"/>
  <c r="N26" i="21"/>
  <c r="AM25" i="21"/>
  <c r="AL25" i="21"/>
  <c r="AK25" i="21"/>
  <c r="AJ25" i="21"/>
  <c r="AI25" i="21"/>
  <c r="AH25" i="21"/>
  <c r="AG25" i="21"/>
  <c r="AF25" i="21"/>
  <c r="AE25" i="21"/>
  <c r="AD25" i="21"/>
  <c r="AC25" i="21"/>
  <c r="AB25" i="21"/>
  <c r="AA25" i="21"/>
  <c r="N25" i="21"/>
  <c r="AM24" i="21"/>
  <c r="AL24" i="21"/>
  <c r="AK24" i="21"/>
  <c r="AJ24" i="21"/>
  <c r="AI24" i="21"/>
  <c r="AH24" i="21"/>
  <c r="AG24" i="21"/>
  <c r="AF24" i="21"/>
  <c r="AE24" i="21"/>
  <c r="AD24" i="21"/>
  <c r="AC24" i="21"/>
  <c r="AB24" i="21"/>
  <c r="AA24" i="21"/>
  <c r="N24" i="21"/>
  <c r="AM23" i="21"/>
  <c r="AL23" i="21"/>
  <c r="AK23" i="21"/>
  <c r="AJ23" i="21"/>
  <c r="AI23" i="21"/>
  <c r="AH23" i="21"/>
  <c r="AG23" i="21"/>
  <c r="AF23" i="21"/>
  <c r="AE23" i="21"/>
  <c r="AD23" i="21"/>
  <c r="AC23" i="21"/>
  <c r="AB23" i="21"/>
  <c r="AA23" i="21"/>
  <c r="N23" i="21"/>
  <c r="AM22" i="21"/>
  <c r="AL22" i="21"/>
  <c r="AK22" i="21"/>
  <c r="AJ22" i="21"/>
  <c r="AI22" i="21"/>
  <c r="AH22" i="21"/>
  <c r="AG22" i="21"/>
  <c r="AF22" i="21"/>
  <c r="AE22" i="21"/>
  <c r="AD22" i="21"/>
  <c r="AC22" i="21"/>
  <c r="AB22" i="21"/>
  <c r="AA22" i="21"/>
  <c r="N22" i="21"/>
  <c r="AM21" i="21"/>
  <c r="AL21" i="21"/>
  <c r="AK21" i="21"/>
  <c r="AJ21" i="21"/>
  <c r="AI21" i="21"/>
  <c r="AH21" i="21"/>
  <c r="AG21" i="21"/>
  <c r="AF21" i="21"/>
  <c r="AE21" i="21"/>
  <c r="AD21" i="21"/>
  <c r="AC21" i="21"/>
  <c r="AB21" i="21"/>
  <c r="AA21" i="21"/>
  <c r="N21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N15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N14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N13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Z10" i="21"/>
  <c r="Y10" i="21"/>
  <c r="X10" i="21"/>
  <c r="W10" i="21"/>
  <c r="V10" i="21"/>
  <c r="V11" i="21" s="1"/>
  <c r="U10" i="21"/>
  <c r="U11" i="21" s="1"/>
  <c r="T10" i="21"/>
  <c r="T11" i="21" s="1"/>
  <c r="S10" i="21"/>
  <c r="R10" i="21"/>
  <c r="Q10" i="21"/>
  <c r="Q35" i="21" s="1"/>
  <c r="P10" i="21"/>
  <c r="O10" i="21"/>
  <c r="M10" i="21"/>
  <c r="M35" i="21" s="1"/>
  <c r="L10" i="21"/>
  <c r="L11" i="21" s="1"/>
  <c r="K10" i="21"/>
  <c r="J10" i="21"/>
  <c r="J35" i="21" s="1"/>
  <c r="I10" i="21"/>
  <c r="H10" i="21"/>
  <c r="G10" i="21"/>
  <c r="F10" i="21"/>
  <c r="E10" i="21"/>
  <c r="D10" i="21"/>
  <c r="D35" i="21" s="1"/>
  <c r="C10" i="21"/>
  <c r="B10" i="21"/>
  <c r="B35" i="21" s="1"/>
  <c r="AM9" i="21"/>
  <c r="AL9" i="21"/>
  <c r="AK9" i="21"/>
  <c r="AJ9" i="21"/>
  <c r="AI9" i="21"/>
  <c r="AH9" i="21"/>
  <c r="AG9" i="21"/>
  <c r="AF9" i="21"/>
  <c r="AE9" i="21"/>
  <c r="AD9" i="21"/>
  <c r="AC9" i="21"/>
  <c r="AB9" i="21"/>
  <c r="AA9" i="21"/>
  <c r="N9" i="21"/>
  <c r="AM8" i="21"/>
  <c r="AL8" i="21"/>
  <c r="AK8" i="21"/>
  <c r="AJ8" i="21"/>
  <c r="AI8" i="21"/>
  <c r="AH8" i="21"/>
  <c r="AG8" i="21"/>
  <c r="AF8" i="21"/>
  <c r="AF10" i="21" s="1"/>
  <c r="AE8" i="21"/>
  <c r="AD8" i="21"/>
  <c r="AC8" i="21"/>
  <c r="AB8" i="21"/>
  <c r="AA8" i="21"/>
  <c r="N8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N7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N6" i="21"/>
  <c r="AA5" i="21"/>
  <c r="N5" i="21"/>
  <c r="Y35" i="21" l="1"/>
  <c r="Y53" i="21" s="1"/>
  <c r="AI10" i="21"/>
  <c r="AG10" i="21"/>
  <c r="AG11" i="21" s="1"/>
  <c r="AE10" i="21"/>
  <c r="AE11" i="21" s="1"/>
  <c r="AM10" i="21"/>
  <c r="AM11" i="21" s="1"/>
  <c r="AC10" i="21"/>
  <c r="AC11" i="21" s="1"/>
  <c r="AK10" i="21"/>
  <c r="AK11" i="21" s="1"/>
  <c r="AH10" i="21"/>
  <c r="AH11" i="21" s="1"/>
  <c r="F35" i="21"/>
  <c r="F53" i="21" s="1"/>
  <c r="O35" i="21"/>
  <c r="O53" i="21" s="1"/>
  <c r="W35" i="21"/>
  <c r="W53" i="21" s="1"/>
  <c r="I35" i="21"/>
  <c r="I53" i="21" s="1"/>
  <c r="AD10" i="21"/>
  <c r="AL10" i="21"/>
  <c r="U35" i="21"/>
  <c r="U53" i="21" s="1"/>
  <c r="AM12" i="21"/>
  <c r="AN33" i="21"/>
  <c r="Q53" i="21"/>
  <c r="AJ10" i="21"/>
  <c r="AJ11" i="21" s="1"/>
  <c r="AA10" i="21"/>
  <c r="AA11" i="21" s="1"/>
  <c r="AK12" i="21"/>
  <c r="AE12" i="21"/>
  <c r="B53" i="21"/>
  <c r="J53" i="21"/>
  <c r="AN8" i="21"/>
  <c r="AI12" i="21"/>
  <c r="AI35" i="21" s="1"/>
  <c r="AN15" i="21"/>
  <c r="AN22" i="21"/>
  <c r="AN24" i="21"/>
  <c r="AJ12" i="21"/>
  <c r="M11" i="21"/>
  <c r="AD12" i="21"/>
  <c r="AL12" i="21"/>
  <c r="AN30" i="21"/>
  <c r="AN32" i="21"/>
  <c r="O11" i="21"/>
  <c r="AN14" i="21"/>
  <c r="Q11" i="21"/>
  <c r="AN25" i="21"/>
  <c r="T35" i="21"/>
  <c r="T53" i="21" s="1"/>
  <c r="D53" i="21"/>
  <c r="AN42" i="21"/>
  <c r="M53" i="21"/>
  <c r="AE36" i="21"/>
  <c r="AM36" i="21"/>
  <c r="AN45" i="21"/>
  <c r="AF36" i="21"/>
  <c r="AN7" i="21"/>
  <c r="AC12" i="21"/>
  <c r="E35" i="21"/>
  <c r="E53" i="21" s="1"/>
  <c r="AG12" i="21"/>
  <c r="G35" i="21"/>
  <c r="G53" i="21" s="1"/>
  <c r="N12" i="21"/>
  <c r="E11" i="21"/>
  <c r="F11" i="21"/>
  <c r="D11" i="21"/>
  <c r="AN9" i="21"/>
  <c r="AA36" i="21"/>
  <c r="AN39" i="21"/>
  <c r="AH36" i="21"/>
  <c r="AN48" i="21"/>
  <c r="AN50" i="21"/>
  <c r="AC36" i="21"/>
  <c r="AK36" i="21"/>
  <c r="AD36" i="21"/>
  <c r="AL36" i="21"/>
  <c r="AN43" i="21"/>
  <c r="AJ36" i="21"/>
  <c r="AN49" i="21"/>
  <c r="AN54" i="21"/>
  <c r="AN6" i="21"/>
  <c r="AI11" i="21"/>
  <c r="AF11" i="21"/>
  <c r="V35" i="21"/>
  <c r="V53" i="21" s="1"/>
  <c r="AN37" i="21"/>
  <c r="Z35" i="21"/>
  <c r="Z53" i="21" s="1"/>
  <c r="Z11" i="21"/>
  <c r="C35" i="21"/>
  <c r="C53" i="21" s="1"/>
  <c r="C11" i="21"/>
  <c r="AN27" i="21"/>
  <c r="AB10" i="21"/>
  <c r="G11" i="21"/>
  <c r="AN21" i="21"/>
  <c r="AN23" i="21"/>
  <c r="AI36" i="21"/>
  <c r="K35" i="21"/>
  <c r="K53" i="21" s="1"/>
  <c r="K11" i="21"/>
  <c r="N10" i="21"/>
  <c r="N11" i="21" s="1"/>
  <c r="I11" i="21"/>
  <c r="AN41" i="21"/>
  <c r="AB36" i="21"/>
  <c r="AN44" i="21"/>
  <c r="J11" i="21"/>
  <c r="W11" i="21"/>
  <c r="AF12" i="21"/>
  <c r="AF35" i="21" s="1"/>
  <c r="AN26" i="21"/>
  <c r="L35" i="21"/>
  <c r="L53" i="21" s="1"/>
  <c r="S35" i="21"/>
  <c r="S53" i="21" s="1"/>
  <c r="S11" i="21"/>
  <c r="AN34" i="21"/>
  <c r="H35" i="21"/>
  <c r="H53" i="21" s="1"/>
  <c r="H11" i="21"/>
  <c r="P35" i="21"/>
  <c r="P53" i="21" s="1"/>
  <c r="P11" i="21"/>
  <c r="X35" i="21"/>
  <c r="X53" i="21" s="1"/>
  <c r="X11" i="21"/>
  <c r="Y11" i="21"/>
  <c r="AN28" i="21"/>
  <c r="AN29" i="21"/>
  <c r="AN40" i="21"/>
  <c r="R35" i="21"/>
  <c r="R53" i="21" s="1"/>
  <c r="R11" i="21"/>
  <c r="AB12" i="21"/>
  <c r="AN13" i="21"/>
  <c r="B11" i="21"/>
  <c r="AA12" i="21"/>
  <c r="AH12" i="21"/>
  <c r="AN31" i="21"/>
  <c r="AG36" i="21"/>
  <c r="AN46" i="21"/>
  <c r="AN47" i="21"/>
  <c r="N36" i="21"/>
  <c r="AN51" i="21"/>
  <c r="AN52" i="21"/>
  <c r="AN38" i="21"/>
  <c r="AE35" i="21" l="1"/>
  <c r="AE53" i="21" s="1"/>
  <c r="AE65" i="21" s="1"/>
  <c r="AL35" i="21"/>
  <c r="AL53" i="21" s="1"/>
  <c r="AL65" i="21" s="1"/>
  <c r="AL11" i="21"/>
  <c r="AK35" i="21"/>
  <c r="AG35" i="21"/>
  <c r="AM35" i="21"/>
  <c r="AM53" i="21" s="1"/>
  <c r="AM65" i="21" s="1"/>
  <c r="AD35" i="21"/>
  <c r="AD53" i="21" s="1"/>
  <c r="AD65" i="21" s="1"/>
  <c r="AJ35" i="21"/>
  <c r="AJ53" i="21" s="1"/>
  <c r="AJ65" i="21" s="1"/>
  <c r="AD11" i="21"/>
  <c r="AC35" i="21"/>
  <c r="AC53" i="21" s="1"/>
  <c r="AC65" i="21" s="1"/>
  <c r="AH35" i="21"/>
  <c r="AH53" i="21" s="1"/>
  <c r="AH65" i="21" s="1"/>
  <c r="AK53" i="21"/>
  <c r="AK65" i="21" s="1"/>
  <c r="AF53" i="21"/>
  <c r="AF65" i="21" s="1"/>
  <c r="N53" i="21"/>
  <c r="N35" i="21"/>
  <c r="AG53" i="21"/>
  <c r="AG65" i="21" s="1"/>
  <c r="AA35" i="21"/>
  <c r="AB11" i="21"/>
  <c r="AN10" i="21"/>
  <c r="AN11" i="21" s="1"/>
  <c r="AB35" i="21"/>
  <c r="AN12" i="21"/>
  <c r="AA53" i="21"/>
  <c r="AI53" i="21"/>
  <c r="AI65" i="21" s="1"/>
  <c r="AN36" i="21"/>
  <c r="AN35" i="21" l="1"/>
  <c r="AB53" i="21"/>
  <c r="AN53" i="21" l="1"/>
  <c r="AN65" i="21" s="1"/>
  <c r="AB65" i="21"/>
  <c r="Z21" i="20" l="1"/>
  <c r="Y18" i="20"/>
  <c r="Y20" i="20" s="1"/>
  <c r="Z17" i="20"/>
  <c r="Z18" i="20" l="1"/>
  <c r="Z20" i="20"/>
  <c r="Y22" i="20"/>
  <c r="Z22" i="20" s="1"/>
  <c r="Z19" i="20"/>
  <c r="Y6" i="20" l="1"/>
  <c r="Y8" i="20" s="1"/>
  <c r="Y10" i="20" s="1"/>
  <c r="G10" i="20" l="1"/>
  <c r="G9" i="20"/>
  <c r="G8" i="20"/>
  <c r="G7" i="20"/>
  <c r="G6" i="20"/>
  <c r="G5" i="20"/>
  <c r="G4" i="20"/>
  <c r="E10" i="20"/>
  <c r="E9" i="20"/>
  <c r="J9" i="20" s="1"/>
  <c r="E8" i="20"/>
  <c r="E7" i="20"/>
  <c r="E6" i="20"/>
  <c r="E5" i="20"/>
  <c r="Z5" i="20" s="1"/>
  <c r="E4" i="20"/>
  <c r="J4" i="20" s="1"/>
  <c r="D4" i="20"/>
  <c r="D5" i="20"/>
  <c r="D6" i="20"/>
  <c r="D7" i="20"/>
  <c r="D8" i="20"/>
  <c r="D9" i="20"/>
  <c r="D10" i="20"/>
  <c r="T10" i="20"/>
  <c r="T9" i="20"/>
  <c r="T8" i="20"/>
  <c r="T7" i="20"/>
  <c r="T6" i="20"/>
  <c r="T5" i="20"/>
  <c r="T4" i="20"/>
  <c r="M10" i="20"/>
  <c r="M9" i="20"/>
  <c r="M8" i="20"/>
  <c r="M7" i="20"/>
  <c r="M6" i="20"/>
  <c r="M5" i="20"/>
  <c r="M4" i="20"/>
  <c r="V10" i="20"/>
  <c r="V9" i="20"/>
  <c r="V8" i="20"/>
  <c r="V7" i="20"/>
  <c r="V6" i="20"/>
  <c r="V5" i="20"/>
  <c r="V4" i="20"/>
  <c r="O4" i="20"/>
  <c r="O5" i="20"/>
  <c r="O6" i="20"/>
  <c r="O7" i="20"/>
  <c r="O8" i="20"/>
  <c r="O9" i="20"/>
  <c r="O10" i="20"/>
  <c r="Z8" i="20" l="1"/>
  <c r="J8" i="20"/>
  <c r="Z6" i="20"/>
  <c r="J6" i="20"/>
  <c r="Z7" i="20"/>
  <c r="J7" i="20"/>
  <c r="Z10" i="20"/>
  <c r="J10" i="20"/>
  <c r="H4" i="20"/>
  <c r="J5" i="20"/>
  <c r="F5" i="20"/>
  <c r="H5" i="20"/>
  <c r="H6" i="20"/>
  <c r="F7" i="20"/>
  <c r="F4" i="20"/>
  <c r="H7" i="20"/>
  <c r="H9" i="20"/>
  <c r="Z9" i="20"/>
  <c r="H8" i="20"/>
  <c r="F8" i="20"/>
  <c r="H10" i="20"/>
  <c r="F10" i="20"/>
  <c r="F9" i="20"/>
  <c r="F6" i="20"/>
  <c r="Z40" i="1" l="1"/>
  <c r="Z36" i="1" s="1"/>
  <c r="X40" i="1"/>
  <c r="X36" i="1" s="1"/>
  <c r="Y36" i="1"/>
  <c r="W36" i="1"/>
  <c r="V36" i="1"/>
  <c r="U36" i="1"/>
  <c r="T36" i="1"/>
  <c r="S36" i="1"/>
  <c r="R36" i="1"/>
  <c r="Q36" i="1"/>
  <c r="P36" i="1"/>
  <c r="O36" i="1"/>
  <c r="Z12" i="1"/>
  <c r="Y12" i="1"/>
  <c r="X12" i="1"/>
  <c r="W12" i="1"/>
  <c r="V12" i="1"/>
  <c r="U12" i="1"/>
  <c r="T12" i="1"/>
  <c r="S12" i="1"/>
  <c r="R12" i="1"/>
  <c r="Q12" i="1"/>
  <c r="P12" i="1"/>
  <c r="O12" i="1"/>
  <c r="Z10" i="1"/>
  <c r="Y10" i="1"/>
  <c r="X10" i="1"/>
  <c r="X11" i="1" s="1"/>
  <c r="W10" i="1"/>
  <c r="V10" i="1"/>
  <c r="V35" i="1" s="1"/>
  <c r="U10" i="1"/>
  <c r="T10" i="1"/>
  <c r="S10" i="1"/>
  <c r="R10" i="1"/>
  <c r="Q10" i="1"/>
  <c r="P10" i="1"/>
  <c r="P11" i="1" s="1"/>
  <c r="O10" i="1"/>
  <c r="M36" i="1"/>
  <c r="L36" i="1"/>
  <c r="K36" i="1"/>
  <c r="J36" i="1"/>
  <c r="I36" i="1"/>
  <c r="H36" i="1"/>
  <c r="G36" i="1"/>
  <c r="F36" i="1"/>
  <c r="E36" i="1"/>
  <c r="D36" i="1"/>
  <c r="C36" i="1"/>
  <c r="B36" i="1"/>
  <c r="I30" i="1"/>
  <c r="I27" i="1"/>
  <c r="I12" i="1" s="1"/>
  <c r="J13" i="1"/>
  <c r="J12" i="1" s="1"/>
  <c r="M12" i="1"/>
  <c r="L12" i="1"/>
  <c r="K12" i="1"/>
  <c r="H12" i="1"/>
  <c r="G12" i="1"/>
  <c r="F12" i="1"/>
  <c r="E12" i="1"/>
  <c r="D12" i="1"/>
  <c r="C12" i="1"/>
  <c r="B12" i="1"/>
  <c r="L10" i="1"/>
  <c r="K10" i="1"/>
  <c r="J10" i="1"/>
  <c r="J11" i="1" s="1"/>
  <c r="I10" i="1"/>
  <c r="I11" i="1" s="1"/>
  <c r="H10" i="1"/>
  <c r="G10" i="1"/>
  <c r="F10" i="1"/>
  <c r="F11" i="1" s="1"/>
  <c r="E10" i="1"/>
  <c r="E11" i="1" s="1"/>
  <c r="D10" i="1"/>
  <c r="C10" i="1"/>
  <c r="B10" i="1"/>
  <c r="B11" i="1" s="1"/>
  <c r="M8" i="1"/>
  <c r="M10" i="1" s="1"/>
  <c r="M11" i="1" s="1"/>
  <c r="S35" i="1" l="1"/>
  <c r="Q35" i="1"/>
  <c r="Q53" i="1" s="1"/>
  <c r="Y35" i="1"/>
  <c r="O35" i="1"/>
  <c r="W35" i="1"/>
  <c r="H35" i="1"/>
  <c r="H53" i="1" s="1"/>
  <c r="M35" i="1"/>
  <c r="M53" i="1" s="1"/>
  <c r="C35" i="1"/>
  <c r="C53" i="1" s="1"/>
  <c r="P35" i="1"/>
  <c r="P53" i="1" s="1"/>
  <c r="I35" i="1"/>
  <c r="I53" i="1" s="1"/>
  <c r="X35" i="1"/>
  <c r="X53" i="1" s="1"/>
  <c r="C11" i="1"/>
  <c r="O11" i="1"/>
  <c r="W11" i="1"/>
  <c r="G35" i="1"/>
  <c r="G53" i="1" s="1"/>
  <c r="D35" i="1"/>
  <c r="D53" i="1" s="1"/>
  <c r="T35" i="1"/>
  <c r="K35" i="1"/>
  <c r="K53" i="1" s="1"/>
  <c r="H11" i="1"/>
  <c r="U35" i="1"/>
  <c r="U53" i="1" s="1"/>
  <c r="Q11" i="1"/>
  <c r="E35" i="1"/>
  <c r="E53" i="1" s="1"/>
  <c r="K11" i="1"/>
  <c r="F35" i="1"/>
  <c r="F53" i="1" s="1"/>
  <c r="Y11" i="1"/>
  <c r="L35" i="1"/>
  <c r="L53" i="1" s="1"/>
  <c r="R35" i="1"/>
  <c r="Z35" i="1"/>
  <c r="Z53" i="1" s="1"/>
  <c r="R11" i="1"/>
  <c r="Z11" i="1"/>
  <c r="S11" i="1"/>
  <c r="U11" i="1"/>
  <c r="T11" i="1"/>
  <c r="V11" i="1"/>
  <c r="B35" i="1"/>
  <c r="B53" i="1" s="1"/>
  <c r="J35" i="1"/>
  <c r="J53" i="1" s="1"/>
  <c r="D11" i="1"/>
  <c r="L11" i="1"/>
  <c r="G11" i="1"/>
  <c r="AN64" i="1"/>
  <c r="AN63" i="1"/>
  <c r="AN62" i="1"/>
  <c r="AN61" i="1"/>
  <c r="AN60" i="1"/>
  <c r="AN59" i="1"/>
  <c r="AN58" i="1"/>
  <c r="AN57" i="1"/>
  <c r="AN56" i="1"/>
  <c r="AN55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Y53" i="1"/>
  <c r="W53" i="1"/>
  <c r="V53" i="1"/>
  <c r="T53" i="1"/>
  <c r="S53" i="1"/>
  <c r="R53" i="1"/>
  <c r="O53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N52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N51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N50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N49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N48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N47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N46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N45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N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N43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N42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N41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N40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N39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N38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N37" i="1"/>
  <c r="AA36" i="1"/>
  <c r="N36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N34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N33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N32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N31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N30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N29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N28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N27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N26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N25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N24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N23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N22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N21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N15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N14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N13" i="1"/>
  <c r="AA12" i="1"/>
  <c r="N12" i="1"/>
  <c r="AA10" i="1"/>
  <c r="N10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N9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N8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N7" i="1"/>
  <c r="AB6" i="1"/>
  <c r="AC6" i="1"/>
  <c r="AD6" i="1"/>
  <c r="AE6" i="1"/>
  <c r="AF6" i="1"/>
  <c r="AG6" i="1"/>
  <c r="AH6" i="1"/>
  <c r="AI6" i="1"/>
  <c r="AJ6" i="1"/>
  <c r="AK6" i="1"/>
  <c r="AL6" i="1"/>
  <c r="AM6" i="1"/>
  <c r="AA6" i="1"/>
  <c r="N6" i="1"/>
  <c r="AA5" i="1"/>
  <c r="N5" i="1"/>
  <c r="AB10" i="1" l="1"/>
  <c r="AB11" i="1" s="1"/>
  <c r="AJ10" i="1"/>
  <c r="AJ11" i="1" s="1"/>
  <c r="AI10" i="1"/>
  <c r="AI11" i="1" s="1"/>
  <c r="AA35" i="1"/>
  <c r="AC10" i="1"/>
  <c r="AK10" i="1"/>
  <c r="AK11" i="1" s="1"/>
  <c r="N35" i="1"/>
  <c r="AN54" i="1"/>
  <c r="N11" i="1"/>
  <c r="AA11" i="1"/>
  <c r="AN47" i="1"/>
  <c r="AD10" i="1"/>
  <c r="AD11" i="1" s="1"/>
  <c r="AL10" i="1"/>
  <c r="AL11" i="1" s="1"/>
  <c r="AF12" i="1"/>
  <c r="AN24" i="1"/>
  <c r="N53" i="1"/>
  <c r="AN6" i="1"/>
  <c r="AN42" i="1"/>
  <c r="AN51" i="1"/>
  <c r="AJ36" i="1"/>
  <c r="AA53" i="1"/>
  <c r="AN46" i="1"/>
  <c r="AN44" i="1"/>
  <c r="AN32" i="1"/>
  <c r="AN38" i="1"/>
  <c r="AE10" i="1"/>
  <c r="AE11" i="1" s="1"/>
  <c r="AM10" i="1"/>
  <c r="AN31" i="1"/>
  <c r="AI36" i="1"/>
  <c r="AN21" i="1"/>
  <c r="AN25" i="1"/>
  <c r="AG10" i="1"/>
  <c r="AG11" i="1" s="1"/>
  <c r="AC12" i="1"/>
  <c r="AK12" i="1"/>
  <c r="AN29" i="1"/>
  <c r="AN33" i="1"/>
  <c r="AG12" i="1"/>
  <c r="AC36" i="1"/>
  <c r="AK36" i="1"/>
  <c r="AE36" i="1"/>
  <c r="AM36" i="1"/>
  <c r="AG36" i="1"/>
  <c r="AN41" i="1"/>
  <c r="AN48" i="1"/>
  <c r="AN13" i="1"/>
  <c r="AM12" i="1"/>
  <c r="AI12" i="1"/>
  <c r="AN23" i="1"/>
  <c r="AN26" i="1"/>
  <c r="AF10" i="1"/>
  <c r="AN8" i="1"/>
  <c r="AN7" i="1"/>
  <c r="AN34" i="1"/>
  <c r="AN45" i="1"/>
  <c r="AH10" i="1"/>
  <c r="AH12" i="1"/>
  <c r="AD36" i="1"/>
  <c r="AL36" i="1"/>
  <c r="AN40" i="1"/>
  <c r="AN43" i="1"/>
  <c r="AN49" i="1"/>
  <c r="AN50" i="1"/>
  <c r="AN22" i="1"/>
  <c r="AN30" i="1"/>
  <c r="AN39" i="1"/>
  <c r="AF36" i="1"/>
  <c r="AN9" i="1"/>
  <c r="AC11" i="1"/>
  <c r="AN14" i="1"/>
  <c r="AN15" i="1"/>
  <c r="AB12" i="1"/>
  <c r="AB35" i="1" s="1"/>
  <c r="AJ12" i="1"/>
  <c r="AN27" i="1"/>
  <c r="AN28" i="1"/>
  <c r="AH36" i="1"/>
  <c r="AD12" i="1"/>
  <c r="AL12" i="1"/>
  <c r="AN37" i="1"/>
  <c r="AB36" i="1"/>
  <c r="AN52" i="1"/>
  <c r="AE12" i="1"/>
  <c r="AJ35" i="1" l="1"/>
  <c r="AJ53" i="1" s="1"/>
  <c r="AJ65" i="1" s="1"/>
  <c r="AK35" i="1"/>
  <c r="AK53" i="1" s="1"/>
  <c r="AK65" i="1" s="1"/>
  <c r="AI35" i="1"/>
  <c r="AI53" i="1" s="1"/>
  <c r="AI65" i="1" s="1"/>
  <c r="AE35" i="1"/>
  <c r="AE53" i="1" s="1"/>
  <c r="AE65" i="1" s="1"/>
  <c r="AC35" i="1"/>
  <c r="AC53" i="1" s="1"/>
  <c r="AC65" i="1" s="1"/>
  <c r="AL35" i="1"/>
  <c r="AL53" i="1" s="1"/>
  <c r="AL65" i="1" s="1"/>
  <c r="AD35" i="1"/>
  <c r="AD53" i="1" s="1"/>
  <c r="AD65" i="1" s="1"/>
  <c r="AG35" i="1"/>
  <c r="AG53" i="1" s="1"/>
  <c r="AG65" i="1" s="1"/>
  <c r="AN10" i="1"/>
  <c r="AN11" i="1" s="1"/>
  <c r="AM11" i="1"/>
  <c r="AM35" i="1"/>
  <c r="AM53" i="1" s="1"/>
  <c r="AM65" i="1" s="1"/>
  <c r="AB53" i="1"/>
  <c r="AF35" i="1"/>
  <c r="AF53" i="1" s="1"/>
  <c r="AF65" i="1" s="1"/>
  <c r="AF11" i="1"/>
  <c r="AN12" i="1"/>
  <c r="AN36" i="1"/>
  <c r="AH11" i="1"/>
  <c r="AH35" i="1"/>
  <c r="AH53" i="1" s="1"/>
  <c r="AH65" i="1" s="1"/>
  <c r="AB65" i="1" l="1"/>
  <c r="AN53" i="1"/>
  <c r="AN65" i="1" s="1"/>
  <c r="AN35" i="1"/>
</calcChain>
</file>

<file path=xl/comments1.xml><?xml version="1.0" encoding="utf-8"?>
<comments xmlns="http://schemas.openxmlformats.org/spreadsheetml/2006/main">
  <authors>
    <author>李娟</author>
  </authors>
  <commentList>
    <comment ref="G7" authorId="0" shapeId="0">
      <text>
        <r>
          <rPr>
            <b/>
            <sz val="9"/>
            <color indexed="81"/>
            <rFont val="宋体"/>
            <family val="3"/>
            <charset val="134"/>
          </rPr>
          <t>扣减2019H1特通</t>
        </r>
      </text>
    </comment>
    <comment ref="O8" authorId="0" shapeId="0">
      <text>
        <r>
          <rPr>
            <b/>
            <sz val="9"/>
            <color indexed="81"/>
            <rFont val="宋体"/>
            <family val="3"/>
            <charset val="134"/>
          </rPr>
          <t>7月8日更新：
+3家单品牌</t>
        </r>
      </text>
    </comment>
    <comment ref="O9" authorId="0" shapeId="0">
      <text>
        <r>
          <rPr>
            <b/>
            <sz val="9"/>
            <color indexed="81"/>
            <rFont val="宋体"/>
            <family val="3"/>
            <charset val="134"/>
          </rPr>
          <t>7月8日更新：
+3家单品牌</t>
        </r>
      </text>
    </comment>
    <comment ref="O12" authorId="0" shapeId="0">
      <text>
        <r>
          <rPr>
            <b/>
            <sz val="9"/>
            <color indexed="81"/>
            <rFont val="宋体"/>
            <family val="3"/>
            <charset val="134"/>
          </rPr>
          <t>7月8日更新：
+单品牌</t>
        </r>
      </text>
    </comment>
  </commentList>
</comments>
</file>

<file path=xl/sharedStrings.xml><?xml version="1.0" encoding="utf-8"?>
<sst xmlns="http://schemas.openxmlformats.org/spreadsheetml/2006/main" count="417" uniqueCount="172">
  <si>
    <t>一、零售原价金额</t>
  </si>
  <si>
    <t>二、公司零售额</t>
  </si>
  <si>
    <t>三、回款</t>
  </si>
  <si>
    <t>四、营业收入</t>
  </si>
  <si>
    <t>五、营业成本</t>
  </si>
  <si>
    <t>六、销售毛利</t>
  </si>
  <si>
    <t>销售毛利率</t>
  </si>
  <si>
    <t>七、销售费用-渠道费用</t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</si>
  <si>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</si>
  <si>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</si>
  <si>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</si>
  <si>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</si>
  <si>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</si>
  <si>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</si>
  <si>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</si>
  <si>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</si>
  <si>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</si>
  <si>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</si>
  <si>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</si>
  <si>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</si>
  <si>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13、仓储物流费</t>
  </si>
  <si>
    <t>14、长期待摊、折旧费用</t>
  </si>
  <si>
    <t>15、信息系统维护费</t>
  </si>
  <si>
    <t>16、市场秩序维护费</t>
  </si>
  <si>
    <t>17、办公费</t>
  </si>
  <si>
    <t>渠道利润</t>
  </si>
  <si>
    <t>1、广告费</t>
  </si>
  <si>
    <t>2、广告劳务费</t>
  </si>
  <si>
    <t>3、广告制作费</t>
  </si>
  <si>
    <t>5、创新营销费</t>
  </si>
  <si>
    <t>6、创意咨询服务</t>
  </si>
  <si>
    <t>7、公关费</t>
  </si>
  <si>
    <t>8、市场调研费</t>
  </si>
  <si>
    <t>9、促销费</t>
  </si>
  <si>
    <t>10、渠道建设费</t>
  </si>
  <si>
    <t>11、人资费</t>
  </si>
  <si>
    <t>16、办公费</t>
  </si>
  <si>
    <t>销售利润</t>
  </si>
  <si>
    <t>渠道</t>
    <phoneticPr fontId="2" type="noConversion"/>
  </si>
  <si>
    <t xml:space="preserve">      月度
项目      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</si>
  <si>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</si>
  <si>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</si>
  <si>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</si>
  <si>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</si>
  <si>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</si>
  <si>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</si>
  <si>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</si>
  <si>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</si>
  <si>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</si>
  <si>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</si>
  <si>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</si>
  <si>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</si>
  <si>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全年</t>
    <phoneticPr fontId="2" type="noConversion"/>
  </si>
  <si>
    <t>自然堂事业部</t>
    <phoneticPr fontId="2" type="noConversion"/>
  </si>
  <si>
    <t>八、销售费用-市场费用</t>
  </si>
  <si>
    <t>自然堂美妆</t>
    <phoneticPr fontId="2" type="noConversion"/>
  </si>
  <si>
    <t>项目</t>
    <phoneticPr fontId="2" type="noConversion"/>
  </si>
  <si>
    <t>创意咨询服务</t>
  </si>
  <si>
    <t>市场调研费</t>
  </si>
  <si>
    <t>促销费</t>
  </si>
  <si>
    <t>渠道建设费</t>
  </si>
  <si>
    <t>人资费</t>
  </si>
  <si>
    <t>培训和会议</t>
  </si>
  <si>
    <t>信息系统维护费</t>
  </si>
  <si>
    <t>办公费</t>
  </si>
  <si>
    <t>广告劳务费</t>
  </si>
  <si>
    <t>广告制作费</t>
  </si>
  <si>
    <t>1、促销费</t>
  </si>
  <si>
    <t>2、广告费</t>
  </si>
  <si>
    <t>3、培训和会议</t>
  </si>
  <si>
    <t>4、人资费用</t>
  </si>
  <si>
    <t>5、日常费用</t>
  </si>
  <si>
    <t>6、CRM费用</t>
  </si>
  <si>
    <t>8、广告劳务费</t>
  </si>
  <si>
    <t>9、广告制作费</t>
  </si>
  <si>
    <t>11、调研费</t>
  </si>
  <si>
    <t>12、咨询服务费</t>
  </si>
  <si>
    <t>14、营销推广费</t>
  </si>
  <si>
    <t>战略市场部</t>
    <phoneticPr fontId="2" type="noConversion"/>
  </si>
  <si>
    <t>销售利润（减战略市场部费用）</t>
    <phoneticPr fontId="2" type="noConversion"/>
  </si>
  <si>
    <t>1、仓储物流费</t>
    <phoneticPr fontId="8" type="noConversion"/>
  </si>
  <si>
    <t>2、促销费</t>
    <phoneticPr fontId="8" type="noConversion"/>
  </si>
  <si>
    <t>3、BA劳务费用</t>
    <phoneticPr fontId="8" type="noConversion"/>
  </si>
  <si>
    <t>4、广告费</t>
    <phoneticPr fontId="8" type="noConversion"/>
  </si>
  <si>
    <t>5、培训和会议</t>
    <phoneticPr fontId="8" type="noConversion"/>
  </si>
  <si>
    <t>6、渠道发展费</t>
    <phoneticPr fontId="8" type="noConversion"/>
  </si>
  <si>
    <t>7、渠道建设费</t>
    <phoneticPr fontId="8" type="noConversion"/>
  </si>
  <si>
    <t>8、销售人资费用</t>
    <phoneticPr fontId="8" type="noConversion"/>
  </si>
  <si>
    <t>9、日常费用</t>
    <phoneticPr fontId="8" type="noConversion"/>
  </si>
  <si>
    <t>10、市场秩序维护费</t>
    <phoneticPr fontId="8" type="noConversion"/>
  </si>
  <si>
    <t>11、长期待摊、折旧费用</t>
    <phoneticPr fontId="8" type="noConversion"/>
  </si>
  <si>
    <t>12、折扣折让、货补费用</t>
    <phoneticPr fontId="8" type="noConversion"/>
  </si>
  <si>
    <t>13、物料配赠费用</t>
    <phoneticPr fontId="8" type="noConversion"/>
  </si>
  <si>
    <t>14、咨询服务费</t>
    <phoneticPr fontId="2" type="noConversion"/>
  </si>
  <si>
    <t>15、CRM费用</t>
    <phoneticPr fontId="8" type="noConversion"/>
  </si>
  <si>
    <t>16、调研费</t>
    <phoneticPr fontId="8" type="noConversion"/>
  </si>
  <si>
    <t>17、信息系统维护费</t>
    <phoneticPr fontId="8" type="noConversion"/>
  </si>
  <si>
    <t>15、渠道建设费</t>
    <phoneticPr fontId="2" type="noConversion"/>
  </si>
  <si>
    <t>三、营业收入（净收入）</t>
  </si>
  <si>
    <t>四、营业成本（净成本）</t>
  </si>
  <si>
    <t>新基数表</t>
    <phoneticPr fontId="2" type="noConversion"/>
  </si>
  <si>
    <t>管报</t>
    <phoneticPr fontId="2" type="noConversion"/>
  </si>
  <si>
    <t>10、长期待摊、折旧费用</t>
    <phoneticPr fontId="2" type="noConversion"/>
  </si>
  <si>
    <t>自然堂商超(含单品牌)</t>
    <phoneticPr fontId="2" type="noConversion"/>
  </si>
  <si>
    <t>2020实际/万元</t>
    <phoneticPr fontId="2" type="noConversion"/>
  </si>
  <si>
    <t>自然堂专柜</t>
    <phoneticPr fontId="2" type="noConversion"/>
  </si>
  <si>
    <t>当月指标</t>
    <phoneticPr fontId="2" type="noConversion"/>
  </si>
  <si>
    <t>当月达成</t>
    <phoneticPr fontId="2" type="noConversion"/>
  </si>
  <si>
    <t>达成率</t>
    <phoneticPr fontId="2" type="noConversion"/>
  </si>
  <si>
    <t>自然堂事业部</t>
    <phoneticPr fontId="2" type="noConversion"/>
  </si>
  <si>
    <t>自然堂美妆</t>
    <phoneticPr fontId="2" type="noConversion"/>
  </si>
  <si>
    <t>一盘货</t>
    <phoneticPr fontId="2" type="noConversion"/>
  </si>
  <si>
    <t>事业部含一盘货</t>
    <phoneticPr fontId="2" type="noConversion"/>
  </si>
  <si>
    <t>当月实际</t>
    <phoneticPr fontId="2" type="noConversion"/>
  </si>
  <si>
    <t>当月实际</t>
    <phoneticPr fontId="2" type="noConversion"/>
  </si>
  <si>
    <t>自然堂事业部财务关键指标（单位：万元）-2021年2月</t>
    <phoneticPr fontId="2" type="noConversion"/>
  </si>
  <si>
    <t>自然堂事业部财务关键指标（单位：万元）-2021年1-2月</t>
    <phoneticPr fontId="2" type="noConversion"/>
  </si>
  <si>
    <t>2019实际/万元</t>
    <phoneticPr fontId="2" type="noConversion"/>
  </si>
  <si>
    <t>渠道</t>
    <phoneticPr fontId="2" type="noConversion"/>
  </si>
  <si>
    <t>自然堂美妆</t>
    <phoneticPr fontId="2" type="noConversion"/>
  </si>
  <si>
    <t>自然堂商超(含单品牌)</t>
    <phoneticPr fontId="2" type="noConversion"/>
  </si>
  <si>
    <t>自然堂事业部</t>
    <phoneticPr fontId="2" type="noConversion"/>
  </si>
  <si>
    <t xml:space="preserve">      月度
项目      </t>
    <phoneticPr fontId="2" type="noConversion"/>
  </si>
  <si>
    <t>1月</t>
    <phoneticPr fontId="2" type="noConversion"/>
  </si>
  <si>
    <t>全年</t>
    <phoneticPr fontId="2" type="noConversion"/>
  </si>
  <si>
    <t>全年</t>
    <phoneticPr fontId="2" type="noConversion"/>
  </si>
  <si>
    <t>战略市场部</t>
    <phoneticPr fontId="2" type="noConversion"/>
  </si>
  <si>
    <t>销售利润（减战略市场部费用）</t>
    <phoneticPr fontId="2" type="noConversion"/>
  </si>
  <si>
    <t>同期2020</t>
    <phoneticPr fontId="2" type="noConversion"/>
  </si>
  <si>
    <t>同比2020</t>
    <phoneticPr fontId="2" type="noConversion"/>
  </si>
  <si>
    <t>同期2019</t>
    <phoneticPr fontId="2" type="noConversion"/>
  </si>
  <si>
    <t>同比2019</t>
    <phoneticPr fontId="2" type="noConversion"/>
  </si>
  <si>
    <t>事业部含一盘货</t>
    <phoneticPr fontId="2" type="noConversion"/>
  </si>
  <si>
    <t>累计指标</t>
  </si>
  <si>
    <t>累计达成</t>
  </si>
  <si>
    <t>累计实际</t>
  </si>
  <si>
    <t>一、公司零售额</t>
    <phoneticPr fontId="2" type="noConversion"/>
  </si>
  <si>
    <t>二、营业收入</t>
    <phoneticPr fontId="2" type="noConversion"/>
  </si>
  <si>
    <t>三、销售毛利</t>
    <phoneticPr fontId="2" type="noConversion"/>
  </si>
  <si>
    <t>四、渠道费用</t>
    <phoneticPr fontId="2" type="noConversion"/>
  </si>
  <si>
    <t>五、渠道利润</t>
    <phoneticPr fontId="2" type="noConversion"/>
  </si>
  <si>
    <t>六、市场费用</t>
    <phoneticPr fontId="2" type="noConversion"/>
  </si>
  <si>
    <t>七、销售利润</t>
    <phoneticPr fontId="2" type="noConversion"/>
  </si>
  <si>
    <t>公司零售额</t>
  </si>
  <si>
    <t>营业收入</t>
  </si>
  <si>
    <t>项目</t>
    <phoneticPr fontId="2" type="noConversion"/>
  </si>
  <si>
    <t>特通</t>
    <phoneticPr fontId="2" type="noConversion"/>
  </si>
  <si>
    <t>营收</t>
    <phoneticPr fontId="2" type="noConversion"/>
  </si>
  <si>
    <t>成本</t>
    <phoneticPr fontId="2" type="noConversion"/>
  </si>
  <si>
    <t>其他成本</t>
    <phoneticPr fontId="2" type="noConversion"/>
  </si>
  <si>
    <t>原含特通</t>
    <phoneticPr fontId="2" type="noConversion"/>
  </si>
  <si>
    <t>回款</t>
    <phoneticPr fontId="2" type="noConversion"/>
  </si>
  <si>
    <t>回款</t>
    <phoneticPr fontId="2" type="noConversion"/>
  </si>
  <si>
    <t>4、广告劳务费</t>
  </si>
  <si>
    <t>5、广告制作费</t>
  </si>
  <si>
    <t>6、创新营销费</t>
  </si>
  <si>
    <t>7、创意咨询服务</t>
  </si>
  <si>
    <t>8、公关费</t>
  </si>
  <si>
    <t>9、CRM费用</t>
  </si>
  <si>
    <t>10、创意咨询服务</t>
  </si>
  <si>
    <t>11、市场调研费</t>
  </si>
  <si>
    <t>12、促销费</t>
  </si>
  <si>
    <t>13、渠道建设费</t>
  </si>
  <si>
    <t>14、渠道发展费</t>
  </si>
  <si>
    <t>15、BA劳务费用</t>
  </si>
  <si>
    <t>16、人资费（减掉BA劳务费）</t>
  </si>
  <si>
    <t>17、培训和会议</t>
  </si>
  <si>
    <t>18、仓储物流费</t>
  </si>
  <si>
    <t>19、长期待摊</t>
  </si>
  <si>
    <t>20、信息系统维护费</t>
  </si>
  <si>
    <t>21、市场秩序维护费</t>
  </si>
  <si>
    <t>22、办公费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</si>
</sst>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* #,##0_);_(* \(#,##0\);_(* &quot;-&quot;_);_(@_)"/>
    <numFmt numFmtId="178" formatCode="_(* #,##0.00_);_(* \(#,##0.00\);_(* &quot;-&quot;??_);_(@_)"/>
    <numFmt numFmtId="179" formatCode="0.0%"/>
    <numFmt numFmtId="180" formatCode="_ * #,##0_ ;_ * \-#,##0_ ;_ * &quot;-&quot;??_ ;_ @_ "/>
    <numFmt numFmtId="182" formatCode="_(* #,##0_);_(* \(#,##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1"/>
      <color theme="1" tint="0.1499679555650502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b/>
      <sz val="14"/>
      <color theme="1"/>
      <name val="微软雅黑 Light"/>
      <family val="2"/>
      <charset val="134"/>
    </font>
    <font>
      <b/>
      <sz val="9"/>
      <color indexed="81"/>
      <name val="宋体"/>
      <family val="3"/>
      <charset val="134"/>
    </font>
    <font>
      <sz val="14"/>
      <color theme="1"/>
      <name val="微软雅黑 Light"/>
      <family val="2"/>
      <charset val="134"/>
    </font>
    <font>
      <b/>
      <sz val="16"/>
      <color theme="1"/>
      <name val="微软雅黑 Light"/>
      <family val="2"/>
      <charset val="134"/>
    </font>
    <font>
      <b/>
      <i/>
      <sz val="14"/>
      <color rgb="FF0070C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medium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6" fillId="0" borderId="0"/>
    <xf numFmtId="178" fontId="1" fillId="0" borderId="0" applyFont="0" applyFill="0" applyBorder="0" applyAlignment="0" applyProtection="0">
      <alignment vertical="center"/>
    </xf>
  </cellStyleXfs>
  <cellXfs count="8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176" fontId="0" fillId="2" borderId="0" xfId="0" applyNumberFormat="1" applyFill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9" fontId="4" fillId="2" borderId="0" xfId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82" fontId="0" fillId="0" borderId="0" xfId="2" applyNumberFormat="1" applyFont="1" applyAlignment="1">
      <alignment vertical="center"/>
    </xf>
    <xf numFmtId="0" fontId="5" fillId="0" borderId="2" xfId="0" applyFont="1" applyFill="1" applyBorder="1" applyAlignment="1" applyProtection="1">
      <alignment vertical="center"/>
      <protection hidden="1"/>
    </xf>
    <xf numFmtId="0" fontId="7" fillId="4" borderId="4" xfId="0" applyFont="1" applyFill="1" applyBorder="1" applyAlignment="1">
      <alignment horizontal="left" vertical="top"/>
    </xf>
    <xf numFmtId="0" fontId="7" fillId="0" borderId="4" xfId="0" applyFont="1" applyFill="1" applyBorder="1" applyAlignment="1">
      <alignment horizontal="left" vertical="top"/>
    </xf>
    <xf numFmtId="0" fontId="9" fillId="4" borderId="4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176" fontId="3" fillId="0" borderId="0" xfId="0" applyNumberFormat="1" applyFont="1" applyAlignment="1">
      <alignment vertical="center"/>
    </xf>
    <xf numFmtId="176" fontId="10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79" fontId="11" fillId="0" borderId="0" xfId="1" applyNumberFormat="1" applyFont="1" applyAlignment="1">
      <alignment vertical="center"/>
    </xf>
    <xf numFmtId="182" fontId="11" fillId="0" borderId="0" xfId="2" applyNumberFormat="1" applyFont="1" applyAlignment="1">
      <alignment vertical="center"/>
    </xf>
    <xf numFmtId="0" fontId="0" fillId="0" borderId="0" xfId="0" applyAlignment="1">
      <alignment horizontal="center" vertical="center"/>
    </xf>
    <xf numFmtId="176" fontId="0" fillId="3" borderId="0" xfId="0" applyNumberFormat="1" applyFill="1" applyAlignment="1">
      <alignment vertical="center"/>
    </xf>
    <xf numFmtId="182" fontId="11" fillId="0" borderId="5" xfId="2" applyNumberFormat="1" applyFont="1" applyBorder="1" applyAlignment="1">
      <alignment horizontal="center" vertical="center"/>
    </xf>
    <xf numFmtId="180" fontId="11" fillId="0" borderId="6" xfId="2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79" fontId="11" fillId="0" borderId="4" xfId="1" applyNumberFormat="1" applyFont="1" applyBorder="1" applyAlignment="1">
      <alignment horizontal="center" vertical="center"/>
    </xf>
    <xf numFmtId="182" fontId="11" fillId="0" borderId="7" xfId="2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179" fontId="13" fillId="0" borderId="0" xfId="1" applyNumberFormat="1" applyFont="1" applyAlignment="1">
      <alignment vertical="center"/>
    </xf>
    <xf numFmtId="182" fontId="13" fillId="0" borderId="0" xfId="2" applyNumberFormat="1" applyFont="1" applyAlignment="1">
      <alignment vertical="center"/>
    </xf>
    <xf numFmtId="0" fontId="14" fillId="0" borderId="0" xfId="0" applyFont="1" applyAlignment="1">
      <alignment vertical="center"/>
    </xf>
    <xf numFmtId="179" fontId="14" fillId="0" borderId="0" xfId="1" applyNumberFormat="1" applyFont="1" applyAlignment="1">
      <alignment vertical="center"/>
    </xf>
    <xf numFmtId="182" fontId="14" fillId="0" borderId="0" xfId="2" applyNumberFormat="1" applyFont="1" applyAlignment="1">
      <alignment vertical="center"/>
    </xf>
    <xf numFmtId="0" fontId="11" fillId="0" borderId="22" xfId="0" applyFont="1" applyFill="1" applyBorder="1" applyAlignment="1">
      <alignment vertical="center"/>
    </xf>
    <xf numFmtId="0" fontId="11" fillId="0" borderId="19" xfId="0" applyFont="1" applyFill="1" applyBorder="1" applyAlignment="1">
      <alignment vertical="center"/>
    </xf>
    <xf numFmtId="182" fontId="11" fillId="0" borderId="4" xfId="2" applyNumberFormat="1" applyFont="1" applyFill="1" applyBorder="1" applyAlignment="1">
      <alignment vertical="center"/>
    </xf>
    <xf numFmtId="179" fontId="15" fillId="0" borderId="3" xfId="1" applyNumberFormat="1" applyFont="1" applyFill="1" applyBorder="1" applyAlignment="1" applyProtection="1">
      <alignment horizontal="center" vertical="center"/>
      <protection hidden="1"/>
    </xf>
    <xf numFmtId="179" fontId="15" fillId="0" borderId="14" xfId="1" applyNumberFormat="1" applyFont="1" applyFill="1" applyBorder="1" applyAlignment="1" applyProtection="1">
      <alignment horizontal="center" vertical="center"/>
      <protection hidden="1"/>
    </xf>
    <xf numFmtId="182" fontId="11" fillId="0" borderId="7" xfId="2" applyNumberFormat="1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182" fontId="11" fillId="0" borderId="8" xfId="0" applyNumberFormat="1" applyFont="1" applyFill="1" applyBorder="1" applyAlignment="1">
      <alignment vertical="center"/>
    </xf>
    <xf numFmtId="0" fontId="11" fillId="0" borderId="23" xfId="0" applyFont="1" applyFill="1" applyBorder="1" applyAlignment="1">
      <alignment vertical="center"/>
    </xf>
    <xf numFmtId="0" fontId="11" fillId="0" borderId="20" xfId="0" applyFont="1" applyFill="1" applyBorder="1" applyAlignment="1">
      <alignment vertical="center"/>
    </xf>
    <xf numFmtId="182" fontId="11" fillId="0" borderId="11" xfId="2" applyNumberFormat="1" applyFont="1" applyFill="1" applyBorder="1" applyAlignment="1">
      <alignment vertical="center"/>
    </xf>
    <xf numFmtId="179" fontId="15" fillId="0" borderId="12" xfId="1" applyNumberFormat="1" applyFont="1" applyFill="1" applyBorder="1" applyAlignment="1" applyProtection="1">
      <alignment horizontal="center" vertical="center"/>
      <protection hidden="1"/>
    </xf>
    <xf numFmtId="179" fontId="15" fillId="0" borderId="15" xfId="1" applyNumberFormat="1" applyFont="1" applyFill="1" applyBorder="1" applyAlignment="1" applyProtection="1">
      <alignment horizontal="center" vertical="center"/>
      <protection hidden="1"/>
    </xf>
    <xf numFmtId="182" fontId="11" fillId="0" borderId="9" xfId="2" applyNumberFormat="1" applyFont="1" applyFill="1" applyBorder="1" applyAlignment="1">
      <alignment vertical="center"/>
    </xf>
    <xf numFmtId="182" fontId="11" fillId="0" borderId="10" xfId="0" applyNumberFormat="1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182" fontId="11" fillId="0" borderId="4" xfId="2" applyNumberFormat="1" applyFont="1" applyBorder="1" applyAlignment="1">
      <alignment vertical="center"/>
    </xf>
    <xf numFmtId="179" fontId="15" fillId="0" borderId="3" xfId="1" applyNumberFormat="1" applyFont="1" applyBorder="1" applyAlignment="1" applyProtection="1">
      <alignment horizontal="center" vertical="center"/>
      <protection hidden="1"/>
    </xf>
    <xf numFmtId="179" fontId="15" fillId="0" borderId="14" xfId="1" applyNumberFormat="1" applyFont="1" applyBorder="1" applyAlignment="1" applyProtection="1">
      <alignment horizontal="center" vertical="center"/>
      <protection hidden="1"/>
    </xf>
    <xf numFmtId="182" fontId="11" fillId="0" borderId="7" xfId="2" applyNumberFormat="1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182" fontId="11" fillId="0" borderId="8" xfId="0" applyNumberFormat="1" applyFont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182" fontId="11" fillId="0" borderId="11" xfId="2" applyNumberFormat="1" applyFont="1" applyBorder="1" applyAlignment="1">
      <alignment vertical="center"/>
    </xf>
    <xf numFmtId="179" fontId="15" fillId="0" borderId="12" xfId="1" applyNumberFormat="1" applyFont="1" applyBorder="1" applyAlignment="1" applyProtection="1">
      <alignment horizontal="center" vertical="center"/>
      <protection hidden="1"/>
    </xf>
    <xf numFmtId="179" fontId="15" fillId="0" borderId="15" xfId="1" applyNumberFormat="1" applyFont="1" applyBorder="1" applyAlignment="1" applyProtection="1">
      <alignment horizontal="center" vertical="center"/>
      <protection hidden="1"/>
    </xf>
    <xf numFmtId="182" fontId="11" fillId="0" borderId="9" xfId="2" applyNumberFormat="1" applyFont="1" applyBorder="1" applyAlignment="1">
      <alignment vertical="center"/>
    </xf>
    <xf numFmtId="182" fontId="11" fillId="0" borderId="10" xfId="0" applyNumberFormat="1" applyFont="1" applyBorder="1" applyAlignment="1">
      <alignment vertical="center"/>
    </xf>
    <xf numFmtId="0" fontId="0" fillId="3" borderId="0" xfId="0" applyFill="1" applyAlignment="1">
      <alignment vertical="center"/>
    </xf>
    <xf numFmtId="182" fontId="0" fillId="3" borderId="0" xfId="2" applyNumberFormat="1" applyFont="1" applyFill="1" applyAlignment="1">
      <alignment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百分比" xfId="1" builtinId="5"/>
    <cellStyle name="常规" xfId="0" builtinId="0"/>
    <cellStyle name="常规 4" xfId="5"/>
    <cellStyle name="千位分隔" xfId="2" builtinId="3"/>
    <cellStyle name="千位分隔 2" xfId="6"/>
    <cellStyle name="千位分隔 3 2" xfId="3"/>
    <cellStyle name="千位分隔 4 2 2" xfId="4"/>
  </cellStyles>
  <dxfs count="0"/>
  <tableStyles count="0" defaultTableStyle="TableStyleMedium2" defaultPivotStyle="PivotStyleLight16"/>
  <colors>
    <mruColors>
      <color rgb="FFFFFFCC"/>
      <color rgb="FFCCECFF"/>
      <color rgb="FF333333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3258;&#28982;&#22530;&#36130;&#21153;&#26376;&#32467;/2020&#24180;-6&#26376;&#36215;/&#33258;&#28982;&#22530;&#36130;&#21153;&#26376;&#32467;202012/&#33258;&#28982;&#22530;&#20107;&#19994;&#37096;&#22522;&#25968;&#34920;-&#31649;&#25253;&#37096;&#20998;2020012-0201(&#26356;&#26032;&#25191;&#34892;&#39044;&#31639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利润"/>
      <sheetName val="管理报表mapping"/>
      <sheetName val="业绩分析"/>
      <sheetName val="费用分析"/>
      <sheetName val="序列勿改"/>
      <sheetName val="单品牌调整"/>
      <sheetName val="2020执行预算"/>
      <sheetName val="2019实际"/>
      <sheetName val="一盘货物流费"/>
      <sheetName val="2020年度预算"/>
      <sheetName val="2020实际"/>
      <sheetName val="2020年初预算不用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月度</v>
          </cell>
          <cell r="D2" t="str">
            <v>品牌渠道：</v>
          </cell>
        </row>
        <row r="3">
          <cell r="A3" t="str">
            <v>1月</v>
          </cell>
          <cell r="B3">
            <v>1</v>
          </cell>
          <cell r="D3" t="str">
            <v>自然堂品牌</v>
          </cell>
          <cell r="E3">
            <v>104</v>
          </cell>
        </row>
        <row r="4">
          <cell r="A4" t="str">
            <v>2月</v>
          </cell>
          <cell r="B4">
            <v>2</v>
          </cell>
          <cell r="D4" t="str">
            <v>自然堂品牌2</v>
          </cell>
          <cell r="E4">
            <v>130</v>
          </cell>
        </row>
        <row r="5">
          <cell r="A5" t="str">
            <v>3月</v>
          </cell>
          <cell r="B5">
            <v>3</v>
          </cell>
          <cell r="D5" t="str">
            <v>自然堂线下</v>
          </cell>
          <cell r="E5">
            <v>117</v>
          </cell>
        </row>
        <row r="6">
          <cell r="A6" t="str">
            <v>4月</v>
          </cell>
          <cell r="B6">
            <v>4</v>
          </cell>
          <cell r="D6" t="str">
            <v>自然堂事业部</v>
          </cell>
          <cell r="E6">
            <v>91</v>
          </cell>
        </row>
        <row r="7">
          <cell r="A7" t="str">
            <v>5月</v>
          </cell>
          <cell r="B7">
            <v>5</v>
          </cell>
          <cell r="D7" t="str">
            <v>自然堂美妆</v>
          </cell>
          <cell r="E7">
            <v>0</v>
          </cell>
        </row>
        <row r="8">
          <cell r="A8" t="str">
            <v>6月</v>
          </cell>
          <cell r="B8">
            <v>6</v>
          </cell>
          <cell r="D8" t="str">
            <v>自然堂商超</v>
          </cell>
          <cell r="E8">
            <v>13</v>
          </cell>
        </row>
        <row r="9">
          <cell r="A9" t="str">
            <v>7月</v>
          </cell>
          <cell r="B9">
            <v>7</v>
          </cell>
          <cell r="D9" t="str">
            <v>自然堂货架</v>
          </cell>
          <cell r="E9">
            <v>39</v>
          </cell>
        </row>
        <row r="10">
          <cell r="A10" t="str">
            <v>8月</v>
          </cell>
          <cell r="B10">
            <v>8</v>
          </cell>
          <cell r="D10" t="str">
            <v>自然堂大客户</v>
          </cell>
          <cell r="E10">
            <v>52</v>
          </cell>
        </row>
        <row r="11">
          <cell r="A11" t="str">
            <v>9月</v>
          </cell>
          <cell r="B11">
            <v>9</v>
          </cell>
          <cell r="D11" t="str">
            <v>自然堂电商</v>
          </cell>
          <cell r="E11">
            <v>78</v>
          </cell>
        </row>
        <row r="12">
          <cell r="A12" t="str">
            <v>10月</v>
          </cell>
          <cell r="B12">
            <v>10</v>
          </cell>
        </row>
        <row r="13">
          <cell r="A13" t="str">
            <v>11月</v>
          </cell>
          <cell r="B13">
            <v>11</v>
          </cell>
        </row>
        <row r="14">
          <cell r="A14" t="str">
            <v>12月</v>
          </cell>
          <cell r="B14">
            <v>12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2"/>
  <sheetViews>
    <sheetView showGridLines="0" zoomScale="90" zoomScaleNormal="90" workbookViewId="0">
      <pane xSplit="3" ySplit="3" topLeftCell="K4" activePane="bottomRight" state="frozen"/>
      <selection pane="topRight" activeCell="C1" sqref="C1"/>
      <selection pane="bottomLeft" activeCell="A4" sqref="A4"/>
      <selection pane="bottomRight" activeCell="N12" sqref="N12"/>
    </sheetView>
  </sheetViews>
  <sheetFormatPr defaultRowHeight="19" outlineLevelCol="1" x14ac:dyDescent="0.3"/>
  <cols>
    <col min="1" max="1" width="1.9140625" style="34" customWidth="1"/>
    <col min="2" max="2" width="13.9140625" style="34" hidden="1" customWidth="1"/>
    <col min="3" max="3" width="19.9140625" style="34" customWidth="1" outlineLevel="1"/>
    <col min="4" max="5" width="11.9140625" style="34" customWidth="1" outlineLevel="1"/>
    <col min="6" max="6" width="11.9140625" style="35" customWidth="1"/>
    <col min="7" max="7" width="11.9140625" style="34" customWidth="1" outlineLevel="1"/>
    <col min="8" max="8" width="11.9140625" style="35" customWidth="1"/>
    <col min="9" max="9" width="18.1640625" style="34" hidden="1" customWidth="1" outlineLevel="1"/>
    <col min="10" max="10" width="18.1640625" style="35" hidden="1" customWidth="1"/>
    <col min="11" max="12" width="11.9140625" style="34" customWidth="1" outlineLevel="1"/>
    <col min="13" max="13" width="11.9140625" style="35" customWidth="1"/>
    <col min="14" max="14" width="11.9140625" style="34" customWidth="1" outlineLevel="1"/>
    <col min="15" max="15" width="11.9140625" style="35" customWidth="1"/>
    <col min="16" max="16" width="18.1640625" style="34" hidden="1" customWidth="1" outlineLevel="1"/>
    <col min="17" max="17" width="18.1640625" style="35" hidden="1" customWidth="1"/>
    <col min="18" max="19" width="11.9140625" style="34" customWidth="1" outlineLevel="1"/>
    <col min="20" max="20" width="11.9140625" style="35" customWidth="1"/>
    <col min="21" max="21" width="11.9140625" style="34" customWidth="1" outlineLevel="1"/>
    <col min="22" max="22" width="11.9140625" style="35" customWidth="1"/>
    <col min="23" max="23" width="18.1640625" style="35" hidden="1" customWidth="1" outlineLevel="1"/>
    <col min="24" max="24" width="18.1640625" style="35" hidden="1" customWidth="1"/>
    <col min="25" max="25" width="19.58203125" style="36" bestFit="1" customWidth="1"/>
    <col min="26" max="26" width="22" style="34" bestFit="1" customWidth="1"/>
    <col min="27" max="16384" width="8.6640625" style="34"/>
  </cols>
  <sheetData>
    <row r="1" spans="2:26" s="37" customFormat="1" ht="26" customHeight="1" thickBot="1" x14ac:dyDescent="0.35">
      <c r="C1" s="37" t="s">
        <v>115</v>
      </c>
      <c r="F1" s="38"/>
      <c r="H1" s="38"/>
      <c r="J1" s="38"/>
      <c r="M1" s="38"/>
      <c r="O1" s="38"/>
      <c r="Q1" s="38"/>
      <c r="T1" s="38"/>
      <c r="V1" s="38"/>
      <c r="W1" s="38"/>
      <c r="X1" s="38"/>
      <c r="Y1" s="39"/>
    </row>
    <row r="2" spans="2:26" s="29" customFormat="1" ht="21" customHeight="1" x14ac:dyDescent="0.3">
      <c r="B2" s="71" t="s">
        <v>145</v>
      </c>
      <c r="C2" s="73" t="s">
        <v>56</v>
      </c>
      <c r="D2" s="77" t="s">
        <v>109</v>
      </c>
      <c r="E2" s="78"/>
      <c r="F2" s="78"/>
      <c r="G2" s="78"/>
      <c r="H2" s="78"/>
      <c r="I2" s="78"/>
      <c r="J2" s="73"/>
      <c r="K2" s="77" t="s">
        <v>110</v>
      </c>
      <c r="L2" s="78"/>
      <c r="M2" s="78"/>
      <c r="N2" s="78"/>
      <c r="O2" s="78"/>
      <c r="P2" s="78"/>
      <c r="Q2" s="73"/>
      <c r="R2" s="77" t="s">
        <v>105</v>
      </c>
      <c r="S2" s="78"/>
      <c r="T2" s="78"/>
      <c r="U2" s="78"/>
      <c r="V2" s="78"/>
      <c r="W2" s="78"/>
      <c r="X2" s="79"/>
      <c r="Y2" s="27" t="s">
        <v>111</v>
      </c>
      <c r="Z2" s="28" t="s">
        <v>132</v>
      </c>
    </row>
    <row r="3" spans="2:26" s="29" customFormat="1" ht="21" customHeight="1" x14ac:dyDescent="0.3">
      <c r="B3" s="72"/>
      <c r="C3" s="74"/>
      <c r="D3" s="30" t="s">
        <v>106</v>
      </c>
      <c r="E3" s="30" t="s">
        <v>107</v>
      </c>
      <c r="F3" s="31" t="s">
        <v>108</v>
      </c>
      <c r="G3" s="30" t="s">
        <v>128</v>
      </c>
      <c r="H3" s="31" t="s">
        <v>129</v>
      </c>
      <c r="I3" s="30" t="s">
        <v>130</v>
      </c>
      <c r="J3" s="31" t="s">
        <v>131</v>
      </c>
      <c r="K3" s="30" t="s">
        <v>106</v>
      </c>
      <c r="L3" s="30" t="s">
        <v>107</v>
      </c>
      <c r="M3" s="31" t="s">
        <v>108</v>
      </c>
      <c r="N3" s="30" t="s">
        <v>128</v>
      </c>
      <c r="O3" s="31" t="s">
        <v>129</v>
      </c>
      <c r="P3" s="30" t="s">
        <v>130</v>
      </c>
      <c r="Q3" s="31" t="s">
        <v>131</v>
      </c>
      <c r="R3" s="30" t="s">
        <v>106</v>
      </c>
      <c r="S3" s="30" t="s">
        <v>107</v>
      </c>
      <c r="T3" s="31" t="s">
        <v>108</v>
      </c>
      <c r="U3" s="30" t="s">
        <v>128</v>
      </c>
      <c r="V3" s="31" t="s">
        <v>129</v>
      </c>
      <c r="W3" s="30" t="s">
        <v>130</v>
      </c>
      <c r="X3" s="31" t="s">
        <v>131</v>
      </c>
      <c r="Y3" s="32" t="s">
        <v>114</v>
      </c>
      <c r="Z3" s="33" t="s">
        <v>113</v>
      </c>
    </row>
    <row r="4" spans="2:26" s="47" customFormat="1" ht="21" customHeight="1" x14ac:dyDescent="0.3">
      <c r="B4" s="40" t="s">
        <v>143</v>
      </c>
      <c r="C4" s="41" t="s">
        <v>136</v>
      </c>
      <c r="D4" s="42">
        <f t="shared" ref="D4:E10" si="0">K4+R4</f>
        <v>23896.857142857141</v>
      </c>
      <c r="E4" s="42">
        <f t="shared" si="0"/>
        <v>30321.18318</v>
      </c>
      <c r="F4" s="43">
        <f t="shared" ref="F4:F10" si="1">IFERROR(IF(D4&gt;0,E4/ABS(D4),2+E4/ABS(D4)),0)</f>
        <v>1.2688356045624649</v>
      </c>
      <c r="G4" s="42">
        <f t="shared" ref="G4:G10" si="2">N4+U4</f>
        <v>12095.065143000003</v>
      </c>
      <c r="H4" s="43">
        <f t="shared" ref="H4:H10" si="3">IFERROR((E4-G4)/ABS(G4),0)</f>
        <v>1.5069053222543682</v>
      </c>
      <c r="I4" s="42">
        <f t="shared" ref="I4:I10" si="4">P4+W4</f>
        <v>40593.887387857139</v>
      </c>
      <c r="J4" s="43">
        <f>IFERROR((E4-I4)/ABS(I4),0)</f>
        <v>-0.25306037112695978</v>
      </c>
      <c r="K4" s="42">
        <v>15012.857142857143</v>
      </c>
      <c r="L4" s="42">
        <v>21907.18318</v>
      </c>
      <c r="M4" s="43">
        <f t="shared" ref="M4:M10" si="5">IFERROR(IF(K4&gt;0,L4/ABS(K4),2+L4/ABS(K4)),0)</f>
        <v>1.4592281117137691</v>
      </c>
      <c r="N4" s="42">
        <v>7378.2680999999993</v>
      </c>
      <c r="O4" s="43">
        <f t="shared" ref="O4:O10" si="6">IFERROR((L4-N4)/ABS(N4),0)</f>
        <v>1.9691497900435473</v>
      </c>
      <c r="P4" s="42">
        <v>28784.648312857145</v>
      </c>
      <c r="Q4" s="43">
        <f t="shared" ref="Q4:Q10" si="7">IFERROR((L4-P4)/ABS(P4),0)</f>
        <v>-0.23892823209464784</v>
      </c>
      <c r="R4" s="42">
        <v>8883.9999999999982</v>
      </c>
      <c r="S4" s="42">
        <v>8414</v>
      </c>
      <c r="T4" s="43">
        <f t="shared" ref="T4:T10" si="8">IFERROR(IF(R4&gt;0,S4/ABS(R4),2+S4/ABS(R4)),0)</f>
        <v>0.94709590274651079</v>
      </c>
      <c r="U4" s="42">
        <v>4716.7970430000041</v>
      </c>
      <c r="V4" s="44">
        <f t="shared" ref="V4:V10" si="9">IFERROR((S4-U4)/ABS(U4),0)</f>
        <v>0.78383761762377624</v>
      </c>
      <c r="W4" s="42">
        <v>11809.239074999994</v>
      </c>
      <c r="X4" s="44">
        <f t="shared" ref="X4:X10" si="10">IFERROR((S4-W4)/ABS(W4),0)</f>
        <v>-0.28750701492593805</v>
      </c>
      <c r="Y4" s="45"/>
      <c r="Z4" s="46"/>
    </row>
    <row r="5" spans="2:26" s="47" customFormat="1" ht="21" customHeight="1" x14ac:dyDescent="0.3">
      <c r="B5" s="40" t="s">
        <v>144</v>
      </c>
      <c r="C5" s="41" t="s">
        <v>137</v>
      </c>
      <c r="D5" s="42">
        <f t="shared" si="0"/>
        <v>7516.4025851684673</v>
      </c>
      <c r="E5" s="42">
        <f t="shared" si="0"/>
        <v>9278.7915859999903</v>
      </c>
      <c r="F5" s="43">
        <f t="shared" si="1"/>
        <v>1.2344724062956804</v>
      </c>
      <c r="G5" s="42">
        <f t="shared" si="2"/>
        <v>5486.9167000000016</v>
      </c>
      <c r="H5" s="43">
        <f t="shared" si="3"/>
        <v>0.69107571580228067</v>
      </c>
      <c r="I5" s="42">
        <f>P5+W5</f>
        <v>11732.580471000001</v>
      </c>
      <c r="J5" s="43">
        <f t="shared" ref="J5:J10" si="11">IFERROR((E5-I5)/ABS(I5),0)</f>
        <v>-0.20914315406275388</v>
      </c>
      <c r="K5" s="42">
        <v>4650.0000000000009</v>
      </c>
      <c r="L5" s="42">
        <v>6439.5414429999964</v>
      </c>
      <c r="M5" s="43">
        <f t="shared" si="5"/>
        <v>1.3848476221505366</v>
      </c>
      <c r="N5" s="42">
        <v>2371.9512220000006</v>
      </c>
      <c r="O5" s="43">
        <f t="shared" si="6"/>
        <v>1.7148709397026525</v>
      </c>
      <c r="P5" s="42">
        <v>7137.92</v>
      </c>
      <c r="Q5" s="43">
        <f t="shared" si="7"/>
        <v>-9.7840625420291011E-2</v>
      </c>
      <c r="R5" s="42">
        <v>2866.4025851684664</v>
      </c>
      <c r="S5" s="42">
        <v>2839.2501429999934</v>
      </c>
      <c r="T5" s="43">
        <f t="shared" si="8"/>
        <v>0.99052734521348573</v>
      </c>
      <c r="U5" s="42">
        <v>3114.9654780000014</v>
      </c>
      <c r="V5" s="44">
        <f t="shared" si="9"/>
        <v>-8.8513127014503604E-2</v>
      </c>
      <c r="W5" s="42">
        <v>4594.6604710000011</v>
      </c>
      <c r="X5" s="44">
        <f t="shared" si="10"/>
        <v>-0.3820544170955798</v>
      </c>
      <c r="Y5" s="45">
        <v>230.22220800000005</v>
      </c>
      <c r="Z5" s="48">
        <f>E5+Y5</f>
        <v>9509.0137939999895</v>
      </c>
    </row>
    <row r="6" spans="2:26" s="47" customFormat="1" ht="21" customHeight="1" x14ac:dyDescent="0.3">
      <c r="B6" s="40"/>
      <c r="C6" s="41" t="s">
        <v>138</v>
      </c>
      <c r="D6" s="42">
        <f t="shared" si="0"/>
        <v>6149.0522620224092</v>
      </c>
      <c r="E6" s="42">
        <f t="shared" si="0"/>
        <v>7553.2084139999952</v>
      </c>
      <c r="F6" s="43">
        <f t="shared" si="1"/>
        <v>1.2283532635833807</v>
      </c>
      <c r="G6" s="42">
        <f t="shared" si="2"/>
        <v>4225.3443297400026</v>
      </c>
      <c r="H6" s="43">
        <f t="shared" si="3"/>
        <v>0.78759595066297605</v>
      </c>
      <c r="I6" s="42">
        <f t="shared" si="4"/>
        <v>9617.1800150000017</v>
      </c>
      <c r="J6" s="43">
        <f t="shared" si="11"/>
        <v>-0.21461297363476733</v>
      </c>
      <c r="K6" s="42">
        <v>3640.9500000000007</v>
      </c>
      <c r="L6" s="42">
        <v>5056.6198230000009</v>
      </c>
      <c r="M6" s="43">
        <f t="shared" si="5"/>
        <v>1.3888188036089482</v>
      </c>
      <c r="N6" s="42">
        <v>1605.4892750200006</v>
      </c>
      <c r="O6" s="43">
        <f t="shared" si="6"/>
        <v>2.1495818138909755</v>
      </c>
      <c r="P6" s="42">
        <v>5567.1346759999997</v>
      </c>
      <c r="Q6" s="43">
        <f t="shared" si="7"/>
        <v>-9.1701545357046221E-2</v>
      </c>
      <c r="R6" s="42">
        <v>2508.102262022408</v>
      </c>
      <c r="S6" s="42">
        <v>2496.5885909999938</v>
      </c>
      <c r="T6" s="43">
        <f t="shared" si="8"/>
        <v>0.99540940925864396</v>
      </c>
      <c r="U6" s="42">
        <v>2619.8550547200016</v>
      </c>
      <c r="V6" s="44">
        <f t="shared" si="9"/>
        <v>-4.7050871573191648E-2</v>
      </c>
      <c r="W6" s="42">
        <v>4050.0453390000011</v>
      </c>
      <c r="X6" s="44">
        <f t="shared" si="10"/>
        <v>-0.38356527346520325</v>
      </c>
      <c r="Y6" s="45">
        <f>Y5</f>
        <v>230.22220800000005</v>
      </c>
      <c r="Z6" s="48">
        <f t="shared" ref="Z6:Z10" si="12">E6+Y6</f>
        <v>7783.4306219999953</v>
      </c>
    </row>
    <row r="7" spans="2:26" s="47" customFormat="1" ht="21" customHeight="1" x14ac:dyDescent="0.3">
      <c r="B7" s="40"/>
      <c r="C7" s="41" t="s">
        <v>139</v>
      </c>
      <c r="D7" s="42">
        <f t="shared" si="0"/>
        <v>4935.4567467556863</v>
      </c>
      <c r="E7" s="42">
        <f t="shared" si="0"/>
        <v>4332.7975179999994</v>
      </c>
      <c r="F7" s="43">
        <f t="shared" si="1"/>
        <v>0.87789190348961244</v>
      </c>
      <c r="G7" s="42">
        <f t="shared" si="2"/>
        <v>4624.4230848199877</v>
      </c>
      <c r="H7" s="43">
        <f t="shared" si="3"/>
        <v>-6.3062042869146406E-2</v>
      </c>
      <c r="I7" s="42">
        <f t="shared" si="4"/>
        <v>5563.4104180561899</v>
      </c>
      <c r="J7" s="43">
        <f t="shared" si="11"/>
        <v>-0.22119757623169506</v>
      </c>
      <c r="K7" s="42">
        <v>965.47901890512389</v>
      </c>
      <c r="L7" s="42">
        <v>1071.3846755199997</v>
      </c>
      <c r="M7" s="43">
        <f t="shared" si="5"/>
        <v>1.1096923439465058</v>
      </c>
      <c r="N7" s="42">
        <v>1180.8341854899991</v>
      </c>
      <c r="O7" s="43">
        <f t="shared" si="6"/>
        <v>-9.2688297235045028E-2</v>
      </c>
      <c r="P7" s="42">
        <v>1294.1746724060324</v>
      </c>
      <c r="Q7" s="43">
        <f t="shared" si="7"/>
        <v>-0.17214832096183602</v>
      </c>
      <c r="R7" s="42">
        <v>3969.9777278505626</v>
      </c>
      <c r="S7" s="42">
        <v>3261.4128424799997</v>
      </c>
      <c r="T7" s="43">
        <f t="shared" si="8"/>
        <v>0.82151917870980196</v>
      </c>
      <c r="U7" s="42">
        <v>3443.5888993299886</v>
      </c>
      <c r="V7" s="44">
        <f t="shared" si="9"/>
        <v>-5.2902963209526713E-2</v>
      </c>
      <c r="W7" s="42">
        <v>4269.2357456501577</v>
      </c>
      <c r="X7" s="44">
        <f>IFERROR((S7-W7)/ABS(W7),0)</f>
        <v>-0.23606635079756591</v>
      </c>
      <c r="Y7" s="45">
        <v>575.47169799999995</v>
      </c>
      <c r="Z7" s="48">
        <f t="shared" si="12"/>
        <v>4908.2692159999997</v>
      </c>
    </row>
    <row r="8" spans="2:26" s="47" customFormat="1" ht="21" customHeight="1" x14ac:dyDescent="0.3">
      <c r="B8" s="40" t="s">
        <v>25</v>
      </c>
      <c r="C8" s="41" t="s">
        <v>140</v>
      </c>
      <c r="D8" s="42">
        <f t="shared" si="0"/>
        <v>1213.5955152667225</v>
      </c>
      <c r="E8" s="42">
        <f t="shared" si="0"/>
        <v>3220.4108959999953</v>
      </c>
      <c r="F8" s="43">
        <f t="shared" si="1"/>
        <v>2.6536114014002576</v>
      </c>
      <c r="G8" s="42">
        <f t="shared" si="2"/>
        <v>-399.07875507998551</v>
      </c>
      <c r="H8" s="43">
        <f t="shared" si="3"/>
        <v>9.069612463721711</v>
      </c>
      <c r="I8" s="42">
        <f t="shared" si="4"/>
        <v>4053.7695969438109</v>
      </c>
      <c r="J8" s="43">
        <f t="shared" si="11"/>
        <v>-0.20557623737967137</v>
      </c>
      <c r="K8" s="42">
        <v>2675.4709810948771</v>
      </c>
      <c r="L8" s="42">
        <v>3985.2351474800012</v>
      </c>
      <c r="M8" s="43">
        <f t="shared" si="5"/>
        <v>1.4895452709597816</v>
      </c>
      <c r="N8" s="42">
        <v>424.65508953000153</v>
      </c>
      <c r="O8" s="43">
        <f t="shared" si="6"/>
        <v>8.3846400190111172</v>
      </c>
      <c r="P8" s="42">
        <v>4272.9600035939675</v>
      </c>
      <c r="Q8" s="43">
        <f t="shared" si="7"/>
        <v>-6.7336192211479212E-2</v>
      </c>
      <c r="R8" s="42">
        <v>-1461.8754658281546</v>
      </c>
      <c r="S8" s="42">
        <v>-764.82425148000584</v>
      </c>
      <c r="T8" s="43">
        <f t="shared" si="8"/>
        <v>1.4768198322237169</v>
      </c>
      <c r="U8" s="42">
        <v>-823.73384460998705</v>
      </c>
      <c r="V8" s="44">
        <f t="shared" si="9"/>
        <v>7.1515324416314474E-2</v>
      </c>
      <c r="W8" s="42">
        <v>-219.19040665015655</v>
      </c>
      <c r="X8" s="44">
        <f t="shared" si="10"/>
        <v>-2.4893144420354112</v>
      </c>
      <c r="Y8" s="45">
        <f>Y6-Y7</f>
        <v>-345.24948999999992</v>
      </c>
      <c r="Z8" s="48">
        <f t="shared" si="12"/>
        <v>2875.1614059999956</v>
      </c>
    </row>
    <row r="9" spans="2:26" s="47" customFormat="1" ht="21" customHeight="1" x14ac:dyDescent="0.3">
      <c r="B9" s="40"/>
      <c r="C9" s="41" t="s">
        <v>141</v>
      </c>
      <c r="D9" s="42">
        <f t="shared" si="0"/>
        <v>2021.2133333333331</v>
      </c>
      <c r="E9" s="42">
        <f t="shared" si="0"/>
        <v>1553.4842659999999</v>
      </c>
      <c r="F9" s="43">
        <f t="shared" si="1"/>
        <v>0.7685899555382576</v>
      </c>
      <c r="G9" s="42">
        <f t="shared" si="2"/>
        <v>1206.5635499999999</v>
      </c>
      <c r="H9" s="43">
        <f t="shared" si="3"/>
        <v>0.28752792673042388</v>
      </c>
      <c r="I9" s="42">
        <f t="shared" si="4"/>
        <v>1054.34671</v>
      </c>
      <c r="J9" s="43">
        <f t="shared" si="11"/>
        <v>0.47340931713060486</v>
      </c>
      <c r="K9" s="42">
        <v>1973.2133333333331</v>
      </c>
      <c r="L9" s="42">
        <v>1549.6260579999998</v>
      </c>
      <c r="M9" s="43">
        <f t="shared" si="5"/>
        <v>0.78533123196680876</v>
      </c>
      <c r="N9" s="42">
        <v>1206.2231169999998</v>
      </c>
      <c r="O9" s="43">
        <f t="shared" si="6"/>
        <v>0.28469272074148128</v>
      </c>
      <c r="P9" s="42">
        <v>917.80448000000013</v>
      </c>
      <c r="Q9" s="43">
        <f t="shared" si="7"/>
        <v>0.68840541942004863</v>
      </c>
      <c r="R9" s="42">
        <v>48</v>
      </c>
      <c r="S9" s="42">
        <v>3.8582080000000003</v>
      </c>
      <c r="T9" s="43">
        <f t="shared" si="8"/>
        <v>8.0379333333333344E-2</v>
      </c>
      <c r="U9" s="42">
        <v>0.34043299999999999</v>
      </c>
      <c r="V9" s="44">
        <f t="shared" si="9"/>
        <v>10.333237377105041</v>
      </c>
      <c r="W9" s="42">
        <v>136.54222999999999</v>
      </c>
      <c r="X9" s="44">
        <f t="shared" si="10"/>
        <v>-0.97174348185173198</v>
      </c>
      <c r="Y9" s="45"/>
      <c r="Z9" s="48">
        <f t="shared" si="12"/>
        <v>1553.4842659999999</v>
      </c>
    </row>
    <row r="10" spans="2:26" s="47" customFormat="1" ht="21" customHeight="1" thickBot="1" x14ac:dyDescent="0.35">
      <c r="B10" s="49" t="s">
        <v>37</v>
      </c>
      <c r="C10" s="50" t="s">
        <v>142</v>
      </c>
      <c r="D10" s="51">
        <f t="shared" si="0"/>
        <v>-807.61781806661065</v>
      </c>
      <c r="E10" s="51">
        <f t="shared" si="0"/>
        <v>1666.9266299999954</v>
      </c>
      <c r="F10" s="52">
        <f t="shared" si="1"/>
        <v>4.0640042761692889</v>
      </c>
      <c r="G10" s="51">
        <f t="shared" si="2"/>
        <v>-1605.6423050799854</v>
      </c>
      <c r="H10" s="52">
        <f t="shared" si="3"/>
        <v>2.0381681055152301</v>
      </c>
      <c r="I10" s="51">
        <f t="shared" si="4"/>
        <v>2999.4228869438107</v>
      </c>
      <c r="J10" s="52">
        <f t="shared" si="11"/>
        <v>-0.44425087997562429</v>
      </c>
      <c r="K10" s="51">
        <v>702.25764776154392</v>
      </c>
      <c r="L10" s="51">
        <v>2435.6090894800013</v>
      </c>
      <c r="M10" s="52">
        <f t="shared" si="5"/>
        <v>3.4682556996617118</v>
      </c>
      <c r="N10" s="51">
        <v>-781.56802746999824</v>
      </c>
      <c r="O10" s="52">
        <f t="shared" si="6"/>
        <v>4.1163110617053693</v>
      </c>
      <c r="P10" s="51">
        <v>3355.1555235939672</v>
      </c>
      <c r="Q10" s="52">
        <f t="shared" si="7"/>
        <v>-0.27406968995850556</v>
      </c>
      <c r="R10" s="51">
        <v>-1509.8754658281546</v>
      </c>
      <c r="S10" s="51">
        <v>-768.68245948000583</v>
      </c>
      <c r="T10" s="52">
        <f t="shared" si="8"/>
        <v>1.4908967813061391</v>
      </c>
      <c r="U10" s="51">
        <v>-824.07427760998701</v>
      </c>
      <c r="V10" s="53">
        <f t="shared" si="9"/>
        <v>6.7217021129006391E-2</v>
      </c>
      <c r="W10" s="51">
        <v>-355.73263665015656</v>
      </c>
      <c r="X10" s="53">
        <f t="shared" si="10"/>
        <v>-1.16084322967522</v>
      </c>
      <c r="Y10" s="54">
        <f>Y8-Y9</f>
        <v>-345.24948999999992</v>
      </c>
      <c r="Z10" s="55">
        <f t="shared" si="12"/>
        <v>1321.6771399999955</v>
      </c>
    </row>
    <row r="13" spans="2:26" s="22" customFormat="1" ht="26" customHeight="1" thickBot="1" x14ac:dyDescent="0.35">
      <c r="C13" s="22" t="s">
        <v>116</v>
      </c>
      <c r="F13" s="23"/>
      <c r="H13" s="23"/>
      <c r="J13" s="23"/>
      <c r="M13" s="23"/>
      <c r="O13" s="23"/>
      <c r="Q13" s="23"/>
      <c r="T13" s="23"/>
      <c r="V13" s="23"/>
      <c r="W13" s="23"/>
      <c r="X13" s="23"/>
      <c r="Y13" s="24"/>
    </row>
    <row r="14" spans="2:26" s="29" customFormat="1" ht="21" customHeight="1" x14ac:dyDescent="0.3">
      <c r="B14" s="71" t="s">
        <v>145</v>
      </c>
      <c r="C14" s="75" t="s">
        <v>56</v>
      </c>
      <c r="D14" s="77" t="s">
        <v>109</v>
      </c>
      <c r="E14" s="78"/>
      <c r="F14" s="78"/>
      <c r="G14" s="78"/>
      <c r="H14" s="78"/>
      <c r="I14" s="78"/>
      <c r="J14" s="73"/>
      <c r="K14" s="77" t="s">
        <v>110</v>
      </c>
      <c r="L14" s="78"/>
      <c r="M14" s="78"/>
      <c r="N14" s="78"/>
      <c r="O14" s="78"/>
      <c r="P14" s="78"/>
      <c r="Q14" s="73"/>
      <c r="R14" s="77" t="s">
        <v>105</v>
      </c>
      <c r="S14" s="78"/>
      <c r="T14" s="78"/>
      <c r="U14" s="78"/>
      <c r="V14" s="78"/>
      <c r="W14" s="78"/>
      <c r="X14" s="79"/>
      <c r="Y14" s="27" t="s">
        <v>111</v>
      </c>
      <c r="Z14" s="28" t="s">
        <v>112</v>
      </c>
    </row>
    <row r="15" spans="2:26" s="29" customFormat="1" ht="21" customHeight="1" x14ac:dyDescent="0.3">
      <c r="B15" s="72"/>
      <c r="C15" s="76"/>
      <c r="D15" s="30" t="s">
        <v>133</v>
      </c>
      <c r="E15" s="30" t="s">
        <v>134</v>
      </c>
      <c r="F15" s="31" t="s">
        <v>108</v>
      </c>
      <c r="G15" s="30" t="s">
        <v>128</v>
      </c>
      <c r="H15" s="31" t="s">
        <v>129</v>
      </c>
      <c r="I15" s="30" t="s">
        <v>130</v>
      </c>
      <c r="J15" s="31" t="s">
        <v>131</v>
      </c>
      <c r="K15" s="30" t="s">
        <v>133</v>
      </c>
      <c r="L15" s="30" t="s">
        <v>134</v>
      </c>
      <c r="M15" s="31" t="s">
        <v>108</v>
      </c>
      <c r="N15" s="30" t="s">
        <v>128</v>
      </c>
      <c r="O15" s="31" t="s">
        <v>129</v>
      </c>
      <c r="P15" s="30" t="s">
        <v>130</v>
      </c>
      <c r="Q15" s="31" t="s">
        <v>131</v>
      </c>
      <c r="R15" s="30" t="s">
        <v>133</v>
      </c>
      <c r="S15" s="30" t="s">
        <v>134</v>
      </c>
      <c r="T15" s="31" t="s">
        <v>108</v>
      </c>
      <c r="U15" s="30" t="s">
        <v>128</v>
      </c>
      <c r="V15" s="31" t="s">
        <v>129</v>
      </c>
      <c r="W15" s="30" t="s">
        <v>130</v>
      </c>
      <c r="X15" s="31" t="s">
        <v>131</v>
      </c>
      <c r="Y15" s="32" t="s">
        <v>135</v>
      </c>
      <c r="Z15" s="33" t="s">
        <v>135</v>
      </c>
    </row>
    <row r="16" spans="2:26" s="22" customFormat="1" ht="21" customHeight="1" x14ac:dyDescent="0.3">
      <c r="B16" s="40" t="s">
        <v>143</v>
      </c>
      <c r="C16" s="56" t="s">
        <v>136</v>
      </c>
      <c r="D16" s="57">
        <f t="shared" ref="D16:E22" si="13">K16+R16</f>
        <v>54489.571428571428</v>
      </c>
      <c r="E16" s="57">
        <f t="shared" si="13"/>
        <v>81875.090650000013</v>
      </c>
      <c r="F16" s="58">
        <f t="shared" ref="F16:F22" si="14">IFERROR(IF(D16&gt;0,E16/ABS(D16),2+E16/ABS(D16)),0)</f>
        <v>1.5025827603971404</v>
      </c>
      <c r="G16" s="57">
        <f t="shared" ref="G16:G22" si="15">N16+U16</f>
        <v>42398.931060000017</v>
      </c>
      <c r="H16" s="58">
        <f t="shared" ref="H16:H22" si="16">IFERROR((E16-G16)/ABS(G16),0)</f>
        <v>0.93106497270263922</v>
      </c>
      <c r="I16" s="57">
        <f t="shared" ref="I16:I22" si="17">P16+W16</f>
        <v>88915.032205285708</v>
      </c>
      <c r="J16" s="58">
        <f t="shared" ref="J16:J22" si="18">IFERROR((E16-I16)/ABS(I16),0)</f>
        <v>-7.9176055844325424E-2</v>
      </c>
      <c r="K16" s="57">
        <v>35998.571428571428</v>
      </c>
      <c r="L16" s="57">
        <v>64243.890650000008</v>
      </c>
      <c r="M16" s="58">
        <f t="shared" ref="M16:M22" si="19">IFERROR(IF(K16&gt;0,L16/ABS(K16),2+L16/ABS(K16)),0)</f>
        <v>1.7846233364419226</v>
      </c>
      <c r="N16" s="57">
        <v>25518.453600000008</v>
      </c>
      <c r="O16" s="58">
        <f t="shared" ref="O16:O22" si="20">IFERROR((L16-N16)/ABS(N16),0)</f>
        <v>1.5175463865098779</v>
      </c>
      <c r="P16" s="57">
        <v>62344.643344285723</v>
      </c>
      <c r="Q16" s="43">
        <f t="shared" ref="Q16:Q22" si="21">IFERROR((L16-P16)/ABS(P16),0)</f>
        <v>3.046368066019842E-2</v>
      </c>
      <c r="R16" s="57">
        <v>18491</v>
      </c>
      <c r="S16" s="57">
        <v>17631.2</v>
      </c>
      <c r="T16" s="58">
        <f t="shared" ref="T16:T22" si="22">IFERROR(IF(R16&gt;0,S16/ABS(R16),2+S16/ABS(R16)),0)</f>
        <v>0.95350170353144781</v>
      </c>
      <c r="U16" s="57">
        <v>16880.477460000006</v>
      </c>
      <c r="V16" s="59">
        <f t="shared" ref="V16:V22" si="23">IFERROR((S16-U16)/ABS(U16),0)</f>
        <v>4.4472826185095057E-2</v>
      </c>
      <c r="W16" s="57">
        <v>26570.388860999992</v>
      </c>
      <c r="X16" s="44">
        <f t="shared" ref="X16:X22" si="24">IFERROR((S16-W16)/ABS(W16),0)</f>
        <v>-0.33643425046446834</v>
      </c>
      <c r="Y16" s="60"/>
      <c r="Z16" s="61"/>
    </row>
    <row r="17" spans="2:26" s="22" customFormat="1" ht="21" customHeight="1" x14ac:dyDescent="0.3">
      <c r="B17" s="40" t="s">
        <v>144</v>
      </c>
      <c r="C17" s="56" t="s">
        <v>137</v>
      </c>
      <c r="D17" s="57">
        <f t="shared" si="13"/>
        <v>17016.402585168467</v>
      </c>
      <c r="E17" s="57">
        <f t="shared" si="13"/>
        <v>18882.497443999986</v>
      </c>
      <c r="F17" s="58">
        <f t="shared" si="14"/>
        <v>1.1096644751727966</v>
      </c>
      <c r="G17" s="57">
        <f t="shared" si="15"/>
        <v>12447.989444000024</v>
      </c>
      <c r="H17" s="58">
        <f t="shared" si="16"/>
        <v>0.516911428062097</v>
      </c>
      <c r="I17" s="57">
        <f t="shared" si="17"/>
        <v>26326.553946999982</v>
      </c>
      <c r="J17" s="58">
        <f t="shared" si="18"/>
        <v>-0.28275848475976767</v>
      </c>
      <c r="K17" s="57">
        <v>11150</v>
      </c>
      <c r="L17" s="57">
        <v>13053.265111000004</v>
      </c>
      <c r="M17" s="58">
        <f t="shared" si="19"/>
        <v>1.1706964225112111</v>
      </c>
      <c r="N17" s="57">
        <v>5976.098245000002</v>
      </c>
      <c r="O17" s="58">
        <f t="shared" si="20"/>
        <v>1.1842454015747192</v>
      </c>
      <c r="P17" s="57">
        <v>16031.752929999966</v>
      </c>
      <c r="Q17" s="43">
        <f t="shared" si="21"/>
        <v>-0.1857867840157619</v>
      </c>
      <c r="R17" s="57">
        <v>5866.4025851684664</v>
      </c>
      <c r="S17" s="57">
        <v>5829.2323329999817</v>
      </c>
      <c r="T17" s="58">
        <f t="shared" si="22"/>
        <v>0.99366387634860598</v>
      </c>
      <c r="U17" s="57">
        <v>6471.8911990000224</v>
      </c>
      <c r="V17" s="59">
        <f t="shared" si="23"/>
        <v>-9.9300010806630756E-2</v>
      </c>
      <c r="W17" s="57">
        <v>10294.801017000016</v>
      </c>
      <c r="X17" s="44">
        <f t="shared" si="24"/>
        <v>-0.4337693051692742</v>
      </c>
      <c r="Y17" s="45">
        <v>962.09667599999966</v>
      </c>
      <c r="Z17" s="62">
        <f t="shared" ref="Z17:Z22" si="25">E17+Y17</f>
        <v>19844.594119999987</v>
      </c>
    </row>
    <row r="18" spans="2:26" s="22" customFormat="1" ht="21" customHeight="1" x14ac:dyDescent="0.3">
      <c r="B18" s="40"/>
      <c r="C18" s="56" t="s">
        <v>138</v>
      </c>
      <c r="D18" s="57">
        <f t="shared" si="13"/>
        <v>13863.552262022407</v>
      </c>
      <c r="E18" s="57">
        <f t="shared" si="13"/>
        <v>15392.637176999993</v>
      </c>
      <c r="F18" s="58">
        <f t="shared" si="14"/>
        <v>1.1102953186944977</v>
      </c>
      <c r="G18" s="57">
        <f t="shared" si="15"/>
        <v>9887.158316740024</v>
      </c>
      <c r="H18" s="58">
        <f t="shared" si="16"/>
        <v>0.55683126373516245</v>
      </c>
      <c r="I18" s="57">
        <f t="shared" si="17"/>
        <v>21680.460516999974</v>
      </c>
      <c r="J18" s="58">
        <f t="shared" si="18"/>
        <v>-0.29002259131302144</v>
      </c>
      <c r="K18" s="57">
        <v>8730.4499999999989</v>
      </c>
      <c r="L18" s="57">
        <v>10248.58486100001</v>
      </c>
      <c r="M18" s="58">
        <f t="shared" si="19"/>
        <v>1.1738896461236261</v>
      </c>
      <c r="N18" s="57">
        <v>4346.3822610200023</v>
      </c>
      <c r="O18" s="58">
        <f t="shared" si="20"/>
        <v>1.3579575484911188</v>
      </c>
      <c r="P18" s="57">
        <v>12566.642454999959</v>
      </c>
      <c r="Q18" s="43">
        <f t="shared" si="21"/>
        <v>-0.18446117189223049</v>
      </c>
      <c r="R18" s="57">
        <v>5133.1022620224085</v>
      </c>
      <c r="S18" s="57">
        <v>5144.052315999983</v>
      </c>
      <c r="T18" s="58">
        <f t="shared" si="22"/>
        <v>1.002133223422917</v>
      </c>
      <c r="U18" s="57">
        <v>5540.7760557200218</v>
      </c>
      <c r="V18" s="59">
        <f t="shared" si="23"/>
        <v>-7.1600753347625543E-2</v>
      </c>
      <c r="W18" s="57">
        <v>9113.8180620000148</v>
      </c>
      <c r="X18" s="44">
        <f t="shared" si="24"/>
        <v>-0.43557658480718808</v>
      </c>
      <c r="Y18" s="45">
        <f>Y17</f>
        <v>962.09667599999966</v>
      </c>
      <c r="Z18" s="62">
        <f t="shared" si="25"/>
        <v>16354.733852999992</v>
      </c>
    </row>
    <row r="19" spans="2:26" s="22" customFormat="1" ht="21" customHeight="1" x14ac:dyDescent="0.3">
      <c r="B19" s="40"/>
      <c r="C19" s="56" t="s">
        <v>139</v>
      </c>
      <c r="D19" s="57">
        <f t="shared" si="13"/>
        <v>9918.9389550562955</v>
      </c>
      <c r="E19" s="57">
        <f t="shared" si="13"/>
        <v>8788.5068319999991</v>
      </c>
      <c r="F19" s="58">
        <f t="shared" si="14"/>
        <v>0.88603295895071066</v>
      </c>
      <c r="G19" s="57">
        <f t="shared" si="15"/>
        <v>10232.788364785189</v>
      </c>
      <c r="H19" s="58">
        <f t="shared" si="16"/>
        <v>-0.14114251964357014</v>
      </c>
      <c r="I19" s="57">
        <f t="shared" si="17"/>
        <v>12298.670648343461</v>
      </c>
      <c r="J19" s="58">
        <f t="shared" si="18"/>
        <v>-0.28541001842473557</v>
      </c>
      <c r="K19" s="57">
        <v>2150.119404194495</v>
      </c>
      <c r="L19" s="57">
        <v>2126.8206819300003</v>
      </c>
      <c r="M19" s="58">
        <f t="shared" si="19"/>
        <v>0.98916398679113215</v>
      </c>
      <c r="N19" s="57">
        <v>2930.909678235199</v>
      </c>
      <c r="O19" s="58">
        <f t="shared" si="20"/>
        <v>-0.27434792763363769</v>
      </c>
      <c r="P19" s="57">
        <v>2891.5901094032715</v>
      </c>
      <c r="Q19" s="43">
        <f t="shared" si="21"/>
        <v>-0.26448057938304897</v>
      </c>
      <c r="R19" s="57">
        <v>7768.819550861801</v>
      </c>
      <c r="S19" s="57">
        <v>6661.6861500699997</v>
      </c>
      <c r="T19" s="58">
        <f t="shared" si="22"/>
        <v>0.85749013816790398</v>
      </c>
      <c r="U19" s="57">
        <v>7301.8786865499897</v>
      </c>
      <c r="V19" s="59">
        <f t="shared" si="23"/>
        <v>-8.7675044185439588E-2</v>
      </c>
      <c r="W19" s="57">
        <v>9407.0805389401885</v>
      </c>
      <c r="X19" s="44">
        <f>IFERROR((S19-W19)/ABS(W19),0)</f>
        <v>-0.29184340215923016</v>
      </c>
      <c r="Y19" s="45">
        <v>1235.849056</v>
      </c>
      <c r="Z19" s="62">
        <f t="shared" si="25"/>
        <v>10024.355887999998</v>
      </c>
    </row>
    <row r="20" spans="2:26" s="22" customFormat="1" ht="21" customHeight="1" x14ac:dyDescent="0.3">
      <c r="B20" s="40" t="s">
        <v>25</v>
      </c>
      <c r="C20" s="56" t="s">
        <v>140</v>
      </c>
      <c r="D20" s="57">
        <f t="shared" si="13"/>
        <v>3944.6133069661118</v>
      </c>
      <c r="E20" s="57">
        <f t="shared" si="13"/>
        <v>6604.1303449999932</v>
      </c>
      <c r="F20" s="58">
        <f t="shared" si="14"/>
        <v>1.67421489283556</v>
      </c>
      <c r="G20" s="57">
        <f t="shared" si="15"/>
        <v>-345.63004804516459</v>
      </c>
      <c r="H20" s="58">
        <f t="shared" si="16"/>
        <v>20.107512157441271</v>
      </c>
      <c r="I20" s="57">
        <f t="shared" si="17"/>
        <v>9381.7898686565131</v>
      </c>
      <c r="J20" s="58">
        <f t="shared" si="18"/>
        <v>-0.29606925357989128</v>
      </c>
      <c r="K20" s="57">
        <v>6580.3305958055043</v>
      </c>
      <c r="L20" s="57">
        <v>8121.76417907001</v>
      </c>
      <c r="M20" s="58">
        <f t="shared" si="19"/>
        <v>1.234248653745005</v>
      </c>
      <c r="N20" s="57">
        <v>1415.4725827848033</v>
      </c>
      <c r="O20" s="58">
        <f t="shared" si="20"/>
        <v>4.7378463404011946</v>
      </c>
      <c r="P20" s="57">
        <v>9675.0523455966868</v>
      </c>
      <c r="Q20" s="43">
        <f t="shared" si="21"/>
        <v>-0.16054571190342035</v>
      </c>
      <c r="R20" s="57">
        <v>-2635.7172888393925</v>
      </c>
      <c r="S20" s="57">
        <v>-1517.6338340700167</v>
      </c>
      <c r="T20" s="58">
        <f t="shared" si="22"/>
        <v>1.4242046214530508</v>
      </c>
      <c r="U20" s="57">
        <v>-1761.1026308299679</v>
      </c>
      <c r="V20" s="59">
        <f t="shared" si="23"/>
        <v>0.13824793200451344</v>
      </c>
      <c r="W20" s="57">
        <v>-293.26247694017366</v>
      </c>
      <c r="X20" s="44">
        <f t="shared" si="24"/>
        <v>-4.1750017591906863</v>
      </c>
      <c r="Y20" s="60">
        <f>Y18-Y19</f>
        <v>-273.75238000000036</v>
      </c>
      <c r="Z20" s="62">
        <f t="shared" si="25"/>
        <v>6330.3779649999924</v>
      </c>
    </row>
    <row r="21" spans="2:26" s="22" customFormat="1" ht="21" customHeight="1" x14ac:dyDescent="0.3">
      <c r="B21" s="40"/>
      <c r="C21" s="56" t="s">
        <v>141</v>
      </c>
      <c r="D21" s="57">
        <f t="shared" si="13"/>
        <v>4752.0066666666671</v>
      </c>
      <c r="E21" s="57">
        <f t="shared" si="13"/>
        <v>2690.0936339999994</v>
      </c>
      <c r="F21" s="58">
        <f t="shared" si="14"/>
        <v>0.56609635101522005</v>
      </c>
      <c r="G21" s="57">
        <f t="shared" si="15"/>
        <v>2073.2165690000002</v>
      </c>
      <c r="H21" s="58">
        <f t="shared" si="16"/>
        <v>0.29754588798098652</v>
      </c>
      <c r="I21" s="57">
        <f t="shared" si="17"/>
        <v>2769.2827670000001</v>
      </c>
      <c r="J21" s="58">
        <f t="shared" si="18"/>
        <v>-2.8595538867916829E-2</v>
      </c>
      <c r="K21" s="57">
        <v>4627.5066666666671</v>
      </c>
      <c r="L21" s="57">
        <v>2543.3060589999995</v>
      </c>
      <c r="M21" s="58">
        <f t="shared" si="19"/>
        <v>0.54960613613378539</v>
      </c>
      <c r="N21" s="57">
        <v>2018.0771750000001</v>
      </c>
      <c r="O21" s="58">
        <f t="shared" si="20"/>
        <v>0.2602620407715574</v>
      </c>
      <c r="P21" s="57">
        <v>2530.9726930000002</v>
      </c>
      <c r="Q21" s="43">
        <f t="shared" si="21"/>
        <v>4.8729747397552765E-3</v>
      </c>
      <c r="R21" s="57">
        <v>124.5</v>
      </c>
      <c r="S21" s="57">
        <v>146.787575</v>
      </c>
      <c r="T21" s="58">
        <f t="shared" si="22"/>
        <v>1.1790166666666666</v>
      </c>
      <c r="U21" s="57">
        <v>55.139393999999996</v>
      </c>
      <c r="V21" s="59">
        <f t="shared" si="23"/>
        <v>1.6621180312572899</v>
      </c>
      <c r="W21" s="57">
        <v>238.31007399999996</v>
      </c>
      <c r="X21" s="44">
        <f t="shared" si="24"/>
        <v>-0.38404796517330597</v>
      </c>
      <c r="Y21" s="60"/>
      <c r="Z21" s="62">
        <f t="shared" si="25"/>
        <v>2690.0936339999994</v>
      </c>
    </row>
    <row r="22" spans="2:26" s="22" customFormat="1" ht="21" customHeight="1" thickBot="1" x14ac:dyDescent="0.35">
      <c r="B22" s="49" t="s">
        <v>37</v>
      </c>
      <c r="C22" s="63" t="s">
        <v>142</v>
      </c>
      <c r="D22" s="64">
        <f t="shared" si="13"/>
        <v>-807.39335970055527</v>
      </c>
      <c r="E22" s="64">
        <f t="shared" si="13"/>
        <v>3914.0367109999934</v>
      </c>
      <c r="F22" s="65">
        <f t="shared" si="14"/>
        <v>6.8477444903084477</v>
      </c>
      <c r="G22" s="64">
        <f t="shared" si="15"/>
        <v>-2418.8466170451647</v>
      </c>
      <c r="H22" s="65">
        <f t="shared" si="16"/>
        <v>2.6181417554211586</v>
      </c>
      <c r="I22" s="64">
        <f t="shared" si="17"/>
        <v>6612.5071016565134</v>
      </c>
      <c r="J22" s="65">
        <f t="shared" si="18"/>
        <v>-0.40808582118278869</v>
      </c>
      <c r="K22" s="64">
        <v>1952.8239291388372</v>
      </c>
      <c r="L22" s="64">
        <v>5578.4581200700104</v>
      </c>
      <c r="M22" s="65">
        <f t="shared" si="19"/>
        <v>2.8566108991351911</v>
      </c>
      <c r="N22" s="64">
        <v>-602.60459221519682</v>
      </c>
      <c r="O22" s="65">
        <f t="shared" si="20"/>
        <v>10.257244621325224</v>
      </c>
      <c r="P22" s="64">
        <v>7144.0796525966871</v>
      </c>
      <c r="Q22" s="52">
        <f t="shared" si="21"/>
        <v>-0.21914950681682474</v>
      </c>
      <c r="R22" s="64">
        <v>-2760.2172888393925</v>
      </c>
      <c r="S22" s="64">
        <v>-1664.4214090700168</v>
      </c>
      <c r="T22" s="65">
        <f t="shared" si="22"/>
        <v>1.3969962380136138</v>
      </c>
      <c r="U22" s="64">
        <v>-1816.2420248299679</v>
      </c>
      <c r="V22" s="66">
        <f t="shared" si="23"/>
        <v>8.3590520252478026E-2</v>
      </c>
      <c r="W22" s="64">
        <v>-531.57255094017364</v>
      </c>
      <c r="X22" s="53">
        <f t="shared" si="24"/>
        <v>-2.1311274559346853</v>
      </c>
      <c r="Y22" s="67">
        <f>Y20-Y21</f>
        <v>-273.75238000000036</v>
      </c>
      <c r="Z22" s="68">
        <f t="shared" si="25"/>
        <v>3640.284330999993</v>
      </c>
    </row>
  </sheetData>
  <autoFilter ref="B3:Z10"/>
  <mergeCells count="10">
    <mergeCell ref="B2:B3"/>
    <mergeCell ref="B14:B15"/>
    <mergeCell ref="C2:C3"/>
    <mergeCell ref="C14:C15"/>
    <mergeCell ref="R2:X2"/>
    <mergeCell ref="K2:Q2"/>
    <mergeCell ref="D2:J2"/>
    <mergeCell ref="D14:J14"/>
    <mergeCell ref="K14:Q14"/>
    <mergeCell ref="R14:X14"/>
  </mergeCells>
  <phoneticPr fontId="2" type="noConversion"/>
  <pageMargins left="0.7" right="0.7" top="0.75" bottom="0.75" header="0.3" footer="0.3"/>
  <customProperties>
    <customPr name="_pios_id" r:id="rId1"/>
  </customProperties>
  <ignoredErrors>
    <ignoredError sqref="F4:H10 M4:M10 O4:O10 T4:T10 V4:V10 F16:F22 H16:H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B6" sqref="B6"/>
    </sheetView>
  </sheetViews>
  <sheetFormatPr defaultRowHeight="14" x14ac:dyDescent="0.3"/>
  <cols>
    <col min="1" max="1" width="20.58203125" bestFit="1" customWidth="1"/>
    <col min="2" max="2" width="26.58203125" bestFit="1" customWidth="1"/>
    <col min="3" max="3" width="20.58203125" bestFit="1" customWidth="1"/>
  </cols>
  <sheetData>
    <row r="1" spans="1:3" x14ac:dyDescent="0.3">
      <c r="A1" t="s">
        <v>101</v>
      </c>
      <c r="B1" t="s">
        <v>100</v>
      </c>
      <c r="C1" t="s">
        <v>101</v>
      </c>
    </row>
    <row r="5" spans="1:3" x14ac:dyDescent="0.3">
      <c r="A5" t="s">
        <v>1</v>
      </c>
      <c r="B5" s="1" t="s">
        <v>1</v>
      </c>
      <c r="C5" t="s">
        <v>1</v>
      </c>
    </row>
    <row r="6" spans="1:3" x14ac:dyDescent="0.3">
      <c r="B6" s="1" t="s">
        <v>2</v>
      </c>
    </row>
    <row r="7" spans="1:3" x14ac:dyDescent="0.3">
      <c r="A7" t="s">
        <v>98</v>
      </c>
      <c r="B7" s="1" t="s">
        <v>3</v>
      </c>
      <c r="C7" t="s">
        <v>98</v>
      </c>
    </row>
    <row r="8" spans="1:3" x14ac:dyDescent="0.3">
      <c r="A8" t="s">
        <v>99</v>
      </c>
      <c r="B8" s="1" t="s">
        <v>4</v>
      </c>
      <c r="C8" t="s">
        <v>99</v>
      </c>
    </row>
    <row r="12" spans="1:3" ht="14.5" x14ac:dyDescent="0.3">
      <c r="A12" s="17" t="s">
        <v>91</v>
      </c>
      <c r="B12" s="15" t="s">
        <v>8</v>
      </c>
      <c r="C12" s="17" t="s">
        <v>91</v>
      </c>
    </row>
    <row r="13" spans="1:3" ht="14.5" x14ac:dyDescent="0.3">
      <c r="A13" s="17" t="s">
        <v>92</v>
      </c>
      <c r="B13" s="15" t="s">
        <v>9</v>
      </c>
      <c r="C13" s="17" t="s">
        <v>92</v>
      </c>
    </row>
    <row r="14" spans="1:3" ht="14.5" x14ac:dyDescent="0.3">
      <c r="A14" s="16" t="s">
        <v>83</v>
      </c>
      <c r="B14" s="15" t="s">
        <v>10</v>
      </c>
      <c r="C14" s="16" t="s">
        <v>83</v>
      </c>
    </row>
    <row r="15" spans="1:3" ht="14.5" x14ac:dyDescent="0.3">
      <c r="A15" s="16" t="s">
        <v>94</v>
      </c>
      <c r="B15" s="15" t="s">
        <v>11</v>
      </c>
      <c r="C15" s="16" t="s">
        <v>94</v>
      </c>
    </row>
    <row r="16" spans="1:3" ht="14.5" x14ac:dyDescent="0.3">
      <c r="A16" s="16" t="s">
        <v>93</v>
      </c>
      <c r="B16" s="15" t="s">
        <v>12</v>
      </c>
      <c r="C16" s="16" t="s">
        <v>93</v>
      </c>
    </row>
    <row r="17" spans="1:3" ht="14.5" x14ac:dyDescent="0.3">
      <c r="A17" s="16" t="s">
        <v>95</v>
      </c>
      <c r="B17" s="15" t="s">
        <v>13</v>
      </c>
      <c r="C17" s="16" t="s">
        <v>95</v>
      </c>
    </row>
    <row r="18" spans="1:3" ht="14.5" x14ac:dyDescent="0.3">
      <c r="A18" s="16" t="s">
        <v>81</v>
      </c>
      <c r="B18" s="15" t="s">
        <v>14</v>
      </c>
      <c r="C18" s="16" t="s">
        <v>81</v>
      </c>
    </row>
    <row r="19" spans="1:3" ht="14.5" x14ac:dyDescent="0.3">
      <c r="A19" s="16" t="s">
        <v>86</v>
      </c>
      <c r="B19" s="15" t="s">
        <v>15</v>
      </c>
      <c r="C19" s="16" t="s">
        <v>86</v>
      </c>
    </row>
    <row r="20" spans="1:3" ht="14.5" x14ac:dyDescent="0.3">
      <c r="A20" s="16" t="s">
        <v>85</v>
      </c>
      <c r="B20" s="15" t="s">
        <v>16</v>
      </c>
      <c r="C20" s="16" t="s">
        <v>85</v>
      </c>
    </row>
    <row r="21" spans="1:3" ht="14.5" x14ac:dyDescent="0.3">
      <c r="A21" s="16" t="s">
        <v>82</v>
      </c>
      <c r="B21" s="15" t="s">
        <v>17</v>
      </c>
      <c r="C21" s="16" t="s">
        <v>82</v>
      </c>
    </row>
    <row r="22" spans="1:3" ht="14.5" x14ac:dyDescent="0.3">
      <c r="A22" s="16" t="s">
        <v>87</v>
      </c>
      <c r="B22" s="15" t="s">
        <v>18</v>
      </c>
      <c r="C22" s="16" t="s">
        <v>87</v>
      </c>
    </row>
    <row r="23" spans="1:3" ht="14.5" x14ac:dyDescent="0.3">
      <c r="A23" s="16" t="s">
        <v>84</v>
      </c>
      <c r="B23" s="15" t="s">
        <v>19</v>
      </c>
      <c r="C23" s="16" t="s">
        <v>84</v>
      </c>
    </row>
    <row r="24" spans="1:3" ht="14.5" x14ac:dyDescent="0.3">
      <c r="A24" s="16" t="s">
        <v>80</v>
      </c>
      <c r="B24" s="15" t="s">
        <v>20</v>
      </c>
      <c r="C24" s="16" t="s">
        <v>80</v>
      </c>
    </row>
    <row r="25" spans="1:3" ht="14.5" x14ac:dyDescent="0.3">
      <c r="A25" s="16" t="s">
        <v>90</v>
      </c>
      <c r="B25" s="15" t="s">
        <v>21</v>
      </c>
      <c r="C25" s="16" t="s">
        <v>90</v>
      </c>
    </row>
    <row r="26" spans="1:3" ht="14.5" x14ac:dyDescent="0.3">
      <c r="A26" s="16" t="s">
        <v>96</v>
      </c>
      <c r="B26" s="15" t="s">
        <v>22</v>
      </c>
      <c r="C26" s="16" t="s">
        <v>96</v>
      </c>
    </row>
    <row r="27" spans="1:3" ht="14.5" x14ac:dyDescent="0.3">
      <c r="A27" s="17" t="s">
        <v>89</v>
      </c>
      <c r="B27" s="15" t="s">
        <v>23</v>
      </c>
      <c r="C27" s="17" t="s">
        <v>89</v>
      </c>
    </row>
    <row r="28" spans="1:3" ht="14.5" x14ac:dyDescent="0.3">
      <c r="A28" s="16" t="s">
        <v>88</v>
      </c>
      <c r="B28" s="15" t="s">
        <v>24</v>
      </c>
      <c r="C28" s="16" t="s">
        <v>88</v>
      </c>
    </row>
    <row r="31" spans="1:3" ht="15" x14ac:dyDescent="0.4">
      <c r="A31" s="18" t="s">
        <v>68</v>
      </c>
      <c r="B31" s="15" t="s">
        <v>26</v>
      </c>
      <c r="C31" s="18" t="s">
        <v>68</v>
      </c>
    </row>
    <row r="32" spans="1:3" ht="15" x14ac:dyDescent="0.4">
      <c r="A32" s="18" t="s">
        <v>73</v>
      </c>
      <c r="B32" s="15" t="s">
        <v>27</v>
      </c>
      <c r="C32" s="18" t="s">
        <v>73</v>
      </c>
    </row>
    <row r="33" spans="1:3" ht="15" x14ac:dyDescent="0.4">
      <c r="A33" s="18" t="s">
        <v>74</v>
      </c>
      <c r="B33" s="15" t="s">
        <v>28</v>
      </c>
      <c r="C33" s="18" t="s">
        <v>74</v>
      </c>
    </row>
    <row r="34" spans="1:3" ht="15" x14ac:dyDescent="0.4">
      <c r="A34" s="18" t="s">
        <v>72</v>
      </c>
      <c r="B34" s="15" t="s">
        <v>11</v>
      </c>
      <c r="C34" s="18" t="s">
        <v>72</v>
      </c>
    </row>
    <row r="35" spans="1:3" ht="15" x14ac:dyDescent="0.4">
      <c r="A35" s="18" t="s">
        <v>77</v>
      </c>
      <c r="B35" s="15" t="s">
        <v>29</v>
      </c>
      <c r="C35" s="18" t="s">
        <v>77</v>
      </c>
    </row>
    <row r="36" spans="1:3" ht="15" x14ac:dyDescent="0.4">
      <c r="A36" s="18" t="s">
        <v>76</v>
      </c>
      <c r="B36" s="15" t="s">
        <v>30</v>
      </c>
      <c r="C36" s="18" t="s">
        <v>76</v>
      </c>
    </row>
    <row r="37" spans="1:3" ht="15" x14ac:dyDescent="0.4">
      <c r="A37" s="18" t="s">
        <v>31</v>
      </c>
      <c r="B37" s="15" t="s">
        <v>31</v>
      </c>
      <c r="C37" s="18" t="s">
        <v>31</v>
      </c>
    </row>
    <row r="38" spans="1:3" ht="15" x14ac:dyDescent="0.4">
      <c r="A38" s="18" t="s">
        <v>75</v>
      </c>
      <c r="B38" s="15" t="s">
        <v>32</v>
      </c>
      <c r="C38" s="18" t="s">
        <v>75</v>
      </c>
    </row>
    <row r="39" spans="1:3" ht="15" x14ac:dyDescent="0.4">
      <c r="A39" s="18" t="s">
        <v>67</v>
      </c>
      <c r="B39" s="15" t="s">
        <v>33</v>
      </c>
      <c r="C39" s="18" t="s">
        <v>67</v>
      </c>
    </row>
    <row r="40" spans="1:3" ht="15" x14ac:dyDescent="0.4">
      <c r="A40" s="18" t="s">
        <v>97</v>
      </c>
      <c r="B40" s="15" t="s">
        <v>34</v>
      </c>
      <c r="C40" s="18" t="s">
        <v>97</v>
      </c>
    </row>
    <row r="41" spans="1:3" ht="15" x14ac:dyDescent="0.4">
      <c r="A41" s="18" t="s">
        <v>70</v>
      </c>
      <c r="B41" s="15" t="s">
        <v>35</v>
      </c>
      <c r="C41" s="18" t="s">
        <v>70</v>
      </c>
    </row>
    <row r="42" spans="1:3" ht="15" x14ac:dyDescent="0.4">
      <c r="A42" s="18" t="s">
        <v>69</v>
      </c>
      <c r="B42" s="15" t="s">
        <v>19</v>
      </c>
      <c r="C42" s="18" t="s">
        <v>69</v>
      </c>
    </row>
    <row r="43" spans="1:3" ht="15" x14ac:dyDescent="0.4">
      <c r="A43" s="19" t="s">
        <v>20</v>
      </c>
      <c r="B43" s="15" t="s">
        <v>20</v>
      </c>
      <c r="C43" s="19" t="s">
        <v>20</v>
      </c>
    </row>
    <row r="44" spans="1:3" ht="15" x14ac:dyDescent="0.4">
      <c r="A44" s="18" t="s">
        <v>102</v>
      </c>
      <c r="B44" s="15" t="s">
        <v>21</v>
      </c>
      <c r="C44" s="18" t="s">
        <v>102</v>
      </c>
    </row>
    <row r="45" spans="1:3" x14ac:dyDescent="0.3">
      <c r="B45" s="15" t="s">
        <v>22</v>
      </c>
    </row>
    <row r="46" spans="1:3" ht="15" x14ac:dyDescent="0.4">
      <c r="A46" s="18" t="s">
        <v>71</v>
      </c>
      <c r="B46" s="15" t="s">
        <v>36</v>
      </c>
      <c r="C46" s="18" t="s">
        <v>71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Z86"/>
  <sheetViews>
    <sheetView showGridLines="0" tabSelected="1" zoomScale="80" zoomScaleNormal="80" workbookViewId="0">
      <pane xSplit="1" ySplit="4" topLeftCell="B5" activePane="bottomRight" state="frozen"/>
      <selection activeCell="A18" sqref="A18:XFD20"/>
      <selection pane="topRight" activeCell="A18" sqref="A18:XFD20"/>
      <selection pane="bottomLeft" activeCell="A18" sqref="A18:XFD20"/>
      <selection pane="bottomRight" activeCell="J17" sqref="J17"/>
    </sheetView>
  </sheetViews>
  <sheetFormatPr defaultColWidth="8.58203125" defaultRowHeight="14" outlineLevelRow="1" outlineLevelCol="1" x14ac:dyDescent="0.3"/>
  <cols>
    <col min="1" max="1" width="26.58203125" style="1" bestFit="1" customWidth="1"/>
    <col min="2" max="12" width="7.58203125" style="1" customWidth="1" outlineLevel="1"/>
    <col min="13" max="13" width="8.58203125" style="1" customWidth="1" outlineLevel="1"/>
    <col min="14" max="14" width="8.58203125" style="1" bestFit="1" customWidth="1"/>
    <col min="15" max="15" width="10.9140625" style="1" customWidth="1" outlineLevel="1"/>
    <col min="16" max="20" width="7.58203125" style="1" customWidth="1" outlineLevel="1"/>
    <col min="21" max="21" width="7.1640625" style="1" customWidth="1" outlineLevel="1"/>
    <col min="22" max="24" width="7.58203125" style="1" customWidth="1" outlineLevel="1"/>
    <col min="25" max="25" width="10.08203125" style="1" customWidth="1" outlineLevel="1"/>
    <col min="26" max="26" width="7.58203125" style="1" customWidth="1" outlineLevel="1"/>
    <col min="27" max="27" width="12.33203125" style="1" bestFit="1" customWidth="1"/>
    <col min="28" max="29" width="7.58203125" style="1" customWidth="1" outlineLevel="1"/>
    <col min="30" max="30" width="8.58203125" style="1" customWidth="1" outlineLevel="1"/>
    <col min="31" max="38" width="7.58203125" style="1" customWidth="1" outlineLevel="1"/>
    <col min="39" max="39" width="8.58203125" style="1" customWidth="1" outlineLevel="1"/>
    <col min="40" max="40" width="8.58203125" style="1" bestFit="1" customWidth="1"/>
    <col min="41" max="16384" width="8.58203125" style="11"/>
  </cols>
  <sheetData>
    <row r="1" spans="1:40" s="10" customFormat="1" ht="17.5" x14ac:dyDescent="0.3">
      <c r="A1" s="7" t="s">
        <v>104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20"/>
      <c r="Z1" s="21"/>
      <c r="AA1" s="20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</row>
    <row r="2" spans="1:40" s="10" customFormat="1" ht="17.5" hidden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20"/>
      <c r="Z2" s="21"/>
      <c r="AA2" s="20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</row>
    <row r="3" spans="1:40" x14ac:dyDescent="0.3">
      <c r="A3" s="1" t="s">
        <v>38</v>
      </c>
      <c r="B3" s="80" t="s">
        <v>55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 t="s">
        <v>103</v>
      </c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 t="s">
        <v>53</v>
      </c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</row>
    <row r="4" spans="1:40" ht="29.15" customHeight="1" x14ac:dyDescent="0.3">
      <c r="A4" s="2" t="s">
        <v>39</v>
      </c>
      <c r="B4" s="3" t="s">
        <v>40</v>
      </c>
      <c r="C4" s="3" t="s">
        <v>41</v>
      </c>
      <c r="D4" s="3" t="s">
        <v>42</v>
      </c>
      <c r="E4" s="3" t="s">
        <v>43</v>
      </c>
      <c r="F4" s="3" t="s">
        <v>44</v>
      </c>
      <c r="G4" s="3" t="s">
        <v>45</v>
      </c>
      <c r="H4" s="3" t="s">
        <v>46</v>
      </c>
      <c r="I4" s="3" t="s">
        <v>47</v>
      </c>
      <c r="J4" s="3" t="s">
        <v>48</v>
      </c>
      <c r="K4" s="3" t="s">
        <v>49</v>
      </c>
      <c r="L4" s="3" t="s">
        <v>50</v>
      </c>
      <c r="M4" s="3" t="s">
        <v>51</v>
      </c>
      <c r="N4" s="3" t="s">
        <v>52</v>
      </c>
      <c r="O4" s="3" t="s">
        <v>40</v>
      </c>
      <c r="P4" s="3" t="s">
        <v>41</v>
      </c>
      <c r="Q4" s="3" t="s">
        <v>42</v>
      </c>
      <c r="R4" s="3" t="s">
        <v>43</v>
      </c>
      <c r="S4" s="3" t="s">
        <v>44</v>
      </c>
      <c r="T4" s="3" t="s">
        <v>45</v>
      </c>
      <c r="U4" s="3" t="s">
        <v>46</v>
      </c>
      <c r="V4" s="3" t="s">
        <v>47</v>
      </c>
      <c r="W4" s="3" t="s">
        <v>48</v>
      </c>
      <c r="X4" s="3" t="s">
        <v>49</v>
      </c>
      <c r="Y4" s="3" t="s">
        <v>50</v>
      </c>
      <c r="Z4" s="3" t="s">
        <v>51</v>
      </c>
      <c r="AA4" s="3" t="s">
        <v>52</v>
      </c>
      <c r="AB4" s="3" t="s">
        <v>40</v>
      </c>
      <c r="AC4" s="3" t="s">
        <v>41</v>
      </c>
      <c r="AD4" s="3" t="s">
        <v>42</v>
      </c>
      <c r="AE4" s="3" t="s">
        <v>43</v>
      </c>
      <c r="AF4" s="3" t="s">
        <v>44</v>
      </c>
      <c r="AG4" s="3" t="s">
        <v>45</v>
      </c>
      <c r="AH4" s="3" t="s">
        <v>46</v>
      </c>
      <c r="AI4" s="3" t="s">
        <v>47</v>
      </c>
      <c r="AJ4" s="3" t="s">
        <v>48</v>
      </c>
      <c r="AK4" s="3" t="s">
        <v>49</v>
      </c>
      <c r="AL4" s="3" t="s">
        <v>50</v>
      </c>
      <c r="AM4" s="3" t="s">
        <v>51</v>
      </c>
      <c r="AN4" s="3" t="s">
        <v>52</v>
      </c>
    </row>
    <row r="5" spans="1:40" ht="14.15" customHeight="1" x14ac:dyDescent="0.3">
      <c r="A5" s="1" t="s">
        <v>0</v>
      </c>
      <c r="B5" s="4">
        <v>20196.7847</v>
      </c>
      <c r="C5" s="4">
        <v>11854.2222</v>
      </c>
      <c r="D5" s="4">
        <v>39380.319049999998</v>
      </c>
      <c r="E5" s="4">
        <v>54443.749400000001</v>
      </c>
      <c r="F5" s="4">
        <v>53355.903304999993</v>
      </c>
      <c r="G5" s="4">
        <v>24630.118040000001</v>
      </c>
      <c r="H5" s="4">
        <v>24648.358670000005</v>
      </c>
      <c r="I5" s="4">
        <v>16079.6253</v>
      </c>
      <c r="J5" s="4">
        <v>36526.581200000001</v>
      </c>
      <c r="K5" s="4">
        <v>38908.005700000002</v>
      </c>
      <c r="L5" s="4">
        <v>36613.527090000003</v>
      </c>
      <c r="M5" s="4">
        <v>61923.655339999998</v>
      </c>
      <c r="N5" s="6">
        <f>SUM(B5:M5)</f>
        <v>418560.849995</v>
      </c>
      <c r="O5" s="4">
        <v>7938.8152999999993</v>
      </c>
      <c r="P5" s="4">
        <v>8073.4353000000001</v>
      </c>
      <c r="Q5" s="4">
        <v>13762.47957</v>
      </c>
      <c r="R5" s="4">
        <v>11613.17374</v>
      </c>
      <c r="S5" s="4">
        <v>14889.051159999997</v>
      </c>
      <c r="T5" s="4">
        <v>11230.42308</v>
      </c>
      <c r="U5" s="4">
        <v>7753.2545999999993</v>
      </c>
      <c r="V5" s="4">
        <v>8235.9823899999992</v>
      </c>
      <c r="W5" s="4">
        <v>13498.354659999999</v>
      </c>
      <c r="X5" s="4">
        <v>13657.2639</v>
      </c>
      <c r="Y5" s="4">
        <v>16580.295689999999</v>
      </c>
      <c r="Z5" s="4">
        <v>22656.952090000002</v>
      </c>
      <c r="AA5" s="6">
        <f t="shared" ref="AA5:AA10" si="0">SUM(O5:Z5)</f>
        <v>149889.48148000002</v>
      </c>
      <c r="AB5" s="4">
        <f>B5+O5</f>
        <v>28135.599999999999</v>
      </c>
      <c r="AC5" s="4">
        <f>C5+P5</f>
        <v>19927.657500000001</v>
      </c>
      <c r="AD5" s="4">
        <f>D5+Q5</f>
        <v>53142.798620000001</v>
      </c>
      <c r="AE5" s="4">
        <f>E5+R5</f>
        <v>66056.923139999999</v>
      </c>
      <c r="AF5" s="4">
        <f>F5+S5</f>
        <v>68244.954464999988</v>
      </c>
      <c r="AG5" s="4">
        <f>G5+T5</f>
        <v>35860.541120000002</v>
      </c>
      <c r="AH5" s="4">
        <f>H5+U5</f>
        <v>32401.613270000005</v>
      </c>
      <c r="AI5" s="4">
        <f>I5+V5</f>
        <v>24315.607689999997</v>
      </c>
      <c r="AJ5" s="4">
        <f>J5+W5</f>
        <v>50024.935859999998</v>
      </c>
      <c r="AK5" s="4">
        <f>K5+X5</f>
        <v>52565.2696</v>
      </c>
      <c r="AL5" s="4">
        <f>L5+Y5</f>
        <v>53193.822780000002</v>
      </c>
      <c r="AM5" s="4">
        <f>M5+Z5</f>
        <v>84580.607430000004</v>
      </c>
      <c r="AN5" s="6">
        <f t="shared" ref="AN5" si="1">SUM(AB5:AM5)</f>
        <v>568450.33147500001</v>
      </c>
    </row>
    <row r="6" spans="1:40" ht="14.15" customHeight="1" x14ac:dyDescent="0.3">
      <c r="A6" s="1" t="s">
        <v>1</v>
      </c>
      <c r="B6" s="4">
        <v>18140.185500000007</v>
      </c>
      <c r="C6" s="4">
        <v>7378.2680999999993</v>
      </c>
      <c r="D6" s="4">
        <v>31379.773850000001</v>
      </c>
      <c r="E6" s="4">
        <v>33216.885923235539</v>
      </c>
      <c r="F6" s="4">
        <v>34659.579648778199</v>
      </c>
      <c r="G6" s="4">
        <v>29312.336811594851</v>
      </c>
      <c r="H6" s="4">
        <v>23826.204579999991</v>
      </c>
      <c r="I6" s="4">
        <v>27608.154810000007</v>
      </c>
      <c r="J6" s="4">
        <v>42539.011899999998</v>
      </c>
      <c r="K6" s="4">
        <v>47674.003979999987</v>
      </c>
      <c r="L6" s="4">
        <v>37449.80896285714</v>
      </c>
      <c r="M6" s="4">
        <v>35383.508949999996</v>
      </c>
      <c r="N6" s="6">
        <f t="shared" ref="N6:N53" si="2">SUM(B6:M6)</f>
        <v>368567.72301646566</v>
      </c>
      <c r="O6" s="4">
        <v>12163.680417000001</v>
      </c>
      <c r="P6" s="4">
        <v>4716.7970430000041</v>
      </c>
      <c r="Q6" s="4">
        <v>10257.308959</v>
      </c>
      <c r="R6" s="4">
        <v>8031.7029400000019</v>
      </c>
      <c r="S6" s="4">
        <v>11173.835909999994</v>
      </c>
      <c r="T6" s="4">
        <v>9504.924418999999</v>
      </c>
      <c r="U6" s="4">
        <v>7287.7542260000009</v>
      </c>
      <c r="V6" s="4">
        <v>8705.1203980000028</v>
      </c>
      <c r="W6" s="4">
        <v>8102.3554030000005</v>
      </c>
      <c r="X6" s="4">
        <v>13245.380377000001</v>
      </c>
      <c r="Y6" s="4">
        <v>13146.361710999994</v>
      </c>
      <c r="Z6" s="4">
        <v>8955.9201400000002</v>
      </c>
      <c r="AA6" s="6">
        <f t="shared" si="0"/>
        <v>115291.14194299998</v>
      </c>
      <c r="AB6" s="4">
        <f>B6+O6</f>
        <v>30303.86591700001</v>
      </c>
      <c r="AC6" s="4">
        <f>C6+P6</f>
        <v>12095.065143000003</v>
      </c>
      <c r="AD6" s="4">
        <f>D6+Q6</f>
        <v>41637.082809</v>
      </c>
      <c r="AE6" s="4">
        <f>E6+R6</f>
        <v>41248.588863235542</v>
      </c>
      <c r="AF6" s="4">
        <f>F6+S6</f>
        <v>45833.415558778193</v>
      </c>
      <c r="AG6" s="4">
        <f>G6+T6</f>
        <v>38817.26123059485</v>
      </c>
      <c r="AH6" s="4">
        <f>H6+U6</f>
        <v>31113.958805999991</v>
      </c>
      <c r="AI6" s="4">
        <f>I6+V6</f>
        <v>36313.275208000006</v>
      </c>
      <c r="AJ6" s="4">
        <f>J6+W6</f>
        <v>50641.367302999999</v>
      </c>
      <c r="AK6" s="4">
        <f>K6+X6</f>
        <v>60919.384356999988</v>
      </c>
      <c r="AL6" s="4">
        <f>L6+Y6</f>
        <v>50596.170673857137</v>
      </c>
      <c r="AM6" s="4">
        <f>M6+Z6</f>
        <v>44339.429089999998</v>
      </c>
      <c r="AN6" s="6">
        <f t="shared" ref="AN6:AN10" si="3">SUM(AB6:AM6)</f>
        <v>483858.86495946575</v>
      </c>
    </row>
    <row r="7" spans="1:40" x14ac:dyDescent="0.3">
      <c r="A7" s="1" t="s">
        <v>2</v>
      </c>
      <c r="B7" s="4">
        <v>4072.6861359900013</v>
      </c>
      <c r="C7" s="4">
        <v>2680.3048808600006</v>
      </c>
      <c r="D7" s="4">
        <v>7367.8</v>
      </c>
      <c r="E7" s="4">
        <v>12097.233079999996</v>
      </c>
      <c r="F7" s="4">
        <v>14451.299913049954</v>
      </c>
      <c r="G7" s="4">
        <v>4974.9856069000016</v>
      </c>
      <c r="H7" s="4">
        <v>5169.3188213799967</v>
      </c>
      <c r="I7" s="4">
        <v>3675.4767180099984</v>
      </c>
      <c r="J7" s="4">
        <v>9986.7621399700129</v>
      </c>
      <c r="K7" s="4">
        <v>9807.6122036700199</v>
      </c>
      <c r="L7" s="4">
        <v>10511.812366600027</v>
      </c>
      <c r="M7" s="4">
        <v>21784.210111980003</v>
      </c>
      <c r="N7" s="6">
        <f t="shared" si="2"/>
        <v>106579.50197841001</v>
      </c>
      <c r="O7" s="4">
        <v>4564.2179322500124</v>
      </c>
      <c r="P7" s="4">
        <v>3297.8696149399884</v>
      </c>
      <c r="Q7" s="4">
        <v>4809.88</v>
      </c>
      <c r="R7" s="4">
        <v>5222.0335536300436</v>
      </c>
      <c r="S7" s="4">
        <v>6287.1103473299781</v>
      </c>
      <c r="T7" s="4">
        <v>4963.9800562</v>
      </c>
      <c r="U7" s="4">
        <v>3331.0832319299993</v>
      </c>
      <c r="V7" s="4">
        <v>2849.2345542400026</v>
      </c>
      <c r="W7" s="4">
        <v>5411.0172377800109</v>
      </c>
      <c r="X7" s="4">
        <v>5886.4193529800441</v>
      </c>
      <c r="Y7" s="4">
        <v>7174.7156162400188</v>
      </c>
      <c r="Z7" s="4">
        <v>8009.4726869899996</v>
      </c>
      <c r="AA7" s="6">
        <f t="shared" si="0"/>
        <v>61807.034184510099</v>
      </c>
      <c r="AB7" s="4">
        <f>B7+O7</f>
        <v>8636.9040682400137</v>
      </c>
      <c r="AC7" s="4">
        <f>C7+P7</f>
        <v>5978.174495799989</v>
      </c>
      <c r="AD7" s="4">
        <f>D7+Q7</f>
        <v>12177.68</v>
      </c>
      <c r="AE7" s="4">
        <f>E7+R7</f>
        <v>17319.266633630039</v>
      </c>
      <c r="AF7" s="4">
        <f>F7+S7</f>
        <v>20738.410260379933</v>
      </c>
      <c r="AG7" s="4">
        <f>G7+T7</f>
        <v>9938.9656631000016</v>
      </c>
      <c r="AH7" s="4">
        <f>H7+U7</f>
        <v>8500.4020533099956</v>
      </c>
      <c r="AI7" s="4">
        <f>I7+V7</f>
        <v>6524.7112722500005</v>
      </c>
      <c r="AJ7" s="4">
        <f>J7+W7</f>
        <v>15397.779377750023</v>
      </c>
      <c r="AK7" s="4">
        <f>K7+X7</f>
        <v>15694.031556650065</v>
      </c>
      <c r="AL7" s="4">
        <f>L7+Y7</f>
        <v>17686.527982840045</v>
      </c>
      <c r="AM7" s="4">
        <f>M7+Z7</f>
        <v>29793.682798970003</v>
      </c>
      <c r="AN7" s="6">
        <f t="shared" si="3"/>
        <v>168386.53616292009</v>
      </c>
    </row>
    <row r="8" spans="1:40" x14ac:dyDescent="0.3">
      <c r="A8" s="1" t="s">
        <v>3</v>
      </c>
      <c r="B8" s="4">
        <v>3604.1470230000014</v>
      </c>
      <c r="C8" s="4">
        <v>2371.9512220000006</v>
      </c>
      <c r="D8" s="4">
        <v>6520.1800919999987</v>
      </c>
      <c r="E8" s="4">
        <v>10705.515999999998</v>
      </c>
      <c r="F8" s="4">
        <v>12788.760984999961</v>
      </c>
      <c r="G8" s="4">
        <v>4402.642130000002</v>
      </c>
      <c r="H8" s="4">
        <v>4574.6184259999973</v>
      </c>
      <c r="I8" s="4">
        <v>3252.6342637256625</v>
      </c>
      <c r="J8" s="4">
        <v>8837.8426017433758</v>
      </c>
      <c r="K8" s="4">
        <v>8679.3028351062112</v>
      </c>
      <c r="L8" s="4">
        <v>9302.488820000026</v>
      </c>
      <c r="M8" s="4">
        <f>19251.941646+26.1024</f>
        <v>19278.044045999999</v>
      </c>
      <c r="N8" s="6">
        <f t="shared" si="2"/>
        <v>94318.128444575224</v>
      </c>
      <c r="O8" s="13">
        <v>3356.925721000021</v>
      </c>
      <c r="P8" s="13">
        <v>3114.9654780000014</v>
      </c>
      <c r="Q8" s="13">
        <v>3875.8717380000003</v>
      </c>
      <c r="R8" s="13">
        <v>4120.8151819999975</v>
      </c>
      <c r="S8" s="13">
        <v>5035.5</v>
      </c>
      <c r="T8" s="13">
        <v>4298.6821199999995</v>
      </c>
      <c r="U8" s="13">
        <v>2841.3519399999823</v>
      </c>
      <c r="V8" s="13">
        <v>2410.2677789999957</v>
      </c>
      <c r="W8" s="13">
        <v>4755.3664819999976</v>
      </c>
      <c r="X8" s="13">
        <v>5201.0820650000142</v>
      </c>
      <c r="Y8" s="13">
        <v>6559.3440049998208</v>
      </c>
      <c r="Z8" s="13">
        <v>7354.5008056460019</v>
      </c>
      <c r="AA8" s="6">
        <f t="shared" si="0"/>
        <v>52924.673315645829</v>
      </c>
      <c r="AB8" s="4">
        <f>B8+O8</f>
        <v>6961.0727440000228</v>
      </c>
      <c r="AC8" s="4">
        <f>C8+P8</f>
        <v>5486.9167000000016</v>
      </c>
      <c r="AD8" s="4">
        <f>D8+Q8</f>
        <v>10396.051829999999</v>
      </c>
      <c r="AE8" s="4">
        <f>E8+R8</f>
        <v>14826.331181999994</v>
      </c>
      <c r="AF8" s="4">
        <f>F8+S8</f>
        <v>17824.260984999961</v>
      </c>
      <c r="AG8" s="4">
        <f>G8+T8</f>
        <v>8701.3242500000015</v>
      </c>
      <c r="AH8" s="4">
        <f>H8+U8</f>
        <v>7415.9703659999795</v>
      </c>
      <c r="AI8" s="4">
        <f>I8+V8</f>
        <v>5662.9020427256582</v>
      </c>
      <c r="AJ8" s="4">
        <f>J8+W8</f>
        <v>13593.209083743373</v>
      </c>
      <c r="AK8" s="4">
        <f>K8+X8</f>
        <v>13880.384900106226</v>
      </c>
      <c r="AL8" s="4">
        <f>L8+Y8</f>
        <v>15861.832824999847</v>
      </c>
      <c r="AM8" s="4">
        <f>M8+Z8</f>
        <v>26632.544851646002</v>
      </c>
      <c r="AN8" s="6">
        <f t="shared" si="3"/>
        <v>147242.80176022107</v>
      </c>
    </row>
    <row r="9" spans="1:40" x14ac:dyDescent="0.3">
      <c r="A9" s="1" t="s">
        <v>4</v>
      </c>
      <c r="B9" s="4">
        <v>863.25403699999993</v>
      </c>
      <c r="C9" s="4">
        <v>766.46194697999999</v>
      </c>
      <c r="D9" s="4">
        <v>2050.672259519999</v>
      </c>
      <c r="E9" s="4">
        <v>2685.2280000000001</v>
      </c>
      <c r="F9" s="4">
        <v>2713.6966290000187</v>
      </c>
      <c r="G9" s="4">
        <v>780.42657600000121</v>
      </c>
      <c r="H9" s="4">
        <v>1030.4329200000011</v>
      </c>
      <c r="I9" s="4">
        <v>670.36728399999981</v>
      </c>
      <c r="J9" s="4">
        <v>2151.1890630000048</v>
      </c>
      <c r="K9" s="4">
        <v>2123.1805210000016</v>
      </c>
      <c r="L9" s="4">
        <v>1699.4145289999976</v>
      </c>
      <c r="M9" s="4">
        <v>3203.2831860000024</v>
      </c>
      <c r="N9" s="6">
        <f t="shared" si="2"/>
        <v>20737.606951500027</v>
      </c>
      <c r="O9" s="4">
        <v>436.00472000000019</v>
      </c>
      <c r="P9" s="4">
        <v>495.11042327999996</v>
      </c>
      <c r="Q9" s="4">
        <v>494.97627100000005</v>
      </c>
      <c r="R9" s="4">
        <v>572.0013339999997</v>
      </c>
      <c r="S9" s="4">
        <v>728.5</v>
      </c>
      <c r="T9" s="4">
        <v>588.30977000000144</v>
      </c>
      <c r="U9" s="4">
        <v>361.86848000000037</v>
      </c>
      <c r="V9" s="4">
        <v>311.34310599999986</v>
      </c>
      <c r="W9" s="4">
        <v>777.81373699999722</v>
      </c>
      <c r="X9" s="4">
        <v>703.28174499999909</v>
      </c>
      <c r="Y9" s="4">
        <v>742.53491500000302</v>
      </c>
      <c r="Z9" s="4">
        <v>1033.1989180000016</v>
      </c>
      <c r="AA9" s="6">
        <f t="shared" si="0"/>
        <v>7244.9434192800036</v>
      </c>
      <c r="AB9" s="4">
        <f>B9+O9</f>
        <v>1299.2587570000001</v>
      </c>
      <c r="AC9" s="4">
        <f>C9+P9</f>
        <v>1261.5723702599998</v>
      </c>
      <c r="AD9" s="4">
        <f>D9+Q9</f>
        <v>2545.648530519999</v>
      </c>
      <c r="AE9" s="4">
        <f>E9+R9</f>
        <v>3257.2293339999997</v>
      </c>
      <c r="AF9" s="4">
        <f>F9+S9</f>
        <v>3442.1966290000187</v>
      </c>
      <c r="AG9" s="4">
        <f>G9+T9</f>
        <v>1368.7363460000026</v>
      </c>
      <c r="AH9" s="4">
        <f>H9+U9</f>
        <v>1392.3014000000014</v>
      </c>
      <c r="AI9" s="4">
        <f>I9+V9</f>
        <v>981.71038999999973</v>
      </c>
      <c r="AJ9" s="4">
        <f>J9+W9</f>
        <v>2929.002800000002</v>
      </c>
      <c r="AK9" s="4">
        <f>K9+X9</f>
        <v>2826.4622660000005</v>
      </c>
      <c r="AL9" s="4">
        <f>L9+Y9</f>
        <v>2441.9494440000008</v>
      </c>
      <c r="AM9" s="4">
        <f>M9+Z9</f>
        <v>4236.4821040000043</v>
      </c>
      <c r="AN9" s="6">
        <f t="shared" si="3"/>
        <v>27982.550370780031</v>
      </c>
    </row>
    <row r="10" spans="1:40" x14ac:dyDescent="0.3">
      <c r="A10" s="5" t="s">
        <v>5</v>
      </c>
      <c r="B10" s="6">
        <f>B8-B9</f>
        <v>2740.8929860000017</v>
      </c>
      <c r="C10" s="6">
        <f>C8-C9</f>
        <v>1605.4892750200006</v>
      </c>
      <c r="D10" s="6">
        <f t="shared" ref="D10:M10" si="4">D8-D9</f>
        <v>4469.5078324799997</v>
      </c>
      <c r="E10" s="6">
        <f t="shared" si="4"/>
        <v>8020.2879999999977</v>
      </c>
      <c r="F10" s="6">
        <f t="shared" si="4"/>
        <v>10075.064355999943</v>
      </c>
      <c r="G10" s="6">
        <f t="shared" si="4"/>
        <v>3622.2155540000008</v>
      </c>
      <c r="H10" s="6">
        <f t="shared" si="4"/>
        <v>3544.1855059999962</v>
      </c>
      <c r="I10" s="6">
        <f t="shared" si="4"/>
        <v>2582.2669797256626</v>
      </c>
      <c r="J10" s="6">
        <f t="shared" si="4"/>
        <v>6686.6535387433705</v>
      </c>
      <c r="K10" s="6">
        <f t="shared" si="4"/>
        <v>6556.1223141062092</v>
      </c>
      <c r="L10" s="6">
        <f t="shared" si="4"/>
        <v>7603.0742910000281</v>
      </c>
      <c r="M10" s="6">
        <f t="shared" si="4"/>
        <v>16074.760859999997</v>
      </c>
      <c r="N10" s="6">
        <f>SUM(B10:M10)</f>
        <v>73580.521493075197</v>
      </c>
      <c r="O10" s="6">
        <f>O8-O9</f>
        <v>2920.9210010000206</v>
      </c>
      <c r="P10" s="6">
        <f>P8-P9</f>
        <v>2619.8550547200016</v>
      </c>
      <c r="Q10" s="6">
        <f t="shared" ref="Q10:Z10" si="5">Q8-Q9</f>
        <v>3380.8954670000003</v>
      </c>
      <c r="R10" s="6">
        <f t="shared" si="5"/>
        <v>3548.813847999998</v>
      </c>
      <c r="S10" s="6">
        <f t="shared" si="5"/>
        <v>4307</v>
      </c>
      <c r="T10" s="6">
        <f t="shared" si="5"/>
        <v>3710.3723499999978</v>
      </c>
      <c r="U10" s="6">
        <f t="shared" si="5"/>
        <v>2479.4834599999817</v>
      </c>
      <c r="V10" s="6">
        <f t="shared" si="5"/>
        <v>2098.9246729999959</v>
      </c>
      <c r="W10" s="6">
        <f t="shared" si="5"/>
        <v>3977.5527450000004</v>
      </c>
      <c r="X10" s="6">
        <f t="shared" si="5"/>
        <v>4497.8003200000148</v>
      </c>
      <c r="Y10" s="6">
        <f t="shared" si="5"/>
        <v>5816.8090899998178</v>
      </c>
      <c r="Z10" s="6">
        <f t="shared" si="5"/>
        <v>6321.3018876460001</v>
      </c>
      <c r="AA10" s="6">
        <f t="shared" si="0"/>
        <v>45679.729896365832</v>
      </c>
      <c r="AB10" s="6">
        <f t="shared" ref="AB10:AM10" si="6">AB8-AB9</f>
        <v>5661.8139870000232</v>
      </c>
      <c r="AC10" s="6">
        <f t="shared" si="6"/>
        <v>4225.3443297400017</v>
      </c>
      <c r="AD10" s="6">
        <f t="shared" si="6"/>
        <v>7850.40329948</v>
      </c>
      <c r="AE10" s="6">
        <f t="shared" si="6"/>
        <v>11569.101847999995</v>
      </c>
      <c r="AF10" s="6">
        <f t="shared" si="6"/>
        <v>14382.064355999943</v>
      </c>
      <c r="AG10" s="6">
        <f t="shared" si="6"/>
        <v>7332.5879039999991</v>
      </c>
      <c r="AH10" s="6">
        <f t="shared" si="6"/>
        <v>6023.6689659999784</v>
      </c>
      <c r="AI10" s="6">
        <f t="shared" si="6"/>
        <v>4681.1916527256581</v>
      </c>
      <c r="AJ10" s="6">
        <f t="shared" si="6"/>
        <v>10664.206283743371</v>
      </c>
      <c r="AK10" s="6">
        <f t="shared" si="6"/>
        <v>11053.922634106226</v>
      </c>
      <c r="AL10" s="6">
        <f t="shared" si="6"/>
        <v>13419.883380999847</v>
      </c>
      <c r="AM10" s="6">
        <f t="shared" si="6"/>
        <v>22396.062747645999</v>
      </c>
      <c r="AN10" s="6">
        <f t="shared" si="3"/>
        <v>119260.25138944105</v>
      </c>
    </row>
    <row r="11" spans="1:40" s="12" customFormat="1" ht="13" x14ac:dyDescent="0.3">
      <c r="A11" s="8" t="s">
        <v>6</v>
      </c>
      <c r="B11" s="9">
        <f>IFERROR(B10/B8,"/")</f>
        <v>0.76048312360979975</v>
      </c>
      <c r="C11" s="9">
        <f>IFERROR(C10/C8,"/")</f>
        <v>0.67686437230621943</v>
      </c>
      <c r="D11" s="9">
        <f t="shared" ref="D11:M11" si="7">IFERROR(D10/D8,"/")</f>
        <v>0.68548840207096551</v>
      </c>
      <c r="E11" s="9">
        <f t="shared" si="7"/>
        <v>0.74917341676944849</v>
      </c>
      <c r="F11" s="9">
        <f t="shared" si="7"/>
        <v>0.78780613445016801</v>
      </c>
      <c r="G11" s="9">
        <f t="shared" si="7"/>
        <v>0.82273676738745039</v>
      </c>
      <c r="H11" s="9">
        <f t="shared" si="7"/>
        <v>0.7747499738680933</v>
      </c>
      <c r="I11" s="9">
        <f t="shared" si="7"/>
        <v>0.79390019607303108</v>
      </c>
      <c r="J11" s="9">
        <f t="shared" si="7"/>
        <v>0.75659341765425236</v>
      </c>
      <c r="K11" s="9">
        <f t="shared" si="7"/>
        <v>0.75537430121551696</v>
      </c>
      <c r="L11" s="9">
        <f t="shared" si="7"/>
        <v>0.81731614389621021</v>
      </c>
      <c r="M11" s="9">
        <f t="shared" si="7"/>
        <v>0.83383774939218214</v>
      </c>
      <c r="N11" s="9">
        <f t="shared" ref="N11" si="8">IFERROR(N10/N8,"/")</f>
        <v>0.78013127175560737</v>
      </c>
      <c r="O11" s="9">
        <f>IFERROR(O10/O8,"/")</f>
        <v>0.87011785298897959</v>
      </c>
      <c r="P11" s="9">
        <f>IFERROR(P10/P8,"/")</f>
        <v>0.84105428237429747</v>
      </c>
      <c r="Q11" s="9">
        <f t="shared" ref="Q11:Z11" si="9">IFERROR(Q10/Q8,"/")</f>
        <v>0.87229291770748474</v>
      </c>
      <c r="R11" s="9">
        <f t="shared" si="9"/>
        <v>0.86119218923029106</v>
      </c>
      <c r="S11" s="9">
        <f t="shared" si="9"/>
        <v>0.85532717704299477</v>
      </c>
      <c r="T11" s="9">
        <f t="shared" si="9"/>
        <v>0.86314182961730568</v>
      </c>
      <c r="U11" s="9">
        <f t="shared" si="9"/>
        <v>0.87264214794876738</v>
      </c>
      <c r="V11" s="9">
        <f t="shared" si="9"/>
        <v>0.87082634190580521</v>
      </c>
      <c r="W11" s="9">
        <f t="shared" si="9"/>
        <v>0.83643453350142916</v>
      </c>
      <c r="X11" s="9">
        <f t="shared" si="9"/>
        <v>0.86478164808576286</v>
      </c>
      <c r="Y11" s="9">
        <f t="shared" si="9"/>
        <v>0.88679738180616685</v>
      </c>
      <c r="Z11" s="9">
        <f t="shared" si="9"/>
        <v>0.85951474541863915</v>
      </c>
      <c r="AA11" s="9">
        <f t="shared" ref="AA11" si="10">IFERROR(AA10/AA8,"/")</f>
        <v>0.86310839603920209</v>
      </c>
      <c r="AB11" s="9">
        <f t="shared" ref="AB11:AN11" si="11">IFERROR(AB10/AB8,"/")</f>
        <v>0.81335365901471535</v>
      </c>
      <c r="AC11" s="9">
        <f t="shared" si="11"/>
        <v>0.77007626701167164</v>
      </c>
      <c r="AD11" s="9">
        <f t="shared" si="11"/>
        <v>0.75513314360611461</v>
      </c>
      <c r="AE11" s="9">
        <f t="shared" si="11"/>
        <v>0.78030779873887746</v>
      </c>
      <c r="AF11" s="9">
        <f t="shared" si="11"/>
        <v>0.80688138308248492</v>
      </c>
      <c r="AG11" s="9">
        <f t="shared" si="11"/>
        <v>0.84269792658284148</v>
      </c>
      <c r="AH11" s="9">
        <f t="shared" si="11"/>
        <v>0.81225634255723445</v>
      </c>
      <c r="AI11" s="9">
        <f t="shared" si="11"/>
        <v>0.8266418202905228</v>
      </c>
      <c r="AJ11" s="9">
        <f t="shared" si="11"/>
        <v>0.78452455325630899</v>
      </c>
      <c r="AK11" s="9">
        <f t="shared" si="11"/>
        <v>0.79637003682957164</v>
      </c>
      <c r="AL11" s="9">
        <f t="shared" si="11"/>
        <v>0.84604872142195064</v>
      </c>
      <c r="AM11" s="9">
        <f t="shared" si="11"/>
        <v>0.84092837813288546</v>
      </c>
      <c r="AN11" s="9">
        <f t="shared" si="11"/>
        <v>0.8099564118839</v>
      </c>
    </row>
    <row r="12" spans="1:40" x14ac:dyDescent="0.3">
      <c r="A12" s="5" t="s">
        <v>7</v>
      </c>
      <c r="B12" s="6">
        <f>SUM(B13:B34)</f>
        <v>1750.0754927451999</v>
      </c>
      <c r="C12" s="6">
        <f>SUM(C13:C34)</f>
        <v>1180.8341854899991</v>
      </c>
      <c r="D12" s="6">
        <f t="shared" ref="D12:M12" si="12">SUM(D13:D34)</f>
        <v>2605.0772895069954</v>
      </c>
      <c r="E12" s="6">
        <f t="shared" si="12"/>
        <v>2816.2750108700016</v>
      </c>
      <c r="F12" s="6">
        <f t="shared" si="12"/>
        <v>2658.0303644096234</v>
      </c>
      <c r="G12" s="6">
        <f t="shared" si="12"/>
        <v>1378.7379729938048</v>
      </c>
      <c r="H12" s="6">
        <f t="shared" si="12"/>
        <v>1336.1885207506202</v>
      </c>
      <c r="I12" s="6">
        <f t="shared" si="12"/>
        <v>672.95960214000058</v>
      </c>
      <c r="J12" s="6">
        <f t="shared" si="12"/>
        <v>1744.6935051300006</v>
      </c>
      <c r="K12" s="6">
        <f t="shared" si="12"/>
        <v>1735.2139451600005</v>
      </c>
      <c r="L12" s="6">
        <f t="shared" si="12"/>
        <v>1397.1193637800004</v>
      </c>
      <c r="M12" s="6">
        <f t="shared" si="12"/>
        <v>2438.695055063748</v>
      </c>
      <c r="N12" s="6">
        <f t="shared" si="2"/>
        <v>21713.900308039996</v>
      </c>
      <c r="O12" s="6">
        <f>SUM(O13:O34)</f>
        <v>3858.289787220001</v>
      </c>
      <c r="P12" s="6">
        <f>SUM(P13:P34)</f>
        <v>3443.5888993299886</v>
      </c>
      <c r="Q12" s="6">
        <f t="shared" ref="Q12:Z12" si="13">SUM(Q13:Q34)</f>
        <v>3458.1942278399997</v>
      </c>
      <c r="R12" s="6">
        <f t="shared" si="13"/>
        <v>3358.2554121299995</v>
      </c>
      <c r="S12" s="6">
        <f t="shared" si="13"/>
        <v>3553.1741829800003</v>
      </c>
      <c r="T12" s="6">
        <f t="shared" si="13"/>
        <v>3576.0327069000004</v>
      </c>
      <c r="U12" s="6">
        <f t="shared" si="13"/>
        <v>3098.8903958600008</v>
      </c>
      <c r="V12" s="6">
        <f t="shared" si="13"/>
        <v>3054.5032728600008</v>
      </c>
      <c r="W12" s="6">
        <f>SUM(W13:W34)</f>
        <v>3286.5577628699998</v>
      </c>
      <c r="X12" s="6">
        <f t="shared" si="13"/>
        <v>3347.0195648399999</v>
      </c>
      <c r="Y12" s="6">
        <f t="shared" si="13"/>
        <v>3472.5914162200011</v>
      </c>
      <c r="Z12" s="6">
        <f t="shared" si="13"/>
        <v>5467.3131759100006</v>
      </c>
      <c r="AA12" s="6">
        <f t="shared" ref="AA12:AA53" si="14">SUM(O12:Z12)</f>
        <v>42974.410804959996</v>
      </c>
      <c r="AB12" s="6">
        <f t="shared" ref="AB12:AM12" si="15">SUM(AB13:AB34)</f>
        <v>5608.3652799652</v>
      </c>
      <c r="AC12" s="6">
        <f t="shared" si="15"/>
        <v>4624.4230848199886</v>
      </c>
      <c r="AD12" s="6">
        <f t="shared" si="15"/>
        <v>6063.2715173469942</v>
      </c>
      <c r="AE12" s="6">
        <f t="shared" si="15"/>
        <v>6174.5304230000002</v>
      </c>
      <c r="AF12" s="6">
        <f t="shared" si="15"/>
        <v>6211.2045473896233</v>
      </c>
      <c r="AG12" s="6">
        <f t="shared" si="15"/>
        <v>4954.7706798938043</v>
      </c>
      <c r="AH12" s="6">
        <f t="shared" si="15"/>
        <v>4435.0789166106206</v>
      </c>
      <c r="AI12" s="6">
        <f t="shared" si="15"/>
        <v>3727.4628750000015</v>
      </c>
      <c r="AJ12" s="6">
        <f t="shared" si="15"/>
        <v>5031.2512679999991</v>
      </c>
      <c r="AK12" s="6">
        <f t="shared" si="15"/>
        <v>5082.2335100000009</v>
      </c>
      <c r="AL12" s="6">
        <f t="shared" si="15"/>
        <v>4869.7107800000003</v>
      </c>
      <c r="AM12" s="6">
        <f t="shared" si="15"/>
        <v>7906.00823097375</v>
      </c>
      <c r="AN12" s="6">
        <f t="shared" ref="AN12:AN64" si="16">SUM(AB12:AM12)</f>
        <v>64688.311112999982</v>
      </c>
    </row>
    <row r="13" spans="1:40" outlineLevel="1" x14ac:dyDescent="0.3">
      <c r="A13" s="1" t="s">
        <v>8</v>
      </c>
      <c r="B13" s="4">
        <v>523.82149596520003</v>
      </c>
      <c r="C13" s="4">
        <v>404.52088782000044</v>
      </c>
      <c r="D13" s="4">
        <v>1277.259460347</v>
      </c>
      <c r="E13" s="4">
        <v>1333.3318090000002</v>
      </c>
      <c r="F13" s="4">
        <v>1578.7732173896225</v>
      </c>
      <c r="G13" s="4">
        <v>566.92998389380523</v>
      </c>
      <c r="H13" s="4">
        <v>627.56359061061971</v>
      </c>
      <c r="I13" s="4">
        <v>412.5568320000001</v>
      </c>
      <c r="J13" s="4">
        <f>594.735189+580</f>
        <v>1174.735189</v>
      </c>
      <c r="K13" s="4">
        <v>0.45567399999995251</v>
      </c>
      <c r="L13" s="4">
        <v>551.49641999999994</v>
      </c>
      <c r="M13" s="4">
        <v>998.16147997375208</v>
      </c>
      <c r="N13" s="6">
        <f t="shared" si="2"/>
        <v>9449.6060400000006</v>
      </c>
      <c r="O13" s="13">
        <v>116.52845900000001</v>
      </c>
      <c r="P13" s="13">
        <v>98.920393999999987</v>
      </c>
      <c r="Q13" s="13">
        <v>261.01507199999998</v>
      </c>
      <c r="R13" s="13">
        <v>138.04730599999999</v>
      </c>
      <c r="S13" s="13">
        <v>326.04716300000001</v>
      </c>
      <c r="T13" s="13">
        <v>185.06965900000003</v>
      </c>
      <c r="U13" s="13">
        <v>148.10388899999995</v>
      </c>
      <c r="V13" s="13">
        <v>208.65024700000006</v>
      </c>
      <c r="W13" s="13">
        <v>393.49321099999997</v>
      </c>
      <c r="X13" s="13">
        <v>303.78994999999998</v>
      </c>
      <c r="Y13" s="13">
        <v>355.35203100000001</v>
      </c>
      <c r="Z13" s="13">
        <v>360.99613099999999</v>
      </c>
      <c r="AA13" s="6">
        <f t="shared" si="14"/>
        <v>2896.0135119999995</v>
      </c>
      <c r="AB13" s="4">
        <f>B13+O13</f>
        <v>640.34995496520003</v>
      </c>
      <c r="AC13" s="4">
        <f>C13+P13</f>
        <v>503.44128182000043</v>
      </c>
      <c r="AD13" s="4">
        <f>D13+Q13</f>
        <v>1538.2745323469999</v>
      </c>
      <c r="AE13" s="4">
        <f>E13+R13</f>
        <v>1471.3791150000002</v>
      </c>
      <c r="AF13" s="4">
        <f>F13+S13</f>
        <v>1904.8203803896224</v>
      </c>
      <c r="AG13" s="4">
        <f>G13+T13</f>
        <v>751.99964289380523</v>
      </c>
      <c r="AH13" s="4">
        <f>H13+U13</f>
        <v>775.66747961061969</v>
      </c>
      <c r="AI13" s="4">
        <f>I13+V13</f>
        <v>621.20707900000014</v>
      </c>
      <c r="AJ13" s="4">
        <f>J13+W13</f>
        <v>1568.2284</v>
      </c>
      <c r="AK13" s="4">
        <f>K13+X13</f>
        <v>304.24562399999991</v>
      </c>
      <c r="AL13" s="4">
        <f>L13+Y13</f>
        <v>906.84845099999995</v>
      </c>
      <c r="AM13" s="4">
        <f>M13+Z13</f>
        <v>1359.1576109737521</v>
      </c>
      <c r="AN13" s="6">
        <f t="shared" si="16"/>
        <v>12345.619552</v>
      </c>
    </row>
    <row r="14" spans="1:40" outlineLevel="1" x14ac:dyDescent="0.3">
      <c r="A14" s="1" t="s">
        <v>9</v>
      </c>
      <c r="B14" s="4">
        <v>237.39031817999998</v>
      </c>
      <c r="C14" s="4">
        <v>120.2526094</v>
      </c>
      <c r="D14" s="4">
        <v>493.53417258000542</v>
      </c>
      <c r="E14" s="4">
        <v>724.07261602999995</v>
      </c>
      <c r="F14" s="4">
        <v>249.85626614000006</v>
      </c>
      <c r="G14" s="4">
        <v>237.90818534000005</v>
      </c>
      <c r="H14" s="4">
        <v>134.87750148000001</v>
      </c>
      <c r="I14" s="4">
        <v>114.76435378000001</v>
      </c>
      <c r="J14" s="4">
        <v>778.40413372</v>
      </c>
      <c r="K14" s="4">
        <v>1104.9415166700001</v>
      </c>
      <c r="L14" s="4">
        <v>205.78240869000004</v>
      </c>
      <c r="M14" s="4">
        <v>407.2093508599948</v>
      </c>
      <c r="N14" s="6">
        <f t="shared" si="2"/>
        <v>4808.993432870001</v>
      </c>
      <c r="O14" s="13">
        <v>396.98307581999984</v>
      </c>
      <c r="P14" s="13">
        <v>153.07393359999995</v>
      </c>
      <c r="Q14" s="13">
        <v>229.17373341999894</v>
      </c>
      <c r="R14" s="13">
        <v>354.97720197000001</v>
      </c>
      <c r="S14" s="13">
        <v>232.87895986000001</v>
      </c>
      <c r="T14" s="13">
        <v>281.40363465999997</v>
      </c>
      <c r="U14" s="13">
        <v>90.355980520000017</v>
      </c>
      <c r="V14" s="13">
        <v>190.41036521999976</v>
      </c>
      <c r="W14" s="13">
        <v>197.60363427999994</v>
      </c>
      <c r="X14" s="13">
        <v>300.51006532999997</v>
      </c>
      <c r="Y14" s="13">
        <v>264.86318531000001</v>
      </c>
      <c r="Z14" s="13">
        <v>333.13160614000032</v>
      </c>
      <c r="AA14" s="6">
        <f t="shared" si="14"/>
        <v>3025.3653761299988</v>
      </c>
      <c r="AB14" s="4">
        <f>B14+O14</f>
        <v>634.37339399999985</v>
      </c>
      <c r="AC14" s="4">
        <f>C14+P14</f>
        <v>273.32654299999996</v>
      </c>
      <c r="AD14" s="4">
        <f>D14+Q14</f>
        <v>722.70790600000441</v>
      </c>
      <c r="AE14" s="4">
        <f>E14+R14</f>
        <v>1079.049818</v>
      </c>
      <c r="AF14" s="4">
        <f>F14+S14</f>
        <v>482.73522600000007</v>
      </c>
      <c r="AG14" s="4">
        <f>G14+T14</f>
        <v>519.31182000000001</v>
      </c>
      <c r="AH14" s="4">
        <f>H14+U14</f>
        <v>225.23348200000004</v>
      </c>
      <c r="AI14" s="4">
        <f>I14+V14</f>
        <v>305.17471899999975</v>
      </c>
      <c r="AJ14" s="4">
        <f>J14+W14</f>
        <v>976.00776799999994</v>
      </c>
      <c r="AK14" s="4">
        <f>K14+X14</f>
        <v>1405.4515820000001</v>
      </c>
      <c r="AL14" s="4">
        <f>L14+Y14</f>
        <v>470.64559400000007</v>
      </c>
      <c r="AM14" s="4">
        <f>M14+Z14</f>
        <v>740.34095699999511</v>
      </c>
      <c r="AN14" s="6">
        <f t="shared" si="16"/>
        <v>7834.3588089999976</v>
      </c>
    </row>
    <row r="15" spans="1:40" outlineLevel="1" x14ac:dyDescent="0.3">
      <c r="A15" s="1" t="s">
        <v>10</v>
      </c>
      <c r="B15" s="4">
        <v>3.892925</v>
      </c>
      <c r="C15" s="4">
        <v>1.0407424000000001</v>
      </c>
      <c r="D15" s="4">
        <v>0.72333999999999998</v>
      </c>
      <c r="E15" s="4">
        <v>-3.892925</v>
      </c>
      <c r="F15" s="4">
        <v>0</v>
      </c>
      <c r="G15" s="4">
        <v>-14.664754160000003</v>
      </c>
      <c r="H15" s="4">
        <v>3.0986069999999994</v>
      </c>
      <c r="I15" s="4">
        <v>3.7615536000000001</v>
      </c>
      <c r="J15" s="4">
        <v>2.0256604000000005</v>
      </c>
      <c r="K15" s="4">
        <v>0.32</v>
      </c>
      <c r="L15" s="4">
        <v>0.32</v>
      </c>
      <c r="M15" s="4">
        <v>0.35961159999999998</v>
      </c>
      <c r="N15" s="6">
        <f t="shared" si="2"/>
        <v>-3.0152391600000019</v>
      </c>
      <c r="O15" s="13">
        <v>23.9753814</v>
      </c>
      <c r="P15" s="13">
        <v>17.874481599999999</v>
      </c>
      <c r="Q15" s="13">
        <v>17.862339000000002</v>
      </c>
      <c r="R15" s="13">
        <v>20.598909999999997</v>
      </c>
      <c r="S15" s="13">
        <v>16.737472600000004</v>
      </c>
      <c r="T15" s="13">
        <v>27.899435160000003</v>
      </c>
      <c r="U15" s="13">
        <v>30.979088999999995</v>
      </c>
      <c r="V15" s="13">
        <v>27.530130400000001</v>
      </c>
      <c r="W15" s="13">
        <v>19.323618599999996</v>
      </c>
      <c r="X15" s="13">
        <v>12.134350999999999</v>
      </c>
      <c r="Y15" s="13">
        <v>17.150207000000002</v>
      </c>
      <c r="Z15" s="13">
        <v>26.949420400000015</v>
      </c>
      <c r="AA15" s="6">
        <f t="shared" si="14"/>
        <v>259.01483616000002</v>
      </c>
      <c r="AB15" s="4">
        <f>B15+O15</f>
        <v>27.868306400000002</v>
      </c>
      <c r="AC15" s="4">
        <f>C15+P15</f>
        <v>18.915223999999998</v>
      </c>
      <c r="AD15" s="4">
        <f>D15+Q15</f>
        <v>18.585679000000003</v>
      </c>
      <c r="AE15" s="4">
        <f>E15+R15</f>
        <v>16.705984999999998</v>
      </c>
      <c r="AF15" s="4">
        <f>F15+S15</f>
        <v>16.737472600000004</v>
      </c>
      <c r="AG15" s="4">
        <f>G15+T15</f>
        <v>13.234681</v>
      </c>
      <c r="AH15" s="4">
        <f>H15+U15</f>
        <v>34.077695999999996</v>
      </c>
      <c r="AI15" s="4">
        <f>I15+V15</f>
        <v>31.291684</v>
      </c>
      <c r="AJ15" s="4">
        <f>J15+W15</f>
        <v>21.349278999999996</v>
      </c>
      <c r="AK15" s="4">
        <f>K15+X15</f>
        <v>12.454350999999999</v>
      </c>
      <c r="AL15" s="4">
        <f>L15+Y15</f>
        <v>17.470207000000002</v>
      </c>
      <c r="AM15" s="4">
        <f>M15+Z15</f>
        <v>27.309032000000016</v>
      </c>
      <c r="AN15" s="6">
        <f t="shared" si="16"/>
        <v>255.99959699999999</v>
      </c>
    </row>
    <row r="16" spans="1:40" outlineLevel="1" x14ac:dyDescent="0.3">
      <c r="A16" s="1" t="s">
        <v>153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6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6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6"/>
    </row>
    <row r="17" spans="1:40" outlineLevel="1" x14ac:dyDescent="0.3">
      <c r="A17" s="1" t="s">
        <v>154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6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6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6"/>
    </row>
    <row r="18" spans="1:40" outlineLevel="1" x14ac:dyDescent="0.3">
      <c r="A18" s="1" t="s">
        <v>155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6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6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6"/>
    </row>
    <row r="19" spans="1:40" outlineLevel="1" x14ac:dyDescent="0.3">
      <c r="A19" s="1" t="s">
        <v>156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6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6"/>
    </row>
    <row r="20" spans="1:40" outlineLevel="1" x14ac:dyDescent="0.3">
      <c r="A20" s="1" t="s">
        <v>157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6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6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6"/>
    </row>
    <row r="21" spans="1:40" outlineLevel="1" x14ac:dyDescent="0.3">
      <c r="A21" s="1" t="s">
        <v>158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2.9924154000000001</v>
      </c>
      <c r="L21" s="4">
        <v>0</v>
      </c>
      <c r="M21" s="4">
        <v>0</v>
      </c>
      <c r="N21" s="6">
        <f t="shared" si="2"/>
        <v>2.9924154000000001</v>
      </c>
      <c r="O21" s="13">
        <v>5.9300000000000352E-2</v>
      </c>
      <c r="P21" s="13">
        <v>0</v>
      </c>
      <c r="Q21" s="13">
        <v>0</v>
      </c>
      <c r="R21" s="13">
        <v>0.10891000000000872</v>
      </c>
      <c r="S21" s="13">
        <v>2.2299999999972897E-2</v>
      </c>
      <c r="T21" s="13">
        <v>0.13230700000000084</v>
      </c>
      <c r="U21" s="13"/>
      <c r="V21" s="13">
        <v>0</v>
      </c>
      <c r="W21" s="13">
        <v>0</v>
      </c>
      <c r="X21" s="13">
        <v>0.73692460000000004</v>
      </c>
      <c r="Y21" s="13">
        <v>0</v>
      </c>
      <c r="Z21" s="13">
        <v>9.7090000000001453E-2</v>
      </c>
      <c r="AA21" s="6">
        <f t="shared" si="14"/>
        <v>1.1568315999999843</v>
      </c>
      <c r="AB21" s="4">
        <f>B21+O21</f>
        <v>5.9300000000000352E-2</v>
      </c>
      <c r="AC21" s="4">
        <f>C21+P21</f>
        <v>0</v>
      </c>
      <c r="AD21" s="4">
        <f>D21+Q21</f>
        <v>0</v>
      </c>
      <c r="AE21" s="4">
        <f>E21+R21</f>
        <v>0.10891000000000872</v>
      </c>
      <c r="AF21" s="4">
        <f>F21+S21</f>
        <v>2.2299999999972897E-2</v>
      </c>
      <c r="AG21" s="4">
        <f>G21+T21</f>
        <v>0.13230700000000084</v>
      </c>
      <c r="AH21" s="4">
        <f>H21+U21</f>
        <v>0</v>
      </c>
      <c r="AI21" s="4">
        <f>I21+V21</f>
        <v>0</v>
      </c>
      <c r="AJ21" s="4">
        <f>J21+W21</f>
        <v>0</v>
      </c>
      <c r="AK21" s="4">
        <f>K21+X21</f>
        <v>3.7293400000000001</v>
      </c>
      <c r="AL21" s="4">
        <f>L21+Y21</f>
        <v>0</v>
      </c>
      <c r="AM21" s="4">
        <f>M21+Z21</f>
        <v>9.7090000000001453E-2</v>
      </c>
      <c r="AN21" s="6">
        <f t="shared" si="16"/>
        <v>4.1492469999999848</v>
      </c>
    </row>
    <row r="22" spans="1:40" outlineLevel="1" x14ac:dyDescent="0.3">
      <c r="A22" s="1" t="s">
        <v>159</v>
      </c>
      <c r="B22" s="4">
        <v>0</v>
      </c>
      <c r="C22" s="4">
        <v>0</v>
      </c>
      <c r="D22" s="4">
        <v>0</v>
      </c>
      <c r="E22" s="4">
        <v>0</v>
      </c>
      <c r="F22" s="4">
        <v>7.9245280000000013</v>
      </c>
      <c r="G22" s="4">
        <v>0</v>
      </c>
      <c r="H22" s="4">
        <v>3.9999999999999998E-7</v>
      </c>
      <c r="I22" s="4">
        <v>0</v>
      </c>
      <c r="J22" s="4">
        <v>0</v>
      </c>
      <c r="K22" s="4"/>
      <c r="L22" s="4">
        <v>0.518868</v>
      </c>
      <c r="M22" s="4">
        <v>0</v>
      </c>
      <c r="N22" s="6">
        <f t="shared" si="2"/>
        <v>8.443396400000001</v>
      </c>
      <c r="O22" s="13">
        <v>0</v>
      </c>
      <c r="P22" s="13">
        <v>0</v>
      </c>
      <c r="Q22" s="13">
        <v>0</v>
      </c>
      <c r="R22" s="13">
        <v>0</v>
      </c>
      <c r="S22" s="13">
        <v>11.886792</v>
      </c>
      <c r="T22" s="13">
        <v>0</v>
      </c>
      <c r="U22" s="13">
        <v>5.9999999999999997E-7</v>
      </c>
      <c r="V22" s="13">
        <v>0</v>
      </c>
      <c r="W22" s="13">
        <v>0</v>
      </c>
      <c r="X22" s="13">
        <v>5.1886790000000005</v>
      </c>
      <c r="Y22" s="13">
        <v>0.266038</v>
      </c>
      <c r="Z22" s="13">
        <v>0</v>
      </c>
      <c r="AA22" s="6">
        <f t="shared" si="14"/>
        <v>17.341509600000002</v>
      </c>
      <c r="AB22" s="4">
        <f>B22+O22</f>
        <v>0</v>
      </c>
      <c r="AC22" s="4">
        <f>C22+P22</f>
        <v>0</v>
      </c>
      <c r="AD22" s="4">
        <f>D22+Q22</f>
        <v>0</v>
      </c>
      <c r="AE22" s="4">
        <f>E22+R22</f>
        <v>0</v>
      </c>
      <c r="AF22" s="4">
        <f>F22+S22</f>
        <v>19.811320000000002</v>
      </c>
      <c r="AG22" s="4">
        <f>G22+T22</f>
        <v>0</v>
      </c>
      <c r="AH22" s="4">
        <f>H22+U22</f>
        <v>9.9999999999999995E-7</v>
      </c>
      <c r="AI22" s="4">
        <f>I22+V22</f>
        <v>0</v>
      </c>
      <c r="AJ22" s="4">
        <f>J22+W22</f>
        <v>0</v>
      </c>
      <c r="AK22" s="4">
        <f>K22+X22</f>
        <v>5.1886790000000005</v>
      </c>
      <c r="AL22" s="4">
        <f>L22+Y22</f>
        <v>0.78490599999999999</v>
      </c>
      <c r="AM22" s="4">
        <f>M22+Z22</f>
        <v>0</v>
      </c>
      <c r="AN22" s="6">
        <f t="shared" si="16"/>
        <v>25.784906000000003</v>
      </c>
    </row>
    <row r="23" spans="1:40" outlineLevel="1" x14ac:dyDescent="0.3">
      <c r="A23" s="1" t="s">
        <v>160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1.3280000000000002E-2</v>
      </c>
      <c r="H23" s="4">
        <v>9.7459219999999999E-2</v>
      </c>
      <c r="I23" s="4">
        <v>-8.8259219999999999E-2</v>
      </c>
      <c r="J23" s="4">
        <v>2.3678999999999999E-2</v>
      </c>
      <c r="K23" s="4"/>
      <c r="L23" s="4">
        <v>0</v>
      </c>
      <c r="M23" s="4">
        <v>0</v>
      </c>
      <c r="N23" s="6">
        <f t="shared" si="2"/>
        <v>4.6158999999999999E-2</v>
      </c>
      <c r="O23" s="13">
        <v>0</v>
      </c>
      <c r="P23" s="13">
        <v>0</v>
      </c>
      <c r="Q23" s="13">
        <v>0</v>
      </c>
      <c r="R23" s="13">
        <v>0</v>
      </c>
      <c r="S23" s="13">
        <v>0.32838000000000001</v>
      </c>
      <c r="T23" s="13">
        <v>2.5366029999999999</v>
      </c>
      <c r="U23" s="13">
        <v>2.1976837800000006</v>
      </c>
      <c r="V23" s="13">
        <v>8.8259219999999999E-2</v>
      </c>
      <c r="W23" s="13">
        <v>0.116106</v>
      </c>
      <c r="X23" s="13">
        <v>0</v>
      </c>
      <c r="Y23" s="13">
        <v>9.4513E-2</v>
      </c>
      <c r="Z23" s="13">
        <v>0</v>
      </c>
      <c r="AA23" s="6">
        <f t="shared" si="14"/>
        <v>5.3615450000000013</v>
      </c>
      <c r="AB23" s="4">
        <f>B23+O23</f>
        <v>0</v>
      </c>
      <c r="AC23" s="4">
        <f>C23+P23</f>
        <v>0</v>
      </c>
      <c r="AD23" s="4">
        <f>D23+Q23</f>
        <v>0</v>
      </c>
      <c r="AE23" s="4">
        <f>E23+R23</f>
        <v>0</v>
      </c>
      <c r="AF23" s="4">
        <f>F23+S23</f>
        <v>0.32838000000000001</v>
      </c>
      <c r="AG23" s="4">
        <f>G23+T23</f>
        <v>2.5498829999999999</v>
      </c>
      <c r="AH23" s="4">
        <f>H23+U23</f>
        <v>2.2951430000000008</v>
      </c>
      <c r="AI23" s="4">
        <f>I23+V23</f>
        <v>0</v>
      </c>
      <c r="AJ23" s="4">
        <f>J23+W23</f>
        <v>0.13978499999999999</v>
      </c>
      <c r="AK23" s="4">
        <f>K23+X23</f>
        <v>0</v>
      </c>
      <c r="AL23" s="4">
        <f>L23+Y23</f>
        <v>9.4513E-2</v>
      </c>
      <c r="AM23" s="4">
        <f>M23+Z23</f>
        <v>0</v>
      </c>
      <c r="AN23" s="6">
        <f t="shared" si="16"/>
        <v>5.4077040000000007</v>
      </c>
    </row>
    <row r="24" spans="1:40" outlineLevel="1" x14ac:dyDescent="0.3">
      <c r="A24" s="1" t="s">
        <v>161</v>
      </c>
      <c r="B24" s="4">
        <v>176.06198359999976</v>
      </c>
      <c r="C24" s="4">
        <v>0</v>
      </c>
      <c r="D24" s="4">
        <v>87.700077999999834</v>
      </c>
      <c r="E24" s="4">
        <v>1.306413</v>
      </c>
      <c r="F24" s="4">
        <v>13.112271399999996</v>
      </c>
      <c r="G24" s="4">
        <v>-2.0016350000000029</v>
      </c>
      <c r="H24" s="4">
        <v>3.2800000000000003E-2</v>
      </c>
      <c r="I24" s="4">
        <v>-3.2799000000000002E-2</v>
      </c>
      <c r="J24" s="4">
        <v>0</v>
      </c>
      <c r="K24" s="4"/>
      <c r="L24" s="4">
        <v>7.1760950000000001</v>
      </c>
      <c r="M24" s="4">
        <v>-7.1999999999999995E-2</v>
      </c>
      <c r="N24" s="6">
        <f t="shared" si="2"/>
        <v>283.28320699999955</v>
      </c>
      <c r="O24" s="13">
        <v>2.8688430000000005</v>
      </c>
      <c r="P24" s="13">
        <v>180.22048199999989</v>
      </c>
      <c r="Q24" s="13">
        <v>85.229355999999996</v>
      </c>
      <c r="R24" s="13">
        <v>139.77825799999999</v>
      </c>
      <c r="S24" s="13">
        <v>7.1928010000000011</v>
      </c>
      <c r="T24" s="13">
        <v>4.2561890000000009</v>
      </c>
      <c r="U24" s="13">
        <v>0.9698089999999997</v>
      </c>
      <c r="V24" s="13">
        <v>5.5064890000000002</v>
      </c>
      <c r="W24" s="13">
        <v>6.3049409999999986</v>
      </c>
      <c r="X24" s="13">
        <v>18.119368000000016</v>
      </c>
      <c r="Y24" s="13">
        <v>72.986780000000039</v>
      </c>
      <c r="Z24" s="13">
        <v>192.91814400000001</v>
      </c>
      <c r="AA24" s="6">
        <f t="shared" si="14"/>
        <v>716.35145999999986</v>
      </c>
      <c r="AB24" s="4">
        <f>B24+O24</f>
        <v>178.93082659999976</v>
      </c>
      <c r="AC24" s="4">
        <f>C24+P24</f>
        <v>180.22048199999989</v>
      </c>
      <c r="AD24" s="4">
        <f>D24+Q24</f>
        <v>172.92943399999984</v>
      </c>
      <c r="AE24" s="4">
        <f>E24+R24</f>
        <v>141.08467099999999</v>
      </c>
      <c r="AF24" s="4">
        <f>F24+S24</f>
        <v>20.305072399999997</v>
      </c>
      <c r="AG24" s="4">
        <f>G24+T24</f>
        <v>2.2545539999999979</v>
      </c>
      <c r="AH24" s="4">
        <f>H24+U24</f>
        <v>1.0026089999999996</v>
      </c>
      <c r="AI24" s="4">
        <f>I24+V24</f>
        <v>5.4736900000000004</v>
      </c>
      <c r="AJ24" s="4">
        <f>J24+W24</f>
        <v>6.3049409999999986</v>
      </c>
      <c r="AK24" s="4">
        <f>K24+X24</f>
        <v>18.119368000000016</v>
      </c>
      <c r="AL24" s="4">
        <f>L24+Y24</f>
        <v>80.162875000000042</v>
      </c>
      <c r="AM24" s="4">
        <f>M24+Z24</f>
        <v>192.84614400000001</v>
      </c>
      <c r="AN24" s="6">
        <f t="shared" si="16"/>
        <v>999.63466699999947</v>
      </c>
    </row>
    <row r="25" spans="1:40" outlineLevel="1" x14ac:dyDescent="0.3">
      <c r="A25" s="1" t="s">
        <v>162</v>
      </c>
      <c r="B25" s="4">
        <v>23.972287000000001</v>
      </c>
      <c r="C25" s="4">
        <v>15.814745000000002</v>
      </c>
      <c r="D25" s="4">
        <v>4.8206320000000042</v>
      </c>
      <c r="E25" s="4">
        <v>66.160536999999991</v>
      </c>
      <c r="F25" s="4">
        <v>107.1961157799999</v>
      </c>
      <c r="G25" s="4">
        <v>24.644542730000001</v>
      </c>
      <c r="H25" s="4">
        <v>17.308583000000002</v>
      </c>
      <c r="I25" s="4">
        <v>15.524410999999999</v>
      </c>
      <c r="J25" s="4">
        <v>7.4202779999999997</v>
      </c>
      <c r="K25" s="4">
        <v>210.34071999999998</v>
      </c>
      <c r="L25" s="4">
        <v>82.948094999999981</v>
      </c>
      <c r="M25" s="4">
        <v>32.460276000000086</v>
      </c>
      <c r="N25" s="6">
        <f t="shared" si="2"/>
        <v>608.61122251000006</v>
      </c>
      <c r="O25" s="13">
        <v>18.193784999999991</v>
      </c>
      <c r="P25" s="13">
        <v>98.719492000000145</v>
      </c>
      <c r="Q25" s="13">
        <v>113.64594299999993</v>
      </c>
      <c r="R25" s="13">
        <v>41.976230000000072</v>
      </c>
      <c r="S25" s="13">
        <v>36.346673219999985</v>
      </c>
      <c r="T25" s="13">
        <v>71.353238269999878</v>
      </c>
      <c r="U25" s="13">
        <v>28.861720999999989</v>
      </c>
      <c r="V25" s="13">
        <v>118.74095500000011</v>
      </c>
      <c r="W25" s="13">
        <v>67.093196999999833</v>
      </c>
      <c r="X25" s="13">
        <v>38.800036000000098</v>
      </c>
      <c r="Y25" s="13">
        <v>63.053761999999971</v>
      </c>
      <c r="Z25" s="13">
        <v>61.749753999999832</v>
      </c>
      <c r="AA25" s="6">
        <f t="shared" si="14"/>
        <v>758.53478648999987</v>
      </c>
      <c r="AB25" s="4">
        <f>B25+O25</f>
        <v>42.166071999999993</v>
      </c>
      <c r="AC25" s="4">
        <f>C25+P25</f>
        <v>114.53423700000015</v>
      </c>
      <c r="AD25" s="4">
        <f>D25+Q25</f>
        <v>118.46657499999993</v>
      </c>
      <c r="AE25" s="4">
        <f>E25+R25</f>
        <v>108.13676700000006</v>
      </c>
      <c r="AF25" s="4">
        <f>F25+S25</f>
        <v>143.54278899999989</v>
      </c>
      <c r="AG25" s="4">
        <f>G25+T25</f>
        <v>95.997780999999875</v>
      </c>
      <c r="AH25" s="4">
        <f>H25+U25</f>
        <v>46.170303999999987</v>
      </c>
      <c r="AI25" s="4">
        <f>I25+V25</f>
        <v>134.26536600000011</v>
      </c>
      <c r="AJ25" s="4">
        <f>J25+W25</f>
        <v>74.513474999999829</v>
      </c>
      <c r="AK25" s="4">
        <f>K25+X25</f>
        <v>249.14075600000007</v>
      </c>
      <c r="AL25" s="4">
        <f>L25+Y25</f>
        <v>146.00185699999994</v>
      </c>
      <c r="AM25" s="4">
        <f>M25+Z25</f>
        <v>94.210029999999918</v>
      </c>
      <c r="AN25" s="6">
        <f t="shared" si="16"/>
        <v>1367.1460089999998</v>
      </c>
    </row>
    <row r="26" spans="1:40" outlineLevel="1" x14ac:dyDescent="0.3">
      <c r="A26" s="1" t="s">
        <v>163</v>
      </c>
      <c r="B26" s="4">
        <v>0.23611699999999999</v>
      </c>
      <c r="C26" s="4">
        <v>-0.23611699999999999</v>
      </c>
      <c r="D26" s="4">
        <v>0</v>
      </c>
      <c r="E26" s="4">
        <v>0</v>
      </c>
      <c r="F26" s="4">
        <v>1.9802E-2</v>
      </c>
      <c r="G26" s="4">
        <v>0</v>
      </c>
      <c r="H26" s="4">
        <v>0.63675280000000001</v>
      </c>
      <c r="I26" s="4">
        <v>-0.63675280000000001</v>
      </c>
      <c r="J26" s="4">
        <v>0</v>
      </c>
      <c r="K26" s="4"/>
      <c r="L26" s="4">
        <v>0</v>
      </c>
      <c r="M26" s="4">
        <v>0</v>
      </c>
      <c r="N26" s="6">
        <f t="shared" si="2"/>
        <v>1.9801999999999986E-2</v>
      </c>
      <c r="O26" s="13">
        <v>121.85560499999997</v>
      </c>
      <c r="P26" s="13">
        <v>92.308787999999993</v>
      </c>
      <c r="Q26" s="13">
        <v>28.844776999999993</v>
      </c>
      <c r="R26" s="13">
        <v>127.72877999999993</v>
      </c>
      <c r="S26" s="13">
        <v>207.77102800000006</v>
      </c>
      <c r="T26" s="13">
        <v>133.32530300000008</v>
      </c>
      <c r="U26" s="13">
        <v>218.92477820000002</v>
      </c>
      <c r="V26" s="13">
        <v>257.26514980000007</v>
      </c>
      <c r="W26" s="13">
        <v>164.7943139999999</v>
      </c>
      <c r="X26" s="13">
        <v>109.37951</v>
      </c>
      <c r="Y26" s="13">
        <v>131.55697000000006</v>
      </c>
      <c r="Z26" s="13">
        <v>534.07370800000024</v>
      </c>
      <c r="AA26" s="6">
        <f t="shared" si="14"/>
        <v>2127.8287110000006</v>
      </c>
      <c r="AB26" s="4">
        <f>B26+O26</f>
        <v>122.09172199999996</v>
      </c>
      <c r="AC26" s="4">
        <f>C26+P26</f>
        <v>92.072671</v>
      </c>
      <c r="AD26" s="4">
        <f>D26+Q26</f>
        <v>28.844776999999993</v>
      </c>
      <c r="AE26" s="4">
        <f>E26+R26</f>
        <v>127.72877999999993</v>
      </c>
      <c r="AF26" s="4">
        <f>F26+S26</f>
        <v>207.79083000000006</v>
      </c>
      <c r="AG26" s="4">
        <f>G26+T26</f>
        <v>133.32530300000008</v>
      </c>
      <c r="AH26" s="4">
        <f>H26+U26</f>
        <v>219.56153100000003</v>
      </c>
      <c r="AI26" s="4">
        <f>I26+V26</f>
        <v>256.62839700000006</v>
      </c>
      <c r="AJ26" s="4">
        <f>J26+W26</f>
        <v>164.7943139999999</v>
      </c>
      <c r="AK26" s="4">
        <f>K26+X26</f>
        <v>109.37951</v>
      </c>
      <c r="AL26" s="4">
        <f>L26+Y26</f>
        <v>131.55697000000006</v>
      </c>
      <c r="AM26" s="4">
        <f>M26+Z26</f>
        <v>534.07370800000024</v>
      </c>
      <c r="AN26" s="6">
        <f t="shared" si="16"/>
        <v>2127.8485130000004</v>
      </c>
    </row>
    <row r="27" spans="1:40" outlineLevel="1" x14ac:dyDescent="0.3">
      <c r="A27" s="1" t="s">
        <v>164</v>
      </c>
      <c r="B27" s="4">
        <v>1.6089450000000001</v>
      </c>
      <c r="C27" s="4">
        <v>5.4093830000000001</v>
      </c>
      <c r="D27" s="4">
        <v>1.581631</v>
      </c>
      <c r="E27" s="4">
        <v>14.665022999999998</v>
      </c>
      <c r="F27" s="4">
        <v>1.3827711999999999</v>
      </c>
      <c r="G27" s="4">
        <v>3.1128549999999997</v>
      </c>
      <c r="H27" s="4">
        <v>6.6017899999999994</v>
      </c>
      <c r="I27" s="4">
        <f>7.6723686-500</f>
        <v>-492.32763139999997</v>
      </c>
      <c r="J27" s="4">
        <v>-776.50005700999998</v>
      </c>
      <c r="K27" s="4">
        <v>-203.06817956999998</v>
      </c>
      <c r="L27" s="4">
        <v>8.9347924800000005</v>
      </c>
      <c r="M27" s="4">
        <v>7.7380492500000022</v>
      </c>
      <c r="N27" s="6">
        <f t="shared" si="2"/>
        <v>-1420.8606280500001</v>
      </c>
      <c r="O27" s="13">
        <v>2011.9738560000014</v>
      </c>
      <c r="P27" s="13">
        <v>1721.7512379999994</v>
      </c>
      <c r="Q27" s="13">
        <v>1735.9102250000001</v>
      </c>
      <c r="R27" s="13">
        <v>1477.8400450000001</v>
      </c>
      <c r="S27" s="13">
        <v>1649.2899217999998</v>
      </c>
      <c r="T27" s="13">
        <v>1919.7905509999994</v>
      </c>
      <c r="U27" s="13">
        <v>1599.3181860000002</v>
      </c>
      <c r="V27" s="13">
        <v>1273.8741154000008</v>
      </c>
      <c r="W27" s="13">
        <v>1404.7496220100004</v>
      </c>
      <c r="X27" s="13">
        <v>1592.4650295699998</v>
      </c>
      <c r="Y27" s="13">
        <v>1582.21554752</v>
      </c>
      <c r="Z27" s="13">
        <v>2597.1946037500024</v>
      </c>
      <c r="AA27" s="6">
        <f t="shared" si="14"/>
        <v>20566.372941050005</v>
      </c>
      <c r="AB27" s="4">
        <f>B27+O27</f>
        <v>2013.5828010000014</v>
      </c>
      <c r="AC27" s="4">
        <f>C27+P27</f>
        <v>1727.1606209999993</v>
      </c>
      <c r="AD27" s="4">
        <f>D27+Q27</f>
        <v>1737.4918560000001</v>
      </c>
      <c r="AE27" s="4">
        <f>E27+R27</f>
        <v>1492.5050680000002</v>
      </c>
      <c r="AF27" s="4">
        <f>F27+S27</f>
        <v>1650.6726929999998</v>
      </c>
      <c r="AG27" s="4">
        <f>G27+T27</f>
        <v>1922.9034059999994</v>
      </c>
      <c r="AH27" s="4">
        <f>H27+U27</f>
        <v>1605.9199760000001</v>
      </c>
      <c r="AI27" s="4">
        <f>I27+V27</f>
        <v>781.54648400000087</v>
      </c>
      <c r="AJ27" s="4">
        <f>J27+W27</f>
        <v>628.24956500000042</v>
      </c>
      <c r="AK27" s="4">
        <f>K27+X27</f>
        <v>1389.3968499999999</v>
      </c>
      <c r="AL27" s="4">
        <f>L27+Y27</f>
        <v>1591.1503399999999</v>
      </c>
      <c r="AM27" s="4">
        <f>M27+Z27</f>
        <v>2604.9326530000026</v>
      </c>
      <c r="AN27" s="6">
        <f t="shared" si="16"/>
        <v>19145.512313000003</v>
      </c>
    </row>
    <row r="28" spans="1:40" outlineLevel="1" x14ac:dyDescent="0.3">
      <c r="A28" s="1" t="s">
        <v>165</v>
      </c>
      <c r="B28" s="4">
        <v>452.58670993000027</v>
      </c>
      <c r="C28" s="4">
        <v>381.95464073000005</v>
      </c>
      <c r="D28" s="4">
        <v>329.35529134999967</v>
      </c>
      <c r="E28" s="4">
        <v>333.40689887999997</v>
      </c>
      <c r="F28" s="4">
        <v>391.73239818000008</v>
      </c>
      <c r="G28" s="4">
        <v>278.02135623999976</v>
      </c>
      <c r="H28" s="4">
        <v>271.72585064999993</v>
      </c>
      <c r="I28" s="4">
        <v>332.81169505999998</v>
      </c>
      <c r="J28" s="4">
        <v>324.37663288000005</v>
      </c>
      <c r="K28" s="4">
        <v>352.93271370000002</v>
      </c>
      <c r="L28" s="4">
        <v>302.51517614000028</v>
      </c>
      <c r="M28" s="4">
        <v>769.64362094000023</v>
      </c>
      <c r="N28" s="6">
        <f t="shared" si="2"/>
        <v>4521.0629846800002</v>
      </c>
      <c r="O28" s="13">
        <v>687.99720006999974</v>
      </c>
      <c r="P28" s="13">
        <v>622.84860526999989</v>
      </c>
      <c r="Q28" s="13">
        <v>500.6289346500011</v>
      </c>
      <c r="R28" s="13">
        <v>554.04980311999998</v>
      </c>
      <c r="S28" s="13">
        <v>571.98566782</v>
      </c>
      <c r="T28" s="13">
        <v>445.78370776000042</v>
      </c>
      <c r="U28" s="13">
        <v>450.68037535000019</v>
      </c>
      <c r="V28" s="13">
        <v>509.82058694000023</v>
      </c>
      <c r="W28" s="13">
        <v>538.54262412000003</v>
      </c>
      <c r="X28" s="13">
        <v>485.40911930000044</v>
      </c>
      <c r="Y28" s="13">
        <v>476.94636285999985</v>
      </c>
      <c r="Z28" s="13">
        <v>884.90461705999905</v>
      </c>
      <c r="AA28" s="6">
        <f t="shared" si="14"/>
        <v>6729.5976043200008</v>
      </c>
      <c r="AB28" s="4">
        <f>B28+O28</f>
        <v>1140.5839100000001</v>
      </c>
      <c r="AC28" s="4">
        <f>C28+P28</f>
        <v>1004.8032459999999</v>
      </c>
      <c r="AD28" s="4">
        <f>D28+Q28</f>
        <v>829.98422600000072</v>
      </c>
      <c r="AE28" s="4">
        <f>E28+R28</f>
        <v>887.45670199999995</v>
      </c>
      <c r="AF28" s="4">
        <f>F28+S28</f>
        <v>963.71806600000014</v>
      </c>
      <c r="AG28" s="4">
        <f>G28+T28</f>
        <v>723.80506400000013</v>
      </c>
      <c r="AH28" s="4">
        <f>H28+U28</f>
        <v>722.40622600000006</v>
      </c>
      <c r="AI28" s="4">
        <f>I28+V28</f>
        <v>842.63228200000026</v>
      </c>
      <c r="AJ28" s="4">
        <f>J28+W28</f>
        <v>862.91925700000002</v>
      </c>
      <c r="AK28" s="4">
        <f>K28+X28</f>
        <v>838.34183300000041</v>
      </c>
      <c r="AL28" s="4">
        <f>L28+Y28</f>
        <v>779.46153900000013</v>
      </c>
      <c r="AM28" s="4">
        <f>M28+Z28</f>
        <v>1654.5482379999994</v>
      </c>
      <c r="AN28" s="6">
        <f t="shared" si="16"/>
        <v>11250.660589000001</v>
      </c>
    </row>
    <row r="29" spans="1:40" outlineLevel="1" x14ac:dyDescent="0.3">
      <c r="A29" s="1" t="s">
        <v>166</v>
      </c>
      <c r="B29" s="4">
        <v>38.814669600000002</v>
      </c>
      <c r="C29" s="4">
        <v>3.5846136000000004</v>
      </c>
      <c r="D29" s="4">
        <v>1.7298444000000028</v>
      </c>
      <c r="E29" s="4">
        <v>6.14342057</v>
      </c>
      <c r="F29" s="4">
        <v>4.3682634</v>
      </c>
      <c r="G29" s="4">
        <v>10.92433636</v>
      </c>
      <c r="H29" s="4">
        <v>-1.3059660000000002</v>
      </c>
      <c r="I29" s="4">
        <v>7.9495323699999991</v>
      </c>
      <c r="J29" s="4">
        <v>0.48389840000000006</v>
      </c>
      <c r="K29" s="4">
        <v>0.44369999999999998</v>
      </c>
      <c r="L29" s="4">
        <v>0.34960000000000002</v>
      </c>
      <c r="M29" s="4">
        <v>0.83409200000000006</v>
      </c>
      <c r="N29" s="6">
        <f t="shared" si="2"/>
        <v>74.320004700000013</v>
      </c>
      <c r="O29" s="13">
        <v>3.7302413999999993</v>
      </c>
      <c r="P29" s="13">
        <v>23.033150400000004</v>
      </c>
      <c r="Q29" s="13">
        <v>8.8059075999999994</v>
      </c>
      <c r="R29" s="13">
        <v>5.3874254300000004</v>
      </c>
      <c r="S29" s="13">
        <v>2.8778636</v>
      </c>
      <c r="T29" s="13">
        <v>8.1290676399999988</v>
      </c>
      <c r="U29" s="13">
        <v>-1.5928</v>
      </c>
      <c r="V29" s="13">
        <v>2.2972346299999997</v>
      </c>
      <c r="W29" s="13">
        <v>4.421724600000001</v>
      </c>
      <c r="X29" s="13">
        <v>4.2349239999999986</v>
      </c>
      <c r="Y29" s="13">
        <v>7.7314799999999986</v>
      </c>
      <c r="Z29" s="13">
        <v>4.8256780000000008</v>
      </c>
      <c r="AA29" s="6">
        <f t="shared" si="14"/>
        <v>73.881897299999991</v>
      </c>
      <c r="AB29" s="4">
        <f>B29+O29</f>
        <v>42.544910999999999</v>
      </c>
      <c r="AC29" s="4">
        <f>C29+P29</f>
        <v>26.617764000000005</v>
      </c>
      <c r="AD29" s="4">
        <f>D29+Q29</f>
        <v>10.535752000000002</v>
      </c>
      <c r="AE29" s="4">
        <f>E29+R29</f>
        <v>11.530846</v>
      </c>
      <c r="AF29" s="4">
        <f>F29+S29</f>
        <v>7.2461269999999995</v>
      </c>
      <c r="AG29" s="4">
        <f>G29+T29</f>
        <v>19.053404</v>
      </c>
      <c r="AH29" s="4">
        <f>H29+U29</f>
        <v>-2.8987660000000002</v>
      </c>
      <c r="AI29" s="4">
        <f>I29+V29</f>
        <v>10.246766999999998</v>
      </c>
      <c r="AJ29" s="4">
        <f>J29+W29</f>
        <v>4.9056230000000012</v>
      </c>
      <c r="AK29" s="4">
        <f>K29+X29</f>
        <v>4.6786239999999983</v>
      </c>
      <c r="AL29" s="4">
        <f>L29+Y29</f>
        <v>8.0810799999999983</v>
      </c>
      <c r="AM29" s="4">
        <f>M29+Z29</f>
        <v>5.6597700000000009</v>
      </c>
      <c r="AN29" s="6">
        <f t="shared" si="16"/>
        <v>148.20190199999999</v>
      </c>
    </row>
    <row r="30" spans="1:40" outlineLevel="1" x14ac:dyDescent="0.3">
      <c r="A30" s="1" t="s">
        <v>167</v>
      </c>
      <c r="B30" s="4">
        <v>132.16910799999999</v>
      </c>
      <c r="C30" s="4">
        <v>60.878823999999987</v>
      </c>
      <c r="D30" s="4">
        <v>189.60450800000001</v>
      </c>
      <c r="E30" s="4">
        <v>165.23902200000001</v>
      </c>
      <c r="F30" s="4">
        <v>134.13104679999998</v>
      </c>
      <c r="G30" s="4">
        <v>99.13862739999999</v>
      </c>
      <c r="H30" s="4">
        <v>98.270871150000019</v>
      </c>
      <c r="I30" s="4">
        <f>(127.082471-13.6)+-13.749552</f>
        <v>99.73291900000001</v>
      </c>
      <c r="J30" s="4">
        <v>130.96842223999994</v>
      </c>
      <c r="K30" s="4">
        <v>105.27621329000002</v>
      </c>
      <c r="L30" s="4">
        <v>64.749054540000017</v>
      </c>
      <c r="M30" s="4">
        <v>46.994853509999977</v>
      </c>
      <c r="N30" s="6">
        <f t="shared" si="2"/>
        <v>1327.15346993</v>
      </c>
      <c r="O30" s="13">
        <v>116.03227300000002</v>
      </c>
      <c r="P30" s="13">
        <v>22.114397</v>
      </c>
      <c r="Q30" s="13">
        <v>34.285924999999992</v>
      </c>
      <c r="R30" s="13">
        <v>58.025013999999985</v>
      </c>
      <c r="S30" s="13">
        <v>57.80472619999999</v>
      </c>
      <c r="T30" s="13">
        <v>89.6379716</v>
      </c>
      <c r="U30" s="13">
        <v>43.085763849999999</v>
      </c>
      <c r="V30" s="13">
        <v>71.768219000000002</v>
      </c>
      <c r="W30" s="13">
        <v>57.811573759999995</v>
      </c>
      <c r="X30" s="13">
        <v>67.351497709999975</v>
      </c>
      <c r="Y30" s="13">
        <v>52.113327460000015</v>
      </c>
      <c r="Z30" s="13">
        <v>45.544646490000019</v>
      </c>
      <c r="AA30" s="6">
        <f t="shared" si="14"/>
        <v>715.57533507000005</v>
      </c>
      <c r="AB30" s="4">
        <f>B30+O30</f>
        <v>248.20138100000003</v>
      </c>
      <c r="AC30" s="4">
        <f>C30+P30</f>
        <v>82.993220999999991</v>
      </c>
      <c r="AD30" s="4">
        <f>D30+Q30</f>
        <v>223.890433</v>
      </c>
      <c r="AE30" s="4">
        <f>E30+R30</f>
        <v>223.26403599999998</v>
      </c>
      <c r="AF30" s="4">
        <f>F30+S30</f>
        <v>191.93577299999998</v>
      </c>
      <c r="AG30" s="4">
        <f>G30+T30</f>
        <v>188.77659899999998</v>
      </c>
      <c r="AH30" s="4">
        <f>H30+U30</f>
        <v>141.35663500000001</v>
      </c>
      <c r="AI30" s="4">
        <f>I30+V30</f>
        <v>171.50113800000003</v>
      </c>
      <c r="AJ30" s="4">
        <f>J30+W30</f>
        <v>188.77999599999993</v>
      </c>
      <c r="AK30" s="4">
        <f>K30+X30</f>
        <v>172.62771099999998</v>
      </c>
      <c r="AL30" s="4">
        <f>L30+Y30</f>
        <v>116.86238200000003</v>
      </c>
      <c r="AM30" s="4">
        <f>M30+Z30</f>
        <v>92.539500000000004</v>
      </c>
      <c r="AN30" s="6">
        <f t="shared" si="16"/>
        <v>2042.7288050000002</v>
      </c>
    </row>
    <row r="31" spans="1:40" outlineLevel="1" x14ac:dyDescent="0.3">
      <c r="A31" s="1" t="s">
        <v>168</v>
      </c>
      <c r="B31" s="4">
        <v>76.649552199999718</v>
      </c>
      <c r="C31" s="4">
        <v>76.648996989997841</v>
      </c>
      <c r="D31" s="4">
        <v>68.020528419990342</v>
      </c>
      <c r="E31" s="4">
        <v>68.028406820000143</v>
      </c>
      <c r="F31" s="4">
        <v>68.028270180000789</v>
      </c>
      <c r="G31" s="4">
        <v>68.04171960999976</v>
      </c>
      <c r="H31" s="4">
        <v>65.774992530000389</v>
      </c>
      <c r="I31" s="4">
        <v>59.795912149999943</v>
      </c>
      <c r="J31" s="4">
        <v>57.299995960000459</v>
      </c>
      <c r="K31" s="4">
        <v>48.271732990000295</v>
      </c>
      <c r="L31" s="4">
        <v>36.837986699999782</v>
      </c>
      <c r="M31" s="4">
        <v>36.801781890000051</v>
      </c>
      <c r="N31" s="6">
        <f t="shared" si="2"/>
        <v>730.19987643998945</v>
      </c>
      <c r="O31" s="13">
        <v>247.76624180000007</v>
      </c>
      <c r="P31" s="13">
        <v>252.0750560099894</v>
      </c>
      <c r="Q31" s="13">
        <v>263.0094315800003</v>
      </c>
      <c r="R31" s="13">
        <v>271.28762917999978</v>
      </c>
      <c r="S31" s="13">
        <v>267.80471682000001</v>
      </c>
      <c r="T31" s="13">
        <v>268.69918539000025</v>
      </c>
      <c r="U31" s="13">
        <v>261.62656947000028</v>
      </c>
      <c r="V31" s="13">
        <v>247.95971985000006</v>
      </c>
      <c r="W31" s="13">
        <v>229.14807803999986</v>
      </c>
      <c r="X31" s="13">
        <v>248.82012601000008</v>
      </c>
      <c r="Y31" s="13">
        <v>256.61164230000009</v>
      </c>
      <c r="Z31" s="13">
        <v>257.06732510999984</v>
      </c>
      <c r="AA31" s="6">
        <f t="shared" si="14"/>
        <v>3071.8757215599899</v>
      </c>
      <c r="AB31" s="4">
        <f>B31+O31</f>
        <v>324.41579399999978</v>
      </c>
      <c r="AC31" s="4">
        <f>C31+P31</f>
        <v>328.72405299998724</v>
      </c>
      <c r="AD31" s="4">
        <f>D31+Q31</f>
        <v>331.02995999999064</v>
      </c>
      <c r="AE31" s="4">
        <f>E31+R31</f>
        <v>339.31603599999994</v>
      </c>
      <c r="AF31" s="4">
        <f>F31+S31</f>
        <v>335.8329870000008</v>
      </c>
      <c r="AG31" s="4">
        <f>G31+T31</f>
        <v>336.740905</v>
      </c>
      <c r="AH31" s="4">
        <f>H31+U31</f>
        <v>327.40156200000069</v>
      </c>
      <c r="AI31" s="4">
        <f>I31+V31</f>
        <v>307.75563199999999</v>
      </c>
      <c r="AJ31" s="4">
        <f>J31+W31</f>
        <v>286.4480740000003</v>
      </c>
      <c r="AK31" s="4">
        <f>K31+X31</f>
        <v>297.0918590000004</v>
      </c>
      <c r="AL31" s="4">
        <f>L31+Y31</f>
        <v>293.44962899999985</v>
      </c>
      <c r="AM31" s="4">
        <f>M31+Z31</f>
        <v>293.86910699999987</v>
      </c>
      <c r="AN31" s="6">
        <f t="shared" si="16"/>
        <v>3802.0755979999794</v>
      </c>
    </row>
    <row r="32" spans="1:40" outlineLevel="1" x14ac:dyDescent="0.3">
      <c r="A32" s="1" t="s">
        <v>169</v>
      </c>
      <c r="B32" s="4">
        <v>2.1238940000000004</v>
      </c>
      <c r="C32" s="4">
        <v>0</v>
      </c>
      <c r="D32" s="4">
        <v>0</v>
      </c>
      <c r="E32" s="4">
        <v>0</v>
      </c>
      <c r="F32" s="4">
        <v>1.5687200000000002E-2</v>
      </c>
      <c r="G32" s="4">
        <v>0.30450725000000001</v>
      </c>
      <c r="H32" s="4">
        <v>1.34144E-2</v>
      </c>
      <c r="I32" s="4">
        <v>1.1596E-3</v>
      </c>
      <c r="J32" s="4">
        <v>-79.998736800000003</v>
      </c>
      <c r="K32" s="4">
        <v>1.2436000000000001E-3</v>
      </c>
      <c r="L32" s="4">
        <v>2.1612000000000003E-3</v>
      </c>
      <c r="M32" s="4">
        <v>5.6622257999999999</v>
      </c>
      <c r="N32" s="6">
        <f t="shared" si="2"/>
        <v>-71.874443749999998</v>
      </c>
      <c r="O32" s="13">
        <v>3.1858409999999995</v>
      </c>
      <c r="P32" s="13">
        <v>0</v>
      </c>
      <c r="Q32" s="13">
        <v>6.4945379999999995</v>
      </c>
      <c r="R32" s="13">
        <v>28.321987</v>
      </c>
      <c r="S32" s="13">
        <v>53.7548508</v>
      </c>
      <c r="T32" s="13">
        <v>2.8181647500000002</v>
      </c>
      <c r="U32" s="13">
        <v>91.072258599999998</v>
      </c>
      <c r="V32" s="13">
        <v>16.827018399999996</v>
      </c>
      <c r="W32" s="13">
        <v>61.555699799999992</v>
      </c>
      <c r="X32" s="13">
        <v>27.435827399999997</v>
      </c>
      <c r="Y32" s="13">
        <v>8.634179999999636E-2</v>
      </c>
      <c r="Z32" s="13">
        <v>9.6766492000000035</v>
      </c>
      <c r="AA32" s="6">
        <f t="shared" si="14"/>
        <v>301.22917674999997</v>
      </c>
      <c r="AB32" s="4">
        <f>B32+O32</f>
        <v>5.3097349999999999</v>
      </c>
      <c r="AC32" s="4">
        <f>C32+P32</f>
        <v>0</v>
      </c>
      <c r="AD32" s="4">
        <f>D32+Q32</f>
        <v>6.4945379999999995</v>
      </c>
      <c r="AE32" s="4">
        <f>E32+R32</f>
        <v>28.321987</v>
      </c>
      <c r="AF32" s="4">
        <f>F32+S32</f>
        <v>53.770538000000002</v>
      </c>
      <c r="AG32" s="4">
        <f>G32+T32</f>
        <v>3.1226720000000001</v>
      </c>
      <c r="AH32" s="4">
        <f>H32+U32</f>
        <v>91.085673</v>
      </c>
      <c r="AI32" s="4">
        <f>I32+V32</f>
        <v>16.828177999999998</v>
      </c>
      <c r="AJ32" s="4">
        <f>J32+W32</f>
        <v>-18.443037000000011</v>
      </c>
      <c r="AK32" s="4">
        <f>K32+X32</f>
        <v>27.437070999999996</v>
      </c>
      <c r="AL32" s="4">
        <f>L32+Y32</f>
        <v>8.8502999999996362E-2</v>
      </c>
      <c r="AM32" s="4">
        <f>M32+Z32</f>
        <v>15.338875000000003</v>
      </c>
      <c r="AN32" s="6">
        <f t="shared" si="16"/>
        <v>229.35473300000001</v>
      </c>
    </row>
    <row r="33" spans="1:40" outlineLevel="1" x14ac:dyDescent="0.3">
      <c r="A33" s="1" t="s">
        <v>170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/>
      <c r="L33" s="4">
        <v>0</v>
      </c>
      <c r="M33" s="4">
        <v>0</v>
      </c>
      <c r="N33" s="6">
        <f t="shared" si="2"/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0.24979999999999999</v>
      </c>
      <c r="Z33" s="13">
        <v>-9.9099999999999994E-2</v>
      </c>
      <c r="AA33" s="6">
        <f t="shared" si="14"/>
        <v>0.1507</v>
      </c>
      <c r="AB33" s="4">
        <f>B33+O33</f>
        <v>0</v>
      </c>
      <c r="AC33" s="4">
        <f>C33+P33</f>
        <v>0</v>
      </c>
      <c r="AD33" s="4">
        <f>D33+Q33</f>
        <v>0</v>
      </c>
      <c r="AE33" s="4">
        <f>E33+R33</f>
        <v>0</v>
      </c>
      <c r="AF33" s="4">
        <f>F33+S33</f>
        <v>0</v>
      </c>
      <c r="AG33" s="4">
        <f>G33+T33</f>
        <v>0</v>
      </c>
      <c r="AH33" s="4">
        <f>H33+U33</f>
        <v>0</v>
      </c>
      <c r="AI33" s="4">
        <f>I33+V33</f>
        <v>0</v>
      </c>
      <c r="AJ33" s="4">
        <f>J33+W33</f>
        <v>0</v>
      </c>
      <c r="AK33" s="4">
        <f>K33+X33</f>
        <v>0</v>
      </c>
      <c r="AL33" s="4">
        <f>L33+Y33</f>
        <v>0.24979999999999999</v>
      </c>
      <c r="AM33" s="4">
        <f>M33+Z33</f>
        <v>-9.9099999999999994E-2</v>
      </c>
      <c r="AN33" s="6">
        <f t="shared" si="16"/>
        <v>0.1507</v>
      </c>
    </row>
    <row r="34" spans="1:40" outlineLevel="1" x14ac:dyDescent="0.3">
      <c r="A34" s="1" t="s">
        <v>171</v>
      </c>
      <c r="B34" s="4">
        <v>80.747487269999979</v>
      </c>
      <c r="C34" s="4">
        <v>110.96485955000075</v>
      </c>
      <c r="D34" s="4">
        <v>150.74780341000104</v>
      </c>
      <c r="E34" s="4">
        <v>107.81378957000047</v>
      </c>
      <c r="F34" s="4">
        <v>101.48972674000002</v>
      </c>
      <c r="G34" s="4">
        <v>106.36496832999997</v>
      </c>
      <c r="H34" s="4">
        <v>111.49227351000002</v>
      </c>
      <c r="I34" s="4">
        <v>119.1466760000005</v>
      </c>
      <c r="J34" s="4">
        <v>125.45440934000031</v>
      </c>
      <c r="K34" s="4">
        <v>112.30619508000007</v>
      </c>
      <c r="L34" s="4">
        <v>135.48870602999992</v>
      </c>
      <c r="M34" s="4">
        <v>132.90171324000045</v>
      </c>
      <c r="N34" s="6">
        <f t="shared" si="2"/>
        <v>1394.9186080700035</v>
      </c>
      <c r="O34" s="13">
        <v>107.13968473000003</v>
      </c>
      <c r="P34" s="13">
        <v>160.64888144999992</v>
      </c>
      <c r="Q34" s="13">
        <v>173.2880455899996</v>
      </c>
      <c r="R34" s="13">
        <v>140.12791243000004</v>
      </c>
      <c r="S34" s="13">
        <v>110.44486626000004</v>
      </c>
      <c r="T34" s="13">
        <v>135.1976896700001</v>
      </c>
      <c r="U34" s="13">
        <v>134.30709148999969</v>
      </c>
      <c r="V34" s="13">
        <v>123.76478300000008</v>
      </c>
      <c r="W34" s="13">
        <v>141.59941865999966</v>
      </c>
      <c r="X34" s="13">
        <v>132.64415692000006</v>
      </c>
      <c r="Y34" s="13">
        <v>191.31342797000056</v>
      </c>
      <c r="Z34" s="13">
        <v>158.28290276000001</v>
      </c>
      <c r="AA34" s="6">
        <f t="shared" si="14"/>
        <v>1708.7588609299999</v>
      </c>
      <c r="AB34" s="4">
        <f>B34+O34</f>
        <v>187.88717200000002</v>
      </c>
      <c r="AC34" s="4">
        <f>C34+P34</f>
        <v>271.61374100000069</v>
      </c>
      <c r="AD34" s="4">
        <f>D34+Q34</f>
        <v>324.03584900000067</v>
      </c>
      <c r="AE34" s="4">
        <f>E34+R34</f>
        <v>247.9417020000005</v>
      </c>
      <c r="AF34" s="4">
        <f>F34+S34</f>
        <v>211.93459300000006</v>
      </c>
      <c r="AG34" s="4">
        <f>G34+T34</f>
        <v>241.56265800000006</v>
      </c>
      <c r="AH34" s="4">
        <f>H34+U34</f>
        <v>245.79936499999971</v>
      </c>
      <c r="AI34" s="4">
        <f>I34+V34</f>
        <v>242.91145900000058</v>
      </c>
      <c r="AJ34" s="4">
        <f>J34+W34</f>
        <v>267.05382799999995</v>
      </c>
      <c r="AK34" s="4">
        <f>K34+X34</f>
        <v>244.95035200000012</v>
      </c>
      <c r="AL34" s="4">
        <f>L34+Y34</f>
        <v>326.80213400000048</v>
      </c>
      <c r="AM34" s="4">
        <f>M34+Z34</f>
        <v>291.18461600000046</v>
      </c>
      <c r="AN34" s="6">
        <f t="shared" si="16"/>
        <v>3103.6774690000034</v>
      </c>
    </row>
    <row r="35" spans="1:40" x14ac:dyDescent="0.3">
      <c r="A35" s="5" t="s">
        <v>25</v>
      </c>
      <c r="B35" s="6">
        <f>B10-B12</f>
        <v>990.81749325480178</v>
      </c>
      <c r="C35" s="6">
        <f>C10-C12</f>
        <v>424.65508953000153</v>
      </c>
      <c r="D35" s="6">
        <f t="shared" ref="D35:M35" si="17">D10-D12</f>
        <v>1864.4305429730043</v>
      </c>
      <c r="E35" s="6">
        <f t="shared" si="17"/>
        <v>5204.0129891299966</v>
      </c>
      <c r="F35" s="6">
        <f t="shared" si="17"/>
        <v>7417.0339915903187</v>
      </c>
      <c r="G35" s="6">
        <f t="shared" si="17"/>
        <v>2243.477581006196</v>
      </c>
      <c r="H35" s="6">
        <f t="shared" si="17"/>
        <v>2207.9969852493759</v>
      </c>
      <c r="I35" s="6">
        <f t="shared" si="17"/>
        <v>1909.3073775856619</v>
      </c>
      <c r="J35" s="6">
        <f t="shared" si="17"/>
        <v>4941.9600336133699</v>
      </c>
      <c r="K35" s="6">
        <f t="shared" si="17"/>
        <v>4820.9083689462086</v>
      </c>
      <c r="L35" s="6">
        <f t="shared" si="17"/>
        <v>6205.9549272200275</v>
      </c>
      <c r="M35" s="6">
        <f t="shared" si="17"/>
        <v>13636.065804936248</v>
      </c>
      <c r="N35" s="6">
        <f t="shared" si="2"/>
        <v>51866.621185035205</v>
      </c>
      <c r="O35" s="6">
        <f>O10-O12</f>
        <v>-937.36878621998039</v>
      </c>
      <c r="P35" s="6">
        <f>P10-P12</f>
        <v>-823.73384460998705</v>
      </c>
      <c r="Q35" s="6">
        <f t="shared" ref="Q35:Z35" si="18">Q10-Q12</f>
        <v>-77.298760839999431</v>
      </c>
      <c r="R35" s="6">
        <f t="shared" si="18"/>
        <v>190.55843586999845</v>
      </c>
      <c r="S35" s="6">
        <f t="shared" si="18"/>
        <v>753.8258170199997</v>
      </c>
      <c r="T35" s="6">
        <f t="shared" si="18"/>
        <v>134.33964309999737</v>
      </c>
      <c r="U35" s="6">
        <f t="shared" si="18"/>
        <v>-619.40693586001908</v>
      </c>
      <c r="V35" s="6">
        <f t="shared" si="18"/>
        <v>-955.57859986000494</v>
      </c>
      <c r="W35" s="6">
        <f t="shared" si="18"/>
        <v>690.99498213000061</v>
      </c>
      <c r="X35" s="6">
        <f t="shared" si="18"/>
        <v>1150.7807551600149</v>
      </c>
      <c r="Y35" s="6">
        <f t="shared" si="18"/>
        <v>2344.2176737798168</v>
      </c>
      <c r="Z35" s="6">
        <f t="shared" si="18"/>
        <v>853.98871173599946</v>
      </c>
      <c r="AA35" s="6">
        <f t="shared" si="14"/>
        <v>2705.3190914058364</v>
      </c>
      <c r="AB35" s="6">
        <f>AB10-AB12</f>
        <v>53.448707034823201</v>
      </c>
      <c r="AC35" s="6">
        <f t="shared" ref="AC35:AM35" si="19">AC10-AC12</f>
        <v>-399.07875507998688</v>
      </c>
      <c r="AD35" s="6">
        <f t="shared" si="19"/>
        <v>1787.1317821330058</v>
      </c>
      <c r="AE35" s="6">
        <f t="shared" si="19"/>
        <v>5394.5714249999946</v>
      </c>
      <c r="AF35" s="6">
        <f t="shared" si="19"/>
        <v>8170.8598086103193</v>
      </c>
      <c r="AG35" s="6">
        <f t="shared" si="19"/>
        <v>2377.8172241061948</v>
      </c>
      <c r="AH35" s="6">
        <f t="shared" si="19"/>
        <v>1588.5900493893578</v>
      </c>
      <c r="AI35" s="6">
        <f t="shared" si="19"/>
        <v>953.72877772565653</v>
      </c>
      <c r="AJ35" s="6">
        <f t="shared" si="19"/>
        <v>5632.9550157433723</v>
      </c>
      <c r="AK35" s="6">
        <f t="shared" si="19"/>
        <v>5971.6891241062249</v>
      </c>
      <c r="AL35" s="6">
        <f t="shared" si="19"/>
        <v>8550.1726009998456</v>
      </c>
      <c r="AM35" s="6">
        <f t="shared" si="19"/>
        <v>14490.05451667225</v>
      </c>
      <c r="AN35" s="6">
        <f t="shared" si="16"/>
        <v>54571.940276441055</v>
      </c>
    </row>
    <row r="36" spans="1:40" x14ac:dyDescent="0.3">
      <c r="A36" s="5" t="s">
        <v>54</v>
      </c>
      <c r="B36" s="6">
        <f>SUM(B37:B52)</f>
        <v>811.85405800000001</v>
      </c>
      <c r="C36" s="6">
        <f>SUM(C37:C52)</f>
        <v>1206.2231169999998</v>
      </c>
      <c r="D36" s="6">
        <f t="shared" ref="D36:M36" si="20">SUM(D37:D52)</f>
        <v>2300.2389950000011</v>
      </c>
      <c r="E36" s="6">
        <f t="shared" si="20"/>
        <v>1958.3136330000004</v>
      </c>
      <c r="F36" s="6">
        <f t="shared" si="20"/>
        <v>1852.8111939999999</v>
      </c>
      <c r="G36" s="6">
        <f t="shared" si="20"/>
        <v>6357.1239770000002</v>
      </c>
      <c r="H36" s="6">
        <f t="shared" si="20"/>
        <v>1395.3751090000001</v>
      </c>
      <c r="I36" s="6">
        <f t="shared" si="20"/>
        <v>2726.4260960000006</v>
      </c>
      <c r="J36" s="6">
        <f t="shared" si="20"/>
        <v>3731.0866560000004</v>
      </c>
      <c r="K36" s="6">
        <f t="shared" si="20"/>
        <v>9238.4677449999945</v>
      </c>
      <c r="L36" s="6">
        <f t="shared" si="20"/>
        <v>6734.2614240000003</v>
      </c>
      <c r="M36" s="6">
        <f t="shared" si="20"/>
        <v>7384.6936949999981</v>
      </c>
      <c r="N36" s="6">
        <f t="shared" si="2"/>
        <v>45696.875698999997</v>
      </c>
      <c r="O36" s="6">
        <f>SUM(O37:O52)</f>
        <v>54.798960999999998</v>
      </c>
      <c r="P36" s="6">
        <f>SUM(P37:P52)</f>
        <v>0.34043299999999999</v>
      </c>
      <c r="Q36" s="6">
        <f t="shared" ref="Q36:Z36" si="21">SUM(Q37:Q52)</f>
        <v>142.60190900000003</v>
      </c>
      <c r="R36" s="6">
        <f t="shared" si="21"/>
        <v>92.919341000000003</v>
      </c>
      <c r="S36" s="6">
        <f t="shared" si="21"/>
        <v>214.25470000000001</v>
      </c>
      <c r="T36" s="6">
        <f t="shared" si="21"/>
        <v>15.3093</v>
      </c>
      <c r="U36" s="6">
        <f t="shared" si="21"/>
        <v>18.728217000000001</v>
      </c>
      <c r="V36" s="6">
        <f t="shared" si="21"/>
        <v>41.682342999999996</v>
      </c>
      <c r="W36" s="6">
        <f t="shared" si="21"/>
        <v>70.058672000000016</v>
      </c>
      <c r="X36" s="6">
        <f t="shared" si="21"/>
        <v>60.699260000000002</v>
      </c>
      <c r="Y36" s="6">
        <f t="shared" si="21"/>
        <v>24.801435999999995</v>
      </c>
      <c r="Z36" s="6">
        <f t="shared" si="21"/>
        <v>62.862886999999702</v>
      </c>
      <c r="AA36" s="6">
        <f t="shared" si="14"/>
        <v>799.05745899999954</v>
      </c>
      <c r="AB36" s="6">
        <f t="shared" ref="AB36:AM36" si="22">SUM(AB37:AB52)</f>
        <v>866.65301899999997</v>
      </c>
      <c r="AC36" s="6">
        <f t="shared" si="22"/>
        <v>1206.5635500000001</v>
      </c>
      <c r="AD36" s="6">
        <f t="shared" si="22"/>
        <v>2442.840904000001</v>
      </c>
      <c r="AE36" s="6">
        <f t="shared" si="22"/>
        <v>2051.2329740000005</v>
      </c>
      <c r="AF36" s="6">
        <f t="shared" si="22"/>
        <v>2067.0658940000003</v>
      </c>
      <c r="AG36" s="6">
        <f t="shared" si="22"/>
        <v>6372.4332770000001</v>
      </c>
      <c r="AH36" s="6">
        <f t="shared" si="22"/>
        <v>1414.1033259999999</v>
      </c>
      <c r="AI36" s="6">
        <f t="shared" si="22"/>
        <v>2768.108439000001</v>
      </c>
      <c r="AJ36" s="6">
        <f t="shared" si="22"/>
        <v>3801.1453280000005</v>
      </c>
      <c r="AK36" s="6">
        <f t="shared" si="22"/>
        <v>9299.1670049999957</v>
      </c>
      <c r="AL36" s="6">
        <f t="shared" si="22"/>
        <v>6759.06286</v>
      </c>
      <c r="AM36" s="6">
        <f t="shared" si="22"/>
        <v>7447.5565819999974</v>
      </c>
      <c r="AN36" s="6">
        <f t="shared" si="16"/>
        <v>46495.933157999993</v>
      </c>
    </row>
    <row r="37" spans="1:40" outlineLevel="1" x14ac:dyDescent="0.3">
      <c r="A37" s="1" t="s">
        <v>26</v>
      </c>
      <c r="B37" s="4">
        <v>26.635535000000026</v>
      </c>
      <c r="C37" s="4">
        <v>281.359104</v>
      </c>
      <c r="D37" s="4">
        <v>921.39753100000212</v>
      </c>
      <c r="E37" s="4">
        <v>767.56254200000001</v>
      </c>
      <c r="F37" s="4">
        <v>688.7286260000003</v>
      </c>
      <c r="G37" s="4">
        <v>4566.752923</v>
      </c>
      <c r="H37" s="4">
        <v>268.02005700000001</v>
      </c>
      <c r="I37" s="4">
        <v>1455.2001400000001</v>
      </c>
      <c r="J37" s="4">
        <v>1930.9689390000008</v>
      </c>
      <c r="K37" s="4">
        <v>7116.9406669999989</v>
      </c>
      <c r="L37" s="4">
        <v>4642.2316770000007</v>
      </c>
      <c r="M37" s="4">
        <v>3839.1403959999984</v>
      </c>
      <c r="N37" s="6">
        <f t="shared" si="2"/>
        <v>26504.938137000001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6">
        <f t="shared" si="14"/>
        <v>0</v>
      </c>
      <c r="AB37" s="4">
        <f>B37+O37</f>
        <v>26.635535000000026</v>
      </c>
      <c r="AC37" s="4">
        <f>C37+P37</f>
        <v>281.359104</v>
      </c>
      <c r="AD37" s="4">
        <f>D37+Q37</f>
        <v>921.39753100000212</v>
      </c>
      <c r="AE37" s="4">
        <f>E37+R37</f>
        <v>767.56254200000001</v>
      </c>
      <c r="AF37" s="4">
        <f>F37+S37</f>
        <v>688.7286260000003</v>
      </c>
      <c r="AG37" s="4">
        <f>G37+T37</f>
        <v>4566.752923</v>
      </c>
      <c r="AH37" s="4">
        <f>H37+U37</f>
        <v>268.02005700000001</v>
      </c>
      <c r="AI37" s="4">
        <f>I37+V37</f>
        <v>1455.2001400000001</v>
      </c>
      <c r="AJ37" s="4">
        <f>J37+W37</f>
        <v>1930.9689390000008</v>
      </c>
      <c r="AK37" s="4">
        <f>K37+X37</f>
        <v>7116.9406669999989</v>
      </c>
      <c r="AL37" s="4">
        <f>L37+Y37</f>
        <v>4642.2316770000007</v>
      </c>
      <c r="AM37" s="4">
        <f>M37+Z37</f>
        <v>3839.1403959999984</v>
      </c>
      <c r="AN37" s="6">
        <f t="shared" si="16"/>
        <v>26504.938137000001</v>
      </c>
    </row>
    <row r="38" spans="1:40" outlineLevel="1" x14ac:dyDescent="0.3">
      <c r="A38" s="1" t="s">
        <v>27</v>
      </c>
      <c r="B38" s="4">
        <v>365.466814</v>
      </c>
      <c r="C38" s="4">
        <v>365.466814</v>
      </c>
      <c r="D38" s="4">
        <v>664.39476299999967</v>
      </c>
      <c r="E38" s="4">
        <v>574.75052599999992</v>
      </c>
      <c r="F38" s="4">
        <v>515.03700100000003</v>
      </c>
      <c r="G38" s="4">
        <v>898.431332</v>
      </c>
      <c r="H38" s="4">
        <v>477.38059599999997</v>
      </c>
      <c r="I38" s="4">
        <v>424.944951</v>
      </c>
      <c r="J38" s="4">
        <v>466.39591800000005</v>
      </c>
      <c r="K38" s="4">
        <v>463.35388200000006</v>
      </c>
      <c r="L38" s="4">
        <v>894.199656</v>
      </c>
      <c r="M38" s="4">
        <v>403.30446100000006</v>
      </c>
      <c r="N38" s="6">
        <f t="shared" si="2"/>
        <v>6513.126714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6">
        <f t="shared" si="14"/>
        <v>0</v>
      </c>
      <c r="AB38" s="4">
        <f>B38+O38</f>
        <v>365.466814</v>
      </c>
      <c r="AC38" s="4">
        <f>C38+P38</f>
        <v>365.466814</v>
      </c>
      <c r="AD38" s="4">
        <f>D38+Q38</f>
        <v>664.39476299999967</v>
      </c>
      <c r="AE38" s="4">
        <f>E38+R38</f>
        <v>574.75052599999992</v>
      </c>
      <c r="AF38" s="4">
        <f>F38+S38</f>
        <v>515.03700100000003</v>
      </c>
      <c r="AG38" s="4">
        <f>G38+T38</f>
        <v>898.431332</v>
      </c>
      <c r="AH38" s="4">
        <f>H38+U38</f>
        <v>477.38059599999997</v>
      </c>
      <c r="AI38" s="4">
        <f>I38+V38</f>
        <v>424.944951</v>
      </c>
      <c r="AJ38" s="4">
        <f>J38+W38</f>
        <v>466.39591800000005</v>
      </c>
      <c r="AK38" s="4">
        <f>K38+X38</f>
        <v>463.35388200000006</v>
      </c>
      <c r="AL38" s="4">
        <f>L38+Y38</f>
        <v>894.199656</v>
      </c>
      <c r="AM38" s="4">
        <f>M38+Z38</f>
        <v>403.30446100000006</v>
      </c>
      <c r="AN38" s="6">
        <f t="shared" si="16"/>
        <v>6513.126714</v>
      </c>
    </row>
    <row r="39" spans="1:40" outlineLevel="1" x14ac:dyDescent="0.3">
      <c r="A39" s="1" t="s">
        <v>28</v>
      </c>
      <c r="B39" s="4">
        <v>8.9999930000000052</v>
      </c>
      <c r="C39" s="4">
        <v>65.200001</v>
      </c>
      <c r="D39" s="4">
        <v>79.689998000000003</v>
      </c>
      <c r="E39" s="4">
        <v>12.049695000000403</v>
      </c>
      <c r="F39" s="4">
        <v>24.980193999999731</v>
      </c>
      <c r="G39" s="4">
        <v>181.00022799999999</v>
      </c>
      <c r="H39" s="4">
        <v>73.385655999999997</v>
      </c>
      <c r="I39" s="4">
        <v>23.143509999999999</v>
      </c>
      <c r="J39" s="4">
        <v>695.85796000000005</v>
      </c>
      <c r="K39" s="4">
        <v>127.16253200000003</v>
      </c>
      <c r="L39" s="4">
        <v>268.55104699999998</v>
      </c>
      <c r="M39" s="4">
        <v>1085.7324679999999</v>
      </c>
      <c r="N39" s="6">
        <f t="shared" si="2"/>
        <v>2645.7532820000001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6">
        <f t="shared" si="14"/>
        <v>0</v>
      </c>
      <c r="AB39" s="4">
        <f>B39+O39</f>
        <v>8.9999930000000052</v>
      </c>
      <c r="AC39" s="4">
        <f>C39+P39</f>
        <v>65.200001</v>
      </c>
      <c r="AD39" s="4">
        <f>D39+Q39</f>
        <v>79.689998000000003</v>
      </c>
      <c r="AE39" s="4">
        <f>E39+R39</f>
        <v>12.049695000000403</v>
      </c>
      <c r="AF39" s="4">
        <f>F39+S39</f>
        <v>24.980193999999731</v>
      </c>
      <c r="AG39" s="4">
        <f>G39+T39</f>
        <v>181.00022799999999</v>
      </c>
      <c r="AH39" s="4">
        <f>H39+U39</f>
        <v>73.385655999999997</v>
      </c>
      <c r="AI39" s="4">
        <f>I39+V39</f>
        <v>23.143509999999999</v>
      </c>
      <c r="AJ39" s="4">
        <f>J39+W39</f>
        <v>695.85796000000005</v>
      </c>
      <c r="AK39" s="4">
        <f>K39+X39</f>
        <v>127.16253200000003</v>
      </c>
      <c r="AL39" s="4">
        <f>L39+Y39</f>
        <v>268.55104699999998</v>
      </c>
      <c r="AM39" s="4">
        <f>M39+Z39</f>
        <v>1085.7324679999999</v>
      </c>
      <c r="AN39" s="6">
        <f t="shared" si="16"/>
        <v>2645.7532820000001</v>
      </c>
    </row>
    <row r="40" spans="1:40" outlineLevel="1" x14ac:dyDescent="0.3">
      <c r="A40" s="1" t="s">
        <v>11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6">
        <f t="shared" si="2"/>
        <v>0</v>
      </c>
      <c r="O40" s="4">
        <v>54.798960999999998</v>
      </c>
      <c r="P40" s="4">
        <v>0.34043299999999999</v>
      </c>
      <c r="Q40" s="4">
        <v>142.60190900000003</v>
      </c>
      <c r="R40" s="4">
        <v>92.919341000000003</v>
      </c>
      <c r="S40" s="4">
        <v>214.25470000000001</v>
      </c>
      <c r="T40" s="4">
        <v>15.3093</v>
      </c>
      <c r="U40" s="4">
        <v>18.728217000000001</v>
      </c>
      <c r="V40" s="4">
        <v>41.682342999999996</v>
      </c>
      <c r="W40" s="4">
        <v>70.058672000000016</v>
      </c>
      <c r="X40" s="4">
        <f>45.69926+15</f>
        <v>60.699260000000002</v>
      </c>
      <c r="Y40" s="4">
        <v>24.801435999999995</v>
      </c>
      <c r="Z40" s="4">
        <f>47.8628869999997+15</f>
        <v>62.862886999999702</v>
      </c>
      <c r="AA40" s="6">
        <f t="shared" si="14"/>
        <v>799.05745899999954</v>
      </c>
      <c r="AB40" s="4">
        <f>B40+O40</f>
        <v>54.798960999999998</v>
      </c>
      <c r="AC40" s="4">
        <f>C40+P40</f>
        <v>0.34043299999999999</v>
      </c>
      <c r="AD40" s="4">
        <f>D40+Q40</f>
        <v>142.60190900000003</v>
      </c>
      <c r="AE40" s="4">
        <f>E40+R40</f>
        <v>92.919341000000003</v>
      </c>
      <c r="AF40" s="4">
        <f>F40+S40</f>
        <v>214.25470000000001</v>
      </c>
      <c r="AG40" s="4">
        <f>G40+T40</f>
        <v>15.3093</v>
      </c>
      <c r="AH40" s="4">
        <f>H40+U40</f>
        <v>18.728217000000001</v>
      </c>
      <c r="AI40" s="4">
        <f>I40+V40</f>
        <v>41.682342999999996</v>
      </c>
      <c r="AJ40" s="4">
        <f>J40+W40</f>
        <v>70.058672000000016</v>
      </c>
      <c r="AK40" s="4">
        <f>K40+X40</f>
        <v>60.699260000000002</v>
      </c>
      <c r="AL40" s="4">
        <f>L40+Y40</f>
        <v>24.801435999999995</v>
      </c>
      <c r="AM40" s="4">
        <f>M40+Z40</f>
        <v>62.862886999999702</v>
      </c>
      <c r="AN40" s="6">
        <f t="shared" si="16"/>
        <v>799.05745899999954</v>
      </c>
    </row>
    <row r="41" spans="1:40" outlineLevel="1" x14ac:dyDescent="0.3">
      <c r="A41" s="1" t="s">
        <v>29</v>
      </c>
      <c r="B41" s="4">
        <v>8.499998999999999</v>
      </c>
      <c r="C41" s="4">
        <v>20.036000000000001</v>
      </c>
      <c r="D41" s="4">
        <v>-9.6000000000000014</v>
      </c>
      <c r="E41" s="4">
        <v>0</v>
      </c>
      <c r="F41" s="4">
        <v>0</v>
      </c>
      <c r="G41" s="4">
        <v>90.094388999999993</v>
      </c>
      <c r="H41" s="4">
        <v>89.622641999999999</v>
      </c>
      <c r="I41" s="4">
        <v>128.712264</v>
      </c>
      <c r="J41" s="4">
        <v>61.320754000000001</v>
      </c>
      <c r="K41" s="4">
        <v>479.59594400000003</v>
      </c>
      <c r="L41" s="4">
        <v>5</v>
      </c>
      <c r="M41" s="4">
        <v>37.735849000000002</v>
      </c>
      <c r="N41" s="6">
        <f t="shared" si="2"/>
        <v>911.01784100000009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6">
        <f t="shared" si="14"/>
        <v>0</v>
      </c>
      <c r="AB41" s="4">
        <f>B41+O41</f>
        <v>8.499998999999999</v>
      </c>
      <c r="AC41" s="4">
        <f>C41+P41</f>
        <v>20.036000000000001</v>
      </c>
      <c r="AD41" s="4">
        <f>D41+Q41</f>
        <v>-9.6000000000000014</v>
      </c>
      <c r="AE41" s="4">
        <f>E41+R41</f>
        <v>0</v>
      </c>
      <c r="AF41" s="4">
        <f>F41+S41</f>
        <v>0</v>
      </c>
      <c r="AG41" s="4">
        <f>G41+T41</f>
        <v>90.094388999999993</v>
      </c>
      <c r="AH41" s="4">
        <f>H41+U41</f>
        <v>89.622641999999999</v>
      </c>
      <c r="AI41" s="4">
        <f>I41+V41</f>
        <v>128.712264</v>
      </c>
      <c r="AJ41" s="4">
        <f>J41+W41</f>
        <v>61.320754000000001</v>
      </c>
      <c r="AK41" s="4">
        <f>K41+X41</f>
        <v>479.59594400000003</v>
      </c>
      <c r="AL41" s="4">
        <f>L41+Y41</f>
        <v>5</v>
      </c>
      <c r="AM41" s="4">
        <f>M41+Z41</f>
        <v>37.735849000000002</v>
      </c>
      <c r="AN41" s="6">
        <f t="shared" si="16"/>
        <v>911.01784100000009</v>
      </c>
    </row>
    <row r="42" spans="1:40" outlineLevel="1" x14ac:dyDescent="0.3">
      <c r="A42" s="1" t="s">
        <v>30</v>
      </c>
      <c r="B42" s="4">
        <v>153.11635000000001</v>
      </c>
      <c r="C42" s="4">
        <v>189.283019</v>
      </c>
      <c r="D42" s="4">
        <v>378.28301799999991</v>
      </c>
      <c r="E42" s="4">
        <v>338.93753599999997</v>
      </c>
      <c r="F42" s="4">
        <v>261.8408789999998</v>
      </c>
      <c r="G42" s="4">
        <v>232.28284500000001</v>
      </c>
      <c r="H42" s="4">
        <v>125.570376</v>
      </c>
      <c r="I42" s="4">
        <v>213.18092299999981</v>
      </c>
      <c r="J42" s="4">
        <v>271.05816400000003</v>
      </c>
      <c r="K42" s="4">
        <v>520.865408</v>
      </c>
      <c r="L42" s="4">
        <v>286.38096100000001</v>
      </c>
      <c r="M42" s="4">
        <v>992.74856599999987</v>
      </c>
      <c r="N42" s="6">
        <f t="shared" si="2"/>
        <v>3963.5480449999991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6">
        <f t="shared" si="14"/>
        <v>0</v>
      </c>
      <c r="AB42" s="4">
        <f>B42+O42</f>
        <v>153.11635000000001</v>
      </c>
      <c r="AC42" s="4">
        <f>C42+P42</f>
        <v>189.283019</v>
      </c>
      <c r="AD42" s="4">
        <f>D42+Q42</f>
        <v>378.28301799999991</v>
      </c>
      <c r="AE42" s="4">
        <f>E42+R42</f>
        <v>338.93753599999997</v>
      </c>
      <c r="AF42" s="4">
        <f>F42+S42</f>
        <v>261.8408789999998</v>
      </c>
      <c r="AG42" s="4">
        <f>G42+T42</f>
        <v>232.28284500000001</v>
      </c>
      <c r="AH42" s="4">
        <f>H42+U42</f>
        <v>125.570376</v>
      </c>
      <c r="AI42" s="4">
        <f>I42+V42</f>
        <v>213.18092299999981</v>
      </c>
      <c r="AJ42" s="4">
        <f>J42+W42</f>
        <v>271.05816400000003</v>
      </c>
      <c r="AK42" s="4">
        <f>K42+X42</f>
        <v>520.865408</v>
      </c>
      <c r="AL42" s="4">
        <f>L42+Y42</f>
        <v>286.38096100000001</v>
      </c>
      <c r="AM42" s="4">
        <f>M42+Z42</f>
        <v>992.74856599999987</v>
      </c>
      <c r="AN42" s="6">
        <f t="shared" si="16"/>
        <v>3963.5480449999991</v>
      </c>
    </row>
    <row r="43" spans="1:40" outlineLevel="1" x14ac:dyDescent="0.3">
      <c r="A43" s="1" t="s">
        <v>31</v>
      </c>
      <c r="B43" s="4">
        <v>0.745398000000001</v>
      </c>
      <c r="C43" s="4">
        <v>0</v>
      </c>
      <c r="D43" s="4">
        <v>2</v>
      </c>
      <c r="E43" s="4">
        <v>0.26940899999999529</v>
      </c>
      <c r="F43" s="4">
        <v>2.8899999999999999E-2</v>
      </c>
      <c r="G43" s="4">
        <v>102.564976</v>
      </c>
      <c r="H43" s="4">
        <v>95.337738999999985</v>
      </c>
      <c r="I43" s="4">
        <v>189.37314499999999</v>
      </c>
      <c r="J43" s="4">
        <v>4.5283020000000018</v>
      </c>
      <c r="K43" s="4">
        <v>223.61807199999998</v>
      </c>
      <c r="L43" s="4">
        <v>347.96668000000005</v>
      </c>
      <c r="M43" s="4">
        <v>431.94814799999995</v>
      </c>
      <c r="N43" s="6">
        <f t="shared" si="2"/>
        <v>1398.3807689999999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6">
        <f t="shared" si="14"/>
        <v>0</v>
      </c>
      <c r="AB43" s="4">
        <f>B43+O43</f>
        <v>0.745398000000001</v>
      </c>
      <c r="AC43" s="4">
        <f>C43+P43</f>
        <v>0</v>
      </c>
      <c r="AD43" s="4">
        <f>D43+Q43</f>
        <v>2</v>
      </c>
      <c r="AE43" s="4">
        <f>E43+R43</f>
        <v>0.26940899999999529</v>
      </c>
      <c r="AF43" s="4">
        <f>F43+S43</f>
        <v>2.8899999999999999E-2</v>
      </c>
      <c r="AG43" s="4">
        <f>G43+T43</f>
        <v>102.564976</v>
      </c>
      <c r="AH43" s="4">
        <f>H43+U43</f>
        <v>95.337738999999985</v>
      </c>
      <c r="AI43" s="4">
        <f>I43+V43</f>
        <v>189.37314499999999</v>
      </c>
      <c r="AJ43" s="4">
        <f>J43+W43</f>
        <v>4.5283020000000018</v>
      </c>
      <c r="AK43" s="4">
        <f>K43+X43</f>
        <v>223.61807199999998</v>
      </c>
      <c r="AL43" s="4">
        <f>L43+Y43</f>
        <v>347.96668000000005</v>
      </c>
      <c r="AM43" s="4">
        <f>M43+Z43</f>
        <v>431.94814799999995</v>
      </c>
      <c r="AN43" s="6">
        <f t="shared" si="16"/>
        <v>1398.3807689999999</v>
      </c>
    </row>
    <row r="44" spans="1:40" outlineLevel="1" x14ac:dyDescent="0.3">
      <c r="A44" s="1" t="s">
        <v>32</v>
      </c>
      <c r="B44" s="4">
        <v>2.0969039999999999</v>
      </c>
      <c r="C44" s="4">
        <v>7.3</v>
      </c>
      <c r="D44" s="4">
        <v>5.4534890000000003</v>
      </c>
      <c r="E44" s="4">
        <v>12.894425</v>
      </c>
      <c r="F44" s="4">
        <v>2.6440229999999998</v>
      </c>
      <c r="G44" s="4">
        <v>1.6262049999999999</v>
      </c>
      <c r="H44" s="4">
        <v>1.6705239999999999</v>
      </c>
      <c r="I44" s="4">
        <v>0.73592299999999999</v>
      </c>
      <c r="J44" s="4">
        <v>3.2756110000000001</v>
      </c>
      <c r="K44" s="4">
        <v>28.821729999999999</v>
      </c>
      <c r="L44" s="4">
        <v>0.39766699999999999</v>
      </c>
      <c r="M44" s="4">
        <v>4.9635419999999995</v>
      </c>
      <c r="N44" s="6">
        <f t="shared" si="2"/>
        <v>71.880043000000001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6">
        <f t="shared" si="14"/>
        <v>0</v>
      </c>
      <c r="AB44" s="4">
        <f>B44+O44</f>
        <v>2.0969039999999999</v>
      </c>
      <c r="AC44" s="4">
        <f>C44+P44</f>
        <v>7.3</v>
      </c>
      <c r="AD44" s="4">
        <f>D44+Q44</f>
        <v>5.4534890000000003</v>
      </c>
      <c r="AE44" s="4">
        <f>E44+R44</f>
        <v>12.894425</v>
      </c>
      <c r="AF44" s="4">
        <f>F44+S44</f>
        <v>2.6440229999999998</v>
      </c>
      <c r="AG44" s="4">
        <f>G44+T44</f>
        <v>1.6262049999999999</v>
      </c>
      <c r="AH44" s="4">
        <f>H44+U44</f>
        <v>1.6705239999999999</v>
      </c>
      <c r="AI44" s="4">
        <f>I44+V44</f>
        <v>0.73592299999999999</v>
      </c>
      <c r="AJ44" s="4">
        <f>J44+W44</f>
        <v>3.2756110000000001</v>
      </c>
      <c r="AK44" s="4">
        <f>K44+X44</f>
        <v>28.821729999999999</v>
      </c>
      <c r="AL44" s="4">
        <f>L44+Y44</f>
        <v>0.39766699999999999</v>
      </c>
      <c r="AM44" s="4">
        <f>M44+Z44</f>
        <v>4.9635419999999995</v>
      </c>
      <c r="AN44" s="6">
        <f t="shared" si="16"/>
        <v>71.880043000000001</v>
      </c>
    </row>
    <row r="45" spans="1:40" outlineLevel="1" x14ac:dyDescent="0.3">
      <c r="A45" s="1" t="s">
        <v>33</v>
      </c>
      <c r="B45" s="4">
        <v>3.0754980000000005</v>
      </c>
      <c r="C45" s="4">
        <v>2.43824</v>
      </c>
      <c r="D45" s="4">
        <v>18.062266999999999</v>
      </c>
      <c r="E45" s="4">
        <v>1.626312</v>
      </c>
      <c r="F45" s="4">
        <v>9.8448499999999992</v>
      </c>
      <c r="G45" s="4">
        <v>28.870774999999998</v>
      </c>
      <c r="H45" s="4">
        <v>11.204748</v>
      </c>
      <c r="I45" s="4">
        <v>21.237383999999999</v>
      </c>
      <c r="J45" s="4">
        <v>23.304683000000001</v>
      </c>
      <c r="K45" s="4">
        <v>14.459222</v>
      </c>
      <c r="L45" s="4">
        <v>11.552873</v>
      </c>
      <c r="M45" s="4">
        <v>15.425954999999998</v>
      </c>
      <c r="N45" s="6">
        <f t="shared" si="2"/>
        <v>161.10280699999998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6">
        <f t="shared" si="14"/>
        <v>0</v>
      </c>
      <c r="AB45" s="4">
        <f>B45+O45</f>
        <v>3.0754980000000005</v>
      </c>
      <c r="AC45" s="4">
        <f>C45+P45</f>
        <v>2.43824</v>
      </c>
      <c r="AD45" s="4">
        <f>D45+Q45</f>
        <v>18.062266999999999</v>
      </c>
      <c r="AE45" s="4">
        <f>E45+R45</f>
        <v>1.626312</v>
      </c>
      <c r="AF45" s="4">
        <f>F45+S45</f>
        <v>9.8448499999999992</v>
      </c>
      <c r="AG45" s="4">
        <f>G45+T45</f>
        <v>28.870774999999998</v>
      </c>
      <c r="AH45" s="4">
        <f>H45+U45</f>
        <v>11.204748</v>
      </c>
      <c r="AI45" s="4">
        <f>I45+V45</f>
        <v>21.237383999999999</v>
      </c>
      <c r="AJ45" s="4">
        <f>J45+W45</f>
        <v>23.304683000000001</v>
      </c>
      <c r="AK45" s="4">
        <f>K45+X45</f>
        <v>14.459222</v>
      </c>
      <c r="AL45" s="4">
        <f>L45+Y45</f>
        <v>11.552873</v>
      </c>
      <c r="AM45" s="4">
        <f>M45+Z45</f>
        <v>15.425954999999998</v>
      </c>
      <c r="AN45" s="6">
        <f t="shared" si="16"/>
        <v>161.10280699999998</v>
      </c>
    </row>
    <row r="46" spans="1:40" outlineLevel="1" x14ac:dyDescent="0.3">
      <c r="A46" s="1" t="s">
        <v>34</v>
      </c>
      <c r="B46" s="4">
        <v>0.65163300000000002</v>
      </c>
      <c r="C46" s="4">
        <v>0</v>
      </c>
      <c r="D46" s="4">
        <v>1.5990930000000003</v>
      </c>
      <c r="E46" s="4">
        <v>0.24670100000000003</v>
      </c>
      <c r="F46" s="4">
        <v>3.307788</v>
      </c>
      <c r="G46" s="4">
        <v>2.2248749999999999</v>
      </c>
      <c r="H46" s="4">
        <v>0</v>
      </c>
      <c r="I46" s="4">
        <v>0.141044</v>
      </c>
      <c r="J46" s="4">
        <v>0</v>
      </c>
      <c r="K46" s="4">
        <v>3</v>
      </c>
      <c r="L46" s="4">
        <v>5.9</v>
      </c>
      <c r="M46" s="4">
        <v>-12.625989000000001</v>
      </c>
      <c r="N46" s="6">
        <f t="shared" si="2"/>
        <v>4.4451450000000001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6">
        <f t="shared" si="14"/>
        <v>0</v>
      </c>
      <c r="AB46" s="4">
        <f>B46+O46</f>
        <v>0.65163300000000002</v>
      </c>
      <c r="AC46" s="4">
        <f>C46+P46</f>
        <v>0</v>
      </c>
      <c r="AD46" s="4">
        <f>D46+Q46</f>
        <v>1.5990930000000003</v>
      </c>
      <c r="AE46" s="4">
        <f>E46+R46</f>
        <v>0.24670100000000003</v>
      </c>
      <c r="AF46" s="4">
        <f>F46+S46</f>
        <v>3.307788</v>
      </c>
      <c r="AG46" s="4">
        <f>G46+T46</f>
        <v>2.2248749999999999</v>
      </c>
      <c r="AH46" s="4">
        <f>H46+U46</f>
        <v>0</v>
      </c>
      <c r="AI46" s="4">
        <f>I46+V46</f>
        <v>0.141044</v>
      </c>
      <c r="AJ46" s="4">
        <f>J46+W46</f>
        <v>0</v>
      </c>
      <c r="AK46" s="4">
        <f>K46+X46</f>
        <v>3</v>
      </c>
      <c r="AL46" s="4">
        <f>L46+Y46</f>
        <v>5.9</v>
      </c>
      <c r="AM46" s="4">
        <f>M46+Z46</f>
        <v>-12.625989000000001</v>
      </c>
      <c r="AN46" s="6">
        <f t="shared" si="16"/>
        <v>4.4451450000000001</v>
      </c>
    </row>
    <row r="47" spans="1:40" outlineLevel="1" x14ac:dyDescent="0.3">
      <c r="A47" s="1" t="s">
        <v>35</v>
      </c>
      <c r="B47" s="4">
        <v>226.89896700000003</v>
      </c>
      <c r="C47" s="4">
        <v>265.83568100000008</v>
      </c>
      <c r="D47" s="4">
        <v>202.86693500000013</v>
      </c>
      <c r="E47" s="4">
        <v>234.94162800000012</v>
      </c>
      <c r="F47" s="4">
        <v>334.46992100000006</v>
      </c>
      <c r="G47" s="4">
        <v>237.70183100000006</v>
      </c>
      <c r="H47" s="4">
        <v>237.91074899999998</v>
      </c>
      <c r="I47" s="4">
        <v>254.86588500000016</v>
      </c>
      <c r="J47" s="4">
        <v>246.06005100000002</v>
      </c>
      <c r="K47" s="4">
        <v>243.04439100000008</v>
      </c>
      <c r="L47" s="4">
        <v>234.78868799999998</v>
      </c>
      <c r="M47" s="4">
        <v>560.20500299999981</v>
      </c>
      <c r="N47" s="6">
        <f t="shared" si="2"/>
        <v>3279.5897300000006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6">
        <f t="shared" si="14"/>
        <v>0</v>
      </c>
      <c r="AB47" s="4">
        <f>B47+O47</f>
        <v>226.89896700000003</v>
      </c>
      <c r="AC47" s="4">
        <f>C47+P47</f>
        <v>265.83568100000008</v>
      </c>
      <c r="AD47" s="4">
        <f>D47+Q47</f>
        <v>202.86693500000013</v>
      </c>
      <c r="AE47" s="4">
        <f>E47+R47</f>
        <v>234.94162800000012</v>
      </c>
      <c r="AF47" s="4">
        <f>F47+S47</f>
        <v>334.46992100000006</v>
      </c>
      <c r="AG47" s="4">
        <f>G47+T47</f>
        <v>237.70183100000006</v>
      </c>
      <c r="AH47" s="4">
        <f>H47+U47</f>
        <v>237.91074899999998</v>
      </c>
      <c r="AI47" s="4">
        <f>I47+V47</f>
        <v>254.86588500000016</v>
      </c>
      <c r="AJ47" s="4">
        <f>J47+W47</f>
        <v>246.06005100000002</v>
      </c>
      <c r="AK47" s="4">
        <f>K47+X47</f>
        <v>243.04439100000008</v>
      </c>
      <c r="AL47" s="4">
        <f>L47+Y47</f>
        <v>234.78868799999998</v>
      </c>
      <c r="AM47" s="4">
        <f>M47+Z47</f>
        <v>560.20500299999981</v>
      </c>
      <c r="AN47" s="6">
        <f t="shared" si="16"/>
        <v>3279.5897300000006</v>
      </c>
    </row>
    <row r="48" spans="1:40" outlineLevel="1" x14ac:dyDescent="0.3">
      <c r="A48" s="1" t="s">
        <v>19</v>
      </c>
      <c r="B48" s="4">
        <v>0.13619999999999999</v>
      </c>
      <c r="C48" s="4">
        <v>0</v>
      </c>
      <c r="D48" s="4">
        <v>3.2070000000000001E-2</v>
      </c>
      <c r="E48" s="4">
        <v>0</v>
      </c>
      <c r="F48" s="4">
        <v>0</v>
      </c>
      <c r="G48" s="4">
        <v>1.0392479999999999</v>
      </c>
      <c r="H48" s="4">
        <v>0.12006399999999999</v>
      </c>
      <c r="I48" s="4">
        <v>0</v>
      </c>
      <c r="J48" s="4">
        <v>2.7400000000000001E-2</v>
      </c>
      <c r="K48" s="4">
        <v>3.2000000000000001E-2</v>
      </c>
      <c r="L48" s="4">
        <v>0.30585000000000001</v>
      </c>
      <c r="M48" s="4">
        <v>5.3900000000000003E-2</v>
      </c>
      <c r="N48" s="6">
        <f t="shared" si="2"/>
        <v>1.746732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6">
        <f t="shared" si="14"/>
        <v>0</v>
      </c>
      <c r="AB48" s="4">
        <f>B48+O48</f>
        <v>0.13619999999999999</v>
      </c>
      <c r="AC48" s="4">
        <f>C48+P48</f>
        <v>0</v>
      </c>
      <c r="AD48" s="4">
        <f>D48+Q48</f>
        <v>3.2070000000000001E-2</v>
      </c>
      <c r="AE48" s="4">
        <f>E48+R48</f>
        <v>0</v>
      </c>
      <c r="AF48" s="4">
        <f>F48+S48</f>
        <v>0</v>
      </c>
      <c r="AG48" s="4">
        <f>G48+T48</f>
        <v>1.0392479999999999</v>
      </c>
      <c r="AH48" s="4">
        <f>H48+U48</f>
        <v>0.12006399999999999</v>
      </c>
      <c r="AI48" s="4">
        <f>I48+V48</f>
        <v>0</v>
      </c>
      <c r="AJ48" s="4">
        <f>J48+W48</f>
        <v>2.7400000000000001E-2</v>
      </c>
      <c r="AK48" s="4">
        <f>K48+X48</f>
        <v>3.2000000000000001E-2</v>
      </c>
      <c r="AL48" s="4">
        <f>L48+Y48</f>
        <v>0.30585000000000001</v>
      </c>
      <c r="AM48" s="4">
        <f>M48+Z48</f>
        <v>5.3900000000000003E-2</v>
      </c>
      <c r="AN48" s="6">
        <f t="shared" si="16"/>
        <v>1.746732</v>
      </c>
    </row>
    <row r="49" spans="1:40" outlineLevel="1" x14ac:dyDescent="0.3">
      <c r="A49" s="1" t="s">
        <v>20</v>
      </c>
      <c r="B49" s="4">
        <v>3.6013999999999997E-2</v>
      </c>
      <c r="C49" s="4">
        <v>0</v>
      </c>
      <c r="D49" s="4">
        <v>0</v>
      </c>
      <c r="E49" s="4">
        <v>0</v>
      </c>
      <c r="F49" s="4">
        <v>8.7261000000000005E-2</v>
      </c>
      <c r="G49" s="4">
        <v>0.13231100000000001</v>
      </c>
      <c r="H49" s="4">
        <v>7.5628000000000001E-2</v>
      </c>
      <c r="I49" s="4">
        <v>0.11614400000000001</v>
      </c>
      <c r="J49" s="4">
        <v>5.770321</v>
      </c>
      <c r="K49" s="4">
        <v>0.14601800000000001</v>
      </c>
      <c r="L49" s="4">
        <v>0</v>
      </c>
      <c r="M49" s="4">
        <v>0.48247200000000001</v>
      </c>
      <c r="N49" s="6">
        <f t="shared" si="2"/>
        <v>6.8461689999999997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6">
        <f t="shared" si="14"/>
        <v>0</v>
      </c>
      <c r="AB49" s="4">
        <f>B49+O49</f>
        <v>3.6013999999999997E-2</v>
      </c>
      <c r="AC49" s="4">
        <f>C49+P49</f>
        <v>0</v>
      </c>
      <c r="AD49" s="4">
        <f>D49+Q49</f>
        <v>0</v>
      </c>
      <c r="AE49" s="4">
        <f>E49+R49</f>
        <v>0</v>
      </c>
      <c r="AF49" s="4">
        <f>F49+S49</f>
        <v>8.7261000000000005E-2</v>
      </c>
      <c r="AG49" s="4">
        <f>G49+T49</f>
        <v>0.13231100000000001</v>
      </c>
      <c r="AH49" s="4">
        <f>H49+U49</f>
        <v>7.5628000000000001E-2</v>
      </c>
      <c r="AI49" s="4">
        <f>I49+V49</f>
        <v>0.11614400000000001</v>
      </c>
      <c r="AJ49" s="4">
        <f>J49+W49</f>
        <v>5.770321</v>
      </c>
      <c r="AK49" s="4">
        <f>K49+X49</f>
        <v>0.14601800000000001</v>
      </c>
      <c r="AL49" s="4">
        <f>L49+Y49</f>
        <v>0</v>
      </c>
      <c r="AM49" s="4">
        <f>M49+Z49</f>
        <v>0.48247200000000001</v>
      </c>
      <c r="AN49" s="6">
        <f t="shared" si="16"/>
        <v>6.8461689999999997</v>
      </c>
    </row>
    <row r="50" spans="1:40" outlineLevel="1" x14ac:dyDescent="0.3">
      <c r="A50" s="1" t="s">
        <v>21</v>
      </c>
      <c r="B50" s="4">
        <v>1.435929</v>
      </c>
      <c r="C50" s="4">
        <v>2.0079250000000002</v>
      </c>
      <c r="D50" s="4">
        <v>2.0079239999999983</v>
      </c>
      <c r="E50" s="4">
        <v>2.0079269999999996</v>
      </c>
      <c r="F50" s="4">
        <v>2.0079260000000003</v>
      </c>
      <c r="G50" s="4">
        <v>2.0079210000000001</v>
      </c>
      <c r="H50" s="4">
        <v>2.0079220000000002</v>
      </c>
      <c r="I50" s="4">
        <v>2.0079259999999999</v>
      </c>
      <c r="J50" s="4">
        <v>2.0160709999999997</v>
      </c>
      <c r="K50" s="4">
        <v>2.0160699999999996</v>
      </c>
      <c r="L50" s="4">
        <v>2.0160709999999997</v>
      </c>
      <c r="M50" s="4">
        <v>2.0160699999999996</v>
      </c>
      <c r="N50" s="6">
        <f t="shared" si="2"/>
        <v>23.555681999999994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6">
        <f t="shared" si="14"/>
        <v>0</v>
      </c>
      <c r="AB50" s="4">
        <f>B50+O50</f>
        <v>1.435929</v>
      </c>
      <c r="AC50" s="4">
        <f>C50+P50</f>
        <v>2.0079250000000002</v>
      </c>
      <c r="AD50" s="4">
        <f>D50+Q50</f>
        <v>2.0079239999999983</v>
      </c>
      <c r="AE50" s="4">
        <f>E50+R50</f>
        <v>2.0079269999999996</v>
      </c>
      <c r="AF50" s="4">
        <f>F50+S50</f>
        <v>2.0079260000000003</v>
      </c>
      <c r="AG50" s="4">
        <f>G50+T50</f>
        <v>2.0079210000000001</v>
      </c>
      <c r="AH50" s="4">
        <f>H50+U50</f>
        <v>2.0079220000000002</v>
      </c>
      <c r="AI50" s="4">
        <f>I50+V50</f>
        <v>2.0079259999999999</v>
      </c>
      <c r="AJ50" s="4">
        <f>J50+W50</f>
        <v>2.0160709999999997</v>
      </c>
      <c r="AK50" s="4">
        <f>K50+X50</f>
        <v>2.0160699999999996</v>
      </c>
      <c r="AL50" s="4">
        <f>L50+Y50</f>
        <v>2.0160709999999997</v>
      </c>
      <c r="AM50" s="4">
        <f>M50+Z50</f>
        <v>2.0160699999999996</v>
      </c>
      <c r="AN50" s="6">
        <f t="shared" si="16"/>
        <v>23.555681999999994</v>
      </c>
    </row>
    <row r="51" spans="1:40" outlineLevel="1" x14ac:dyDescent="0.3">
      <c r="A51" s="1" t="s">
        <v>22</v>
      </c>
      <c r="B51" s="4">
        <v>0</v>
      </c>
      <c r="C51" s="4">
        <v>0</v>
      </c>
      <c r="D51" s="4">
        <v>0.42034300000000002</v>
      </c>
      <c r="E51" s="4">
        <v>1.8584E-2</v>
      </c>
      <c r="F51" s="4">
        <v>0</v>
      </c>
      <c r="G51" s="4">
        <v>0.14150399999999999</v>
      </c>
      <c r="H51" s="4">
        <v>0</v>
      </c>
      <c r="I51" s="4">
        <v>0</v>
      </c>
      <c r="J51" s="4">
        <v>7.955800000000017E-2</v>
      </c>
      <c r="K51" s="4">
        <v>0</v>
      </c>
      <c r="L51" s="4">
        <v>0.66435900000000003</v>
      </c>
      <c r="M51" s="4">
        <v>0.67900499999999997</v>
      </c>
      <c r="N51" s="6">
        <f t="shared" si="2"/>
        <v>2.0033530000000002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6">
        <f t="shared" si="14"/>
        <v>0</v>
      </c>
      <c r="AB51" s="4">
        <f>B51+O51</f>
        <v>0</v>
      </c>
      <c r="AC51" s="4">
        <f>C51+P51</f>
        <v>0</v>
      </c>
      <c r="AD51" s="4">
        <f>D51+Q51</f>
        <v>0.42034300000000002</v>
      </c>
      <c r="AE51" s="4">
        <f>E51+R51</f>
        <v>1.8584E-2</v>
      </c>
      <c r="AF51" s="4">
        <f>F51+S51</f>
        <v>0</v>
      </c>
      <c r="AG51" s="4">
        <f>G51+T51</f>
        <v>0.14150399999999999</v>
      </c>
      <c r="AH51" s="4">
        <f>H51+U51</f>
        <v>0</v>
      </c>
      <c r="AI51" s="4">
        <f>I51+V51</f>
        <v>0</v>
      </c>
      <c r="AJ51" s="4">
        <f>J51+W51</f>
        <v>7.955800000000017E-2</v>
      </c>
      <c r="AK51" s="4">
        <f>K51+X51</f>
        <v>0</v>
      </c>
      <c r="AL51" s="4">
        <f>L51+Y51</f>
        <v>0.66435900000000003</v>
      </c>
      <c r="AM51" s="4">
        <f>M51+Z51</f>
        <v>0.67900499999999997</v>
      </c>
      <c r="AN51" s="6">
        <f t="shared" si="16"/>
        <v>2.0033530000000002</v>
      </c>
    </row>
    <row r="52" spans="1:40" outlineLevel="1" x14ac:dyDescent="0.3">
      <c r="A52" s="1" t="s">
        <v>36</v>
      </c>
      <c r="B52" s="4">
        <v>14.058824000000001</v>
      </c>
      <c r="C52" s="4">
        <v>7.2963329999999971</v>
      </c>
      <c r="D52" s="4">
        <v>33.63156399999999</v>
      </c>
      <c r="E52" s="4">
        <v>13.008347999999998</v>
      </c>
      <c r="F52" s="4">
        <v>9.8338250000000009</v>
      </c>
      <c r="G52" s="4">
        <v>12.252613999999996</v>
      </c>
      <c r="H52" s="4">
        <v>13.068407999999996</v>
      </c>
      <c r="I52" s="4">
        <v>12.766857</v>
      </c>
      <c r="J52" s="4">
        <v>20.422924000000002</v>
      </c>
      <c r="K52" s="4">
        <v>15.411809</v>
      </c>
      <c r="L52" s="4">
        <v>34.305895000000021</v>
      </c>
      <c r="M52" s="4">
        <v>22.883849000000012</v>
      </c>
      <c r="N52" s="6">
        <f t="shared" si="2"/>
        <v>208.94125000000003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6">
        <f t="shared" si="14"/>
        <v>0</v>
      </c>
      <c r="AB52" s="4">
        <f>B52+O52</f>
        <v>14.058824000000001</v>
      </c>
      <c r="AC52" s="4">
        <f>C52+P52</f>
        <v>7.2963329999999971</v>
      </c>
      <c r="AD52" s="4">
        <f>D52+Q52</f>
        <v>33.63156399999999</v>
      </c>
      <c r="AE52" s="4">
        <f>E52+R52</f>
        <v>13.008347999999998</v>
      </c>
      <c r="AF52" s="4">
        <f>F52+S52</f>
        <v>9.8338250000000009</v>
      </c>
      <c r="AG52" s="4">
        <f>G52+T52</f>
        <v>12.252613999999996</v>
      </c>
      <c r="AH52" s="4">
        <f>H52+U52</f>
        <v>13.068407999999996</v>
      </c>
      <c r="AI52" s="4">
        <f>I52+V52</f>
        <v>12.766857</v>
      </c>
      <c r="AJ52" s="4">
        <f>J52+W52</f>
        <v>20.422924000000002</v>
      </c>
      <c r="AK52" s="4">
        <f>K52+X52</f>
        <v>15.411809</v>
      </c>
      <c r="AL52" s="4">
        <f>L52+Y52</f>
        <v>34.305895000000021</v>
      </c>
      <c r="AM52" s="4">
        <f>M52+Z52</f>
        <v>22.883849000000012</v>
      </c>
      <c r="AN52" s="6">
        <f t="shared" si="16"/>
        <v>208.94125000000003</v>
      </c>
    </row>
    <row r="53" spans="1:40" x14ac:dyDescent="0.3">
      <c r="A53" s="5" t="s">
        <v>37</v>
      </c>
      <c r="B53" s="6">
        <f>B35-B36</f>
        <v>178.96343525480177</v>
      </c>
      <c r="C53" s="6">
        <f t="shared" ref="C53:M53" si="23">C35-C36</f>
        <v>-781.56802746999824</v>
      </c>
      <c r="D53" s="6">
        <f t="shared" si="23"/>
        <v>-435.80845202699675</v>
      </c>
      <c r="E53" s="6">
        <f t="shared" si="23"/>
        <v>3245.699356129996</v>
      </c>
      <c r="F53" s="6">
        <f t="shared" si="23"/>
        <v>5564.2227975903188</v>
      </c>
      <c r="G53" s="6">
        <f t="shared" si="23"/>
        <v>-4113.6463959938046</v>
      </c>
      <c r="H53" s="6">
        <f t="shared" si="23"/>
        <v>812.62187624937587</v>
      </c>
      <c r="I53" s="6">
        <f t="shared" si="23"/>
        <v>-817.11871841433867</v>
      </c>
      <c r="J53" s="6">
        <f t="shared" si="23"/>
        <v>1210.8733776133695</v>
      </c>
      <c r="K53" s="6">
        <f t="shared" si="23"/>
        <v>-4417.5593760537859</v>
      </c>
      <c r="L53" s="6">
        <f t="shared" si="23"/>
        <v>-528.3064967799728</v>
      </c>
      <c r="M53" s="6">
        <f t="shared" si="23"/>
        <v>6251.3721099362501</v>
      </c>
      <c r="N53" s="6">
        <f t="shared" si="2"/>
        <v>6169.7454860352145</v>
      </c>
      <c r="O53" s="6">
        <f>O35-O36</f>
        <v>-992.16774721998036</v>
      </c>
      <c r="P53" s="6">
        <f t="shared" ref="P53:Z53" si="24">P35-P36</f>
        <v>-824.07427760998701</v>
      </c>
      <c r="Q53" s="6">
        <f t="shared" si="24"/>
        <v>-219.90066983999947</v>
      </c>
      <c r="R53" s="6">
        <f t="shared" si="24"/>
        <v>97.639094869998445</v>
      </c>
      <c r="S53" s="6">
        <f t="shared" si="24"/>
        <v>539.57111701999975</v>
      </c>
      <c r="T53" s="6">
        <f t="shared" si="24"/>
        <v>119.03034309999737</v>
      </c>
      <c r="U53" s="6">
        <f t="shared" si="24"/>
        <v>-638.13515286001905</v>
      </c>
      <c r="V53" s="6">
        <f t="shared" si="24"/>
        <v>-997.26094286000489</v>
      </c>
      <c r="W53" s="6">
        <f t="shared" si="24"/>
        <v>620.93631013000061</v>
      </c>
      <c r="X53" s="6">
        <f t="shared" si="24"/>
        <v>1090.0814951600148</v>
      </c>
      <c r="Y53" s="6">
        <f t="shared" si="24"/>
        <v>2319.4162377798166</v>
      </c>
      <c r="Z53" s="6">
        <f t="shared" si="24"/>
        <v>791.1258247359998</v>
      </c>
      <c r="AA53" s="6">
        <f t="shared" si="14"/>
        <v>1906.2616324058367</v>
      </c>
      <c r="AB53" s="6">
        <f>AB35-AB36</f>
        <v>-813.20431196517677</v>
      </c>
      <c r="AC53" s="6">
        <f t="shared" ref="AC53:AM53" si="25">AC35-AC36</f>
        <v>-1605.642305079987</v>
      </c>
      <c r="AD53" s="6">
        <f t="shared" si="25"/>
        <v>-655.70912186699525</v>
      </c>
      <c r="AE53" s="6">
        <f t="shared" si="25"/>
        <v>3343.3384509999942</v>
      </c>
      <c r="AF53" s="6">
        <f t="shared" si="25"/>
        <v>6103.793914610319</v>
      </c>
      <c r="AG53" s="6">
        <f t="shared" si="25"/>
        <v>-3994.6160528938053</v>
      </c>
      <c r="AH53" s="6">
        <f t="shared" si="25"/>
        <v>174.48672338935785</v>
      </c>
      <c r="AI53" s="6">
        <f t="shared" si="25"/>
        <v>-1814.3796612743445</v>
      </c>
      <c r="AJ53" s="6">
        <f t="shared" si="25"/>
        <v>1831.8096877433718</v>
      </c>
      <c r="AK53" s="6">
        <f t="shared" si="25"/>
        <v>-3327.4778808937708</v>
      </c>
      <c r="AL53" s="6">
        <f t="shared" si="25"/>
        <v>1791.1097409998456</v>
      </c>
      <c r="AM53" s="6">
        <f t="shared" si="25"/>
        <v>7042.4979346722521</v>
      </c>
      <c r="AN53" s="6">
        <f t="shared" si="16"/>
        <v>8076.0071184410608</v>
      </c>
    </row>
    <row r="54" spans="1:40" x14ac:dyDescent="0.3">
      <c r="A54" s="5" t="s">
        <v>78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>
        <f>SUM(AB55:AB64)</f>
        <v>12.737573999999999</v>
      </c>
      <c r="AC54" s="6">
        <f t="shared" ref="AC54:AM54" si="26">SUM(AC55:AC64)</f>
        <v>260.93248900000003</v>
      </c>
      <c r="AD54" s="6">
        <f t="shared" si="26"/>
        <v>111.85646200000006</v>
      </c>
      <c r="AE54" s="6">
        <f t="shared" si="26"/>
        <v>81.580451999999994</v>
      </c>
      <c r="AF54" s="6">
        <f t="shared" si="26"/>
        <v>-0.55994299999999986</v>
      </c>
      <c r="AG54" s="6">
        <f t="shared" si="26"/>
        <v>0</v>
      </c>
      <c r="AH54" s="6">
        <f t="shared" si="26"/>
        <v>0</v>
      </c>
      <c r="AI54" s="6">
        <f t="shared" si="26"/>
        <v>31.550943</v>
      </c>
      <c r="AJ54" s="6">
        <f t="shared" si="26"/>
        <v>0</v>
      </c>
      <c r="AK54" s="6">
        <f t="shared" si="26"/>
        <v>9.4339619999999993</v>
      </c>
      <c r="AL54" s="6">
        <f t="shared" si="26"/>
        <v>-38.182066999999996</v>
      </c>
      <c r="AM54" s="6">
        <f t="shared" si="26"/>
        <v>-22.8</v>
      </c>
      <c r="AN54" s="6">
        <f t="shared" si="16"/>
        <v>446.54987200000011</v>
      </c>
    </row>
    <row r="55" spans="1:40" outlineLevel="1" x14ac:dyDescent="0.3">
      <c r="A55" s="1" t="s">
        <v>65</v>
      </c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6">
        <f t="shared" si="16"/>
        <v>0</v>
      </c>
    </row>
    <row r="56" spans="1:40" outlineLevel="1" x14ac:dyDescent="0.3">
      <c r="A56" s="1" t="s">
        <v>66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B56" s="14"/>
      <c r="AC56" s="14"/>
      <c r="AD56" s="14"/>
      <c r="AE56" s="14">
        <v>12.76</v>
      </c>
      <c r="AF56" s="14"/>
      <c r="AG56" s="14"/>
      <c r="AH56" s="14"/>
      <c r="AI56" s="14"/>
      <c r="AJ56" s="14"/>
      <c r="AK56" s="14"/>
      <c r="AL56" s="14"/>
      <c r="AM56" s="14"/>
      <c r="AN56" s="6">
        <f t="shared" si="16"/>
        <v>12.76</v>
      </c>
    </row>
    <row r="57" spans="1:40" outlineLevel="1" x14ac:dyDescent="0.3">
      <c r="A57" s="1" t="s">
        <v>57</v>
      </c>
      <c r="AB57" s="14">
        <v>10.416666000000001</v>
      </c>
      <c r="AC57" s="14">
        <v>10.416666000000001</v>
      </c>
      <c r="AD57" s="14">
        <v>0</v>
      </c>
      <c r="AE57" s="14"/>
      <c r="AF57" s="14"/>
      <c r="AG57" s="14"/>
      <c r="AH57" s="14"/>
      <c r="AI57" s="14">
        <v>31.550943</v>
      </c>
      <c r="AJ57" s="14"/>
      <c r="AK57" s="14">
        <v>9.4339619999999993</v>
      </c>
      <c r="AL57" s="14">
        <v>-38.389159999999997</v>
      </c>
      <c r="AM57" s="14"/>
      <c r="AN57" s="6">
        <f t="shared" si="16"/>
        <v>23.429077000000007</v>
      </c>
    </row>
    <row r="58" spans="1:40" outlineLevel="1" x14ac:dyDescent="0.3">
      <c r="A58" s="1" t="s">
        <v>58</v>
      </c>
      <c r="AB58" s="14">
        <v>0.95250000000000001</v>
      </c>
      <c r="AC58" s="14">
        <v>0.95479999999999998</v>
      </c>
      <c r="AD58" s="14">
        <v>5.4199999999999998E-2</v>
      </c>
      <c r="AE58" s="14"/>
      <c r="AF58" s="14"/>
      <c r="AG58" s="14"/>
      <c r="AH58" s="14"/>
      <c r="AI58" s="14"/>
      <c r="AJ58" s="14"/>
      <c r="AK58" s="14"/>
      <c r="AL58" s="14"/>
      <c r="AM58" s="14"/>
      <c r="AN58" s="6">
        <f t="shared" si="16"/>
        <v>1.9615</v>
      </c>
    </row>
    <row r="59" spans="1:40" outlineLevel="1" x14ac:dyDescent="0.3">
      <c r="A59" s="1" t="s">
        <v>59</v>
      </c>
      <c r="AB59" s="14">
        <v>7.77E-3</v>
      </c>
      <c r="AC59" s="14">
        <v>4.8938999999999996E-2</v>
      </c>
      <c r="AD59" s="14">
        <v>0</v>
      </c>
      <c r="AE59" s="14"/>
      <c r="AF59" s="14"/>
      <c r="AG59" s="14"/>
      <c r="AH59" s="14"/>
      <c r="AI59" s="14"/>
      <c r="AJ59" s="14"/>
      <c r="AK59" s="14"/>
      <c r="AL59" s="14"/>
      <c r="AM59" s="14"/>
      <c r="AN59" s="6">
        <f t="shared" si="16"/>
        <v>5.6708999999999996E-2</v>
      </c>
    </row>
    <row r="60" spans="1:40" outlineLevel="1" x14ac:dyDescent="0.3">
      <c r="A60" s="1" t="s">
        <v>60</v>
      </c>
      <c r="AB60" s="14">
        <v>4.4005000000000002E-2</v>
      </c>
      <c r="AC60" s="14">
        <v>0.4</v>
      </c>
      <c r="AD60" s="14">
        <v>0</v>
      </c>
      <c r="AE60" s="14"/>
      <c r="AF60" s="14"/>
      <c r="AG60" s="14"/>
      <c r="AH60" s="14"/>
      <c r="AI60" s="14"/>
      <c r="AJ60" s="14"/>
      <c r="AK60" s="14"/>
      <c r="AL60" s="14"/>
      <c r="AM60" s="14"/>
      <c r="AN60" s="6">
        <f t="shared" si="16"/>
        <v>0.44400500000000004</v>
      </c>
    </row>
    <row r="61" spans="1:40" outlineLevel="1" x14ac:dyDescent="0.3">
      <c r="A61" s="1" t="s">
        <v>61</v>
      </c>
      <c r="AB61" s="14">
        <v>-7.2556790000000033</v>
      </c>
      <c r="AC61" s="14">
        <v>247.07952900000001</v>
      </c>
      <c r="AD61" s="14">
        <v>108.22392400000007</v>
      </c>
      <c r="AE61" s="14">
        <v>68.789700999999994</v>
      </c>
      <c r="AF61" s="14">
        <v>-0.55994299999999986</v>
      </c>
      <c r="AG61" s="14"/>
      <c r="AH61" s="14"/>
      <c r="AI61" s="14"/>
      <c r="AJ61" s="14"/>
      <c r="AK61" s="14"/>
      <c r="AL61" s="14"/>
      <c r="AM61" s="14">
        <v>-22.8</v>
      </c>
      <c r="AN61" s="6">
        <f t="shared" si="16"/>
        <v>393.47753200000005</v>
      </c>
    </row>
    <row r="62" spans="1:40" outlineLevel="1" x14ac:dyDescent="0.3">
      <c r="A62" s="1" t="s">
        <v>62</v>
      </c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6">
        <f t="shared" si="16"/>
        <v>0</v>
      </c>
    </row>
    <row r="63" spans="1:40" outlineLevel="1" x14ac:dyDescent="0.3">
      <c r="A63" s="1" t="s">
        <v>63</v>
      </c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6">
        <f t="shared" si="16"/>
        <v>0</v>
      </c>
    </row>
    <row r="64" spans="1:40" outlineLevel="1" x14ac:dyDescent="0.3">
      <c r="A64" s="1" t="s">
        <v>64</v>
      </c>
      <c r="AB64" s="14">
        <v>8.5723120000000002</v>
      </c>
      <c r="AC64" s="14">
        <v>2.0325550000000003</v>
      </c>
      <c r="AD64" s="14">
        <v>3.5783379999999974</v>
      </c>
      <c r="AE64" s="14">
        <v>3.0751000000000001E-2</v>
      </c>
      <c r="AF64" s="14"/>
      <c r="AG64" s="14"/>
      <c r="AH64" s="14"/>
      <c r="AI64" s="14"/>
      <c r="AJ64" s="14"/>
      <c r="AK64" s="14"/>
      <c r="AL64" s="14">
        <v>0.20709299999999997</v>
      </c>
      <c r="AM64" s="14"/>
      <c r="AN64" s="6">
        <f t="shared" si="16"/>
        <v>14.421048999999998</v>
      </c>
    </row>
    <row r="65" spans="1:40" x14ac:dyDescent="0.3">
      <c r="A65" s="5" t="s">
        <v>79</v>
      </c>
      <c r="AB65" s="6">
        <f>AB53-AB54</f>
        <v>-825.94188596517677</v>
      </c>
      <c r="AC65" s="6">
        <f t="shared" ref="AC65:AN65" si="27">AC53-AC54</f>
        <v>-1866.574794079987</v>
      </c>
      <c r="AD65" s="6">
        <f t="shared" si="27"/>
        <v>-767.56558386699533</v>
      </c>
      <c r="AE65" s="6">
        <f t="shared" si="27"/>
        <v>3261.757998999994</v>
      </c>
      <c r="AF65" s="6">
        <f t="shared" si="27"/>
        <v>6104.3538576103192</v>
      </c>
      <c r="AG65" s="6">
        <f t="shared" si="27"/>
        <v>-3994.6160528938053</v>
      </c>
      <c r="AH65" s="6">
        <f t="shared" si="27"/>
        <v>174.48672338935785</v>
      </c>
      <c r="AI65" s="6">
        <f t="shared" si="27"/>
        <v>-1845.9306042743444</v>
      </c>
      <c r="AJ65" s="6">
        <f t="shared" si="27"/>
        <v>1831.8096877433718</v>
      </c>
      <c r="AK65" s="6">
        <f t="shared" si="27"/>
        <v>-3336.9118428937709</v>
      </c>
      <c r="AL65" s="6">
        <f t="shared" si="27"/>
        <v>1829.2918079998456</v>
      </c>
      <c r="AM65" s="6">
        <f t="shared" si="27"/>
        <v>7065.2979346722523</v>
      </c>
      <c r="AN65" s="6">
        <f t="shared" si="27"/>
        <v>7629.4572464410603</v>
      </c>
    </row>
    <row r="72" spans="1:40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86" spans="1:40" x14ac:dyDescent="0.3">
      <c r="A86" s="1" t="s">
        <v>1</v>
      </c>
      <c r="B86" s="1">
        <v>8243.9907414285699</v>
      </c>
      <c r="C86" s="1">
        <v>6538.3555674285717</v>
      </c>
      <c r="D86" s="1">
        <v>19101.595040571432</v>
      </c>
      <c r="E86" s="1">
        <v>35930.708640819073</v>
      </c>
      <c r="F86" s="1">
        <v>38125.841740622222</v>
      </c>
      <c r="G86" s="1">
        <v>16689.125566558727</v>
      </c>
      <c r="H86" s="1">
        <v>14772.510258888893</v>
      </c>
      <c r="I86" s="1">
        <v>13314.499119073018</v>
      </c>
      <c r="J86" s="1">
        <v>36741.456535574594</v>
      </c>
      <c r="K86" s="1">
        <v>27281.445864495236</v>
      </c>
      <c r="L86" s="1">
        <v>28563.08495893333</v>
      </c>
      <c r="M86" s="1">
        <v>57819.578532095249</v>
      </c>
      <c r="N86" s="1">
        <v>303122.19256648893</v>
      </c>
      <c r="O86" s="1">
        <v>12163.680417</v>
      </c>
      <c r="P86" s="1">
        <v>4716.797043000005</v>
      </c>
      <c r="Q86" s="1">
        <v>10257.308958999996</v>
      </c>
      <c r="R86" s="1">
        <v>8031.7029399999983</v>
      </c>
      <c r="S86" s="1">
        <v>11173.835909999996</v>
      </c>
      <c r="T86" s="1">
        <v>9509.9244189999899</v>
      </c>
      <c r="U86" s="1">
        <v>7335.9616959997948</v>
      </c>
      <c r="V86" s="1">
        <v>8702.075178999854</v>
      </c>
      <c r="W86" s="1">
        <v>8110.9463030005491</v>
      </c>
      <c r="X86" s="1">
        <v>13249.968783000371</v>
      </c>
      <c r="Y86" s="1">
        <v>13151.682552000222</v>
      </c>
      <c r="Z86" s="1">
        <v>8960.6086800003432</v>
      </c>
      <c r="AA86" s="1">
        <v>115364.49288100109</v>
      </c>
      <c r="AB86" s="1">
        <v>20407.671158428569</v>
      </c>
      <c r="AC86" s="1">
        <v>11255.152610428577</v>
      </c>
      <c r="AD86" s="1">
        <v>29358.903999571427</v>
      </c>
      <c r="AE86" s="1">
        <v>43962.411580819069</v>
      </c>
      <c r="AF86" s="1">
        <v>49299.677650622216</v>
      </c>
      <c r="AG86" s="1">
        <v>26199.049985558719</v>
      </c>
      <c r="AH86" s="1">
        <v>22108.471954888686</v>
      </c>
      <c r="AI86" s="1">
        <v>22016.574298072872</v>
      </c>
      <c r="AJ86" s="1">
        <v>44852.402838575144</v>
      </c>
      <c r="AK86" s="1">
        <v>40531.414647495607</v>
      </c>
      <c r="AL86" s="1">
        <v>41714.767510933554</v>
      </c>
      <c r="AM86" s="1">
        <v>66780.187212095596</v>
      </c>
      <c r="AN86" s="1">
        <v>418486.68544749008</v>
      </c>
    </row>
  </sheetData>
  <mergeCells count="3">
    <mergeCell ref="AB3:AN3"/>
    <mergeCell ref="B3:N3"/>
    <mergeCell ref="O3:AA3"/>
  </mergeCells>
  <phoneticPr fontId="2" type="noConversion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EM81"/>
  <sheetViews>
    <sheetView zoomScale="80" zoomScaleNormal="80" workbookViewId="0">
      <pane xSplit="1" ySplit="4" topLeftCell="B5" activePane="bottomRight" state="frozen"/>
      <selection activeCell="A2" sqref="A2:XFD2"/>
      <selection pane="topRight" activeCell="A2" sqref="A2:XFD2"/>
      <selection pane="bottomLeft" activeCell="A2" sqref="A2:XFD2"/>
      <selection pane="bottomRight" activeCell="J22" sqref="J22"/>
    </sheetView>
  </sheetViews>
  <sheetFormatPr defaultColWidth="8.58203125" defaultRowHeight="14" outlineLevelRow="1" outlineLevelCol="1" x14ac:dyDescent="0.3"/>
  <cols>
    <col min="1" max="1" width="26.58203125" style="1" bestFit="1" customWidth="1"/>
    <col min="2" max="12" width="7.58203125" style="1" customWidth="1" outlineLevel="1"/>
    <col min="13" max="13" width="8.58203125" style="1" customWidth="1" outlineLevel="1"/>
    <col min="14" max="14" width="8.58203125" style="1" bestFit="1" customWidth="1"/>
    <col min="15" max="15" width="10.9140625" style="1" customWidth="1" outlineLevel="1"/>
    <col min="16" max="20" width="7.58203125" style="1" customWidth="1" outlineLevel="1"/>
    <col min="21" max="21" width="7.1640625" style="1" customWidth="1" outlineLevel="1"/>
    <col min="22" max="24" width="7.58203125" style="1" customWidth="1" outlineLevel="1"/>
    <col min="25" max="25" width="10.08203125" style="1" customWidth="1" outlineLevel="1"/>
    <col min="26" max="26" width="7.58203125" style="1" customWidth="1" outlineLevel="1"/>
    <col min="27" max="27" width="8.58203125" style="1" bestFit="1" customWidth="1"/>
    <col min="28" max="29" width="7.58203125" style="1" customWidth="1" outlineLevel="1"/>
    <col min="30" max="30" width="8.58203125" style="1" customWidth="1" outlineLevel="1"/>
    <col min="31" max="38" width="7.58203125" style="1" customWidth="1" outlineLevel="1"/>
    <col min="39" max="39" width="8.58203125" style="1" customWidth="1" outlineLevel="1"/>
    <col min="40" max="40" width="8.58203125" style="1" bestFit="1" customWidth="1"/>
    <col min="41" max="16384" width="8.58203125" style="11"/>
  </cols>
  <sheetData>
    <row r="1" spans="1:40" s="10" customFormat="1" ht="17.5" x14ac:dyDescent="0.3">
      <c r="A1" s="7" t="s">
        <v>117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20"/>
      <c r="Z1" s="21"/>
      <c r="AA1" s="20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</row>
    <row r="2" spans="1:40" s="10" customFormat="1" ht="17.5" hidden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20"/>
      <c r="Z2" s="21"/>
      <c r="AA2" s="20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</row>
    <row r="3" spans="1:40" x14ac:dyDescent="0.3">
      <c r="A3" s="1" t="s">
        <v>118</v>
      </c>
      <c r="B3" s="80" t="s">
        <v>119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 t="s">
        <v>120</v>
      </c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 t="s">
        <v>121</v>
      </c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</row>
    <row r="4" spans="1:40" ht="29.15" customHeight="1" x14ac:dyDescent="0.3">
      <c r="A4" s="2" t="s">
        <v>122</v>
      </c>
      <c r="B4" s="25" t="s">
        <v>123</v>
      </c>
      <c r="C4" s="25" t="s">
        <v>41</v>
      </c>
      <c r="D4" s="25" t="s">
        <v>42</v>
      </c>
      <c r="E4" s="25" t="s">
        <v>43</v>
      </c>
      <c r="F4" s="25" t="s">
        <v>44</v>
      </c>
      <c r="G4" s="25" t="s">
        <v>45</v>
      </c>
      <c r="H4" s="25" t="s">
        <v>46</v>
      </c>
      <c r="I4" s="25" t="s">
        <v>47</v>
      </c>
      <c r="J4" s="25" t="s">
        <v>48</v>
      </c>
      <c r="K4" s="25" t="s">
        <v>49</v>
      </c>
      <c r="L4" s="25" t="s">
        <v>50</v>
      </c>
      <c r="M4" s="25" t="s">
        <v>51</v>
      </c>
      <c r="N4" s="25" t="s">
        <v>124</v>
      </c>
      <c r="O4" s="25" t="s">
        <v>123</v>
      </c>
      <c r="P4" s="25" t="s">
        <v>41</v>
      </c>
      <c r="Q4" s="25" t="s">
        <v>42</v>
      </c>
      <c r="R4" s="25" t="s">
        <v>43</v>
      </c>
      <c r="S4" s="25" t="s">
        <v>44</v>
      </c>
      <c r="T4" s="25" t="s">
        <v>45</v>
      </c>
      <c r="U4" s="25" t="s">
        <v>46</v>
      </c>
      <c r="V4" s="25" t="s">
        <v>47</v>
      </c>
      <c r="W4" s="25" t="s">
        <v>48</v>
      </c>
      <c r="X4" s="25" t="s">
        <v>49</v>
      </c>
      <c r="Y4" s="25" t="s">
        <v>50</v>
      </c>
      <c r="Z4" s="25" t="s">
        <v>51</v>
      </c>
      <c r="AA4" s="25" t="s">
        <v>125</v>
      </c>
      <c r="AB4" s="25" t="s">
        <v>123</v>
      </c>
      <c r="AC4" s="25" t="s">
        <v>41</v>
      </c>
      <c r="AD4" s="25" t="s">
        <v>42</v>
      </c>
      <c r="AE4" s="25" t="s">
        <v>43</v>
      </c>
      <c r="AF4" s="25" t="s">
        <v>44</v>
      </c>
      <c r="AG4" s="25" t="s">
        <v>45</v>
      </c>
      <c r="AH4" s="25" t="s">
        <v>46</v>
      </c>
      <c r="AI4" s="25" t="s">
        <v>47</v>
      </c>
      <c r="AJ4" s="25" t="s">
        <v>48</v>
      </c>
      <c r="AK4" s="25" t="s">
        <v>49</v>
      </c>
      <c r="AL4" s="25" t="s">
        <v>50</v>
      </c>
      <c r="AM4" s="25" t="s">
        <v>51</v>
      </c>
      <c r="AN4" s="25" t="s">
        <v>125</v>
      </c>
    </row>
    <row r="5" spans="1:40" ht="14.15" customHeight="1" x14ac:dyDescent="0.3">
      <c r="A5" s="1" t="s">
        <v>0</v>
      </c>
      <c r="B5" s="26">
        <v>31471.614599999997</v>
      </c>
      <c r="C5" s="26">
        <v>30788.551500000005</v>
      </c>
      <c r="D5" s="26">
        <v>94063.376400000008</v>
      </c>
      <c r="E5" s="26">
        <v>53298.571400000001</v>
      </c>
      <c r="F5" s="26">
        <v>47605.659299999992</v>
      </c>
      <c r="G5" s="26">
        <v>43103.54129999999</v>
      </c>
      <c r="H5" s="4">
        <v>44173.6273</v>
      </c>
      <c r="I5" s="4">
        <v>49741.869500000001</v>
      </c>
      <c r="J5" s="4">
        <v>53992.214699999997</v>
      </c>
      <c r="K5" s="4">
        <v>64635.493199999997</v>
      </c>
      <c r="L5" s="4">
        <v>75225.731</v>
      </c>
      <c r="M5" s="4">
        <v>114879.11259999999</v>
      </c>
      <c r="N5" s="6">
        <f>SUM(B5:M5)</f>
        <v>702979.3628</v>
      </c>
      <c r="O5" s="4">
        <v>15807.043699999998</v>
      </c>
      <c r="P5" s="4">
        <v>13773.833900000001</v>
      </c>
      <c r="Q5" s="4">
        <v>27612.342700000001</v>
      </c>
      <c r="R5" s="4">
        <v>17647.814000000002</v>
      </c>
      <c r="S5" s="4">
        <v>13015.9095</v>
      </c>
      <c r="T5" s="4">
        <v>13045.223100000001</v>
      </c>
      <c r="U5" s="4">
        <v>9979.0522000000001</v>
      </c>
      <c r="V5" s="4">
        <v>11785.015799999999</v>
      </c>
      <c r="W5" s="4">
        <v>16965.349999999999</v>
      </c>
      <c r="X5" s="4">
        <v>21589.305799999998</v>
      </c>
      <c r="Y5" s="4">
        <v>23195.302799999998</v>
      </c>
      <c r="Z5" s="4">
        <v>29769.2235</v>
      </c>
      <c r="AA5" s="6">
        <f t="shared" ref="AA5:AA10" si="0">SUM(O5:Z5)</f>
        <v>214185.41699999999</v>
      </c>
      <c r="AB5" s="4">
        <f>B5+O5</f>
        <v>47278.658299999996</v>
      </c>
      <c r="AC5" s="4">
        <f>C5+P5</f>
        <v>44562.385400000006</v>
      </c>
      <c r="AD5" s="4">
        <f>D5+Q5</f>
        <v>121675.71910000002</v>
      </c>
      <c r="AE5" s="4">
        <f>E5+R5</f>
        <v>70946.385399999999</v>
      </c>
      <c r="AF5" s="4">
        <f>F5+S5</f>
        <v>60621.568799999994</v>
      </c>
      <c r="AG5" s="4">
        <f>G5+T5</f>
        <v>56148.764399999993</v>
      </c>
      <c r="AH5" s="4">
        <f>H5+U5</f>
        <v>54152.679499999998</v>
      </c>
      <c r="AI5" s="4">
        <f>I5+V5</f>
        <v>61526.885300000002</v>
      </c>
      <c r="AJ5" s="4">
        <f>J5+W5</f>
        <v>70957.564699999988</v>
      </c>
      <c r="AK5" s="4">
        <f>K5+X5</f>
        <v>86224.798999999999</v>
      </c>
      <c r="AL5" s="4">
        <f>L5+Y5</f>
        <v>98421.033800000005</v>
      </c>
      <c r="AM5" s="4">
        <f>M5+Z5</f>
        <v>144648.33609999999</v>
      </c>
      <c r="AN5" s="6">
        <f t="shared" ref="AN5" si="1">SUM(AB5:AM5)</f>
        <v>917164.7797999999</v>
      </c>
    </row>
    <row r="6" spans="1:40" ht="14.15" customHeight="1" x14ac:dyDescent="0.3">
      <c r="A6" s="1" t="s">
        <v>1</v>
      </c>
      <c r="B6" s="26">
        <v>33559.995031428574</v>
      </c>
      <c r="C6" s="26">
        <v>28784.648312857145</v>
      </c>
      <c r="D6" s="26">
        <v>52655.844605714308</v>
      </c>
      <c r="E6" s="26">
        <v>43223.186068571427</v>
      </c>
      <c r="F6" s="26">
        <v>34863.683668571437</v>
      </c>
      <c r="G6" s="26">
        <v>34754.756772857145</v>
      </c>
      <c r="H6" s="4">
        <v>26667.186781428569</v>
      </c>
      <c r="I6" s="4">
        <v>37042.144257142856</v>
      </c>
      <c r="J6" s="4">
        <v>43181.314542857137</v>
      </c>
      <c r="K6" s="4">
        <v>55471.019568571443</v>
      </c>
      <c r="L6" s="4">
        <v>43075.481559999993</v>
      </c>
      <c r="M6" s="4">
        <v>60266.963899999995</v>
      </c>
      <c r="N6" s="6">
        <f t="shared" ref="N6:N53" si="2">SUM(B6:M6)</f>
        <v>493546.22507000004</v>
      </c>
      <c r="O6" s="4">
        <v>14761.149785999998</v>
      </c>
      <c r="P6" s="4">
        <v>11809.239074999994</v>
      </c>
      <c r="Q6" s="4">
        <v>18468.067790999987</v>
      </c>
      <c r="R6" s="4">
        <v>10573.536899000004</v>
      </c>
      <c r="S6" s="4">
        <v>13853.071287000006</v>
      </c>
      <c r="T6" s="4">
        <v>11250.197417000003</v>
      </c>
      <c r="U6" s="4">
        <v>9126.7403069999964</v>
      </c>
      <c r="V6" s="4">
        <v>11182.489506000005</v>
      </c>
      <c r="W6" s="4">
        <v>12748.348485540002</v>
      </c>
      <c r="X6" s="4">
        <v>16786.215053000014</v>
      </c>
      <c r="Y6" s="4">
        <v>18209.392775</v>
      </c>
      <c r="Z6" s="4">
        <v>13748.792190999995</v>
      </c>
      <c r="AA6" s="6">
        <f t="shared" si="0"/>
        <v>162517.24057254</v>
      </c>
      <c r="AB6" s="4">
        <f>B6+O6</f>
        <v>48321.144817428576</v>
      </c>
      <c r="AC6" s="4">
        <f>C6+P6</f>
        <v>40593.887387857139</v>
      </c>
      <c r="AD6" s="4">
        <f>D6+Q6</f>
        <v>71123.912396714295</v>
      </c>
      <c r="AE6" s="4">
        <f>E6+R6</f>
        <v>53796.722967571433</v>
      </c>
      <c r="AF6" s="4">
        <f>F6+S6</f>
        <v>48716.754955571443</v>
      </c>
      <c r="AG6" s="4">
        <f>G6+T6</f>
        <v>46004.954189857148</v>
      </c>
      <c r="AH6" s="4">
        <f>H6+U6</f>
        <v>35793.927088428565</v>
      </c>
      <c r="AI6" s="4">
        <f>I6+V6</f>
        <v>48224.633763142861</v>
      </c>
      <c r="AJ6" s="4">
        <f>J6+W6</f>
        <v>55929.663028397139</v>
      </c>
      <c r="AK6" s="4">
        <f>K6+X6</f>
        <v>72257.234621571464</v>
      </c>
      <c r="AL6" s="4">
        <f>L6+Y6</f>
        <v>61284.874334999993</v>
      </c>
      <c r="AM6" s="4">
        <f>M6+Z6</f>
        <v>74015.756090999988</v>
      </c>
      <c r="AN6" s="6">
        <f t="shared" ref="AN6:AN10" si="3">SUM(AB6:AM6)</f>
        <v>656063.46564254002</v>
      </c>
    </row>
    <row r="7" spans="1:40" x14ac:dyDescent="0.3">
      <c r="A7" s="1" t="s">
        <v>2</v>
      </c>
      <c r="B7" s="26">
        <f>B73-B78</f>
        <v>9647.3245768799588</v>
      </c>
      <c r="C7" s="26">
        <f t="shared" ref="C7:G8" si="4">C73-C78</f>
        <v>8217.626168400011</v>
      </c>
      <c r="D7" s="26">
        <f t="shared" si="4"/>
        <v>28736.489843519896</v>
      </c>
      <c r="E7" s="26">
        <f t="shared" si="4"/>
        <v>14260.489544759899</v>
      </c>
      <c r="F7" s="26">
        <f t="shared" si="4"/>
        <v>12983.191609609999</v>
      </c>
      <c r="G7" s="26">
        <f t="shared" si="4"/>
        <v>11952.942523459997</v>
      </c>
      <c r="H7" s="4">
        <v>10437.49874037</v>
      </c>
      <c r="I7" s="4">
        <v>11874.354233789998</v>
      </c>
      <c r="J7" s="4">
        <v>15104.649582290003</v>
      </c>
      <c r="K7" s="4">
        <v>15151.0391525</v>
      </c>
      <c r="L7" s="4">
        <v>17988.604275639995</v>
      </c>
      <c r="M7" s="4">
        <v>31156.029373732701</v>
      </c>
      <c r="N7" s="6">
        <f t="shared" si="2"/>
        <v>187510.23962495243</v>
      </c>
      <c r="O7" s="4">
        <v>7111.0814357200416</v>
      </c>
      <c r="P7" s="4">
        <v>5399.2479540799795</v>
      </c>
      <c r="Q7" s="4">
        <v>11549.867202200126</v>
      </c>
      <c r="R7" s="4">
        <v>7580.02</v>
      </c>
      <c r="S7" s="4">
        <v>6043.6054693800379</v>
      </c>
      <c r="T7" s="4">
        <v>5655.3666995100257</v>
      </c>
      <c r="U7" s="4">
        <v>4187.4060333500101</v>
      </c>
      <c r="V7" s="4">
        <v>4686.93</v>
      </c>
      <c r="W7" s="4">
        <v>6508.89</v>
      </c>
      <c r="X7" s="4">
        <v>8225.81</v>
      </c>
      <c r="Y7" s="4">
        <v>10768</v>
      </c>
      <c r="Z7" s="4">
        <v>14065</v>
      </c>
      <c r="AA7" s="6">
        <f t="shared" si="0"/>
        <v>91781.224794240217</v>
      </c>
      <c r="AB7" s="4">
        <f>B7+O7</f>
        <v>16758.4060126</v>
      </c>
      <c r="AC7" s="4">
        <f>C7+P7</f>
        <v>13616.874122479991</v>
      </c>
      <c r="AD7" s="4">
        <f>D7+Q7</f>
        <v>40286.357045720026</v>
      </c>
      <c r="AE7" s="4">
        <f>E7+R7</f>
        <v>21840.509544759901</v>
      </c>
      <c r="AF7" s="4">
        <f>F7+S7</f>
        <v>19026.797078990036</v>
      </c>
      <c r="AG7" s="4">
        <f>G7+T7</f>
        <v>17608.309222970023</v>
      </c>
      <c r="AH7" s="4">
        <f>H7+U7</f>
        <v>14624.904773720009</v>
      </c>
      <c r="AI7" s="4">
        <f>I7+V7</f>
        <v>16561.28423379</v>
      </c>
      <c r="AJ7" s="4">
        <f>J7+W7</f>
        <v>21613.539582290003</v>
      </c>
      <c r="AK7" s="4">
        <f>K7+X7</f>
        <v>23376.849152499999</v>
      </c>
      <c r="AL7" s="4">
        <f>L7+Y7</f>
        <v>28756.604275639995</v>
      </c>
      <c r="AM7" s="4">
        <f>M7+Z7</f>
        <v>45221.029373732701</v>
      </c>
      <c r="AN7" s="6">
        <f t="shared" si="3"/>
        <v>279291.46441919263</v>
      </c>
    </row>
    <row r="8" spans="1:40" x14ac:dyDescent="0.3">
      <c r="A8" s="1" t="s">
        <v>3</v>
      </c>
      <c r="B8" s="26">
        <f>B74-B79</f>
        <v>8316.6591179999668</v>
      </c>
      <c r="C8" s="26">
        <f t="shared" si="4"/>
        <v>7084.1561529999999</v>
      </c>
      <c r="D8" s="26">
        <f t="shared" si="4"/>
        <v>24772.836071999915</v>
      </c>
      <c r="E8" s="26">
        <f t="shared" si="4"/>
        <v>12619.902251999911</v>
      </c>
      <c r="F8" s="26">
        <f t="shared" si="4"/>
        <v>11489.550097000001</v>
      </c>
      <c r="G8" s="26">
        <f t="shared" si="4"/>
        <v>10577.825241999999</v>
      </c>
      <c r="H8" s="4">
        <v>9236.7245490000005</v>
      </c>
      <c r="I8" s="4">
        <v>10508.278082999999</v>
      </c>
      <c r="J8" s="4">
        <v>13366.946533000004</v>
      </c>
      <c r="K8" s="4">
        <v>13407.999250000001</v>
      </c>
      <c r="L8" s="4">
        <v>15919.118827999997</v>
      </c>
      <c r="M8" s="4">
        <v>27570.577471082401</v>
      </c>
      <c r="N8" s="6">
        <f t="shared" si="2"/>
        <v>164870.57364808221</v>
      </c>
      <c r="O8" s="13">
        <v>5700.1405460000151</v>
      </c>
      <c r="P8" s="13">
        <v>4594.6604710000011</v>
      </c>
      <c r="Q8" s="13">
        <v>9799.7171379999927</v>
      </c>
      <c r="R8" s="13">
        <v>7022.7299830000511</v>
      </c>
      <c r="S8" s="13">
        <v>4692.7714300000343</v>
      </c>
      <c r="T8" s="13">
        <v>5138.6780109999654</v>
      </c>
      <c r="U8" s="13">
        <v>4002.3914449999916</v>
      </c>
      <c r="V8" s="13">
        <v>3950.6105269999998</v>
      </c>
      <c r="W8" s="13">
        <v>5973.4660279999989</v>
      </c>
      <c r="X8" s="13">
        <v>7466.415039999999</v>
      </c>
      <c r="Y8" s="13">
        <v>9335.644994000002</v>
      </c>
      <c r="Z8" s="13">
        <v>13090.860727238332</v>
      </c>
      <c r="AA8" s="6">
        <f t="shared" si="0"/>
        <v>80768.086340238384</v>
      </c>
      <c r="AB8" s="4">
        <f>B8+O8</f>
        <v>14016.799663999982</v>
      </c>
      <c r="AC8" s="4">
        <f>C8+P8</f>
        <v>11678.816624000001</v>
      </c>
      <c r="AD8" s="4">
        <f>D8+Q8</f>
        <v>34572.553209999911</v>
      </c>
      <c r="AE8" s="4">
        <f>E8+R8</f>
        <v>19642.632234999961</v>
      </c>
      <c r="AF8" s="4">
        <f>F8+S8</f>
        <v>16182.321527000036</v>
      </c>
      <c r="AG8" s="4">
        <f>G8+T8</f>
        <v>15716.503252999964</v>
      </c>
      <c r="AH8" s="4">
        <f>H8+U8</f>
        <v>13239.115993999992</v>
      </c>
      <c r="AI8" s="4">
        <f>I8+V8</f>
        <v>14458.888609999998</v>
      </c>
      <c r="AJ8" s="4">
        <f>J8+W8</f>
        <v>19340.412561000005</v>
      </c>
      <c r="AK8" s="4">
        <f>K8+X8</f>
        <v>20874.414290000001</v>
      </c>
      <c r="AL8" s="4">
        <f>L8+Y8</f>
        <v>25254.763822000001</v>
      </c>
      <c r="AM8" s="4">
        <f>M8+Z8</f>
        <v>40661.438198320735</v>
      </c>
      <c r="AN8" s="6">
        <f t="shared" si="3"/>
        <v>245638.65998832061</v>
      </c>
    </row>
    <row r="9" spans="1:40" x14ac:dyDescent="0.3">
      <c r="A9" s="1" t="s">
        <v>4</v>
      </c>
      <c r="B9" s="26">
        <f>B75-B80</f>
        <v>1794.0834920000066</v>
      </c>
      <c r="C9" s="26">
        <f t="shared" ref="C9:G9" si="5">C75-C80</f>
        <v>1563.400668</v>
      </c>
      <c r="D9" s="26">
        <f t="shared" si="5"/>
        <v>5642.3832259999472</v>
      </c>
      <c r="E9" s="26">
        <f t="shared" si="5"/>
        <v>2687.9940150000002</v>
      </c>
      <c r="F9" s="26">
        <f t="shared" si="5"/>
        <v>2323.390218</v>
      </c>
      <c r="G9" s="26">
        <f t="shared" si="5"/>
        <v>2285.8525079999999</v>
      </c>
      <c r="H9" s="4">
        <v>1776.773893</v>
      </c>
      <c r="I9" s="4">
        <v>1850.3834300000001</v>
      </c>
      <c r="J9" s="4">
        <v>3643.2312920000004</v>
      </c>
      <c r="K9" s="4">
        <v>3290.6161280000001</v>
      </c>
      <c r="L9" s="4">
        <v>3176.3265580000007</v>
      </c>
      <c r="M9" s="4">
        <v>5968.937019</v>
      </c>
      <c r="N9" s="6">
        <f t="shared" si="2"/>
        <v>36003.372446999958</v>
      </c>
      <c r="O9" s="4">
        <v>636.36782300000084</v>
      </c>
      <c r="P9" s="4">
        <v>544.61513199999979</v>
      </c>
      <c r="Q9" s="4">
        <v>1162.0412670000001</v>
      </c>
      <c r="R9" s="4">
        <v>847.89497099999517</v>
      </c>
      <c r="S9" s="4">
        <v>566.86627100000339</v>
      </c>
      <c r="T9" s="4">
        <v>581.73367199999677</v>
      </c>
      <c r="U9" s="4">
        <v>451.05630699999989</v>
      </c>
      <c r="V9" s="4">
        <v>429.77868300000006</v>
      </c>
      <c r="W9" s="4">
        <v>899.43307800000002</v>
      </c>
      <c r="X9" s="4">
        <v>1034.7622140000003</v>
      </c>
      <c r="Y9" s="4">
        <v>1067.6617569999999</v>
      </c>
      <c r="Z9" s="4">
        <v>1599.2530930000003</v>
      </c>
      <c r="AA9" s="6">
        <f t="shared" si="0"/>
        <v>9821.4642679999961</v>
      </c>
      <c r="AB9" s="4">
        <f>B9+O9</f>
        <v>2430.4513150000075</v>
      </c>
      <c r="AC9" s="4">
        <f>C9+P9</f>
        <v>2108.0157999999997</v>
      </c>
      <c r="AD9" s="4">
        <f>D9+Q9</f>
        <v>6804.4244929999477</v>
      </c>
      <c r="AE9" s="4">
        <f>E9+R9</f>
        <v>3535.8889859999954</v>
      </c>
      <c r="AF9" s="4">
        <f>F9+S9</f>
        <v>2890.2564890000035</v>
      </c>
      <c r="AG9" s="4">
        <f>G9+T9</f>
        <v>2867.5861799999966</v>
      </c>
      <c r="AH9" s="4">
        <f>H9+U9</f>
        <v>2227.8301999999999</v>
      </c>
      <c r="AI9" s="4">
        <f>I9+V9</f>
        <v>2280.1621130000003</v>
      </c>
      <c r="AJ9" s="4">
        <f>J9+W9</f>
        <v>4542.6643700000004</v>
      </c>
      <c r="AK9" s="4">
        <f>K9+X9</f>
        <v>4325.378342</v>
      </c>
      <c r="AL9" s="4">
        <f>L9+Y9</f>
        <v>4243.9883150000005</v>
      </c>
      <c r="AM9" s="4">
        <f>M9+Z9</f>
        <v>7568.1901120000002</v>
      </c>
      <c r="AN9" s="6">
        <f t="shared" si="3"/>
        <v>45824.836714999954</v>
      </c>
    </row>
    <row r="10" spans="1:40" x14ac:dyDescent="0.3">
      <c r="A10" s="5" t="s">
        <v>5</v>
      </c>
      <c r="B10" s="6">
        <f>B8-B9</f>
        <v>6522.5756259999598</v>
      </c>
      <c r="C10" s="6">
        <f t="shared" ref="C10:M10" si="6">C8-C9</f>
        <v>5520.7554849999997</v>
      </c>
      <c r="D10" s="6">
        <f t="shared" si="6"/>
        <v>19130.452845999967</v>
      </c>
      <c r="E10" s="6">
        <f t="shared" si="6"/>
        <v>9931.9082369999105</v>
      </c>
      <c r="F10" s="6">
        <f t="shared" si="6"/>
        <v>9166.1598790000007</v>
      </c>
      <c r="G10" s="6">
        <f t="shared" si="6"/>
        <v>8291.972733999999</v>
      </c>
      <c r="H10" s="6">
        <f t="shared" si="6"/>
        <v>7459.9506560000009</v>
      </c>
      <c r="I10" s="6">
        <f t="shared" si="6"/>
        <v>8657.8946529999994</v>
      </c>
      <c r="J10" s="6">
        <f t="shared" si="6"/>
        <v>9723.7152410000035</v>
      </c>
      <c r="K10" s="6">
        <f t="shared" si="6"/>
        <v>10117.383122000001</v>
      </c>
      <c r="L10" s="6">
        <f t="shared" si="6"/>
        <v>12742.792269999996</v>
      </c>
      <c r="M10" s="6">
        <f t="shared" si="6"/>
        <v>21601.6404520824</v>
      </c>
      <c r="N10" s="6">
        <f>SUM(B10:M10)</f>
        <v>128867.20120108222</v>
      </c>
      <c r="O10" s="6">
        <f t="shared" ref="O10:Z10" si="7">O8-O9</f>
        <v>5063.7727230000146</v>
      </c>
      <c r="P10" s="6">
        <f t="shared" si="7"/>
        <v>4050.0453390000011</v>
      </c>
      <c r="Q10" s="6">
        <f t="shared" si="7"/>
        <v>8637.6758709999922</v>
      </c>
      <c r="R10" s="6">
        <f t="shared" si="7"/>
        <v>6174.8350120000559</v>
      </c>
      <c r="S10" s="6">
        <f t="shared" si="7"/>
        <v>4125.9051590000308</v>
      </c>
      <c r="T10" s="6">
        <f t="shared" si="7"/>
        <v>4556.9443389999687</v>
      </c>
      <c r="U10" s="6">
        <f t="shared" si="7"/>
        <v>3551.3351379999917</v>
      </c>
      <c r="V10" s="6">
        <f t="shared" si="7"/>
        <v>3520.8318439999998</v>
      </c>
      <c r="W10" s="6">
        <f t="shared" si="7"/>
        <v>5074.0329499999989</v>
      </c>
      <c r="X10" s="6">
        <f t="shared" si="7"/>
        <v>6431.6528259999986</v>
      </c>
      <c r="Y10" s="6">
        <f t="shared" si="7"/>
        <v>8267.9832370000022</v>
      </c>
      <c r="Z10" s="6">
        <f t="shared" si="7"/>
        <v>11491.607634238331</v>
      </c>
      <c r="AA10" s="6">
        <f t="shared" si="0"/>
        <v>70946.622072238388</v>
      </c>
      <c r="AB10" s="6">
        <f t="shared" ref="AB10:AM10" si="8">AB8-AB9</f>
        <v>11586.348348999974</v>
      </c>
      <c r="AC10" s="6">
        <f t="shared" si="8"/>
        <v>9570.8008240000017</v>
      </c>
      <c r="AD10" s="6">
        <f t="shared" si="8"/>
        <v>27768.128716999963</v>
      </c>
      <c r="AE10" s="6">
        <f t="shared" si="8"/>
        <v>16106.743248999966</v>
      </c>
      <c r="AF10" s="6">
        <f t="shared" si="8"/>
        <v>13292.065038000033</v>
      </c>
      <c r="AG10" s="6">
        <f t="shared" si="8"/>
        <v>12848.917072999968</v>
      </c>
      <c r="AH10" s="6">
        <f t="shared" si="8"/>
        <v>11011.285793999992</v>
      </c>
      <c r="AI10" s="6">
        <f t="shared" si="8"/>
        <v>12178.726496999998</v>
      </c>
      <c r="AJ10" s="6">
        <f t="shared" si="8"/>
        <v>14797.748191000004</v>
      </c>
      <c r="AK10" s="6">
        <f t="shared" si="8"/>
        <v>16549.035948000001</v>
      </c>
      <c r="AL10" s="6">
        <f t="shared" si="8"/>
        <v>21010.775506999998</v>
      </c>
      <c r="AM10" s="6">
        <f t="shared" si="8"/>
        <v>33093.248086320731</v>
      </c>
      <c r="AN10" s="6">
        <f t="shared" si="3"/>
        <v>199813.8232733206</v>
      </c>
    </row>
    <row r="11" spans="1:40" s="12" customFormat="1" ht="13" x14ac:dyDescent="0.3">
      <c r="A11" s="8" t="s">
        <v>6</v>
      </c>
      <c r="B11" s="9">
        <f>IFERROR(B10/B8,"/")</f>
        <v>0.78427834223516213</v>
      </c>
      <c r="C11" s="9">
        <f t="shared" ref="C11:AA11" si="9">IFERROR(C10/C8,"/")</f>
        <v>0.77931024751085831</v>
      </c>
      <c r="D11" s="9">
        <f t="shared" si="9"/>
        <v>0.77223507193117125</v>
      </c>
      <c r="E11" s="9">
        <f t="shared" si="9"/>
        <v>0.78700357884515104</v>
      </c>
      <c r="F11" s="9">
        <f t="shared" si="9"/>
        <v>0.79778231537485067</v>
      </c>
      <c r="G11" s="9">
        <f t="shared" si="9"/>
        <v>0.78390146786280213</v>
      </c>
      <c r="H11" s="9">
        <f t="shared" si="9"/>
        <v>0.80764026429776348</v>
      </c>
      <c r="I11" s="9">
        <f t="shared" si="9"/>
        <v>0.82391183261570711</v>
      </c>
      <c r="J11" s="9">
        <f t="shared" si="9"/>
        <v>0.72744476212232345</v>
      </c>
      <c r="K11" s="9">
        <f t="shared" si="9"/>
        <v>0.75457813901652782</v>
      </c>
      <c r="L11" s="9">
        <f t="shared" si="9"/>
        <v>0.80047095619305331</v>
      </c>
      <c r="M11" s="9">
        <f t="shared" si="9"/>
        <v>0.78350337328768094</v>
      </c>
      <c r="N11" s="9">
        <f t="shared" si="9"/>
        <v>0.78162645006713249</v>
      </c>
      <c r="O11" s="9">
        <f t="shared" si="9"/>
        <v>0.88835927502760226</v>
      </c>
      <c r="P11" s="9">
        <f t="shared" si="9"/>
        <v>0.88146781782083072</v>
      </c>
      <c r="Q11" s="9">
        <f t="shared" si="9"/>
        <v>0.88142093790707521</v>
      </c>
      <c r="R11" s="9">
        <f t="shared" si="9"/>
        <v>0.87926419311969883</v>
      </c>
      <c r="S11" s="9">
        <f t="shared" si="9"/>
        <v>0.87920437220186554</v>
      </c>
      <c r="T11" s="9">
        <f t="shared" si="9"/>
        <v>0.88679312641213848</v>
      </c>
      <c r="U11" s="9">
        <f t="shared" si="9"/>
        <v>0.88730330023978932</v>
      </c>
      <c r="V11" s="9">
        <f t="shared" si="9"/>
        <v>0.89121208479987424</v>
      </c>
      <c r="W11" s="9">
        <f t="shared" si="9"/>
        <v>0.84942861082929055</v>
      </c>
      <c r="X11" s="9">
        <f t="shared" si="9"/>
        <v>0.86141110446493474</v>
      </c>
      <c r="Y11" s="9">
        <f t="shared" si="9"/>
        <v>0.88563599433288398</v>
      </c>
      <c r="Z11" s="9">
        <f t="shared" si="9"/>
        <v>0.87783438183920071</v>
      </c>
      <c r="AA11" s="9">
        <f t="shared" si="9"/>
        <v>0.87839919561017288</v>
      </c>
      <c r="AB11" s="9">
        <f t="shared" ref="AB11:AN11" si="10">IFERROR(AB10/AB8,"/")</f>
        <v>0.8266044051951279</v>
      </c>
      <c r="AC11" s="9">
        <f t="shared" si="10"/>
        <v>0.81950090768031914</v>
      </c>
      <c r="AD11" s="9">
        <f t="shared" si="10"/>
        <v>0.80318420651004141</v>
      </c>
      <c r="AE11" s="9">
        <f t="shared" si="10"/>
        <v>0.81998904506802206</v>
      </c>
      <c r="AF11" s="9">
        <f t="shared" si="10"/>
        <v>0.82139419957898874</v>
      </c>
      <c r="AG11" s="9">
        <f t="shared" si="10"/>
        <v>0.81754299071247716</v>
      </c>
      <c r="AH11" s="9">
        <f t="shared" si="10"/>
        <v>0.83172364370780805</v>
      </c>
      <c r="AI11" s="9">
        <f t="shared" si="10"/>
        <v>0.84230031958175511</v>
      </c>
      <c r="AJ11" s="9">
        <f t="shared" si="10"/>
        <v>0.7651206066224101</v>
      </c>
      <c r="AK11" s="9">
        <f t="shared" si="10"/>
        <v>0.7927904332112401</v>
      </c>
      <c r="AL11" s="9">
        <f t="shared" si="10"/>
        <v>0.8319529596510038</v>
      </c>
      <c r="AM11" s="9">
        <f t="shared" si="10"/>
        <v>0.81387303432094149</v>
      </c>
      <c r="AN11" s="9">
        <f t="shared" si="10"/>
        <v>0.81344615413071031</v>
      </c>
    </row>
    <row r="12" spans="1:40" x14ac:dyDescent="0.3">
      <c r="A12" s="5" t="s">
        <v>7</v>
      </c>
      <c r="B12" s="6">
        <f>SUM(B13:B34)</f>
        <v>1545.2902889972395</v>
      </c>
      <c r="C12" s="6">
        <f t="shared" ref="C12:M12" si="11">SUM(C13:C34)</f>
        <v>1293.4635334060324</v>
      </c>
      <c r="D12" s="6">
        <f t="shared" si="11"/>
        <v>2694.0438260098267</v>
      </c>
      <c r="E12" s="6">
        <f t="shared" si="11"/>
        <v>2238.5841430462056</v>
      </c>
      <c r="F12" s="6">
        <f t="shared" si="11"/>
        <v>2287.0594427120682</v>
      </c>
      <c r="G12" s="6">
        <f t="shared" si="11"/>
        <v>2395.914900777585</v>
      </c>
      <c r="H12" s="6">
        <f t="shared" si="11"/>
        <v>2565.6235373641375</v>
      </c>
      <c r="I12" s="6">
        <f t="shared" si="11"/>
        <v>2575.3286354410338</v>
      </c>
      <c r="J12" s="6">
        <f t="shared" si="11"/>
        <v>3066.511538696896</v>
      </c>
      <c r="K12" s="6">
        <f t="shared" si="11"/>
        <v>3051.0723809657525</v>
      </c>
      <c r="L12" s="6">
        <f t="shared" si="11"/>
        <v>3526.4344237472551</v>
      </c>
      <c r="M12" s="6">
        <f t="shared" si="11"/>
        <v>4900.1336104959673</v>
      </c>
      <c r="N12" s="6">
        <f t="shared" si="2"/>
        <v>32139.460261660002</v>
      </c>
      <c r="O12" s="6">
        <f t="shared" ref="O12:Z12" si="12">SUM(O13:O34)</f>
        <v>5137.8447932900272</v>
      </c>
      <c r="P12" s="6">
        <f t="shared" si="12"/>
        <v>4269.2357456501577</v>
      </c>
      <c r="Q12" s="6">
        <f t="shared" si="12"/>
        <v>5860.4419520762785</v>
      </c>
      <c r="R12" s="6">
        <f t="shared" si="12"/>
        <v>4612.7632985327145</v>
      </c>
      <c r="S12" s="6">
        <f t="shared" si="12"/>
        <v>5408.1756092077576</v>
      </c>
      <c r="T12" s="6">
        <f t="shared" si="12"/>
        <v>4669.9511743437488</v>
      </c>
      <c r="U12" s="6">
        <f t="shared" si="12"/>
        <v>4696.7125697051715</v>
      </c>
      <c r="V12" s="6">
        <f t="shared" si="12"/>
        <v>4491.6793271200013</v>
      </c>
      <c r="W12" s="6">
        <f t="shared" si="12"/>
        <v>4687.4276719255167</v>
      </c>
      <c r="X12" s="6">
        <f t="shared" si="12"/>
        <v>4757.2743283072414</v>
      </c>
      <c r="Y12" s="6">
        <f t="shared" si="12"/>
        <v>5342.17171585296</v>
      </c>
      <c r="Z12" s="6">
        <f t="shared" si="12"/>
        <v>6518.1326400284206</v>
      </c>
      <c r="AA12" s="6">
        <f t="shared" ref="AA12:AA53" si="13">SUM(O12:Z12)</f>
        <v>60451.810826039989</v>
      </c>
      <c r="AB12" s="6">
        <f t="shared" ref="AB12:AM12" si="14">SUM(AB13:AB34)</f>
        <v>6683.1350822872673</v>
      </c>
      <c r="AC12" s="6">
        <f t="shared" si="14"/>
        <v>5562.6992790561908</v>
      </c>
      <c r="AD12" s="6">
        <f t="shared" si="14"/>
        <v>8554.4857780861057</v>
      </c>
      <c r="AE12" s="6">
        <f t="shared" si="14"/>
        <v>6851.3474415789215</v>
      </c>
      <c r="AF12" s="6">
        <f t="shared" si="14"/>
        <v>7695.2350519198262</v>
      </c>
      <c r="AG12" s="6">
        <f t="shared" si="14"/>
        <v>7065.8660751213356</v>
      </c>
      <c r="AH12" s="6">
        <f t="shared" si="14"/>
        <v>7262.336107069309</v>
      </c>
      <c r="AI12" s="6">
        <f t="shared" si="14"/>
        <v>7067.0079625610342</v>
      </c>
      <c r="AJ12" s="6">
        <f t="shared" si="14"/>
        <v>7753.9392106224132</v>
      </c>
      <c r="AK12" s="6">
        <f t="shared" si="14"/>
        <v>7808.3467092729943</v>
      </c>
      <c r="AL12" s="6">
        <f t="shared" si="14"/>
        <v>8868.6061396002151</v>
      </c>
      <c r="AM12" s="6">
        <f t="shared" si="14"/>
        <v>11418.266250524388</v>
      </c>
      <c r="AN12" s="6">
        <f t="shared" ref="AN12:AN64" si="15">SUM(AB12:AM12)</f>
        <v>92591.271087700006</v>
      </c>
    </row>
    <row r="13" spans="1:40" outlineLevel="1" x14ac:dyDescent="0.3">
      <c r="A13" s="1" t="s">
        <v>8</v>
      </c>
      <c r="B13" s="26">
        <f>B76-B81</f>
        <v>262.60275786724139</v>
      </c>
      <c r="C13" s="26">
        <f t="shared" ref="C13:G13" si="16">C76-C81</f>
        <v>241.42178220603449</v>
      </c>
      <c r="D13" s="26">
        <f t="shared" si="16"/>
        <v>845.13211352982728</v>
      </c>
      <c r="E13" s="26">
        <f t="shared" si="16"/>
        <v>972.21092463620698</v>
      </c>
      <c r="F13" s="26">
        <f t="shared" si="16"/>
        <v>584.47011706206899</v>
      </c>
      <c r="G13" s="26">
        <f t="shared" si="16"/>
        <v>574.28936282758627</v>
      </c>
      <c r="H13" s="4">
        <v>1098.222008724138</v>
      </c>
      <c r="I13" s="4">
        <v>1176.7598619310347</v>
      </c>
      <c r="J13" s="4">
        <v>941.94012995689627</v>
      </c>
      <c r="K13" s="4">
        <v>1605.7467709557523</v>
      </c>
      <c r="L13" s="4">
        <v>1485.1960173672524</v>
      </c>
      <c r="M13" s="4">
        <v>877.31010993596487</v>
      </c>
      <c r="N13" s="6">
        <f t="shared" si="2"/>
        <v>10665.301957000003</v>
      </c>
      <c r="O13" s="13">
        <v>326.39697125336204</v>
      </c>
      <c r="P13" s="13">
        <v>360.64892978349138</v>
      </c>
      <c r="Q13" s="13">
        <v>372.82442258961203</v>
      </c>
      <c r="R13" s="13">
        <v>257.27151314271555</v>
      </c>
      <c r="S13" s="13">
        <v>240.60149585775864</v>
      </c>
      <c r="T13" s="13">
        <v>263.17234829374996</v>
      </c>
      <c r="U13" s="13">
        <v>183.87996934517238</v>
      </c>
      <c r="V13" s="13">
        <v>229.05705499999999</v>
      </c>
      <c r="W13" s="13">
        <v>161.10183896551715</v>
      </c>
      <c r="X13" s="13">
        <v>427.26722901724139</v>
      </c>
      <c r="Y13" s="13">
        <v>371.39686183296465</v>
      </c>
      <c r="Z13" s="13">
        <v>145.92868891841491</v>
      </c>
      <c r="AA13" s="6">
        <f t="shared" si="13"/>
        <v>3339.5473240000001</v>
      </c>
      <c r="AB13" s="4">
        <f>B13+O13</f>
        <v>588.99972912060343</v>
      </c>
      <c r="AC13" s="4">
        <f>C13+P13</f>
        <v>602.07071198952588</v>
      </c>
      <c r="AD13" s="4">
        <f>D13+Q13</f>
        <v>1217.9565361194393</v>
      </c>
      <c r="AE13" s="4">
        <f>E13+R13</f>
        <v>1229.4824377789225</v>
      </c>
      <c r="AF13" s="4">
        <f>F13+S13</f>
        <v>825.07161291982766</v>
      </c>
      <c r="AG13" s="4">
        <f>G13+T13</f>
        <v>837.46171112133629</v>
      </c>
      <c r="AH13" s="4">
        <f>H13+U13</f>
        <v>1282.1019780693105</v>
      </c>
      <c r="AI13" s="4">
        <f>I13+V13</f>
        <v>1405.8169169310347</v>
      </c>
      <c r="AJ13" s="4">
        <f>J13+W13</f>
        <v>1103.0419689224134</v>
      </c>
      <c r="AK13" s="4">
        <f>K13+X13</f>
        <v>2033.0139999729936</v>
      </c>
      <c r="AL13" s="4">
        <f>L13+Y13</f>
        <v>1856.5928792002169</v>
      </c>
      <c r="AM13" s="4">
        <f>M13+Z13</f>
        <v>1023.2387988543798</v>
      </c>
      <c r="AN13" s="6">
        <f t="shared" si="15"/>
        <v>14004.849281000004</v>
      </c>
    </row>
    <row r="14" spans="1:40" outlineLevel="1" x14ac:dyDescent="0.3">
      <c r="A14" s="1" t="s">
        <v>9</v>
      </c>
      <c r="B14" s="4">
        <v>573.39530149999996</v>
      </c>
      <c r="C14" s="4">
        <v>711.38623949999987</v>
      </c>
      <c r="D14" s="4">
        <v>1075.351584</v>
      </c>
      <c r="E14" s="4">
        <v>559.25291999999979</v>
      </c>
      <c r="F14" s="4">
        <v>912.43363299999999</v>
      </c>
      <c r="G14" s="4">
        <v>773.39622099999997</v>
      </c>
      <c r="H14" s="4">
        <v>768.93477100000007</v>
      </c>
      <c r="I14" s="4">
        <v>277.63223473000016</v>
      </c>
      <c r="J14" s="4">
        <v>567.68867899999987</v>
      </c>
      <c r="K14" s="4">
        <v>277.88924199999997</v>
      </c>
      <c r="L14" s="4">
        <v>880.69862800000033</v>
      </c>
      <c r="M14" s="4">
        <v>671.19337800000039</v>
      </c>
      <c r="N14" s="6">
        <f t="shared" si="2"/>
        <v>8049.2528317300003</v>
      </c>
      <c r="O14" s="13">
        <v>434.72409766666669</v>
      </c>
      <c r="P14" s="13">
        <v>226.29424166666666</v>
      </c>
      <c r="Q14" s="13">
        <v>794.79444666666666</v>
      </c>
      <c r="R14" s="13">
        <v>304.33602700000006</v>
      </c>
      <c r="S14" s="13">
        <v>447.85396000000003</v>
      </c>
      <c r="T14" s="13">
        <v>415.32426399999991</v>
      </c>
      <c r="U14" s="13">
        <v>326.08824599999969</v>
      </c>
      <c r="V14" s="13">
        <v>273.28296900000004</v>
      </c>
      <c r="W14" s="13">
        <v>414.27278000000024</v>
      </c>
      <c r="X14" s="13">
        <v>251.05966600000002</v>
      </c>
      <c r="Y14" s="13">
        <v>516.34495399999571</v>
      </c>
      <c r="Z14" s="13">
        <v>850.56618400000355</v>
      </c>
      <c r="AA14" s="6">
        <f t="shared" si="13"/>
        <v>5254.941836</v>
      </c>
      <c r="AB14" s="4">
        <f>B14+O14</f>
        <v>1008.1193991666667</v>
      </c>
      <c r="AC14" s="4">
        <f>C14+P14</f>
        <v>937.6804811666666</v>
      </c>
      <c r="AD14" s="4">
        <f>D14+Q14</f>
        <v>1870.1460306666668</v>
      </c>
      <c r="AE14" s="4">
        <f>E14+R14</f>
        <v>863.58894699999985</v>
      </c>
      <c r="AF14" s="4">
        <f>F14+S14</f>
        <v>1360.287593</v>
      </c>
      <c r="AG14" s="4">
        <f>G14+T14</f>
        <v>1188.7204849999998</v>
      </c>
      <c r="AH14" s="4">
        <f>H14+U14</f>
        <v>1095.0230169999998</v>
      </c>
      <c r="AI14" s="4">
        <f>I14+V14</f>
        <v>550.91520373000026</v>
      </c>
      <c r="AJ14" s="4">
        <f>J14+W14</f>
        <v>981.9614590000001</v>
      </c>
      <c r="AK14" s="4">
        <f>K14+X14</f>
        <v>528.94890799999996</v>
      </c>
      <c r="AL14" s="4">
        <f>L14+Y14</f>
        <v>1397.0435819999961</v>
      </c>
      <c r="AM14" s="4">
        <f>M14+Z14</f>
        <v>1521.7595620000038</v>
      </c>
      <c r="AN14" s="6">
        <f t="shared" si="15"/>
        <v>13304.19466773</v>
      </c>
    </row>
    <row r="15" spans="1:40" outlineLevel="1" x14ac:dyDescent="0.3">
      <c r="A15" s="1" t="s">
        <v>10</v>
      </c>
      <c r="B15" s="4">
        <v>0</v>
      </c>
      <c r="C15" s="4">
        <v>0</v>
      </c>
      <c r="D15" s="4">
        <v>0</v>
      </c>
      <c r="E15" s="4">
        <v>0</v>
      </c>
      <c r="F15" s="4">
        <v>-1.7602010000000001E-2</v>
      </c>
      <c r="G15" s="4">
        <v>0.64911652999999991</v>
      </c>
      <c r="H15" s="4">
        <v>7.3487469999999999E-2</v>
      </c>
      <c r="I15" s="4">
        <v>0.27300000000000002</v>
      </c>
      <c r="J15" s="4">
        <v>13.996226</v>
      </c>
      <c r="K15" s="4">
        <v>25.554827759999998</v>
      </c>
      <c r="L15" s="4">
        <v>0.17452825999999999</v>
      </c>
      <c r="M15" s="4">
        <v>0.77818900000000002</v>
      </c>
      <c r="N15" s="6">
        <f t="shared" si="2"/>
        <v>41.481773009999998</v>
      </c>
      <c r="O15" s="13">
        <v>66.006613999999999</v>
      </c>
      <c r="P15" s="13">
        <v>53.063876</v>
      </c>
      <c r="Q15" s="13">
        <v>56.20731</v>
      </c>
      <c r="R15" s="13">
        <v>56.489787999999997</v>
      </c>
      <c r="S15" s="13">
        <v>72.128068010000021</v>
      </c>
      <c r="T15" s="13">
        <v>102.60419546999999</v>
      </c>
      <c r="U15" s="13">
        <v>49.118213529999998</v>
      </c>
      <c r="V15" s="13">
        <v>38.147402999999997</v>
      </c>
      <c r="W15" s="13">
        <v>58.151711999999996</v>
      </c>
      <c r="X15" s="13">
        <v>62.196541239999995</v>
      </c>
      <c r="Y15" s="13">
        <v>41.238962740000005</v>
      </c>
      <c r="Z15" s="13">
        <v>48.074586999999994</v>
      </c>
      <c r="AA15" s="6">
        <f t="shared" si="13"/>
        <v>703.42727099000001</v>
      </c>
      <c r="AB15" s="4">
        <f>B15+O15</f>
        <v>66.006613999999999</v>
      </c>
      <c r="AC15" s="4">
        <f>C15+P15</f>
        <v>53.063876</v>
      </c>
      <c r="AD15" s="4">
        <f>D15+Q15</f>
        <v>56.20731</v>
      </c>
      <c r="AE15" s="4">
        <f>E15+R15</f>
        <v>56.489787999999997</v>
      </c>
      <c r="AF15" s="4">
        <f>F15+S15</f>
        <v>72.110466000000017</v>
      </c>
      <c r="AG15" s="4">
        <f>G15+T15</f>
        <v>103.25331199999999</v>
      </c>
      <c r="AH15" s="4">
        <f>H15+U15</f>
        <v>49.191701000000002</v>
      </c>
      <c r="AI15" s="4">
        <f>I15+V15</f>
        <v>38.420403</v>
      </c>
      <c r="AJ15" s="4">
        <f>J15+W15</f>
        <v>72.147937999999996</v>
      </c>
      <c r="AK15" s="4">
        <f>K15+X15</f>
        <v>87.751368999999997</v>
      </c>
      <c r="AL15" s="4">
        <f>L15+Y15</f>
        <v>41.413491000000008</v>
      </c>
      <c r="AM15" s="4">
        <f>M15+Z15</f>
        <v>48.852775999999992</v>
      </c>
      <c r="AN15" s="6">
        <f t="shared" si="15"/>
        <v>744.90904399999999</v>
      </c>
    </row>
    <row r="16" spans="1:40" outlineLevel="1" x14ac:dyDescent="0.3">
      <c r="A16" s="1" t="s">
        <v>153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6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6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6"/>
    </row>
    <row r="17" spans="1:40" outlineLevel="1" x14ac:dyDescent="0.3">
      <c r="A17" s="1" t="s">
        <v>154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6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6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6"/>
    </row>
    <row r="18" spans="1:40" outlineLevel="1" x14ac:dyDescent="0.3">
      <c r="A18" s="1" t="s">
        <v>155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6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6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6"/>
    </row>
    <row r="19" spans="1:40" outlineLevel="1" x14ac:dyDescent="0.3">
      <c r="A19" s="1" t="s">
        <v>156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6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6"/>
    </row>
    <row r="20" spans="1:40" outlineLevel="1" x14ac:dyDescent="0.3">
      <c r="A20" s="1" t="s">
        <v>157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6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6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6"/>
    </row>
    <row r="21" spans="1:40" outlineLevel="1" x14ac:dyDescent="0.3">
      <c r="A21" s="1" t="s">
        <v>158</v>
      </c>
      <c r="B21" s="4">
        <v>0</v>
      </c>
      <c r="C21" s="4">
        <v>0</v>
      </c>
      <c r="D21" s="4">
        <v>0.13536599999999999</v>
      </c>
      <c r="E21" s="4">
        <v>0</v>
      </c>
      <c r="F21" s="4">
        <v>0.437</v>
      </c>
      <c r="G21" s="4">
        <v>0.26546999999999998</v>
      </c>
      <c r="H21" s="4">
        <v>3.5198E-2</v>
      </c>
      <c r="I21" s="4">
        <v>2.4345300000000001</v>
      </c>
      <c r="J21" s="4">
        <v>0.28000000000000003</v>
      </c>
      <c r="K21" s="4">
        <v>0.10933900000000001</v>
      </c>
      <c r="L21" s="4">
        <v>0.68157900000000005</v>
      </c>
      <c r="M21" s="4">
        <v>0.13841100000000001</v>
      </c>
      <c r="N21" s="6">
        <f t="shared" si="2"/>
        <v>4.5168929999999996</v>
      </c>
      <c r="O21" s="13">
        <v>0.42435</v>
      </c>
      <c r="P21" s="13">
        <v>7.3999999999999996E-2</v>
      </c>
      <c r="Q21" s="13">
        <v>0.08</v>
      </c>
      <c r="R21" s="13">
        <v>1</v>
      </c>
      <c r="S21" s="13">
        <v>0.84006800000000004</v>
      </c>
      <c r="T21" s="13">
        <v>0</v>
      </c>
      <c r="U21" s="13">
        <v>2.8500000000000001E-2</v>
      </c>
      <c r="V21" s="13">
        <v>0</v>
      </c>
      <c r="W21" s="13">
        <v>0</v>
      </c>
      <c r="X21" s="13">
        <v>0</v>
      </c>
      <c r="Y21" s="13">
        <v>3.9070000000000001E-2</v>
      </c>
      <c r="Z21" s="13">
        <v>0.686087</v>
      </c>
      <c r="AA21" s="6">
        <f t="shared" si="13"/>
        <v>3.1720750000000004</v>
      </c>
      <c r="AB21" s="4">
        <f>B21+O21</f>
        <v>0.42435</v>
      </c>
      <c r="AC21" s="4">
        <f>C21+P21</f>
        <v>7.3999999999999996E-2</v>
      </c>
      <c r="AD21" s="4">
        <f>D21+Q21</f>
        <v>0.215366</v>
      </c>
      <c r="AE21" s="4">
        <f>E21+R21</f>
        <v>1</v>
      </c>
      <c r="AF21" s="4">
        <f>F21+S21</f>
        <v>1.2770680000000001</v>
      </c>
      <c r="AG21" s="4">
        <f>G21+T21</f>
        <v>0.26546999999999998</v>
      </c>
      <c r="AH21" s="4">
        <f>H21+U21</f>
        <v>6.3698000000000005E-2</v>
      </c>
      <c r="AI21" s="4">
        <f>I21+V21</f>
        <v>2.4345300000000001</v>
      </c>
      <c r="AJ21" s="4">
        <f>J21+W21</f>
        <v>0.28000000000000003</v>
      </c>
      <c r="AK21" s="4">
        <f>K21+X21</f>
        <v>0.10933900000000001</v>
      </c>
      <c r="AL21" s="4">
        <f>L21+Y21</f>
        <v>0.7206490000000001</v>
      </c>
      <c r="AM21" s="4">
        <f>M21+Z21</f>
        <v>0.82449799999999995</v>
      </c>
      <c r="AN21" s="6">
        <f t="shared" si="15"/>
        <v>7.6889680000000009</v>
      </c>
    </row>
    <row r="22" spans="1:40" outlineLevel="1" x14ac:dyDescent="0.3">
      <c r="A22" s="1" t="s">
        <v>159</v>
      </c>
      <c r="B22" s="4">
        <v>2.45912598</v>
      </c>
      <c r="C22" s="4">
        <v>0</v>
      </c>
      <c r="D22" s="4">
        <v>-0.50650520999999993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1.8867919999999998</v>
      </c>
      <c r="K22" s="4">
        <v>0</v>
      </c>
      <c r="L22" s="4">
        <v>0</v>
      </c>
      <c r="M22" s="4">
        <v>0</v>
      </c>
      <c r="N22" s="6">
        <f t="shared" si="2"/>
        <v>3.83941277</v>
      </c>
      <c r="O22" s="13">
        <v>3.7253400200000004</v>
      </c>
      <c r="P22" s="13">
        <v>0</v>
      </c>
      <c r="Q22" s="13">
        <v>-0.86242778999999992</v>
      </c>
      <c r="R22" s="13">
        <v>0</v>
      </c>
      <c r="S22" s="13">
        <v>0</v>
      </c>
      <c r="T22" s="13">
        <v>0</v>
      </c>
      <c r="U22" s="13">
        <v>0</v>
      </c>
      <c r="V22" s="13">
        <v>0.34865600000000002</v>
      </c>
      <c r="W22" s="13">
        <v>0</v>
      </c>
      <c r="X22" s="13">
        <v>0</v>
      </c>
      <c r="Y22" s="13">
        <v>0</v>
      </c>
      <c r="Z22" s="13">
        <v>0</v>
      </c>
      <c r="AA22" s="6">
        <f t="shared" si="13"/>
        <v>3.2115682300000006</v>
      </c>
      <c r="AB22" s="4">
        <f>B22+O22</f>
        <v>6.1844660000000005</v>
      </c>
      <c r="AC22" s="4">
        <f>C22+P22</f>
        <v>0</v>
      </c>
      <c r="AD22" s="4">
        <f>D22+Q22</f>
        <v>-1.3689329999999997</v>
      </c>
      <c r="AE22" s="4">
        <f>E22+R22</f>
        <v>0</v>
      </c>
      <c r="AF22" s="4">
        <f>F22+S22</f>
        <v>0</v>
      </c>
      <c r="AG22" s="4">
        <f>G22+T22</f>
        <v>0</v>
      </c>
      <c r="AH22" s="4">
        <f>H22+U22</f>
        <v>0</v>
      </c>
      <c r="AI22" s="4">
        <f>I22+V22</f>
        <v>0.34865600000000002</v>
      </c>
      <c r="AJ22" s="4">
        <f>J22+W22</f>
        <v>1.8867919999999998</v>
      </c>
      <c r="AK22" s="4">
        <f>K22+X22</f>
        <v>0</v>
      </c>
      <c r="AL22" s="4">
        <f>L22+Y22</f>
        <v>0</v>
      </c>
      <c r="AM22" s="4">
        <f>M22+Z22</f>
        <v>0</v>
      </c>
      <c r="AN22" s="6">
        <f t="shared" si="15"/>
        <v>7.0509810000000002</v>
      </c>
    </row>
    <row r="23" spans="1:40" outlineLevel="1" x14ac:dyDescent="0.3">
      <c r="A23" s="1" t="s">
        <v>160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6">
        <f t="shared" si="2"/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6">
        <f t="shared" si="13"/>
        <v>0</v>
      </c>
      <c r="AB23" s="4">
        <f>B23+O23</f>
        <v>0</v>
      </c>
      <c r="AC23" s="4">
        <f>C23+P23</f>
        <v>0</v>
      </c>
      <c r="AD23" s="4">
        <f>D23+Q23</f>
        <v>0</v>
      </c>
      <c r="AE23" s="4">
        <f>E23+R23</f>
        <v>0</v>
      </c>
      <c r="AF23" s="4">
        <f>F23+S23</f>
        <v>0</v>
      </c>
      <c r="AG23" s="4">
        <f>G23+T23</f>
        <v>0</v>
      </c>
      <c r="AH23" s="4">
        <f>H23+U23</f>
        <v>0</v>
      </c>
      <c r="AI23" s="4">
        <f>I23+V23</f>
        <v>0</v>
      </c>
      <c r="AJ23" s="4">
        <f>J23+W23</f>
        <v>0</v>
      </c>
      <c r="AK23" s="4">
        <f>K23+X23</f>
        <v>0</v>
      </c>
      <c r="AL23" s="4">
        <f>L23+Y23</f>
        <v>0</v>
      </c>
      <c r="AM23" s="4">
        <f>M23+Z23</f>
        <v>0</v>
      </c>
      <c r="AN23" s="6">
        <f t="shared" si="15"/>
        <v>0</v>
      </c>
    </row>
    <row r="24" spans="1:40" outlineLevel="1" x14ac:dyDescent="0.3">
      <c r="A24" s="1" t="s">
        <v>161</v>
      </c>
      <c r="B24" s="4">
        <v>1.6304000999999999</v>
      </c>
      <c r="C24" s="4">
        <v>8.0999999999999996E-3</v>
      </c>
      <c r="D24" s="4">
        <v>5.1722459999999998E-2</v>
      </c>
      <c r="E24" s="4">
        <v>0.96498600000000001</v>
      </c>
      <c r="F24" s="4">
        <v>54.120950810000004</v>
      </c>
      <c r="G24" s="4">
        <v>26.328401069999998</v>
      </c>
      <c r="H24" s="4">
        <v>1.55706104</v>
      </c>
      <c r="I24" s="4">
        <v>195.53861051999996</v>
      </c>
      <c r="J24" s="4">
        <v>516.74315861000014</v>
      </c>
      <c r="K24" s="4">
        <v>273.25495867000001</v>
      </c>
      <c r="L24" s="4">
        <v>99.688637829999962</v>
      </c>
      <c r="M24" s="4">
        <v>253.53901862999984</v>
      </c>
      <c r="N24" s="6">
        <f t="shared" si="2"/>
        <v>1423.4260057399999</v>
      </c>
      <c r="O24" s="13">
        <v>151.58763689999998</v>
      </c>
      <c r="P24" s="13">
        <v>29.161848000000006</v>
      </c>
      <c r="Q24" s="13">
        <v>469.22582054000009</v>
      </c>
      <c r="R24" s="13">
        <v>138.29047099999991</v>
      </c>
      <c r="S24" s="13">
        <v>416.13670519000004</v>
      </c>
      <c r="T24" s="13">
        <v>129.36858093000001</v>
      </c>
      <c r="U24" s="13">
        <v>46.478251959999994</v>
      </c>
      <c r="V24" s="13">
        <v>102.16382047999996</v>
      </c>
      <c r="W24" s="13">
        <v>405.4556773900004</v>
      </c>
      <c r="X24" s="13">
        <v>298.53445733000001</v>
      </c>
      <c r="Y24" s="13">
        <v>280.82115417000006</v>
      </c>
      <c r="Z24" s="13">
        <v>-83.52854135999948</v>
      </c>
      <c r="AA24" s="6">
        <f t="shared" si="13"/>
        <v>2383.6958825300012</v>
      </c>
      <c r="AB24" s="4">
        <f>B24+O24</f>
        <v>153.21803699999998</v>
      </c>
      <c r="AC24" s="4">
        <f>C24+P24</f>
        <v>29.169948000000005</v>
      </c>
      <c r="AD24" s="4">
        <f>D24+Q24</f>
        <v>469.27754300000009</v>
      </c>
      <c r="AE24" s="4">
        <f>E24+R24</f>
        <v>139.25545699999992</v>
      </c>
      <c r="AF24" s="4">
        <f>F24+S24</f>
        <v>470.25765600000005</v>
      </c>
      <c r="AG24" s="4">
        <f>G24+T24</f>
        <v>155.69698199999999</v>
      </c>
      <c r="AH24" s="4">
        <f>H24+U24</f>
        <v>48.035312999999995</v>
      </c>
      <c r="AI24" s="4">
        <f>I24+V24</f>
        <v>297.70243099999993</v>
      </c>
      <c r="AJ24" s="4">
        <f>J24+W24</f>
        <v>922.19883600000048</v>
      </c>
      <c r="AK24" s="4">
        <f>K24+X24</f>
        <v>571.78941600000007</v>
      </c>
      <c r="AL24" s="4">
        <f>L24+Y24</f>
        <v>380.509792</v>
      </c>
      <c r="AM24" s="4">
        <f>M24+Z24</f>
        <v>170.01047727000037</v>
      </c>
      <c r="AN24" s="6">
        <f t="shared" si="15"/>
        <v>3807.1218882700005</v>
      </c>
    </row>
    <row r="25" spans="1:40" outlineLevel="1" x14ac:dyDescent="0.3">
      <c r="A25" s="1" t="s">
        <v>162</v>
      </c>
      <c r="B25" s="4">
        <v>27.443218999999996</v>
      </c>
      <c r="C25" s="4">
        <v>0</v>
      </c>
      <c r="D25" s="4">
        <v>67.124473000000009</v>
      </c>
      <c r="E25" s="4">
        <v>127.20285999999996</v>
      </c>
      <c r="F25" s="4">
        <v>13.684216999999997</v>
      </c>
      <c r="G25" s="4">
        <v>310.74790700000005</v>
      </c>
      <c r="H25" s="4">
        <v>29.996956999999998</v>
      </c>
      <c r="I25" s="4">
        <v>222.37363499999998</v>
      </c>
      <c r="J25" s="4">
        <v>91.116269000000003</v>
      </c>
      <c r="K25" s="4">
        <v>175.65587099999996</v>
      </c>
      <c r="L25" s="4">
        <v>-15.969108000000002</v>
      </c>
      <c r="M25" s="4">
        <v>106.69690299999996</v>
      </c>
      <c r="N25" s="6">
        <f t="shared" si="2"/>
        <v>1156.0732029999999</v>
      </c>
      <c r="O25" s="13">
        <v>56.846949000000009</v>
      </c>
      <c r="P25" s="13">
        <v>23.973630999999997</v>
      </c>
      <c r="Q25" s="13">
        <v>92.184072999999955</v>
      </c>
      <c r="R25" s="13">
        <v>103.7695070000001</v>
      </c>
      <c r="S25" s="13">
        <v>52.008040999999984</v>
      </c>
      <c r="T25" s="13">
        <v>63.853450999999993</v>
      </c>
      <c r="U25" s="13">
        <v>201.36231499999997</v>
      </c>
      <c r="V25" s="13">
        <v>155.50223600000123</v>
      </c>
      <c r="W25" s="13">
        <v>111.82703399999966</v>
      </c>
      <c r="X25" s="13">
        <v>62.984321999999985</v>
      </c>
      <c r="Y25" s="13">
        <v>218.14315400000015</v>
      </c>
      <c r="Z25" s="13">
        <v>163.04965800000005</v>
      </c>
      <c r="AA25" s="6">
        <f t="shared" si="13"/>
        <v>1305.5043710000011</v>
      </c>
      <c r="AB25" s="4">
        <f>B25+O25</f>
        <v>84.290168000000008</v>
      </c>
      <c r="AC25" s="4">
        <f>C25+P25</f>
        <v>23.973630999999997</v>
      </c>
      <c r="AD25" s="4">
        <f>D25+Q25</f>
        <v>159.30854599999998</v>
      </c>
      <c r="AE25" s="4">
        <f>E25+R25</f>
        <v>230.97236700000008</v>
      </c>
      <c r="AF25" s="4">
        <f>F25+S25</f>
        <v>65.692257999999981</v>
      </c>
      <c r="AG25" s="4">
        <f>G25+T25</f>
        <v>374.60135800000006</v>
      </c>
      <c r="AH25" s="4">
        <f>H25+U25</f>
        <v>231.35927199999998</v>
      </c>
      <c r="AI25" s="4">
        <f>I25+V25</f>
        <v>377.87587100000121</v>
      </c>
      <c r="AJ25" s="4">
        <f>J25+W25</f>
        <v>202.94330299999967</v>
      </c>
      <c r="AK25" s="4">
        <f>K25+X25</f>
        <v>238.64019299999995</v>
      </c>
      <c r="AL25" s="4">
        <f>L25+Y25</f>
        <v>202.17404600000015</v>
      </c>
      <c r="AM25" s="4">
        <f>M25+Z25</f>
        <v>269.74656100000004</v>
      </c>
      <c r="AN25" s="6">
        <f t="shared" si="15"/>
        <v>2461.5775740000008</v>
      </c>
    </row>
    <row r="26" spans="1:40" outlineLevel="1" x14ac:dyDescent="0.3">
      <c r="A26" s="1" t="s">
        <v>163</v>
      </c>
      <c r="B26" s="4">
        <v>0</v>
      </c>
      <c r="C26" s="4">
        <v>0</v>
      </c>
      <c r="D26" s="4">
        <v>0</v>
      </c>
      <c r="E26" s="4">
        <v>0</v>
      </c>
      <c r="F26" s="4">
        <v>5.4999999999999997E-3</v>
      </c>
      <c r="G26" s="4">
        <v>0.06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0.19944999999999999</v>
      </c>
      <c r="N26" s="6">
        <f t="shared" si="2"/>
        <v>0.26495000000000002</v>
      </c>
      <c r="O26" s="13">
        <v>184.86823000000001</v>
      </c>
      <c r="P26" s="13">
        <v>106.320395</v>
      </c>
      <c r="Q26" s="13">
        <v>191.58343000000002</v>
      </c>
      <c r="R26" s="13">
        <v>179.011394</v>
      </c>
      <c r="S26" s="13">
        <v>175.903604</v>
      </c>
      <c r="T26" s="13">
        <v>189.04979699999998</v>
      </c>
      <c r="U26" s="13">
        <v>284.28296499999999</v>
      </c>
      <c r="V26" s="13">
        <v>279.54841300000004</v>
      </c>
      <c r="W26" s="13">
        <v>155.15853490000001</v>
      </c>
      <c r="X26" s="13">
        <v>136.69948500000001</v>
      </c>
      <c r="Y26" s="13">
        <v>181.43328400000001</v>
      </c>
      <c r="Z26" s="13">
        <v>398.59804700000001</v>
      </c>
      <c r="AA26" s="6">
        <f t="shared" si="13"/>
        <v>2462.4575789</v>
      </c>
      <c r="AB26" s="4">
        <f>B26+O26</f>
        <v>184.86823000000001</v>
      </c>
      <c r="AC26" s="4">
        <f>C26+P26</f>
        <v>106.320395</v>
      </c>
      <c r="AD26" s="4">
        <f>D26+Q26</f>
        <v>191.58343000000002</v>
      </c>
      <c r="AE26" s="4">
        <f>E26+R26</f>
        <v>179.011394</v>
      </c>
      <c r="AF26" s="4">
        <f>F26+S26</f>
        <v>175.90910400000001</v>
      </c>
      <c r="AG26" s="4">
        <f>G26+T26</f>
        <v>189.10979699999999</v>
      </c>
      <c r="AH26" s="4">
        <f>H26+U26</f>
        <v>284.28296499999999</v>
      </c>
      <c r="AI26" s="4">
        <f>I26+V26</f>
        <v>279.54841300000004</v>
      </c>
      <c r="AJ26" s="4">
        <f>J26+W26</f>
        <v>155.15853490000001</v>
      </c>
      <c r="AK26" s="4">
        <f>K26+X26</f>
        <v>136.69948500000001</v>
      </c>
      <c r="AL26" s="4">
        <f>L26+Y26</f>
        <v>181.43328400000001</v>
      </c>
      <c r="AM26" s="4">
        <f>M26+Z26</f>
        <v>398.79749700000002</v>
      </c>
      <c r="AN26" s="6">
        <f t="shared" si="15"/>
        <v>2462.7225289000003</v>
      </c>
    </row>
    <row r="27" spans="1:40" outlineLevel="1" x14ac:dyDescent="0.3">
      <c r="A27" s="1" t="s">
        <v>164</v>
      </c>
      <c r="B27" s="4">
        <v>1.4328639999999999</v>
      </c>
      <c r="C27" s="4">
        <v>0</v>
      </c>
      <c r="D27" s="4">
        <v>2.6006520000000002</v>
      </c>
      <c r="E27" s="4">
        <v>1.2555460000000001</v>
      </c>
      <c r="F27" s="4">
        <v>1.300807</v>
      </c>
      <c r="G27" s="4">
        <v>3.2367760000000003</v>
      </c>
      <c r="H27" s="4">
        <v>0.66422099999999995</v>
      </c>
      <c r="I27" s="4">
        <v>5.2764850000000001</v>
      </c>
      <c r="J27" s="4">
        <v>19.862891000000001</v>
      </c>
      <c r="K27" s="4">
        <v>3.1547190000000001</v>
      </c>
      <c r="L27" s="4">
        <v>2.7601459999999998</v>
      </c>
      <c r="M27" s="4">
        <v>1503.591727</v>
      </c>
      <c r="N27" s="6">
        <f t="shared" si="2"/>
        <v>1545.1368339999999</v>
      </c>
      <c r="O27" s="13">
        <v>2522.1255099999994</v>
      </c>
      <c r="P27" s="13">
        <v>2407.5328080000004</v>
      </c>
      <c r="Q27" s="13">
        <v>2587.8210650000005</v>
      </c>
      <c r="R27" s="13">
        <v>2337.5885600000001</v>
      </c>
      <c r="S27" s="13">
        <v>2813.0026469999998</v>
      </c>
      <c r="T27" s="13">
        <v>2291.6475249999999</v>
      </c>
      <c r="U27" s="13">
        <v>2381.7942480000002</v>
      </c>
      <c r="V27" s="13">
        <v>2174.1120070000002</v>
      </c>
      <c r="W27" s="13">
        <v>1996.1866579999999</v>
      </c>
      <c r="X27" s="13">
        <v>2230.3925200000003</v>
      </c>
      <c r="Y27" s="13">
        <v>2248.177874</v>
      </c>
      <c r="Z27" s="13">
        <v>3113.370017000002</v>
      </c>
      <c r="AA27" s="6">
        <f t="shared" si="13"/>
        <v>29103.751439000003</v>
      </c>
      <c r="AB27" s="4">
        <f>B27+O27</f>
        <v>2523.5583739999993</v>
      </c>
      <c r="AC27" s="4">
        <f>C27+P27</f>
        <v>2407.5328080000004</v>
      </c>
      <c r="AD27" s="4">
        <f>D27+Q27</f>
        <v>2590.4217170000006</v>
      </c>
      <c r="AE27" s="4">
        <f>E27+R27</f>
        <v>2338.844106</v>
      </c>
      <c r="AF27" s="4">
        <f>F27+S27</f>
        <v>2814.3034539999999</v>
      </c>
      <c r="AG27" s="4">
        <f>G27+T27</f>
        <v>2294.8843010000001</v>
      </c>
      <c r="AH27" s="4">
        <f>H27+U27</f>
        <v>2382.4584690000002</v>
      </c>
      <c r="AI27" s="4">
        <f>I27+V27</f>
        <v>2179.388492</v>
      </c>
      <c r="AJ27" s="4">
        <f>J27+W27</f>
        <v>2016.0495489999998</v>
      </c>
      <c r="AK27" s="4">
        <f>K27+X27</f>
        <v>2233.5472390000004</v>
      </c>
      <c r="AL27" s="4">
        <f>L27+Y27</f>
        <v>2250.9380200000001</v>
      </c>
      <c r="AM27" s="4">
        <f>M27+Z27</f>
        <v>4616.961744000002</v>
      </c>
      <c r="AN27" s="6">
        <f t="shared" si="15"/>
        <v>30648.888273000004</v>
      </c>
    </row>
    <row r="28" spans="1:40" outlineLevel="1" x14ac:dyDescent="0.3">
      <c r="A28" s="1" t="s">
        <v>165</v>
      </c>
      <c r="B28" s="4">
        <v>286.90160311</v>
      </c>
      <c r="C28" s="4">
        <v>236.32193233999999</v>
      </c>
      <c r="D28" s="4">
        <v>266.38953719999995</v>
      </c>
      <c r="E28" s="4">
        <v>231.87651711000001</v>
      </c>
      <c r="F28" s="4">
        <v>291.79791045000002</v>
      </c>
      <c r="G28" s="4">
        <v>315.72845456000005</v>
      </c>
      <c r="H28" s="4">
        <v>306.39098492999995</v>
      </c>
      <c r="I28" s="4">
        <v>337.76463272000001</v>
      </c>
      <c r="J28" s="4">
        <v>394.77400659</v>
      </c>
      <c r="K28" s="4">
        <v>365.64637604000006</v>
      </c>
      <c r="L28" s="4">
        <v>418.43390029</v>
      </c>
      <c r="M28" s="4">
        <v>845.55616089000023</v>
      </c>
      <c r="N28" s="6">
        <f t="shared" si="2"/>
        <v>4297.5820162300006</v>
      </c>
      <c r="O28" s="13">
        <v>586.72470738999994</v>
      </c>
      <c r="P28" s="13">
        <v>595.22326235999992</v>
      </c>
      <c r="Q28" s="13">
        <v>646.77679590000002</v>
      </c>
      <c r="R28" s="13">
        <v>603.23603638999998</v>
      </c>
      <c r="S28" s="13">
        <v>646.62924954999994</v>
      </c>
      <c r="T28" s="13">
        <v>636.12141243999997</v>
      </c>
      <c r="U28" s="13">
        <v>661.46812907000003</v>
      </c>
      <c r="V28" s="13">
        <v>615.21549147999997</v>
      </c>
      <c r="W28" s="13">
        <v>662.8271062099999</v>
      </c>
      <c r="X28" s="13">
        <v>652.35327426000003</v>
      </c>
      <c r="Y28" s="13">
        <v>728.14903660999994</v>
      </c>
      <c r="Z28" s="13">
        <v>1207.4674301099999</v>
      </c>
      <c r="AA28" s="6">
        <f t="shared" si="13"/>
        <v>8242.1919317699994</v>
      </c>
      <c r="AB28" s="4">
        <f>B28+O28</f>
        <v>873.62631049999993</v>
      </c>
      <c r="AC28" s="4">
        <f>C28+P28</f>
        <v>831.54519469999991</v>
      </c>
      <c r="AD28" s="4">
        <f>D28+Q28</f>
        <v>913.16633309999997</v>
      </c>
      <c r="AE28" s="4">
        <f>E28+R28</f>
        <v>835.11255349999999</v>
      </c>
      <c r="AF28" s="4">
        <f>F28+S28</f>
        <v>938.42715999999996</v>
      </c>
      <c r="AG28" s="4">
        <f>G28+T28</f>
        <v>951.84986700000002</v>
      </c>
      <c r="AH28" s="4">
        <f>H28+U28</f>
        <v>967.85911399999998</v>
      </c>
      <c r="AI28" s="4">
        <f>I28+V28</f>
        <v>952.98012419999998</v>
      </c>
      <c r="AJ28" s="4">
        <f>J28+W28</f>
        <v>1057.6011128</v>
      </c>
      <c r="AK28" s="4">
        <f>K28+X28</f>
        <v>1017.9996503000001</v>
      </c>
      <c r="AL28" s="4">
        <f>L28+Y28</f>
        <v>1146.5829368999998</v>
      </c>
      <c r="AM28" s="4">
        <f>M28+Z28</f>
        <v>2053.0235910000001</v>
      </c>
      <c r="AN28" s="6">
        <f t="shared" si="15"/>
        <v>12539.773948000002</v>
      </c>
    </row>
    <row r="29" spans="1:40" outlineLevel="1" x14ac:dyDescent="0.3">
      <c r="A29" s="1" t="s">
        <v>166</v>
      </c>
      <c r="B29" s="4">
        <v>2.4585326000000003</v>
      </c>
      <c r="C29" s="4">
        <v>2.0627983599999999</v>
      </c>
      <c r="D29" s="4">
        <v>10.39969426</v>
      </c>
      <c r="E29" s="4">
        <v>2.6801750000000002</v>
      </c>
      <c r="F29" s="4">
        <v>66.271180989999991</v>
      </c>
      <c r="G29" s="4">
        <v>26.065704499999999</v>
      </c>
      <c r="H29" s="4">
        <v>4.998787000000001</v>
      </c>
      <c r="I29" s="4">
        <v>1.4231941000000001</v>
      </c>
      <c r="J29" s="4">
        <v>0.129195</v>
      </c>
      <c r="K29" s="4">
        <v>2.4682869800000002</v>
      </c>
      <c r="L29" s="4">
        <v>38.262827710000003</v>
      </c>
      <c r="M29" s="4">
        <v>140.64227979000003</v>
      </c>
      <c r="N29" s="6">
        <f t="shared" si="2"/>
        <v>297.86265629000002</v>
      </c>
      <c r="O29" s="13">
        <v>57.913020099999997</v>
      </c>
      <c r="P29" s="13">
        <v>17.970993640000003</v>
      </c>
      <c r="Q29" s="13">
        <v>73.839120739999998</v>
      </c>
      <c r="R29" s="13">
        <v>29.382789999999996</v>
      </c>
      <c r="S29" s="13">
        <v>10.632571009999999</v>
      </c>
      <c r="T29" s="13">
        <v>20.358933499999999</v>
      </c>
      <c r="U29" s="13">
        <v>47.784316999999987</v>
      </c>
      <c r="V29" s="13">
        <v>58.1082489</v>
      </c>
      <c r="W29" s="13">
        <v>26.399031000000008</v>
      </c>
      <c r="X29" s="13">
        <v>38.779222020000006</v>
      </c>
      <c r="Y29" s="13">
        <v>20.440037289999999</v>
      </c>
      <c r="Z29" s="13">
        <v>71.654366210000006</v>
      </c>
      <c r="AA29" s="6">
        <f t="shared" si="13"/>
        <v>473.26265140999999</v>
      </c>
      <c r="AB29" s="4">
        <f>B29+O29</f>
        <v>60.371552699999995</v>
      </c>
      <c r="AC29" s="4">
        <f>C29+P29</f>
        <v>20.033792000000002</v>
      </c>
      <c r="AD29" s="4">
        <f>D29+Q29</f>
        <v>84.238815000000002</v>
      </c>
      <c r="AE29" s="4">
        <f>E29+R29</f>
        <v>32.062964999999998</v>
      </c>
      <c r="AF29" s="4">
        <f>F29+S29</f>
        <v>76.903751999999997</v>
      </c>
      <c r="AG29" s="4">
        <f>G29+T29</f>
        <v>46.424638000000002</v>
      </c>
      <c r="AH29" s="4">
        <f>H29+U29</f>
        <v>52.783103999999987</v>
      </c>
      <c r="AI29" s="4">
        <f>I29+V29</f>
        <v>59.531443000000003</v>
      </c>
      <c r="AJ29" s="4">
        <f>J29+W29</f>
        <v>26.528226000000007</v>
      </c>
      <c r="AK29" s="4">
        <f>K29+X29</f>
        <v>41.247509000000008</v>
      </c>
      <c r="AL29" s="4">
        <f>L29+Y29</f>
        <v>58.702865000000003</v>
      </c>
      <c r="AM29" s="4">
        <f>M29+Z29</f>
        <v>212.29664600000004</v>
      </c>
      <c r="AN29" s="6">
        <f t="shared" si="15"/>
        <v>771.12530770000001</v>
      </c>
    </row>
    <row r="30" spans="1:40" outlineLevel="1" x14ac:dyDescent="0.3">
      <c r="A30" s="1" t="s">
        <v>167</v>
      </c>
      <c r="B30" s="4">
        <v>207.37204299999996</v>
      </c>
      <c r="C30" s="4">
        <v>-10.359053000000003</v>
      </c>
      <c r="D30" s="4">
        <v>246.07367599999998</v>
      </c>
      <c r="E30" s="4">
        <v>184.92266899999998</v>
      </c>
      <c r="F30" s="4">
        <v>171.46099600000002</v>
      </c>
      <c r="G30" s="4">
        <v>160.20080120000003</v>
      </c>
      <c r="H30" s="4">
        <v>173.13388800000004</v>
      </c>
      <c r="I30" s="4">
        <v>142.81779419999998</v>
      </c>
      <c r="J30" s="4">
        <v>222.66677799999999</v>
      </c>
      <c r="K30" s="4">
        <v>169.86816199999998</v>
      </c>
      <c r="L30" s="4">
        <v>219.06804000000002</v>
      </c>
      <c r="M30" s="4">
        <v>241.80373560000004</v>
      </c>
      <c r="N30" s="6">
        <f t="shared" si="2"/>
        <v>2129.0295300000002</v>
      </c>
      <c r="O30" s="13">
        <v>148.28120720000001</v>
      </c>
      <c r="P30" s="13">
        <v>1.9474639999999974</v>
      </c>
      <c r="Q30" s="13">
        <v>70.396194999999992</v>
      </c>
      <c r="R30" s="13">
        <v>69.199668999999986</v>
      </c>
      <c r="S30" s="13">
        <v>47.984896000000006</v>
      </c>
      <c r="T30" s="13">
        <v>90.522615799999983</v>
      </c>
      <c r="U30" s="13">
        <v>50.509515999999998</v>
      </c>
      <c r="V30" s="13">
        <v>51.620330800000012</v>
      </c>
      <c r="W30" s="13">
        <v>38.668034999999996</v>
      </c>
      <c r="X30" s="13">
        <v>61.069940000000003</v>
      </c>
      <c r="Y30" s="13">
        <v>94.759974999999997</v>
      </c>
      <c r="Z30" s="13">
        <v>114.89242739999996</v>
      </c>
      <c r="AA30" s="6">
        <f t="shared" si="13"/>
        <v>839.85227120000002</v>
      </c>
      <c r="AB30" s="4">
        <f>B30+O30</f>
        <v>355.6532502</v>
      </c>
      <c r="AC30" s="4">
        <f>C30+P30</f>
        <v>-8.4115890000000064</v>
      </c>
      <c r="AD30" s="4">
        <f>D30+Q30</f>
        <v>316.46987099999996</v>
      </c>
      <c r="AE30" s="4">
        <f>E30+R30</f>
        <v>254.12233799999996</v>
      </c>
      <c r="AF30" s="4">
        <f>F30+S30</f>
        <v>219.44589200000001</v>
      </c>
      <c r="AG30" s="4">
        <f>G30+T30</f>
        <v>250.72341700000001</v>
      </c>
      <c r="AH30" s="4">
        <f>H30+U30</f>
        <v>223.64340400000003</v>
      </c>
      <c r="AI30" s="4">
        <f>I30+V30</f>
        <v>194.43812499999999</v>
      </c>
      <c r="AJ30" s="4">
        <f>J30+W30</f>
        <v>261.334813</v>
      </c>
      <c r="AK30" s="4">
        <f>K30+X30</f>
        <v>230.93810199999999</v>
      </c>
      <c r="AL30" s="4">
        <f>L30+Y30</f>
        <v>313.82801500000005</v>
      </c>
      <c r="AM30" s="4">
        <f>M30+Z30</f>
        <v>356.69616300000001</v>
      </c>
      <c r="AN30" s="6">
        <f t="shared" si="15"/>
        <v>2968.8818012000002</v>
      </c>
    </row>
    <row r="31" spans="1:40" outlineLevel="1" x14ac:dyDescent="0.3">
      <c r="A31" s="1" t="s">
        <v>168</v>
      </c>
      <c r="B31" s="4">
        <v>72.892529059998367</v>
      </c>
      <c r="C31" s="4">
        <v>71.754590449997679</v>
      </c>
      <c r="D31" s="4">
        <v>80.190609639998783</v>
      </c>
      <c r="E31" s="4">
        <v>99.024406639998787</v>
      </c>
      <c r="F31" s="4">
        <v>89.926864439998965</v>
      </c>
      <c r="G31" s="4">
        <v>81.072208429998796</v>
      </c>
      <c r="H31" s="4">
        <v>101.38819922999939</v>
      </c>
      <c r="I31" s="4">
        <v>84.308445989999612</v>
      </c>
      <c r="J31" s="4">
        <v>84.074423169999918</v>
      </c>
      <c r="K31" s="4">
        <v>79.911287179999945</v>
      </c>
      <c r="L31" s="4">
        <v>79.074702980001931</v>
      </c>
      <c r="M31" s="4">
        <v>79.074099580000521</v>
      </c>
      <c r="N31" s="6">
        <f t="shared" si="2"/>
        <v>1002.6923667899928</v>
      </c>
      <c r="O31" s="13">
        <v>313.73650323999925</v>
      </c>
      <c r="P31" s="13">
        <v>315.0558927500004</v>
      </c>
      <c r="Q31" s="13">
        <v>271.25669265999966</v>
      </c>
      <c r="R31" s="13">
        <v>277.10235615999983</v>
      </c>
      <c r="S31" s="13">
        <v>273.99863955999945</v>
      </c>
      <c r="T31" s="13">
        <v>256.87334757000013</v>
      </c>
      <c r="U31" s="13">
        <v>278.95979476999969</v>
      </c>
      <c r="V31" s="13">
        <v>291.42710500999965</v>
      </c>
      <c r="W31" s="13">
        <v>354.13126782999967</v>
      </c>
      <c r="X31" s="13">
        <v>277.03331981999986</v>
      </c>
      <c r="Y31" s="13">
        <v>315.08055201999957</v>
      </c>
      <c r="Z31" s="13">
        <v>268.36902742000012</v>
      </c>
      <c r="AA31" s="6">
        <f t="shared" si="13"/>
        <v>3493.0244988099976</v>
      </c>
      <c r="AB31" s="4">
        <f>B31+O31</f>
        <v>386.62903229999762</v>
      </c>
      <c r="AC31" s="4">
        <f>C31+P31</f>
        <v>386.81048319999809</v>
      </c>
      <c r="AD31" s="4">
        <f>D31+Q31</f>
        <v>351.44730229999846</v>
      </c>
      <c r="AE31" s="4">
        <f>E31+R31</f>
        <v>376.12676279999863</v>
      </c>
      <c r="AF31" s="4">
        <f>F31+S31</f>
        <v>363.9255039999984</v>
      </c>
      <c r="AG31" s="4">
        <f>G31+T31</f>
        <v>337.94555599999893</v>
      </c>
      <c r="AH31" s="4">
        <f>H31+U31</f>
        <v>380.34799399999906</v>
      </c>
      <c r="AI31" s="4">
        <f>I31+V31</f>
        <v>375.73555099999925</v>
      </c>
      <c r="AJ31" s="4">
        <f>J31+W31</f>
        <v>438.2056909999996</v>
      </c>
      <c r="AK31" s="4">
        <f>K31+X31</f>
        <v>356.94460699999979</v>
      </c>
      <c r="AL31" s="4">
        <f>L31+Y31</f>
        <v>394.15525500000149</v>
      </c>
      <c r="AM31" s="4">
        <f>M31+Z31</f>
        <v>347.44312700000063</v>
      </c>
      <c r="AN31" s="6">
        <f t="shared" si="15"/>
        <v>4495.7168655999903</v>
      </c>
    </row>
    <row r="32" spans="1:40" outlineLevel="1" x14ac:dyDescent="0.3">
      <c r="A32" s="1" t="s">
        <v>169</v>
      </c>
      <c r="B32" s="4">
        <v>0</v>
      </c>
      <c r="C32" s="4">
        <v>0</v>
      </c>
      <c r="D32" s="4">
        <v>2.3468060300000002</v>
      </c>
      <c r="E32" s="4">
        <v>0</v>
      </c>
      <c r="F32" s="4">
        <v>3.9226660000000003E-2</v>
      </c>
      <c r="G32" s="4">
        <v>0.38494207999999996</v>
      </c>
      <c r="H32" s="4">
        <v>0</v>
      </c>
      <c r="I32" s="4">
        <v>0</v>
      </c>
      <c r="J32" s="4">
        <v>0</v>
      </c>
      <c r="K32" s="4">
        <v>0</v>
      </c>
      <c r="L32" s="4">
        <v>-0.55674135000000002</v>
      </c>
      <c r="M32" s="4">
        <v>5.0046532300000006</v>
      </c>
      <c r="N32" s="6">
        <f t="shared" si="2"/>
        <v>7.2188866500000008</v>
      </c>
      <c r="O32" s="13">
        <v>0.41896499999999998</v>
      </c>
      <c r="P32" s="13">
        <v>0</v>
      </c>
      <c r="Q32" s="13">
        <v>4.0940169700000002</v>
      </c>
      <c r="R32" s="13">
        <v>22.596062</v>
      </c>
      <c r="S32" s="13">
        <v>6.6791340000000005E-2</v>
      </c>
      <c r="T32" s="13">
        <v>4.1903089200000005</v>
      </c>
      <c r="U32" s="13">
        <v>1.0739649999999998</v>
      </c>
      <c r="V32" s="13">
        <v>0</v>
      </c>
      <c r="W32" s="13">
        <v>26.773584999999997</v>
      </c>
      <c r="X32" s="13">
        <v>0</v>
      </c>
      <c r="Y32" s="13">
        <v>6.0946813499999992</v>
      </c>
      <c r="Z32" s="13">
        <v>5.0281827700000008</v>
      </c>
      <c r="AA32" s="6">
        <f t="shared" si="13"/>
        <v>70.336558350000004</v>
      </c>
      <c r="AB32" s="4">
        <f>B32+O32</f>
        <v>0.41896499999999998</v>
      </c>
      <c r="AC32" s="4">
        <f>C32+P32</f>
        <v>0</v>
      </c>
      <c r="AD32" s="4">
        <f>D32+Q32</f>
        <v>6.440823</v>
      </c>
      <c r="AE32" s="4">
        <f>E32+R32</f>
        <v>22.596062</v>
      </c>
      <c r="AF32" s="4">
        <f>F32+S32</f>
        <v>0.106018</v>
      </c>
      <c r="AG32" s="4">
        <f>G32+T32</f>
        <v>4.5752510000000006</v>
      </c>
      <c r="AH32" s="4">
        <f>H32+U32</f>
        <v>1.0739649999999998</v>
      </c>
      <c r="AI32" s="4">
        <f>I32+V32</f>
        <v>0</v>
      </c>
      <c r="AJ32" s="4">
        <f>J32+W32</f>
        <v>26.773584999999997</v>
      </c>
      <c r="AK32" s="4">
        <f>K32+X32</f>
        <v>0</v>
      </c>
      <c r="AL32" s="4">
        <f>L32+Y32</f>
        <v>5.537939999999999</v>
      </c>
      <c r="AM32" s="4">
        <f>M32+Z32</f>
        <v>10.032836000000001</v>
      </c>
      <c r="AN32" s="6">
        <f t="shared" si="15"/>
        <v>77.555444999999992</v>
      </c>
    </row>
    <row r="33" spans="1:40" outlineLevel="1" x14ac:dyDescent="0.3">
      <c r="A33" s="1" t="s">
        <v>170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6">
        <f t="shared" si="2"/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6">
        <f t="shared" si="13"/>
        <v>0</v>
      </c>
      <c r="AB33" s="4">
        <f>B33+O33</f>
        <v>0</v>
      </c>
      <c r="AC33" s="4">
        <f>C33+P33</f>
        <v>0</v>
      </c>
      <c r="AD33" s="4">
        <f>D33+Q33</f>
        <v>0</v>
      </c>
      <c r="AE33" s="4">
        <f>E33+R33</f>
        <v>0</v>
      </c>
      <c r="AF33" s="4">
        <f>F33+S33</f>
        <v>0</v>
      </c>
      <c r="AG33" s="4">
        <f>G33+T33</f>
        <v>0</v>
      </c>
      <c r="AH33" s="4">
        <f>H33+U33</f>
        <v>0</v>
      </c>
      <c r="AI33" s="4">
        <f>I33+V33</f>
        <v>0</v>
      </c>
      <c r="AJ33" s="4">
        <f>J33+W33</f>
        <v>0</v>
      </c>
      <c r="AK33" s="4">
        <f>K33+X33</f>
        <v>0</v>
      </c>
      <c r="AL33" s="4">
        <f>L33+Y33</f>
        <v>0</v>
      </c>
      <c r="AM33" s="4">
        <f>M33+Z33</f>
        <v>0</v>
      </c>
      <c r="AN33" s="6">
        <f t="shared" si="15"/>
        <v>0</v>
      </c>
    </row>
    <row r="34" spans="1:40" outlineLevel="1" x14ac:dyDescent="0.3">
      <c r="A34" s="1" t="s">
        <v>171</v>
      </c>
      <c r="B34" s="4">
        <v>106.70191277999999</v>
      </c>
      <c r="C34" s="4">
        <v>40.867143550000009</v>
      </c>
      <c r="D34" s="4">
        <v>98.75409710000001</v>
      </c>
      <c r="E34" s="4">
        <v>59.193138659999988</v>
      </c>
      <c r="F34" s="4">
        <v>101.12864130999999</v>
      </c>
      <c r="G34" s="4">
        <v>123.48953557999997</v>
      </c>
      <c r="H34" s="4">
        <v>80.227973969999994</v>
      </c>
      <c r="I34" s="4">
        <v>128.72621124999995</v>
      </c>
      <c r="J34" s="4">
        <v>211.35299037000004</v>
      </c>
      <c r="K34" s="4">
        <v>71.812540379999987</v>
      </c>
      <c r="L34" s="4">
        <v>318.92126566000024</v>
      </c>
      <c r="M34" s="4">
        <v>174.60549483999975</v>
      </c>
      <c r="N34" s="6">
        <f t="shared" si="2"/>
        <v>1515.7809454499998</v>
      </c>
      <c r="O34" s="13">
        <v>284.06469152000011</v>
      </c>
      <c r="P34" s="13">
        <v>131.96840344999998</v>
      </c>
      <c r="Q34" s="13">
        <v>230.22099079999998</v>
      </c>
      <c r="R34" s="13">
        <v>233.48912483999996</v>
      </c>
      <c r="S34" s="13">
        <v>210.38887268999994</v>
      </c>
      <c r="T34" s="13">
        <v>206.86439442000005</v>
      </c>
      <c r="U34" s="13">
        <v>183.88413903000011</v>
      </c>
      <c r="V34" s="13">
        <v>223.14559145000001</v>
      </c>
      <c r="W34" s="13">
        <v>276.47441162999962</v>
      </c>
      <c r="X34" s="13">
        <v>258.90435162000006</v>
      </c>
      <c r="Y34" s="13">
        <v>320.05211883999999</v>
      </c>
      <c r="Z34" s="13">
        <v>213.97647855999989</v>
      </c>
      <c r="AA34" s="6">
        <f t="shared" si="13"/>
        <v>2773.4335688499996</v>
      </c>
      <c r="AB34" s="4">
        <f>B34+O34</f>
        <v>390.7666043000001</v>
      </c>
      <c r="AC34" s="4">
        <f>C34+P34</f>
        <v>172.83554699999999</v>
      </c>
      <c r="AD34" s="4">
        <f>D34+Q34</f>
        <v>328.97508790000001</v>
      </c>
      <c r="AE34" s="4">
        <f>E34+R34</f>
        <v>292.68226349999998</v>
      </c>
      <c r="AF34" s="4">
        <f>F34+S34</f>
        <v>311.51751399999995</v>
      </c>
      <c r="AG34" s="4">
        <f>G34+T34</f>
        <v>330.35392999999999</v>
      </c>
      <c r="AH34" s="4">
        <f>H34+U34</f>
        <v>264.11211300000014</v>
      </c>
      <c r="AI34" s="4">
        <f>I34+V34</f>
        <v>351.87180269999999</v>
      </c>
      <c r="AJ34" s="4">
        <f>J34+W34</f>
        <v>487.82740199999967</v>
      </c>
      <c r="AK34" s="4">
        <f>K34+X34</f>
        <v>330.71689200000003</v>
      </c>
      <c r="AL34" s="4">
        <f>L34+Y34</f>
        <v>638.97338450000029</v>
      </c>
      <c r="AM34" s="4">
        <f>M34+Z34</f>
        <v>388.58197339999964</v>
      </c>
      <c r="AN34" s="6">
        <f t="shared" si="15"/>
        <v>4289.2145142999998</v>
      </c>
    </row>
    <row r="35" spans="1:40" x14ac:dyDescent="0.3">
      <c r="A35" s="5" t="s">
        <v>25</v>
      </c>
      <c r="B35" s="6">
        <f>B10-B12</f>
        <v>4977.2853370027206</v>
      </c>
      <c r="C35" s="6">
        <f t="shared" ref="C35:M35" si="17">C10-C12</f>
        <v>4227.2919515939675</v>
      </c>
      <c r="D35" s="6">
        <f t="shared" si="17"/>
        <v>16436.40901999014</v>
      </c>
      <c r="E35" s="6">
        <f t="shared" si="17"/>
        <v>7693.3240939537045</v>
      </c>
      <c r="F35" s="6">
        <f t="shared" si="17"/>
        <v>6879.1004362879321</v>
      </c>
      <c r="G35" s="6">
        <f t="shared" si="17"/>
        <v>5896.057833222414</v>
      </c>
      <c r="H35" s="6">
        <f t="shared" si="17"/>
        <v>4894.3271186358634</v>
      </c>
      <c r="I35" s="6">
        <f t="shared" si="17"/>
        <v>6082.5660175589655</v>
      </c>
      <c r="J35" s="6">
        <f t="shared" si="17"/>
        <v>6657.203702303108</v>
      </c>
      <c r="K35" s="6">
        <f t="shared" si="17"/>
        <v>7066.3107410342491</v>
      </c>
      <c r="L35" s="6">
        <f t="shared" si="17"/>
        <v>9216.3578462527403</v>
      </c>
      <c r="M35" s="6">
        <f t="shared" si="17"/>
        <v>16701.506841586433</v>
      </c>
      <c r="N35" s="6">
        <f t="shared" si="2"/>
        <v>96727.740939422234</v>
      </c>
      <c r="O35" s="6">
        <f>O10-O12</f>
        <v>-74.072070290012562</v>
      </c>
      <c r="P35" s="6">
        <f t="shared" ref="P35:Z35" si="18">P10-P12</f>
        <v>-219.19040665015655</v>
      </c>
      <c r="Q35" s="6">
        <f t="shared" si="18"/>
        <v>2777.2339189237136</v>
      </c>
      <c r="R35" s="6">
        <f t="shared" si="18"/>
        <v>1562.0717134673414</v>
      </c>
      <c r="S35" s="6">
        <f t="shared" si="18"/>
        <v>-1282.2704502077268</v>
      </c>
      <c r="T35" s="6">
        <f t="shared" si="18"/>
        <v>-113.00683534378004</v>
      </c>
      <c r="U35" s="6">
        <f t="shared" si="18"/>
        <v>-1145.3774317051798</v>
      </c>
      <c r="V35" s="6">
        <f t="shared" si="18"/>
        <v>-970.84748312000147</v>
      </c>
      <c r="W35" s="6">
        <f t="shared" si="18"/>
        <v>386.60527807448216</v>
      </c>
      <c r="X35" s="6">
        <f t="shared" si="18"/>
        <v>1674.3784976927573</v>
      </c>
      <c r="Y35" s="6">
        <f t="shared" si="18"/>
        <v>2925.8115211470422</v>
      </c>
      <c r="Z35" s="6">
        <f t="shared" si="18"/>
        <v>4973.4749942099106</v>
      </c>
      <c r="AA35" s="6">
        <f t="shared" si="13"/>
        <v>10494.811246198391</v>
      </c>
      <c r="AB35" s="6">
        <f>AB10-AB12</f>
        <v>4903.2132667127071</v>
      </c>
      <c r="AC35" s="6">
        <f t="shared" ref="AC35:AM35" si="19">AC10-AC12</f>
        <v>4008.1015449438109</v>
      </c>
      <c r="AD35" s="6">
        <f t="shared" si="19"/>
        <v>19213.642938913858</v>
      </c>
      <c r="AE35" s="6">
        <f t="shared" si="19"/>
        <v>9255.3958074210459</v>
      </c>
      <c r="AF35" s="6">
        <f t="shared" si="19"/>
        <v>5596.8299860802072</v>
      </c>
      <c r="AG35" s="6">
        <f t="shared" si="19"/>
        <v>5783.0509978786322</v>
      </c>
      <c r="AH35" s="6">
        <f t="shared" si="19"/>
        <v>3748.9496869306831</v>
      </c>
      <c r="AI35" s="6">
        <f t="shared" si="19"/>
        <v>5111.7185344389636</v>
      </c>
      <c r="AJ35" s="6">
        <f t="shared" si="19"/>
        <v>7043.8089803775911</v>
      </c>
      <c r="AK35" s="6">
        <f t="shared" si="19"/>
        <v>8740.6892387270054</v>
      </c>
      <c r="AL35" s="6">
        <f t="shared" si="19"/>
        <v>12142.169367399783</v>
      </c>
      <c r="AM35" s="6">
        <f t="shared" si="19"/>
        <v>21674.981835796345</v>
      </c>
      <c r="AN35" s="6">
        <f t="shared" si="15"/>
        <v>107222.55218562062</v>
      </c>
    </row>
    <row r="36" spans="1:40" x14ac:dyDescent="0.3">
      <c r="A36" s="5" t="s">
        <v>54</v>
      </c>
      <c r="B36" s="6">
        <f>SUM(B37:B52)</f>
        <v>1613.1682129999999</v>
      </c>
      <c r="C36" s="6">
        <f t="shared" ref="C36:M36" si="20">SUM(C37:C52)</f>
        <v>917.80448000000013</v>
      </c>
      <c r="D36" s="6">
        <f t="shared" si="20"/>
        <v>6065.4714600000016</v>
      </c>
      <c r="E36" s="6">
        <f t="shared" si="20"/>
        <v>4675.3908239999992</v>
      </c>
      <c r="F36" s="6">
        <f t="shared" si="20"/>
        <v>5436.508918999999</v>
      </c>
      <c r="G36" s="6">
        <f t="shared" si="20"/>
        <v>7284.4261120000001</v>
      </c>
      <c r="H36" s="6">
        <f t="shared" si="20"/>
        <v>3560.4292</v>
      </c>
      <c r="I36" s="6">
        <f t="shared" si="20"/>
        <v>4304.7428630000004</v>
      </c>
      <c r="J36" s="6">
        <f t="shared" si="20"/>
        <v>5987.8897929999994</v>
      </c>
      <c r="K36" s="6">
        <f t="shared" si="20"/>
        <v>5946.1580750000021</v>
      </c>
      <c r="L36" s="6">
        <f t="shared" si="20"/>
        <v>4089.9906069999988</v>
      </c>
      <c r="M36" s="6">
        <f t="shared" si="20"/>
        <v>8397.5925229999957</v>
      </c>
      <c r="N36" s="6">
        <f t="shared" si="2"/>
        <v>58279.573069000005</v>
      </c>
      <c r="O36" s="6">
        <f t="shared" ref="O36:Z36" si="21">SUM(O37:O52)</f>
        <v>101.76784399999997</v>
      </c>
      <c r="P36" s="6">
        <f t="shared" si="21"/>
        <v>136.54222999999999</v>
      </c>
      <c r="Q36" s="6">
        <f t="shared" si="21"/>
        <v>49.805712</v>
      </c>
      <c r="R36" s="6">
        <f t="shared" si="21"/>
        <v>123.31609300000005</v>
      </c>
      <c r="S36" s="6">
        <f t="shared" si="21"/>
        <v>48.35080600000002</v>
      </c>
      <c r="T36" s="6">
        <f t="shared" si="21"/>
        <v>73.227610999999996</v>
      </c>
      <c r="U36" s="6">
        <f t="shared" si="21"/>
        <v>23.962999000000003</v>
      </c>
      <c r="V36" s="6">
        <f t="shared" si="21"/>
        <v>34.370922000000014</v>
      </c>
      <c r="W36" s="6">
        <f t="shared" si="21"/>
        <v>55.923514999999988</v>
      </c>
      <c r="X36" s="6">
        <f t="shared" si="21"/>
        <v>133.25723799999986</v>
      </c>
      <c r="Y36" s="6">
        <f t="shared" si="21"/>
        <v>45.281736000000002</v>
      </c>
      <c r="Z36" s="6">
        <f t="shared" si="21"/>
        <v>40.864505999999999</v>
      </c>
      <c r="AA36" s="6">
        <f t="shared" si="13"/>
        <v>866.67121199999997</v>
      </c>
      <c r="AB36" s="6">
        <f t="shared" ref="AB36:AM36" si="22">SUM(AB37:AB52)</f>
        <v>1714.9360570000001</v>
      </c>
      <c r="AC36" s="6">
        <f t="shared" si="22"/>
        <v>1054.3467100000003</v>
      </c>
      <c r="AD36" s="6">
        <f t="shared" si="22"/>
        <v>6115.277172000001</v>
      </c>
      <c r="AE36" s="6">
        <f t="shared" si="22"/>
        <v>4798.7069169999995</v>
      </c>
      <c r="AF36" s="6">
        <f t="shared" si="22"/>
        <v>5484.8597249999993</v>
      </c>
      <c r="AG36" s="6">
        <f t="shared" si="22"/>
        <v>7357.6537230000004</v>
      </c>
      <c r="AH36" s="6">
        <f t="shared" si="22"/>
        <v>3584.3921990000003</v>
      </c>
      <c r="AI36" s="6">
        <f t="shared" si="22"/>
        <v>4339.1137849999996</v>
      </c>
      <c r="AJ36" s="6">
        <f t="shared" si="22"/>
        <v>6043.8133079999989</v>
      </c>
      <c r="AK36" s="6">
        <f t="shared" si="22"/>
        <v>6079.4153130000032</v>
      </c>
      <c r="AL36" s="6">
        <f t="shared" si="22"/>
        <v>4135.2723429999987</v>
      </c>
      <c r="AM36" s="6">
        <f t="shared" si="22"/>
        <v>8438.4570289999956</v>
      </c>
      <c r="AN36" s="6">
        <f t="shared" si="15"/>
        <v>59146.244280999999</v>
      </c>
    </row>
    <row r="37" spans="1:40" outlineLevel="1" x14ac:dyDescent="0.3">
      <c r="A37" s="1" t="s">
        <v>26</v>
      </c>
      <c r="B37" s="4">
        <v>500.61670399999991</v>
      </c>
      <c r="C37" s="4">
        <v>411.61043900000004</v>
      </c>
      <c r="D37" s="4">
        <v>4221.5769440000004</v>
      </c>
      <c r="E37" s="4">
        <v>2858.4056780000005</v>
      </c>
      <c r="F37" s="4">
        <v>4291.9142200000006</v>
      </c>
      <c r="G37" s="4">
        <v>4158.0888470000009</v>
      </c>
      <c r="H37" s="4">
        <v>1973.4626350000001</v>
      </c>
      <c r="I37" s="4">
        <v>2824.2183369999993</v>
      </c>
      <c r="J37" s="4">
        <v>4796.093934999999</v>
      </c>
      <c r="K37" s="4">
        <v>4723.4475650000022</v>
      </c>
      <c r="L37" s="4">
        <v>2234.479863999999</v>
      </c>
      <c r="M37" s="4">
        <v>4466.2405359999984</v>
      </c>
      <c r="N37" s="6">
        <f t="shared" si="2"/>
        <v>37460.155704000004</v>
      </c>
      <c r="O37" s="4"/>
      <c r="P37" s="4"/>
      <c r="Q37" s="4"/>
      <c r="R37" s="4"/>
      <c r="S37" s="4"/>
      <c r="T37" s="4"/>
      <c r="U37" s="4"/>
      <c r="V37" s="4">
        <v>-0.17853600000000006</v>
      </c>
      <c r="W37" s="4">
        <v>4.9068610000000001</v>
      </c>
      <c r="X37" s="4"/>
      <c r="Y37" s="4"/>
      <c r="Z37" s="4"/>
      <c r="AA37" s="6">
        <f t="shared" si="13"/>
        <v>4.7283249999999999</v>
      </c>
      <c r="AB37" s="4">
        <f>B37+O37</f>
        <v>500.61670399999991</v>
      </c>
      <c r="AC37" s="4">
        <f>C37+P37</f>
        <v>411.61043900000004</v>
      </c>
      <c r="AD37" s="4">
        <f>D37+Q37</f>
        <v>4221.5769440000004</v>
      </c>
      <c r="AE37" s="4">
        <f>E37+R37</f>
        <v>2858.4056780000005</v>
      </c>
      <c r="AF37" s="4">
        <f>F37+S37</f>
        <v>4291.9142200000006</v>
      </c>
      <c r="AG37" s="4">
        <f>G37+T37</f>
        <v>4158.0888470000009</v>
      </c>
      <c r="AH37" s="4">
        <f>H37+U37</f>
        <v>1973.4626350000001</v>
      </c>
      <c r="AI37" s="4">
        <f>I37+V37</f>
        <v>2824.0398009999994</v>
      </c>
      <c r="AJ37" s="4">
        <f>J37+W37</f>
        <v>4801.0007959999994</v>
      </c>
      <c r="AK37" s="4">
        <f>K37+X37</f>
        <v>4723.4475650000022</v>
      </c>
      <c r="AL37" s="4">
        <f>L37+Y37</f>
        <v>2234.479863999999</v>
      </c>
      <c r="AM37" s="4">
        <f>M37+Z37</f>
        <v>4466.2405359999984</v>
      </c>
      <c r="AN37" s="6">
        <f t="shared" si="15"/>
        <v>37464.884029000001</v>
      </c>
    </row>
    <row r="38" spans="1:40" outlineLevel="1" x14ac:dyDescent="0.3">
      <c r="A38" s="1" t="s">
        <v>27</v>
      </c>
      <c r="B38" s="4">
        <v>369.62645800000001</v>
      </c>
      <c r="C38" s="4">
        <v>308.91405800000007</v>
      </c>
      <c r="D38" s="4">
        <v>297.69977</v>
      </c>
      <c r="E38" s="4">
        <v>412.19361200000003</v>
      </c>
      <c r="F38" s="4">
        <v>396.59086400000001</v>
      </c>
      <c r="G38" s="4">
        <v>758.02613500000007</v>
      </c>
      <c r="H38" s="4">
        <v>807.40059699999995</v>
      </c>
      <c r="I38" s="4">
        <v>115.37930700000027</v>
      </c>
      <c r="J38" s="4">
        <v>601.44533999999999</v>
      </c>
      <c r="K38" s="4">
        <v>672.65608200000008</v>
      </c>
      <c r="L38" s="4">
        <v>480.93995599999994</v>
      </c>
      <c r="M38" s="4">
        <v>1212.2436790000004</v>
      </c>
      <c r="N38" s="6">
        <f t="shared" si="2"/>
        <v>6433.115858000001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6">
        <f t="shared" si="13"/>
        <v>0</v>
      </c>
      <c r="AB38" s="4">
        <f>B38+O38</f>
        <v>369.62645800000001</v>
      </c>
      <c r="AC38" s="4">
        <f>C38+P38</f>
        <v>308.91405800000007</v>
      </c>
      <c r="AD38" s="4">
        <f>D38+Q38</f>
        <v>297.69977</v>
      </c>
      <c r="AE38" s="4">
        <f>E38+R38</f>
        <v>412.19361200000003</v>
      </c>
      <c r="AF38" s="4">
        <f>F38+S38</f>
        <v>396.59086400000001</v>
      </c>
      <c r="AG38" s="4">
        <f>G38+T38</f>
        <v>758.02613500000007</v>
      </c>
      <c r="AH38" s="4">
        <f>H38+U38</f>
        <v>807.40059699999995</v>
      </c>
      <c r="AI38" s="4">
        <f>I38+V38</f>
        <v>115.37930700000027</v>
      </c>
      <c r="AJ38" s="4">
        <f>J38+W38</f>
        <v>601.44533999999999</v>
      </c>
      <c r="AK38" s="4">
        <f>K38+X38</f>
        <v>672.65608200000008</v>
      </c>
      <c r="AL38" s="4">
        <f>L38+Y38</f>
        <v>480.93995599999994</v>
      </c>
      <c r="AM38" s="4">
        <f>M38+Z38</f>
        <v>1212.2436790000004</v>
      </c>
      <c r="AN38" s="6">
        <f t="shared" si="15"/>
        <v>6433.115858000001</v>
      </c>
    </row>
    <row r="39" spans="1:40" outlineLevel="1" x14ac:dyDescent="0.3">
      <c r="A39" s="1" t="s">
        <v>28</v>
      </c>
      <c r="B39" s="4">
        <v>333.98136299999999</v>
      </c>
      <c r="C39" s="4">
        <v>33.584905999999997</v>
      </c>
      <c r="D39" s="4">
        <v>744.61649199999988</v>
      </c>
      <c r="E39" s="4">
        <v>257.11521100000004</v>
      </c>
      <c r="F39" s="4">
        <v>142.64424100000002</v>
      </c>
      <c r="G39" s="4">
        <v>48.932658999999994</v>
      </c>
      <c r="H39" s="4">
        <v>195.98366700000003</v>
      </c>
      <c r="I39" s="4">
        <v>687.34336400000007</v>
      </c>
      <c r="J39" s="4">
        <v>82.830035000000038</v>
      </c>
      <c r="K39" s="4">
        <v>70.786432000000005</v>
      </c>
      <c r="L39" s="4">
        <v>623.49620800000002</v>
      </c>
      <c r="M39" s="4">
        <v>107.29036300000006</v>
      </c>
      <c r="N39" s="6">
        <f t="shared" si="2"/>
        <v>3328.6049410000001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6">
        <f t="shared" si="13"/>
        <v>0</v>
      </c>
      <c r="AB39" s="4">
        <f>B39+O39</f>
        <v>333.98136299999999</v>
      </c>
      <c r="AC39" s="4">
        <f>C39+P39</f>
        <v>33.584905999999997</v>
      </c>
      <c r="AD39" s="4">
        <f>D39+Q39</f>
        <v>744.61649199999988</v>
      </c>
      <c r="AE39" s="4">
        <f>E39+R39</f>
        <v>257.11521100000004</v>
      </c>
      <c r="AF39" s="4">
        <f>F39+S39</f>
        <v>142.64424100000002</v>
      </c>
      <c r="AG39" s="4">
        <f>G39+T39</f>
        <v>48.932658999999994</v>
      </c>
      <c r="AH39" s="4">
        <f>H39+U39</f>
        <v>195.98366700000003</v>
      </c>
      <c r="AI39" s="4">
        <f>I39+V39</f>
        <v>687.34336400000007</v>
      </c>
      <c r="AJ39" s="4">
        <f>J39+W39</f>
        <v>82.830035000000038</v>
      </c>
      <c r="AK39" s="4">
        <f>K39+X39</f>
        <v>70.786432000000005</v>
      </c>
      <c r="AL39" s="4">
        <f>L39+Y39</f>
        <v>623.49620800000002</v>
      </c>
      <c r="AM39" s="4">
        <f>M39+Z39</f>
        <v>107.29036300000006</v>
      </c>
      <c r="AN39" s="6">
        <f t="shared" si="15"/>
        <v>3328.6049410000001</v>
      </c>
    </row>
    <row r="40" spans="1:40" outlineLevel="1" x14ac:dyDescent="0.3">
      <c r="A40" s="1" t="s">
        <v>11</v>
      </c>
      <c r="B40" s="4">
        <v>0</v>
      </c>
      <c r="C40" s="4">
        <v>0</v>
      </c>
      <c r="D40" s="4">
        <v>0</v>
      </c>
      <c r="E40" s="4">
        <v>0.20900000000000318</v>
      </c>
      <c r="F40" s="4">
        <v>0</v>
      </c>
      <c r="G40" s="4">
        <v>0</v>
      </c>
      <c r="H40" s="4">
        <v>0</v>
      </c>
      <c r="I40" s="4">
        <v>28</v>
      </c>
      <c r="J40" s="4">
        <v>0</v>
      </c>
      <c r="K40" s="4">
        <v>0</v>
      </c>
      <c r="L40" s="4">
        <v>0</v>
      </c>
      <c r="M40" s="4">
        <v>-28</v>
      </c>
      <c r="N40" s="6">
        <f t="shared" si="2"/>
        <v>0.20900000000000318</v>
      </c>
      <c r="O40" s="4">
        <v>96.499239999999958</v>
      </c>
      <c r="P40" s="4">
        <v>131.914614</v>
      </c>
      <c r="Q40" s="4">
        <v>45.262329999999999</v>
      </c>
      <c r="R40" s="4">
        <v>118.73248200000005</v>
      </c>
      <c r="S40" s="4">
        <v>43.561180000000022</v>
      </c>
      <c r="T40" s="4">
        <v>68.50383699999999</v>
      </c>
      <c r="U40" s="4">
        <v>18.727350000000001</v>
      </c>
      <c r="V40" s="4">
        <v>30.418234000000012</v>
      </c>
      <c r="W40" s="4">
        <v>46.955575999999994</v>
      </c>
      <c r="X40" s="4">
        <v>128.29978799999986</v>
      </c>
      <c r="Y40" s="4">
        <v>40.869793000000001</v>
      </c>
      <c r="Z40" s="4">
        <v>34.558745000000002</v>
      </c>
      <c r="AA40" s="6">
        <f t="shared" si="13"/>
        <v>804.30316899999991</v>
      </c>
      <c r="AB40" s="4">
        <f>B40+O40</f>
        <v>96.499239999999958</v>
      </c>
      <c r="AC40" s="4">
        <f>C40+P40</f>
        <v>131.914614</v>
      </c>
      <c r="AD40" s="4">
        <f>D40+Q40</f>
        <v>45.262329999999999</v>
      </c>
      <c r="AE40" s="4">
        <f>E40+R40</f>
        <v>118.94148200000005</v>
      </c>
      <c r="AF40" s="4">
        <f>F40+S40</f>
        <v>43.561180000000022</v>
      </c>
      <c r="AG40" s="4">
        <f>G40+T40</f>
        <v>68.50383699999999</v>
      </c>
      <c r="AH40" s="4">
        <f>H40+U40</f>
        <v>18.727350000000001</v>
      </c>
      <c r="AI40" s="4">
        <f>I40+V40</f>
        <v>58.418234000000012</v>
      </c>
      <c r="AJ40" s="4">
        <f>J40+W40</f>
        <v>46.955575999999994</v>
      </c>
      <c r="AK40" s="4">
        <f>K40+X40</f>
        <v>128.29978799999986</v>
      </c>
      <c r="AL40" s="4">
        <f>L40+Y40</f>
        <v>40.869793000000001</v>
      </c>
      <c r="AM40" s="4">
        <f>M40+Z40</f>
        <v>6.5587450000000018</v>
      </c>
      <c r="AN40" s="6">
        <f t="shared" si="15"/>
        <v>804.51216899999997</v>
      </c>
    </row>
    <row r="41" spans="1:40" outlineLevel="1" x14ac:dyDescent="0.3">
      <c r="A41" s="1" t="s">
        <v>29</v>
      </c>
      <c r="B41" s="4">
        <v>39.245183999999995</v>
      </c>
      <c r="C41" s="4">
        <v>-39.245183999999995</v>
      </c>
      <c r="D41" s="4">
        <v>1.0279564319307403E-15</v>
      </c>
      <c r="E41" s="4">
        <v>0</v>
      </c>
      <c r="F41" s="4">
        <v>181.65541999999999</v>
      </c>
      <c r="G41" s="4">
        <v>18.386793000000004</v>
      </c>
      <c r="H41" s="4">
        <v>142.62065900000002</v>
      </c>
      <c r="I41" s="4">
        <v>1.8349999999999866</v>
      </c>
      <c r="J41" s="4">
        <v>0</v>
      </c>
      <c r="K41" s="4">
        <v>-9.9999999999999995E-7</v>
      </c>
      <c r="L41" s="4">
        <v>1048.147123</v>
      </c>
      <c r="M41" s="4">
        <v>153.89462599999996</v>
      </c>
      <c r="N41" s="6">
        <f t="shared" si="2"/>
        <v>1546.53962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6">
        <f t="shared" si="13"/>
        <v>0</v>
      </c>
      <c r="AB41" s="4">
        <f>B41+O41</f>
        <v>39.245183999999995</v>
      </c>
      <c r="AC41" s="4">
        <f>C41+P41</f>
        <v>-39.245183999999995</v>
      </c>
      <c r="AD41" s="4">
        <f>D41+Q41</f>
        <v>1.0279564319307403E-15</v>
      </c>
      <c r="AE41" s="4">
        <f>E41+R41</f>
        <v>0</v>
      </c>
      <c r="AF41" s="4">
        <f>F41+S41</f>
        <v>181.65541999999999</v>
      </c>
      <c r="AG41" s="4">
        <f>G41+T41</f>
        <v>18.386793000000004</v>
      </c>
      <c r="AH41" s="4">
        <f>H41+U41</f>
        <v>142.62065900000002</v>
      </c>
      <c r="AI41" s="4">
        <f>I41+V41</f>
        <v>1.8349999999999866</v>
      </c>
      <c r="AJ41" s="4">
        <f>J41+W41</f>
        <v>0</v>
      </c>
      <c r="AK41" s="4">
        <f>K41+X41</f>
        <v>-9.9999999999999995E-7</v>
      </c>
      <c r="AL41" s="4">
        <f>L41+Y41</f>
        <v>1048.147123</v>
      </c>
      <c r="AM41" s="4">
        <f>M41+Z41</f>
        <v>153.89462599999996</v>
      </c>
      <c r="AN41" s="6">
        <f t="shared" si="15"/>
        <v>1546.53962</v>
      </c>
    </row>
    <row r="42" spans="1:40" outlineLevel="1" x14ac:dyDescent="0.3">
      <c r="A42" s="1" t="s">
        <v>30</v>
      </c>
      <c r="B42" s="4">
        <v>100.750834</v>
      </c>
      <c r="C42" s="4">
        <v>51.142923999999994</v>
      </c>
      <c r="D42" s="4">
        <v>477.94230100000038</v>
      </c>
      <c r="E42" s="4">
        <v>543.7410799999999</v>
      </c>
      <c r="F42" s="4">
        <v>167.859904</v>
      </c>
      <c r="G42" s="4">
        <v>1926.3174789999998</v>
      </c>
      <c r="H42" s="4">
        <v>-1.5246860000000051</v>
      </c>
      <c r="I42" s="4">
        <v>260.48695799999996</v>
      </c>
      <c r="J42" s="4">
        <v>35.548008999999944</v>
      </c>
      <c r="K42" s="4">
        <v>198.98470499999999</v>
      </c>
      <c r="L42" s="4">
        <v>-766.71602600000017</v>
      </c>
      <c r="M42" s="4">
        <v>1580.2482799999998</v>
      </c>
      <c r="N42" s="6">
        <f t="shared" si="2"/>
        <v>4574.7817619999996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6">
        <f t="shared" si="13"/>
        <v>0</v>
      </c>
      <c r="AB42" s="4">
        <f>B42+O42</f>
        <v>100.750834</v>
      </c>
      <c r="AC42" s="4">
        <f>C42+P42</f>
        <v>51.142923999999994</v>
      </c>
      <c r="AD42" s="4">
        <f>D42+Q42</f>
        <v>477.94230100000038</v>
      </c>
      <c r="AE42" s="4">
        <f>E42+R42</f>
        <v>543.7410799999999</v>
      </c>
      <c r="AF42" s="4">
        <f>F42+S42</f>
        <v>167.859904</v>
      </c>
      <c r="AG42" s="4">
        <f>G42+T42</f>
        <v>1926.3174789999998</v>
      </c>
      <c r="AH42" s="4">
        <f>H42+U42</f>
        <v>-1.5246860000000051</v>
      </c>
      <c r="AI42" s="4">
        <f>I42+V42</f>
        <v>260.48695799999996</v>
      </c>
      <c r="AJ42" s="4">
        <f>J42+W42</f>
        <v>35.548008999999944</v>
      </c>
      <c r="AK42" s="4">
        <f>K42+X42</f>
        <v>198.98470499999999</v>
      </c>
      <c r="AL42" s="4">
        <f>L42+Y42</f>
        <v>-766.71602600000017</v>
      </c>
      <c r="AM42" s="4">
        <f>M42+Z42</f>
        <v>1580.2482799999998</v>
      </c>
      <c r="AN42" s="6">
        <f t="shared" si="15"/>
        <v>4574.7817619999996</v>
      </c>
    </row>
    <row r="43" spans="1:40" outlineLevel="1" x14ac:dyDescent="0.3">
      <c r="A43" s="1" t="s">
        <v>31</v>
      </c>
      <c r="B43" s="4">
        <v>18.173743999999999</v>
      </c>
      <c r="C43" s="4">
        <v>1.7798740000000117</v>
      </c>
      <c r="D43" s="4">
        <v>74.830185000000014</v>
      </c>
      <c r="E43" s="4">
        <v>297.79776500000003</v>
      </c>
      <c r="F43" s="4">
        <v>-3.895842</v>
      </c>
      <c r="G43" s="4">
        <v>2.7829540000000001</v>
      </c>
      <c r="H43" s="4">
        <v>149.264273</v>
      </c>
      <c r="I43" s="4">
        <v>117.72091300000022</v>
      </c>
      <c r="J43" s="4">
        <v>-3.1496460000000139</v>
      </c>
      <c r="K43" s="4">
        <v>10.292734999999999</v>
      </c>
      <c r="L43" s="4">
        <v>-5.6350920000000011</v>
      </c>
      <c r="M43" s="4">
        <v>193.16503799999998</v>
      </c>
      <c r="N43" s="6">
        <f t="shared" si="2"/>
        <v>853.12690100000032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6">
        <f t="shared" si="13"/>
        <v>0</v>
      </c>
      <c r="AB43" s="4">
        <f>B43+O43</f>
        <v>18.173743999999999</v>
      </c>
      <c r="AC43" s="4">
        <f>C43+P43</f>
        <v>1.7798740000000117</v>
      </c>
      <c r="AD43" s="4">
        <f>D43+Q43</f>
        <v>74.830185000000014</v>
      </c>
      <c r="AE43" s="4">
        <f>E43+R43</f>
        <v>297.79776500000003</v>
      </c>
      <c r="AF43" s="4">
        <f>F43+S43</f>
        <v>-3.895842</v>
      </c>
      <c r="AG43" s="4">
        <f>G43+T43</f>
        <v>2.7829540000000001</v>
      </c>
      <c r="AH43" s="4">
        <f>H43+U43</f>
        <v>149.264273</v>
      </c>
      <c r="AI43" s="4">
        <f>I43+V43</f>
        <v>117.72091300000022</v>
      </c>
      <c r="AJ43" s="4">
        <f>J43+W43</f>
        <v>-3.1496460000000139</v>
      </c>
      <c r="AK43" s="4">
        <f>K43+X43</f>
        <v>10.292734999999999</v>
      </c>
      <c r="AL43" s="4">
        <f>L43+Y43</f>
        <v>-5.6350920000000011</v>
      </c>
      <c r="AM43" s="4">
        <f>M43+Z43</f>
        <v>193.16503799999998</v>
      </c>
      <c r="AN43" s="6">
        <f t="shared" si="15"/>
        <v>853.12690100000032</v>
      </c>
    </row>
    <row r="44" spans="1:40" outlineLevel="1" x14ac:dyDescent="0.3">
      <c r="A44" s="1" t="s">
        <v>32</v>
      </c>
      <c r="B44" s="4">
        <v>2.4210120000000006</v>
      </c>
      <c r="C44" s="4">
        <v>2.5668100000000003</v>
      </c>
      <c r="D44" s="4">
        <v>3.8627389999999995</v>
      </c>
      <c r="E44" s="4">
        <v>0.97915399999999986</v>
      </c>
      <c r="F44" s="4">
        <v>0.32830000000000042</v>
      </c>
      <c r="G44" s="4">
        <v>0.77510200000000007</v>
      </c>
      <c r="H44" s="4">
        <v>4.7650259999999998</v>
      </c>
      <c r="I44" s="4">
        <v>0.33479600000000004</v>
      </c>
      <c r="J44" s="4">
        <v>7.0763280000000002</v>
      </c>
      <c r="K44" s="4">
        <v>0.48796899999999999</v>
      </c>
      <c r="L44" s="4">
        <v>1.7831260000000007</v>
      </c>
      <c r="M44" s="4">
        <v>2.6336550000000001</v>
      </c>
      <c r="N44" s="6">
        <f t="shared" si="2"/>
        <v>28.014017000000003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6">
        <f t="shared" si="13"/>
        <v>0</v>
      </c>
      <c r="AB44" s="4">
        <f>B44+O44</f>
        <v>2.4210120000000006</v>
      </c>
      <c r="AC44" s="4">
        <f>C44+P44</f>
        <v>2.5668100000000003</v>
      </c>
      <c r="AD44" s="4">
        <f>D44+Q44</f>
        <v>3.8627389999999995</v>
      </c>
      <c r="AE44" s="4">
        <f>E44+R44</f>
        <v>0.97915399999999986</v>
      </c>
      <c r="AF44" s="4">
        <f>F44+S44</f>
        <v>0.32830000000000042</v>
      </c>
      <c r="AG44" s="4">
        <f>G44+T44</f>
        <v>0.77510200000000007</v>
      </c>
      <c r="AH44" s="4">
        <f>H44+U44</f>
        <v>4.7650259999999998</v>
      </c>
      <c r="AI44" s="4">
        <f>I44+V44</f>
        <v>0.33479600000000004</v>
      </c>
      <c r="AJ44" s="4">
        <f>J44+W44</f>
        <v>7.0763280000000002</v>
      </c>
      <c r="AK44" s="4">
        <f>K44+X44</f>
        <v>0.48796899999999999</v>
      </c>
      <c r="AL44" s="4">
        <f>L44+Y44</f>
        <v>1.7831260000000007</v>
      </c>
      <c r="AM44" s="4">
        <f>M44+Z44</f>
        <v>2.6336550000000001</v>
      </c>
      <c r="AN44" s="6">
        <f t="shared" si="15"/>
        <v>28.014017000000003</v>
      </c>
    </row>
    <row r="45" spans="1:40" outlineLevel="1" x14ac:dyDescent="0.3">
      <c r="A45" s="1" t="s">
        <v>33</v>
      </c>
      <c r="B45" s="4">
        <v>54.734565000000003</v>
      </c>
      <c r="C45" s="4">
        <v>-23.995747000000019</v>
      </c>
      <c r="D45" s="4">
        <v>48.135905999999991</v>
      </c>
      <c r="E45" s="4">
        <v>68.961701999999974</v>
      </c>
      <c r="F45" s="4">
        <v>28.910678999999991</v>
      </c>
      <c r="G45" s="4">
        <v>6.2664110000000015</v>
      </c>
      <c r="H45" s="4">
        <v>52.175688999999998</v>
      </c>
      <c r="I45" s="4">
        <v>41.777246999999939</v>
      </c>
      <c r="J45" s="4">
        <v>175.447125</v>
      </c>
      <c r="K45" s="4">
        <v>22.040374000000003</v>
      </c>
      <c r="L45" s="4">
        <v>139.69871600000002</v>
      </c>
      <c r="M45" s="4">
        <v>130.93114300000002</v>
      </c>
      <c r="N45" s="6">
        <f t="shared" si="2"/>
        <v>745.08380999999997</v>
      </c>
      <c r="O45" s="4">
        <v>1.0938390000000002</v>
      </c>
      <c r="P45" s="4">
        <v>0</v>
      </c>
      <c r="Q45" s="4">
        <v>2.4950999999999997E-2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6">
        <f t="shared" si="13"/>
        <v>1.1187900000000002</v>
      </c>
      <c r="AB45" s="4">
        <f>B45+O45</f>
        <v>55.828404000000006</v>
      </c>
      <c r="AC45" s="4">
        <f>C45+P45</f>
        <v>-23.995747000000019</v>
      </c>
      <c r="AD45" s="4">
        <f>D45+Q45</f>
        <v>48.160856999999993</v>
      </c>
      <c r="AE45" s="4">
        <f>E45+R45</f>
        <v>68.961701999999974</v>
      </c>
      <c r="AF45" s="4">
        <f>F45+S45</f>
        <v>28.910678999999991</v>
      </c>
      <c r="AG45" s="4">
        <f>G45+T45</f>
        <v>6.2664110000000015</v>
      </c>
      <c r="AH45" s="4">
        <f>H45+U45</f>
        <v>52.175688999999998</v>
      </c>
      <c r="AI45" s="4">
        <f>I45+V45</f>
        <v>41.777246999999939</v>
      </c>
      <c r="AJ45" s="4">
        <f>J45+W45</f>
        <v>175.447125</v>
      </c>
      <c r="AK45" s="4">
        <f>K45+X45</f>
        <v>22.040374000000003</v>
      </c>
      <c r="AL45" s="4">
        <f>L45+Y45</f>
        <v>139.69871600000002</v>
      </c>
      <c r="AM45" s="4">
        <f>M45+Z45</f>
        <v>130.93114300000002</v>
      </c>
      <c r="AN45" s="6">
        <f t="shared" si="15"/>
        <v>746.20259999999996</v>
      </c>
    </row>
    <row r="46" spans="1:40" outlineLevel="1" x14ac:dyDescent="0.3">
      <c r="A46" s="1" t="s">
        <v>34</v>
      </c>
      <c r="B46" s="4">
        <v>1.5132899999999998</v>
      </c>
      <c r="C46" s="4">
        <v>0.99505199999999983</v>
      </c>
      <c r="D46" s="4">
        <v>2.2330190000000001</v>
      </c>
      <c r="E46" s="4">
        <v>2.0395529999999997</v>
      </c>
      <c r="F46" s="4">
        <v>0</v>
      </c>
      <c r="G46" s="4">
        <v>0.20875899999999997</v>
      </c>
      <c r="H46" s="4">
        <v>-2.749999999999999E-3</v>
      </c>
      <c r="I46" s="4">
        <v>3.7166000000000005E-2</v>
      </c>
      <c r="J46" s="4">
        <v>25.487599999999997</v>
      </c>
      <c r="K46" s="4">
        <v>-23.528959999999998</v>
      </c>
      <c r="L46" s="4">
        <v>14.818851</v>
      </c>
      <c r="M46" s="4">
        <v>0.15873399999999999</v>
      </c>
      <c r="N46" s="6">
        <f t="shared" si="2"/>
        <v>23.960314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6">
        <f t="shared" si="13"/>
        <v>0</v>
      </c>
      <c r="AB46" s="4">
        <f>B46+O46</f>
        <v>1.5132899999999998</v>
      </c>
      <c r="AC46" s="4">
        <f>C46+P46</f>
        <v>0.99505199999999983</v>
      </c>
      <c r="AD46" s="4">
        <f>D46+Q46</f>
        <v>2.2330190000000001</v>
      </c>
      <c r="AE46" s="4">
        <f>E46+R46</f>
        <v>2.0395529999999997</v>
      </c>
      <c r="AF46" s="4">
        <f>F46+S46</f>
        <v>0</v>
      </c>
      <c r="AG46" s="4">
        <f>G46+T46</f>
        <v>0.20875899999999997</v>
      </c>
      <c r="AH46" s="4">
        <f>H46+U46</f>
        <v>-2.749999999999999E-3</v>
      </c>
      <c r="AI46" s="4">
        <f>I46+V46</f>
        <v>3.7166000000000005E-2</v>
      </c>
      <c r="AJ46" s="4">
        <f>J46+W46</f>
        <v>25.487599999999997</v>
      </c>
      <c r="AK46" s="4">
        <f>K46+X46</f>
        <v>-23.528959999999998</v>
      </c>
      <c r="AL46" s="4">
        <f>L46+Y46</f>
        <v>14.818851</v>
      </c>
      <c r="AM46" s="4">
        <f>M46+Z46</f>
        <v>0.15873399999999999</v>
      </c>
      <c r="AN46" s="6">
        <f t="shared" si="15"/>
        <v>23.960314</v>
      </c>
    </row>
    <row r="47" spans="1:40" outlineLevel="1" x14ac:dyDescent="0.3">
      <c r="A47" s="1" t="s">
        <v>35</v>
      </c>
      <c r="B47" s="4">
        <v>162.331794</v>
      </c>
      <c r="C47" s="4">
        <v>165.18115399999988</v>
      </c>
      <c r="D47" s="4">
        <v>174.94876799999997</v>
      </c>
      <c r="E47" s="4">
        <v>216.28340000000003</v>
      </c>
      <c r="F47" s="4">
        <v>207.57298500000007</v>
      </c>
      <c r="G47" s="4">
        <v>340.29617099999984</v>
      </c>
      <c r="H47" s="4">
        <v>217.19213099999999</v>
      </c>
      <c r="I47" s="4">
        <v>200.14572099999995</v>
      </c>
      <c r="J47" s="4">
        <v>225.10277000000005</v>
      </c>
      <c r="K47" s="4">
        <v>240.80226599999997</v>
      </c>
      <c r="L47" s="4">
        <v>243.94655299999994</v>
      </c>
      <c r="M47" s="4">
        <v>551.6163899999998</v>
      </c>
      <c r="N47" s="6">
        <f t="shared" si="2"/>
        <v>2945.420102999999</v>
      </c>
      <c r="O47" s="4">
        <v>3.8453300000000001</v>
      </c>
      <c r="P47" s="4">
        <v>4.5376159999999999</v>
      </c>
      <c r="Q47" s="4">
        <v>4.3836110000000001</v>
      </c>
      <c r="R47" s="4">
        <v>4.4936110000000005</v>
      </c>
      <c r="S47" s="4">
        <v>4.6428000000000003</v>
      </c>
      <c r="T47" s="4">
        <v>4.6337739999999998</v>
      </c>
      <c r="U47" s="4">
        <v>4.5605039999999999</v>
      </c>
      <c r="V47" s="4">
        <v>4.0246240000000002</v>
      </c>
      <c r="W47" s="4">
        <v>3.6480780000000008</v>
      </c>
      <c r="X47" s="4">
        <v>3.6170059999999999</v>
      </c>
      <c r="Y47" s="4">
        <v>3.6326620000000003</v>
      </c>
      <c r="Z47" s="4">
        <v>6.1875030000000004</v>
      </c>
      <c r="AA47" s="6">
        <f t="shared" si="13"/>
        <v>52.207119000000006</v>
      </c>
      <c r="AB47" s="4">
        <f>B47+O47</f>
        <v>166.17712399999999</v>
      </c>
      <c r="AC47" s="4">
        <f>C47+P47</f>
        <v>169.71876999999989</v>
      </c>
      <c r="AD47" s="4">
        <f>D47+Q47</f>
        <v>179.33237899999997</v>
      </c>
      <c r="AE47" s="4">
        <f>E47+R47</f>
        <v>220.77701100000002</v>
      </c>
      <c r="AF47" s="4">
        <f>F47+S47</f>
        <v>212.21578500000007</v>
      </c>
      <c r="AG47" s="4">
        <f>G47+T47</f>
        <v>344.92994499999986</v>
      </c>
      <c r="AH47" s="4">
        <f>H47+U47</f>
        <v>221.752635</v>
      </c>
      <c r="AI47" s="4">
        <f>I47+V47</f>
        <v>204.17034499999994</v>
      </c>
      <c r="AJ47" s="4">
        <f>J47+W47</f>
        <v>228.75084800000005</v>
      </c>
      <c r="AK47" s="4">
        <f>K47+X47</f>
        <v>244.41927199999998</v>
      </c>
      <c r="AL47" s="4">
        <f>L47+Y47</f>
        <v>247.57921499999995</v>
      </c>
      <c r="AM47" s="4">
        <f>M47+Z47</f>
        <v>557.80389299999979</v>
      </c>
      <c r="AN47" s="6">
        <f t="shared" si="15"/>
        <v>2997.6272219999996</v>
      </c>
    </row>
    <row r="48" spans="1:40" outlineLevel="1" x14ac:dyDescent="0.3">
      <c r="A48" s="1" t="s">
        <v>19</v>
      </c>
      <c r="B48" s="4">
        <v>0</v>
      </c>
      <c r="C48" s="4">
        <v>0</v>
      </c>
      <c r="D48" s="4">
        <v>0</v>
      </c>
      <c r="E48" s="4">
        <v>7.6079999999999995E-2</v>
      </c>
      <c r="F48" s="4">
        <v>0.92349999999999999</v>
      </c>
      <c r="G48" s="4">
        <v>6.7983999999999989E-2</v>
      </c>
      <c r="H48" s="4">
        <v>7.2800000000000004E-2</v>
      </c>
      <c r="I48" s="4">
        <v>0</v>
      </c>
      <c r="J48" s="4">
        <v>0.20979999999999999</v>
      </c>
      <c r="K48" s="4">
        <v>0</v>
      </c>
      <c r="L48" s="4">
        <v>0</v>
      </c>
      <c r="M48" s="4">
        <v>9.5693000000000014E-2</v>
      </c>
      <c r="N48" s="6">
        <f t="shared" si="2"/>
        <v>1.4458569999999999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6">
        <f t="shared" si="13"/>
        <v>0</v>
      </c>
      <c r="AB48" s="4">
        <f>B48+O48</f>
        <v>0</v>
      </c>
      <c r="AC48" s="4">
        <f>C48+P48</f>
        <v>0</v>
      </c>
      <c r="AD48" s="4">
        <f>D48+Q48</f>
        <v>0</v>
      </c>
      <c r="AE48" s="4">
        <f>E48+R48</f>
        <v>7.6079999999999995E-2</v>
      </c>
      <c r="AF48" s="4">
        <f>F48+S48</f>
        <v>0.92349999999999999</v>
      </c>
      <c r="AG48" s="4">
        <f>G48+T48</f>
        <v>6.7983999999999989E-2</v>
      </c>
      <c r="AH48" s="4">
        <f>H48+U48</f>
        <v>7.2800000000000004E-2</v>
      </c>
      <c r="AI48" s="4">
        <f>I48+V48</f>
        <v>0</v>
      </c>
      <c r="AJ48" s="4">
        <f>J48+W48</f>
        <v>0.20979999999999999</v>
      </c>
      <c r="AK48" s="4">
        <f>K48+X48</f>
        <v>0</v>
      </c>
      <c r="AL48" s="4">
        <f>L48+Y48</f>
        <v>0</v>
      </c>
      <c r="AM48" s="4">
        <f>M48+Z48</f>
        <v>9.5693000000000014E-2</v>
      </c>
      <c r="AN48" s="6">
        <f t="shared" si="15"/>
        <v>1.4458569999999999</v>
      </c>
    </row>
    <row r="49" spans="1:40" outlineLevel="1" x14ac:dyDescent="0.3">
      <c r="A49" s="1" t="s">
        <v>20</v>
      </c>
      <c r="B49" s="4">
        <v>0</v>
      </c>
      <c r="C49" s="4">
        <v>0</v>
      </c>
      <c r="D49" s="4">
        <v>0</v>
      </c>
      <c r="E49" s="4">
        <v>9.1742999999999991E-2</v>
      </c>
      <c r="F49" s="4">
        <v>2.7523000000000002E-2</v>
      </c>
      <c r="G49" s="4">
        <v>0</v>
      </c>
      <c r="H49" s="4">
        <v>0</v>
      </c>
      <c r="I49" s="4">
        <v>1.3877787807814457E-17</v>
      </c>
      <c r="J49" s="4">
        <v>2.5305999999999995E-2</v>
      </c>
      <c r="K49" s="4">
        <v>0</v>
      </c>
      <c r="L49" s="4">
        <v>4.5872000000000003E-2</v>
      </c>
      <c r="M49" s="4">
        <v>-5.1199999999999857E-4</v>
      </c>
      <c r="N49" s="6">
        <f t="shared" si="2"/>
        <v>0.18993199999999999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6">
        <f t="shared" si="13"/>
        <v>0</v>
      </c>
      <c r="AB49" s="4">
        <f>B49+O49</f>
        <v>0</v>
      </c>
      <c r="AC49" s="4">
        <f>C49+P49</f>
        <v>0</v>
      </c>
      <c r="AD49" s="4">
        <f>D49+Q49</f>
        <v>0</v>
      </c>
      <c r="AE49" s="4">
        <f>E49+R49</f>
        <v>9.1742999999999991E-2</v>
      </c>
      <c r="AF49" s="4">
        <f>F49+S49</f>
        <v>2.7523000000000002E-2</v>
      </c>
      <c r="AG49" s="4">
        <f>G49+T49</f>
        <v>0</v>
      </c>
      <c r="AH49" s="4">
        <f>H49+U49</f>
        <v>0</v>
      </c>
      <c r="AI49" s="4">
        <f>I49+V49</f>
        <v>1.3877787807814457E-17</v>
      </c>
      <c r="AJ49" s="4">
        <f>J49+W49</f>
        <v>2.5305999999999995E-2</v>
      </c>
      <c r="AK49" s="4">
        <f>K49+X49</f>
        <v>0</v>
      </c>
      <c r="AL49" s="4">
        <f>L49+Y49</f>
        <v>4.5872000000000003E-2</v>
      </c>
      <c r="AM49" s="4">
        <f>M49+Z49</f>
        <v>-5.1199999999999857E-4</v>
      </c>
      <c r="AN49" s="6">
        <f t="shared" si="15"/>
        <v>0.18993199999999999</v>
      </c>
    </row>
    <row r="50" spans="1:40" outlineLevel="1" x14ac:dyDescent="0.3">
      <c r="A50" s="1" t="s">
        <v>21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6">
        <f t="shared" si="2"/>
        <v>0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6">
        <f t="shared" si="13"/>
        <v>0</v>
      </c>
      <c r="AB50" s="4">
        <f>B50+O50</f>
        <v>0</v>
      </c>
      <c r="AC50" s="4">
        <f>C50+P50</f>
        <v>0</v>
      </c>
      <c r="AD50" s="4">
        <f>D50+Q50</f>
        <v>0</v>
      </c>
      <c r="AE50" s="4">
        <f>E50+R50</f>
        <v>0</v>
      </c>
      <c r="AF50" s="4">
        <f>F50+S50</f>
        <v>0</v>
      </c>
      <c r="AG50" s="4">
        <f>G50+T50</f>
        <v>0</v>
      </c>
      <c r="AH50" s="4">
        <f>H50+U50</f>
        <v>0</v>
      </c>
      <c r="AI50" s="4">
        <f>I50+V50</f>
        <v>0</v>
      </c>
      <c r="AJ50" s="4">
        <f>J50+W50</f>
        <v>0</v>
      </c>
      <c r="AK50" s="4">
        <f>K50+X50</f>
        <v>0</v>
      </c>
      <c r="AL50" s="4">
        <f>L50+Y50</f>
        <v>0</v>
      </c>
      <c r="AM50" s="4">
        <f>M50+Z50</f>
        <v>0</v>
      </c>
      <c r="AN50" s="6">
        <f t="shared" si="15"/>
        <v>0</v>
      </c>
    </row>
    <row r="51" spans="1:40" outlineLevel="1" x14ac:dyDescent="0.3">
      <c r="A51" s="1" t="s">
        <v>22</v>
      </c>
      <c r="B51" s="4">
        <v>1.3183898417423734E-16</v>
      </c>
      <c r="C51" s="4">
        <v>0.111983</v>
      </c>
      <c r="D51" s="4">
        <v>0</v>
      </c>
      <c r="E51" s="4">
        <v>6.0457470000000004</v>
      </c>
      <c r="F51" s="4">
        <v>-6.0457470000000004</v>
      </c>
      <c r="G51" s="4">
        <v>0.14333899999999999</v>
      </c>
      <c r="H51" s="4">
        <v>-9.7963999999999996E-2</v>
      </c>
      <c r="I51" s="4">
        <v>6.4516000000000004E-2</v>
      </c>
      <c r="J51" s="4">
        <v>9.5008410000000012</v>
      </c>
      <c r="K51" s="4">
        <v>2.6523000000000001E-2</v>
      </c>
      <c r="L51" s="4">
        <v>-9.5273640000000004</v>
      </c>
      <c r="M51" s="4">
        <v>0.42791800000000002</v>
      </c>
      <c r="N51" s="6">
        <f t="shared" si="2"/>
        <v>0.6497919999999997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6">
        <f t="shared" si="13"/>
        <v>0</v>
      </c>
      <c r="AB51" s="4">
        <f>B51+O51</f>
        <v>1.3183898417423734E-16</v>
      </c>
      <c r="AC51" s="4">
        <f>C51+P51</f>
        <v>0.111983</v>
      </c>
      <c r="AD51" s="4">
        <f>D51+Q51</f>
        <v>0</v>
      </c>
      <c r="AE51" s="4">
        <f>E51+R51</f>
        <v>6.0457470000000004</v>
      </c>
      <c r="AF51" s="4">
        <f>F51+S51</f>
        <v>-6.0457470000000004</v>
      </c>
      <c r="AG51" s="4">
        <f>G51+T51</f>
        <v>0.14333899999999999</v>
      </c>
      <c r="AH51" s="4">
        <f>H51+U51</f>
        <v>-9.7963999999999996E-2</v>
      </c>
      <c r="AI51" s="4">
        <f>I51+V51</f>
        <v>6.4516000000000004E-2</v>
      </c>
      <c r="AJ51" s="4">
        <f>J51+W51</f>
        <v>9.5008410000000012</v>
      </c>
      <c r="AK51" s="4">
        <f>K51+X51</f>
        <v>2.6523000000000001E-2</v>
      </c>
      <c r="AL51" s="4">
        <f>L51+Y51</f>
        <v>-9.5273640000000004</v>
      </c>
      <c r="AM51" s="4">
        <f>M51+Z51</f>
        <v>0.42791800000000002</v>
      </c>
      <c r="AN51" s="6">
        <f t="shared" si="15"/>
        <v>0.6497919999999997</v>
      </c>
    </row>
    <row r="52" spans="1:40" outlineLevel="1" x14ac:dyDescent="0.3">
      <c r="A52" s="1" t="s">
        <v>36</v>
      </c>
      <c r="B52" s="4">
        <v>29.773264999999999</v>
      </c>
      <c r="C52" s="4">
        <v>5.1582109999999979</v>
      </c>
      <c r="D52" s="4">
        <v>19.625336000000001</v>
      </c>
      <c r="E52" s="4">
        <v>11.451098999999999</v>
      </c>
      <c r="F52" s="4">
        <v>28.022872000000003</v>
      </c>
      <c r="G52" s="4">
        <v>24.133478999999998</v>
      </c>
      <c r="H52" s="4">
        <v>19.117122999999989</v>
      </c>
      <c r="I52" s="4">
        <v>27.399538</v>
      </c>
      <c r="J52" s="4">
        <v>32.272349999999989</v>
      </c>
      <c r="K52" s="4">
        <v>30.162385</v>
      </c>
      <c r="L52" s="4">
        <v>84.512820000000005</v>
      </c>
      <c r="M52" s="4">
        <v>26.646979999999999</v>
      </c>
      <c r="N52" s="6">
        <f t="shared" si="2"/>
        <v>338.27545799999996</v>
      </c>
      <c r="O52" s="4">
        <v>0.32943499999999998</v>
      </c>
      <c r="P52" s="4">
        <v>0.09</v>
      </c>
      <c r="Q52" s="4">
        <v>0.13482</v>
      </c>
      <c r="R52" s="4">
        <v>0.09</v>
      </c>
      <c r="S52" s="4">
        <v>0.14682599999999998</v>
      </c>
      <c r="T52" s="4">
        <v>0.09</v>
      </c>
      <c r="U52" s="4">
        <v>0.675145</v>
      </c>
      <c r="V52" s="4">
        <v>0.1066</v>
      </c>
      <c r="W52" s="4">
        <v>0.41299999999999998</v>
      </c>
      <c r="X52" s="4">
        <v>1.340444</v>
      </c>
      <c r="Y52" s="4">
        <v>0.779281</v>
      </c>
      <c r="Z52" s="4">
        <v>0.11825799999999999</v>
      </c>
      <c r="AA52" s="6">
        <f t="shared" si="13"/>
        <v>4.313809</v>
      </c>
      <c r="AB52" s="4">
        <f>B52+O52</f>
        <v>30.102699999999999</v>
      </c>
      <c r="AC52" s="4">
        <f>C52+P52</f>
        <v>5.2482109999999977</v>
      </c>
      <c r="AD52" s="4">
        <f>D52+Q52</f>
        <v>19.760156000000002</v>
      </c>
      <c r="AE52" s="4">
        <f>E52+R52</f>
        <v>11.541098999999999</v>
      </c>
      <c r="AF52" s="4">
        <f>F52+S52</f>
        <v>28.169698000000004</v>
      </c>
      <c r="AG52" s="4">
        <f>G52+T52</f>
        <v>24.223478999999998</v>
      </c>
      <c r="AH52" s="4">
        <f>H52+U52</f>
        <v>19.792267999999989</v>
      </c>
      <c r="AI52" s="4">
        <f>I52+V52</f>
        <v>27.506138</v>
      </c>
      <c r="AJ52" s="4">
        <f>J52+W52</f>
        <v>32.685349999999985</v>
      </c>
      <c r="AK52" s="4">
        <f>K52+X52</f>
        <v>31.502829000000002</v>
      </c>
      <c r="AL52" s="4">
        <f>L52+Y52</f>
        <v>85.292101000000002</v>
      </c>
      <c r="AM52" s="4">
        <f>M52+Z52</f>
        <v>26.765238</v>
      </c>
      <c r="AN52" s="6">
        <f t="shared" si="15"/>
        <v>342.58926700000001</v>
      </c>
    </row>
    <row r="53" spans="1:40" x14ac:dyDescent="0.3">
      <c r="A53" s="5" t="s">
        <v>37</v>
      </c>
      <c r="B53" s="6">
        <f>B35-B36</f>
        <v>3364.1171240027206</v>
      </c>
      <c r="C53" s="6">
        <f t="shared" ref="C53:M53" si="23">C35-C36</f>
        <v>3309.4874715939673</v>
      </c>
      <c r="D53" s="6">
        <f t="shared" si="23"/>
        <v>10370.93755999014</v>
      </c>
      <c r="E53" s="6">
        <f t="shared" si="23"/>
        <v>3017.9332699537053</v>
      </c>
      <c r="F53" s="6">
        <f t="shared" si="23"/>
        <v>1442.5915172879331</v>
      </c>
      <c r="G53" s="6">
        <f t="shared" si="23"/>
        <v>-1388.3682787775861</v>
      </c>
      <c r="H53" s="6">
        <f t="shared" si="23"/>
        <v>1333.8979186358633</v>
      </c>
      <c r="I53" s="6">
        <f t="shared" si="23"/>
        <v>1777.8231545589651</v>
      </c>
      <c r="J53" s="6">
        <f t="shared" si="23"/>
        <v>669.31390930310863</v>
      </c>
      <c r="K53" s="6">
        <f t="shared" si="23"/>
        <v>1120.152666034247</v>
      </c>
      <c r="L53" s="6">
        <f t="shared" si="23"/>
        <v>5126.3672392527415</v>
      </c>
      <c r="M53" s="6">
        <f t="shared" si="23"/>
        <v>8303.9143185864377</v>
      </c>
      <c r="N53" s="6">
        <f t="shared" si="2"/>
        <v>38448.167870422243</v>
      </c>
      <c r="O53" s="6">
        <f>O35-O36</f>
        <v>-175.83991429001253</v>
      </c>
      <c r="P53" s="6">
        <f t="shared" ref="P53:Z53" si="24">P35-P36</f>
        <v>-355.73263665015656</v>
      </c>
      <c r="Q53" s="6">
        <f t="shared" si="24"/>
        <v>2727.4282069237138</v>
      </c>
      <c r="R53" s="6">
        <f t="shared" si="24"/>
        <v>1438.7556204673413</v>
      </c>
      <c r="S53" s="6">
        <f t="shared" si="24"/>
        <v>-1330.6212562077267</v>
      </c>
      <c r="T53" s="6">
        <f t="shared" si="24"/>
        <v>-186.23444634378004</v>
      </c>
      <c r="U53" s="6">
        <f t="shared" si="24"/>
        <v>-1169.3404307051799</v>
      </c>
      <c r="V53" s="6">
        <f t="shared" si="24"/>
        <v>-1005.2184051200015</v>
      </c>
      <c r="W53" s="6">
        <f t="shared" si="24"/>
        <v>330.68176307448215</v>
      </c>
      <c r="X53" s="6">
        <f t="shared" si="24"/>
        <v>1541.1212596927573</v>
      </c>
      <c r="Y53" s="6">
        <f t="shared" si="24"/>
        <v>2880.5297851470423</v>
      </c>
      <c r="Z53" s="6">
        <f t="shared" si="24"/>
        <v>4932.6104882099107</v>
      </c>
      <c r="AA53" s="6">
        <f t="shared" si="13"/>
        <v>9628.1400341983899</v>
      </c>
      <c r="AB53" s="6">
        <f>AB35-AB36</f>
        <v>3188.2772097127072</v>
      </c>
      <c r="AC53" s="6">
        <f t="shared" ref="AC53:AM53" si="25">AC35-AC36</f>
        <v>2953.7548349438107</v>
      </c>
      <c r="AD53" s="6">
        <f t="shared" si="25"/>
        <v>13098.365766913856</v>
      </c>
      <c r="AE53" s="6">
        <f t="shared" si="25"/>
        <v>4456.6888904210464</v>
      </c>
      <c r="AF53" s="6">
        <f t="shared" si="25"/>
        <v>111.97026108020782</v>
      </c>
      <c r="AG53" s="6">
        <f t="shared" si="25"/>
        <v>-1574.6027251213682</v>
      </c>
      <c r="AH53" s="6">
        <f t="shared" si="25"/>
        <v>164.55748793068278</v>
      </c>
      <c r="AI53" s="6">
        <f t="shared" si="25"/>
        <v>772.60474943896406</v>
      </c>
      <c r="AJ53" s="6">
        <f t="shared" si="25"/>
        <v>999.9956723775922</v>
      </c>
      <c r="AK53" s="6">
        <f t="shared" si="25"/>
        <v>2661.2739257270023</v>
      </c>
      <c r="AL53" s="6">
        <f t="shared" si="25"/>
        <v>8006.8970243997846</v>
      </c>
      <c r="AM53" s="6">
        <f t="shared" si="25"/>
        <v>13236.524806796349</v>
      </c>
      <c r="AN53" s="6">
        <f t="shared" si="15"/>
        <v>48076.307904620633</v>
      </c>
    </row>
    <row r="54" spans="1:40" x14ac:dyDescent="0.3">
      <c r="A54" s="5" t="s">
        <v>126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>
        <f>SUM(AB55:AB64)</f>
        <v>192.000372</v>
      </c>
      <c r="AC54" s="6">
        <f t="shared" ref="AC54:AM54" si="26">SUM(AC55:AC64)</f>
        <v>-85.838901000000035</v>
      </c>
      <c r="AD54" s="6">
        <f t="shared" si="26"/>
        <v>923.83659599999999</v>
      </c>
      <c r="AE54" s="6">
        <f t="shared" si="26"/>
        <v>258.50651199999999</v>
      </c>
      <c r="AF54" s="6">
        <f t="shared" si="26"/>
        <v>475.47780399999994</v>
      </c>
      <c r="AG54" s="6">
        <f t="shared" si="26"/>
        <v>383.482147</v>
      </c>
      <c r="AH54" s="6">
        <f t="shared" si="26"/>
        <v>165.538985</v>
      </c>
      <c r="AI54" s="6">
        <f t="shared" si="26"/>
        <v>168.363347</v>
      </c>
      <c r="AJ54" s="6">
        <f t="shared" si="26"/>
        <v>175.89060700000005</v>
      </c>
      <c r="AK54" s="6">
        <f t="shared" si="26"/>
        <v>154.432299</v>
      </c>
      <c r="AL54" s="6">
        <f t="shared" si="26"/>
        <v>357.15066000000002</v>
      </c>
      <c r="AM54" s="6">
        <f t="shared" si="26"/>
        <v>356.71123599999999</v>
      </c>
      <c r="AN54" s="6">
        <f t="shared" si="15"/>
        <v>3525.5516640000005</v>
      </c>
    </row>
    <row r="55" spans="1:40" outlineLevel="1" x14ac:dyDescent="0.3">
      <c r="A55" s="1" t="s">
        <v>65</v>
      </c>
      <c r="AB55" s="14">
        <v>0</v>
      </c>
      <c r="AC55" s="14">
        <v>4.68</v>
      </c>
      <c r="AD55" s="14">
        <v>3.5332710000000001</v>
      </c>
      <c r="AE55" s="14">
        <v>9.1073529999999998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6">
        <f t="shared" si="15"/>
        <v>17.320623999999999</v>
      </c>
    </row>
    <row r="56" spans="1:40" outlineLevel="1" x14ac:dyDescent="0.3">
      <c r="A56" s="1" t="s">
        <v>66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B56" s="14">
        <v>0</v>
      </c>
      <c r="AC56" s="14">
        <v>36.627670000000002</v>
      </c>
      <c r="AD56" s="14">
        <v>191.03601400000002</v>
      </c>
      <c r="AE56" s="14">
        <v>35.09834</v>
      </c>
      <c r="AF56" s="14">
        <v>321.81632100000002</v>
      </c>
      <c r="AG56" s="14">
        <v>248.98310299999997</v>
      </c>
      <c r="AH56" s="14">
        <v>-3.7264169999999996</v>
      </c>
      <c r="AI56" s="14">
        <v>7.3584910000000008</v>
      </c>
      <c r="AJ56" s="14">
        <v>0</v>
      </c>
      <c r="AK56" s="14">
        <v>24.94932</v>
      </c>
      <c r="AL56" s="14">
        <v>33.860085999999995</v>
      </c>
      <c r="AM56" s="14">
        <v>6.4815899999999997</v>
      </c>
      <c r="AN56" s="6">
        <f t="shared" si="15"/>
        <v>902.48451799999998</v>
      </c>
    </row>
    <row r="57" spans="1:40" outlineLevel="1" x14ac:dyDescent="0.3">
      <c r="A57" s="1" t="s">
        <v>57</v>
      </c>
      <c r="AB57" s="14">
        <v>21.754180000000012</v>
      </c>
      <c r="AC57" s="14">
        <v>-292.38513600000005</v>
      </c>
      <c r="AD57" s="14">
        <v>371.45349100000004</v>
      </c>
      <c r="AE57" s="14">
        <v>5.4573369999999999</v>
      </c>
      <c r="AF57" s="14">
        <v>0.125774</v>
      </c>
      <c r="AG57" s="14">
        <v>0</v>
      </c>
      <c r="AH57" s="14">
        <v>15.925870000000002</v>
      </c>
      <c r="AI57" s="14">
        <v>12.564625999999999</v>
      </c>
      <c r="AJ57" s="14">
        <v>35.200094</v>
      </c>
      <c r="AK57" s="14">
        <v>1.7487919999999999</v>
      </c>
      <c r="AL57" s="14">
        <v>175.79467299999999</v>
      </c>
      <c r="AM57" s="14">
        <v>7.5424159999999949</v>
      </c>
      <c r="AN57" s="6">
        <f t="shared" si="15"/>
        <v>355.18211700000006</v>
      </c>
    </row>
    <row r="58" spans="1:40" outlineLevel="1" x14ac:dyDescent="0.3">
      <c r="A58" s="1" t="s">
        <v>58</v>
      </c>
      <c r="AB58" s="14">
        <v>2.9315849999999997</v>
      </c>
      <c r="AC58" s="14">
        <v>0.52682899999999999</v>
      </c>
      <c r="AD58" s="14">
        <v>0.70420499999999997</v>
      </c>
      <c r="AE58" s="14">
        <v>2.308268</v>
      </c>
      <c r="AF58" s="14">
        <v>3.0924149999999999</v>
      </c>
      <c r="AG58" s="14">
        <v>1.5611149999999998</v>
      </c>
      <c r="AH58" s="14">
        <v>1.584881</v>
      </c>
      <c r="AI58" s="14">
        <v>4.0634560000000004</v>
      </c>
      <c r="AJ58" s="14">
        <v>5.3964080000000001</v>
      </c>
      <c r="AK58" s="14">
        <v>1.3844799999999999</v>
      </c>
      <c r="AL58" s="14">
        <v>1.7835110000000001</v>
      </c>
      <c r="AM58" s="14">
        <v>3.3468369999999994</v>
      </c>
      <c r="AN58" s="6">
        <f t="shared" si="15"/>
        <v>28.683990000000001</v>
      </c>
    </row>
    <row r="59" spans="1:40" outlineLevel="1" x14ac:dyDescent="0.3">
      <c r="A59" s="1" t="s">
        <v>59</v>
      </c>
      <c r="AB59" s="14">
        <v>1.9857E-2</v>
      </c>
      <c r="AC59" s="14">
        <v>0.81896499999999994</v>
      </c>
      <c r="AD59" s="14">
        <v>0.6902259999999999</v>
      </c>
      <c r="AE59" s="14">
        <v>0.103447</v>
      </c>
      <c r="AF59" s="14">
        <v>3.5639999999999995E-3</v>
      </c>
      <c r="AG59" s="14">
        <v>1.941E-3</v>
      </c>
      <c r="AH59" s="14">
        <v>2.5736999999999999E-2</v>
      </c>
      <c r="AI59" s="14">
        <v>1.43E-2</v>
      </c>
      <c r="AJ59" s="14">
        <v>3.3930000000000002E-2</v>
      </c>
      <c r="AK59" s="14">
        <v>2.2941999999999997E-2</v>
      </c>
      <c r="AL59" s="14">
        <v>0.26323899999999989</v>
      </c>
      <c r="AM59" s="14">
        <v>9.7477000000000022E-2</v>
      </c>
      <c r="AN59" s="6">
        <f t="shared" si="15"/>
        <v>2.0956249999999996</v>
      </c>
    </row>
    <row r="60" spans="1:40" outlineLevel="1" x14ac:dyDescent="0.3">
      <c r="A60" s="1" t="s">
        <v>60</v>
      </c>
      <c r="AB60" s="14">
        <v>0</v>
      </c>
      <c r="AC60" s="14">
        <v>0</v>
      </c>
      <c r="AD60" s="14">
        <v>14.150943</v>
      </c>
      <c r="AE60" s="14">
        <v>22.312487000000001</v>
      </c>
      <c r="AF60" s="14">
        <v>6.4029999999999998E-3</v>
      </c>
      <c r="AG60" s="14">
        <v>-10.974997999999992</v>
      </c>
      <c r="AH60" s="14">
        <v>4.778759</v>
      </c>
      <c r="AI60" s="14">
        <v>0.78433599999999992</v>
      </c>
      <c r="AJ60" s="14">
        <v>0</v>
      </c>
      <c r="AK60" s="14">
        <v>0.102655</v>
      </c>
      <c r="AL60" s="14">
        <v>1.061947</v>
      </c>
      <c r="AM60" s="14">
        <v>0</v>
      </c>
      <c r="AN60" s="6">
        <f t="shared" si="15"/>
        <v>32.222532000000008</v>
      </c>
    </row>
    <row r="61" spans="1:40" outlineLevel="1" x14ac:dyDescent="0.3">
      <c r="A61" s="1" t="s">
        <v>61</v>
      </c>
      <c r="AB61" s="14">
        <v>150.08784800000001</v>
      </c>
      <c r="AC61" s="14">
        <v>155.60609900000003</v>
      </c>
      <c r="AD61" s="14">
        <v>322.628804</v>
      </c>
      <c r="AE61" s="14">
        <v>158.005019</v>
      </c>
      <c r="AF61" s="14">
        <v>141.59121500000001</v>
      </c>
      <c r="AG61" s="14">
        <v>135.743776</v>
      </c>
      <c r="AH61" s="14">
        <v>134.08377999999999</v>
      </c>
      <c r="AI61" s="14">
        <v>130.23533399999999</v>
      </c>
      <c r="AJ61" s="14">
        <v>126.60719500000002</v>
      </c>
      <c r="AK61" s="14">
        <v>123.578047</v>
      </c>
      <c r="AL61" s="14">
        <v>126.40666200000001</v>
      </c>
      <c r="AM61" s="14">
        <v>317.72668899999996</v>
      </c>
      <c r="AN61" s="6">
        <f t="shared" si="15"/>
        <v>2022.3004679999999</v>
      </c>
    </row>
    <row r="62" spans="1:40" outlineLevel="1" x14ac:dyDescent="0.3">
      <c r="A62" s="1" t="s">
        <v>62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0.83289700000000011</v>
      </c>
      <c r="AK62" s="14">
        <v>0</v>
      </c>
      <c r="AL62" s="14">
        <v>0</v>
      </c>
      <c r="AM62" s="14">
        <v>0</v>
      </c>
      <c r="AN62" s="6">
        <f t="shared" si="15"/>
        <v>0.83289700000000011</v>
      </c>
    </row>
    <row r="63" spans="1:40" outlineLevel="1" x14ac:dyDescent="0.3">
      <c r="A63" s="1" t="s">
        <v>63</v>
      </c>
      <c r="AB63" s="14">
        <v>6.8707999999999991E-2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8.8496000000000005E-2</v>
      </c>
      <c r="AM63" s="14">
        <v>0</v>
      </c>
      <c r="AN63" s="6">
        <f t="shared" si="15"/>
        <v>0.15720400000000001</v>
      </c>
    </row>
    <row r="64" spans="1:40" outlineLevel="1" x14ac:dyDescent="0.3">
      <c r="A64" s="1" t="s">
        <v>64</v>
      </c>
      <c r="AB64" s="14">
        <v>17.138193999999995</v>
      </c>
      <c r="AC64" s="14">
        <v>8.2866719999999994</v>
      </c>
      <c r="AD64" s="14">
        <v>19.639641999999998</v>
      </c>
      <c r="AE64" s="14">
        <v>26.114261000000006</v>
      </c>
      <c r="AF64" s="14">
        <v>8.8421120000000002</v>
      </c>
      <c r="AG64" s="14">
        <v>8.1672100000000007</v>
      </c>
      <c r="AH64" s="14">
        <v>12.866374999999998</v>
      </c>
      <c r="AI64" s="14">
        <v>13.342803999999997</v>
      </c>
      <c r="AJ64" s="14">
        <v>7.8200829999999986</v>
      </c>
      <c r="AK64" s="14">
        <v>2.6460629999999998</v>
      </c>
      <c r="AL64" s="14">
        <v>17.892046000000001</v>
      </c>
      <c r="AM64" s="14">
        <v>21.516227000000001</v>
      </c>
      <c r="AN64" s="6">
        <f t="shared" si="15"/>
        <v>164.27168899999998</v>
      </c>
    </row>
    <row r="65" spans="1:40" x14ac:dyDescent="0.3">
      <c r="A65" s="5" t="s">
        <v>127</v>
      </c>
      <c r="AB65" s="6">
        <f>AB53-AB54</f>
        <v>2996.2768377127072</v>
      </c>
      <c r="AC65" s="6">
        <f t="shared" ref="AC65:AN65" si="27">AC53-AC54</f>
        <v>3039.5937359438108</v>
      </c>
      <c r="AD65" s="6">
        <f t="shared" si="27"/>
        <v>12174.529170913856</v>
      </c>
      <c r="AE65" s="6">
        <f t="shared" si="27"/>
        <v>4198.1823784210465</v>
      </c>
      <c r="AF65" s="6">
        <f t="shared" si="27"/>
        <v>-363.50754291979212</v>
      </c>
      <c r="AG65" s="6">
        <f t="shared" si="27"/>
        <v>-1958.0848721213681</v>
      </c>
      <c r="AH65" s="6">
        <f t="shared" si="27"/>
        <v>-0.98149706931721425</v>
      </c>
      <c r="AI65" s="6">
        <f t="shared" si="27"/>
        <v>604.24140243896409</v>
      </c>
      <c r="AJ65" s="6">
        <f t="shared" si="27"/>
        <v>824.10506537759215</v>
      </c>
      <c r="AK65" s="6">
        <f t="shared" si="27"/>
        <v>2506.8416267270022</v>
      </c>
      <c r="AL65" s="6">
        <f t="shared" si="27"/>
        <v>7649.7463643997844</v>
      </c>
      <c r="AM65" s="6">
        <f t="shared" si="27"/>
        <v>12879.81357079635</v>
      </c>
      <c r="AN65" s="6">
        <f t="shared" si="27"/>
        <v>44550.756240620634</v>
      </c>
    </row>
    <row r="69" spans="1:40" x14ac:dyDescent="0.3">
      <c r="B69" s="4"/>
      <c r="C69" s="4"/>
      <c r="D69" s="4"/>
      <c r="E69" s="4"/>
      <c r="F69" s="4"/>
      <c r="G69" s="4"/>
      <c r="AA69" s="4"/>
    </row>
    <row r="70" spans="1:40" x14ac:dyDescent="0.3">
      <c r="AA70" s="4"/>
    </row>
    <row r="71" spans="1:40" x14ac:dyDescent="0.3">
      <c r="AA71" s="4"/>
    </row>
    <row r="72" spans="1:40" hidden="1" x14ac:dyDescent="0.3">
      <c r="A72" s="69" t="s">
        <v>150</v>
      </c>
      <c r="B72" s="69"/>
      <c r="C72" s="69"/>
      <c r="D72" s="69"/>
      <c r="E72" s="69"/>
      <c r="F72" s="69"/>
      <c r="G72" s="69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40" hidden="1" x14ac:dyDescent="0.3">
      <c r="A73" s="1" t="s">
        <v>151</v>
      </c>
      <c r="B73" s="14">
        <v>10316.846198799958</v>
      </c>
      <c r="C73" s="14">
        <v>8279.9922309200101</v>
      </c>
      <c r="D73" s="14">
        <v>29440.288344879897</v>
      </c>
      <c r="E73" s="14">
        <v>14590.794784619899</v>
      </c>
      <c r="F73" s="14">
        <v>13627.199099899999</v>
      </c>
      <c r="G73" s="14">
        <v>12440.792834529997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40" hidden="1" x14ac:dyDescent="0.3">
      <c r="A74" s="1" t="s">
        <v>147</v>
      </c>
      <c r="B74" s="14">
        <v>8893.8329299999659</v>
      </c>
      <c r="C74" s="14">
        <v>7137.92</v>
      </c>
      <c r="D74" s="14">
        <v>25379.558917999915</v>
      </c>
      <c r="E74" s="14">
        <v>12912.207773999911</v>
      </c>
      <c r="F74" s="14">
        <v>12059.46823</v>
      </c>
      <c r="G74" s="14">
        <v>11009.551180999999</v>
      </c>
    </row>
    <row r="75" spans="1:40" hidden="1" x14ac:dyDescent="0.3">
      <c r="A75" s="1" t="s">
        <v>148</v>
      </c>
      <c r="B75" s="14">
        <v>1894.3251510000066</v>
      </c>
      <c r="C75" s="14">
        <v>1570.7853239999999</v>
      </c>
      <c r="D75" s="14">
        <v>5747.1418659999472</v>
      </c>
      <c r="E75" s="14">
        <v>2740.67</v>
      </c>
      <c r="F75" s="14">
        <v>2426.7547</v>
      </c>
      <c r="G75" s="14">
        <v>2361.9486019999999</v>
      </c>
    </row>
    <row r="76" spans="1:40" hidden="1" x14ac:dyDescent="0.3">
      <c r="A76" s="1" t="s">
        <v>149</v>
      </c>
      <c r="B76" s="14">
        <v>314.72790586724142</v>
      </c>
      <c r="C76" s="14">
        <v>242.1329212060345</v>
      </c>
      <c r="D76" s="14">
        <v>893.49559952982725</v>
      </c>
      <c r="E76" s="14">
        <v>1008.1902766362069</v>
      </c>
      <c r="F76" s="14">
        <v>661.41633306206904</v>
      </c>
      <c r="G76" s="14">
        <v>631.67221882758622</v>
      </c>
    </row>
    <row r="77" spans="1:40" hidden="1" x14ac:dyDescent="0.3">
      <c r="A77" s="69" t="s">
        <v>146</v>
      </c>
      <c r="B77" s="70"/>
      <c r="C77" s="70"/>
      <c r="D77" s="70"/>
      <c r="E77" s="70"/>
      <c r="F77" s="70"/>
      <c r="G77" s="70"/>
    </row>
    <row r="78" spans="1:40" hidden="1" x14ac:dyDescent="0.3">
      <c r="A78" s="1" t="s">
        <v>152</v>
      </c>
      <c r="B78" s="14">
        <v>669.52162191999992</v>
      </c>
      <c r="C78" s="14">
        <v>62.366062519999993</v>
      </c>
      <c r="D78" s="14">
        <v>703.79850135999993</v>
      </c>
      <c r="E78" s="14">
        <v>330.30523985999997</v>
      </c>
      <c r="F78" s="14">
        <v>644.00749028999985</v>
      </c>
      <c r="G78" s="14">
        <v>487.85031106999998</v>
      </c>
    </row>
    <row r="79" spans="1:40" hidden="1" x14ac:dyDescent="0.3">
      <c r="A79" s="1" t="s">
        <v>147</v>
      </c>
      <c r="B79" s="14">
        <v>577.17381199999988</v>
      </c>
      <c r="C79" s="14">
        <v>53.763846999999998</v>
      </c>
      <c r="D79" s="14">
        <v>606.722846</v>
      </c>
      <c r="E79" s="14">
        <v>292.305522</v>
      </c>
      <c r="F79" s="14">
        <v>569.91813300000001</v>
      </c>
      <c r="G79" s="14">
        <v>431.72593899999998</v>
      </c>
    </row>
    <row r="80" spans="1:40" hidden="1" x14ac:dyDescent="0.3">
      <c r="A80" s="1" t="s">
        <v>148</v>
      </c>
      <c r="B80" s="14">
        <v>100.241659</v>
      </c>
      <c r="C80" s="14">
        <v>7.3846559999999997</v>
      </c>
      <c r="D80" s="14">
        <v>104.75864</v>
      </c>
      <c r="E80" s="14">
        <v>52.675984999999997</v>
      </c>
      <c r="F80" s="14">
        <v>103.364482</v>
      </c>
      <c r="G80" s="14">
        <v>76.096094000000022</v>
      </c>
    </row>
    <row r="81" spans="1:7" hidden="1" x14ac:dyDescent="0.3">
      <c r="A81" s="1" t="s">
        <v>149</v>
      </c>
      <c r="B81" s="14">
        <v>52.125148000000003</v>
      </c>
      <c r="C81" s="14">
        <v>0.71113900000000008</v>
      </c>
      <c r="D81" s="14">
        <v>48.363486000000002</v>
      </c>
      <c r="E81" s="14">
        <v>35.979351999999999</v>
      </c>
      <c r="F81" s="14">
        <v>76.946216000000007</v>
      </c>
      <c r="G81" s="14">
        <v>57.382856000000004</v>
      </c>
    </row>
  </sheetData>
  <mergeCells count="3">
    <mergeCell ref="B3:N3"/>
    <mergeCell ref="O3:AA3"/>
    <mergeCell ref="AB3:AN3"/>
  </mergeCells>
  <phoneticPr fontId="2" type="noConversion"/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2.5.401.79435</Revision>
</Application>
</file>

<file path=customXml/itemProps1.xml><?xml version="1.0" encoding="utf-8"?>
<ds:datastoreItem xmlns:ds="http://schemas.openxmlformats.org/officeDocument/2006/customXml" ds:itemID="{6EE86B12-A06F-4329-8D1A-2D4C1FF2CA69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关键指标</vt:lpstr>
      <vt:lpstr>管理报表mapping</vt:lpstr>
      <vt:lpstr>2020实际</vt:lpstr>
      <vt:lpstr>2019实际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</dc:creator>
  <cp:lastModifiedBy>李娟</cp:lastModifiedBy>
  <cp:lastPrinted>2021-03-23T09:08:06Z</cp:lastPrinted>
  <dcterms:created xsi:type="dcterms:W3CDTF">2015-06-05T18:19:34Z</dcterms:created>
  <dcterms:modified xsi:type="dcterms:W3CDTF">2021-03-30T05:24:41Z</dcterms:modified>
</cp:coreProperties>
</file>