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customProperty2.bin" ContentType="application/vnd.openxmlformats-officedocument.spreadsheetml.customProperty"/>
  <Override PartName="/xl/comments2.xml" ContentType="application/vnd.openxmlformats-officedocument.spreadsheetml.comments+xml"/>
  <Override PartName="/xl/customProperty3.bin" ContentType="application/vnd.openxmlformats-officedocument.spreadsheetml.customProperty"/>
  <Override PartName="/xl/comments3.xml" ContentType="application/vnd.openxmlformats-officedocument.spreadsheetml.comments+xml"/>
  <Override PartName="/xl/customProperty4.bin" ContentType="application/vnd.openxmlformats-officedocument.spreadsheetml.customProperty"/>
  <Override PartName="/xl/comments4.xml" ContentType="application/vnd.openxmlformats-officedocument.spreadsheetml.comments+xml"/>
  <Override PartName="/xl/customProperty5.bin" ContentType="application/vnd.openxmlformats-officedocument.spreadsheetml.customProperty"/>
  <Override PartName="/xl/comments5.xml" ContentType="application/vnd.openxmlformats-officedocument.spreadsheetml.comments+xml"/>
  <Override PartName="/xl/customProperty6.bin" ContentType="application/vnd.openxmlformats-officedocument.spreadsheetml.customProperty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工作文件\2020\货架渠道事业部文件\01.报表\12\"/>
    </mc:Choice>
  </mc:AlternateContent>
  <bookViews>
    <workbookView xWindow="0" yWindow="0" windowWidth="28800" windowHeight="11880" tabRatio="802" activeTab="2"/>
  </bookViews>
  <sheets>
    <sheet name="货架事业部" sheetId="20" r:id="rId1"/>
    <sheet name="货架事业部 -春夏撤出" sheetId="24" state="hidden" r:id="rId2"/>
    <sheet name="自然堂货架" sheetId="1" r:id="rId3"/>
    <sheet name="春夏货架" sheetId="19" r:id="rId4"/>
    <sheet name="春夏货架-退货影响" sheetId="25" r:id="rId5"/>
    <sheet name="春夏货架（不含3nka）" sheetId="23" r:id="rId6"/>
  </sheets>
  <externalReferences>
    <externalReference r:id="rId7"/>
    <externalReference r:id="rId8"/>
    <externalReference r:id="rId9"/>
    <externalReference r:id="rId10"/>
    <externalReference r:id="rId11"/>
  </externalReferences>
  <definedNames>
    <definedName name="_xlnm._FilterDatabase" localSheetId="2" hidden="1">自然堂货架!$A$1:$CB$47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O8" i="1" l="1"/>
  <c r="BO8" i="19"/>
  <c r="BO7" i="19"/>
  <c r="BO7" i="1"/>
  <c r="BO20" i="1" l="1"/>
  <c r="CF27" i="19" l="1"/>
  <c r="CE27" i="19"/>
  <c r="CD27" i="19"/>
  <c r="CF26" i="19"/>
  <c r="CE26" i="19"/>
  <c r="CD26" i="19"/>
  <c r="CF21" i="19"/>
  <c r="CE21" i="19"/>
  <c r="CD21" i="19"/>
  <c r="CF17" i="19"/>
  <c r="CE17" i="19"/>
  <c r="CD17" i="19"/>
  <c r="CF16" i="19"/>
  <c r="CE16" i="19"/>
  <c r="CD16" i="19"/>
  <c r="CF15" i="19"/>
  <c r="CE15" i="19"/>
  <c r="CD15" i="19"/>
  <c r="CF14" i="19"/>
  <c r="CE14" i="19"/>
  <c r="CD14" i="19"/>
  <c r="CD14" i="1"/>
  <c r="CE14" i="1"/>
  <c r="CF14" i="1"/>
  <c r="CD15" i="1"/>
  <c r="CE15" i="1"/>
  <c r="CF15" i="1"/>
  <c r="CD16" i="1"/>
  <c r="CE16" i="1"/>
  <c r="CF16" i="1"/>
  <c r="CD17" i="1"/>
  <c r="CE17" i="1"/>
  <c r="CF17" i="1"/>
  <c r="CD21" i="1"/>
  <c r="CE21" i="1"/>
  <c r="CF21" i="1"/>
  <c r="CD26" i="1"/>
  <c r="CE26" i="1"/>
  <c r="CF26" i="1"/>
  <c r="CD27" i="1"/>
  <c r="CE27" i="1"/>
  <c r="CF27" i="1"/>
  <c r="CD30" i="1"/>
  <c r="CE30" i="1"/>
  <c r="CF30" i="1"/>
  <c r="CD31" i="1"/>
  <c r="CE31" i="1"/>
  <c r="CF31" i="1"/>
  <c r="CD32" i="1"/>
  <c r="CE32" i="1"/>
  <c r="CF32" i="1"/>
  <c r="CD33" i="1"/>
  <c r="CE33" i="1"/>
  <c r="CF33" i="1"/>
  <c r="CD34" i="1"/>
  <c r="CE34" i="1"/>
  <c r="CF34" i="1"/>
  <c r="CD35" i="1"/>
  <c r="CE35" i="1"/>
  <c r="CF35" i="1"/>
  <c r="CD36" i="1"/>
  <c r="CE36" i="1"/>
  <c r="CF36" i="1"/>
  <c r="CD37" i="1"/>
  <c r="CE37" i="1"/>
  <c r="CF37" i="1"/>
  <c r="CD38" i="1"/>
  <c r="CE38" i="1"/>
  <c r="CF38" i="1"/>
  <c r="CD39" i="1"/>
  <c r="CE39" i="1"/>
  <c r="CF39" i="1"/>
  <c r="CD40" i="1"/>
  <c r="CE40" i="1"/>
  <c r="CF40" i="1"/>
  <c r="CD41" i="1"/>
  <c r="CE41" i="1"/>
  <c r="CF41" i="1"/>
  <c r="CD42" i="1"/>
  <c r="CE42" i="1"/>
  <c r="CF42" i="1"/>
  <c r="CD43" i="1"/>
  <c r="CE43" i="1"/>
  <c r="CF43" i="1"/>
  <c r="CD44" i="1"/>
  <c r="CE44" i="1"/>
  <c r="CF44" i="1"/>
  <c r="CD45" i="1"/>
  <c r="CE45" i="1"/>
  <c r="CF45" i="1"/>
  <c r="CD46" i="1"/>
  <c r="CE46" i="1"/>
  <c r="CF46" i="1"/>
  <c r="CD6" i="20" l="1"/>
  <c r="CD12" i="20"/>
  <c r="CD13" i="20"/>
  <c r="CD14" i="20"/>
  <c r="CE14" i="20"/>
  <c r="CF14" i="20"/>
  <c r="CD15" i="20"/>
  <c r="CE15" i="20"/>
  <c r="CF15" i="20"/>
  <c r="CD16" i="20"/>
  <c r="CE16" i="20"/>
  <c r="CF16" i="20"/>
  <c r="CD17" i="20"/>
  <c r="CE17" i="20"/>
  <c r="CF17" i="20"/>
  <c r="CD18" i="20"/>
  <c r="CD19" i="20"/>
  <c r="CD21" i="20"/>
  <c r="CE21" i="20"/>
  <c r="CF21" i="20"/>
  <c r="CD22" i="20"/>
  <c r="CD23" i="20"/>
  <c r="CD24" i="20"/>
  <c r="CD25" i="20"/>
  <c r="CD26" i="20"/>
  <c r="CE26" i="20"/>
  <c r="CF26" i="20"/>
  <c r="CD27" i="20"/>
  <c r="CE27" i="20"/>
  <c r="CF27" i="20"/>
  <c r="CD28" i="20"/>
  <c r="CD30" i="20"/>
  <c r="CD31" i="20"/>
  <c r="CD32" i="20"/>
  <c r="CD33" i="20"/>
  <c r="CD34" i="20"/>
  <c r="CD35" i="20"/>
  <c r="CD36" i="20"/>
  <c r="CD37" i="20"/>
  <c r="CD38" i="20"/>
  <c r="CD39" i="20"/>
  <c r="CD40" i="20"/>
  <c r="CD41" i="20"/>
  <c r="CD42" i="20"/>
  <c r="CD43" i="20"/>
  <c r="CD44" i="20"/>
  <c r="CD45" i="20"/>
  <c r="CD46" i="20"/>
  <c r="CD4" i="20"/>
  <c r="BU46" i="20"/>
  <c r="BU45" i="20"/>
  <c r="BU44" i="20"/>
  <c r="BU43" i="20"/>
  <c r="BU42" i="20"/>
  <c r="BU41" i="20"/>
  <c r="BU40" i="20"/>
  <c r="BU39" i="20"/>
  <c r="BU38" i="20"/>
  <c r="BU37" i="20"/>
  <c r="BU36" i="20"/>
  <c r="BU35" i="20"/>
  <c r="BU34" i="20"/>
  <c r="BU33" i="20"/>
  <c r="BU32" i="20"/>
  <c r="BU31" i="20"/>
  <c r="BU28" i="20"/>
  <c r="BU27" i="20"/>
  <c r="BU26" i="20"/>
  <c r="BU25" i="20"/>
  <c r="BU24" i="20"/>
  <c r="BU23" i="20"/>
  <c r="BU22" i="20"/>
  <c r="BU21" i="20"/>
  <c r="BU19" i="20"/>
  <c r="BU18" i="20"/>
  <c r="BU17" i="20"/>
  <c r="BU16" i="20"/>
  <c r="BU15" i="20"/>
  <c r="BU14" i="20"/>
  <c r="BU13" i="20"/>
  <c r="BU12" i="20"/>
  <c r="BU6" i="20"/>
  <c r="BU4" i="20"/>
  <c r="CA5" i="1"/>
  <c r="CB5" i="1"/>
  <c r="CA6" i="1"/>
  <c r="CB6" i="1"/>
  <c r="CA7" i="1"/>
  <c r="CB7" i="1"/>
  <c r="CA8" i="1"/>
  <c r="CB8" i="1"/>
  <c r="CB9" i="1"/>
  <c r="CB10" i="1"/>
  <c r="CB11" i="1"/>
  <c r="CA12" i="1"/>
  <c r="CB12" i="1"/>
  <c r="CA13" i="1"/>
  <c r="CB13" i="1"/>
  <c r="CA14" i="1"/>
  <c r="CB14" i="1"/>
  <c r="CC14" i="1"/>
  <c r="CA15" i="1"/>
  <c r="CB15" i="1"/>
  <c r="CC15" i="1"/>
  <c r="CA16" i="1"/>
  <c r="CB16" i="1"/>
  <c r="CC16" i="1"/>
  <c r="CA17" i="1"/>
  <c r="CB17" i="1"/>
  <c r="CC17" i="1"/>
  <c r="CA18" i="1"/>
  <c r="CB18" i="1"/>
  <c r="CA19" i="1"/>
  <c r="CB19" i="1"/>
  <c r="CA20" i="1"/>
  <c r="CB20" i="1"/>
  <c r="CA21" i="1"/>
  <c r="CB21" i="1"/>
  <c r="CC21" i="1"/>
  <c r="CA22" i="1"/>
  <c r="CB22" i="1"/>
  <c r="CA23" i="1"/>
  <c r="CB23" i="1"/>
  <c r="CA24" i="1"/>
  <c r="CB24" i="1"/>
  <c r="CA25" i="1"/>
  <c r="CB25" i="1"/>
  <c r="CA26" i="1"/>
  <c r="CB26" i="1"/>
  <c r="CC26" i="1"/>
  <c r="CA27" i="1"/>
  <c r="CB27" i="1"/>
  <c r="CC27" i="1"/>
  <c r="CA28" i="1"/>
  <c r="CB28" i="1"/>
  <c r="CB29" i="1"/>
  <c r="CA30" i="1"/>
  <c r="CB30" i="1"/>
  <c r="CC30" i="1"/>
  <c r="CA31" i="1"/>
  <c r="CB31" i="1"/>
  <c r="CC31" i="1"/>
  <c r="CA32" i="1"/>
  <c r="CB32" i="1"/>
  <c r="CC32" i="1"/>
  <c r="CA33" i="1"/>
  <c r="CB33" i="1"/>
  <c r="CC33" i="1"/>
  <c r="CA34" i="1"/>
  <c r="CB34" i="1"/>
  <c r="CC34" i="1"/>
  <c r="CA35" i="1"/>
  <c r="CB35" i="1"/>
  <c r="CC35" i="1"/>
  <c r="CA36" i="1"/>
  <c r="CB36" i="1"/>
  <c r="CC36" i="1"/>
  <c r="CA37" i="1"/>
  <c r="CB37" i="1"/>
  <c r="CC37" i="1"/>
  <c r="CA38" i="1"/>
  <c r="CB38" i="1"/>
  <c r="CC38" i="1"/>
  <c r="CA39" i="1"/>
  <c r="CB39" i="1"/>
  <c r="CC39" i="1"/>
  <c r="CA40" i="1"/>
  <c r="CB40" i="1"/>
  <c r="CC40" i="1"/>
  <c r="CA41" i="1"/>
  <c r="CB41" i="1"/>
  <c r="CC41" i="1"/>
  <c r="CA42" i="1"/>
  <c r="CB42" i="1"/>
  <c r="CC42" i="1"/>
  <c r="CA43" i="1"/>
  <c r="CB43" i="1"/>
  <c r="CC43" i="1"/>
  <c r="CA44" i="1"/>
  <c r="CB44" i="1"/>
  <c r="CC44" i="1"/>
  <c r="CA45" i="1"/>
  <c r="CB45" i="1"/>
  <c r="CC45" i="1"/>
  <c r="CA46" i="1"/>
  <c r="CB46" i="1"/>
  <c r="CC46" i="1"/>
  <c r="CB47" i="1"/>
  <c r="CA5" i="19"/>
  <c r="CB5" i="19"/>
  <c r="CA6" i="19"/>
  <c r="CB6" i="19"/>
  <c r="CA7" i="19"/>
  <c r="CB7" i="19"/>
  <c r="CA8" i="19"/>
  <c r="CB8" i="19"/>
  <c r="CB9" i="19"/>
  <c r="CB10" i="19"/>
  <c r="CA11" i="19"/>
  <c r="CB11" i="19"/>
  <c r="CA12" i="19"/>
  <c r="CB12" i="19"/>
  <c r="CA13" i="19"/>
  <c r="CB13" i="19"/>
  <c r="CA14" i="19"/>
  <c r="CB14" i="19"/>
  <c r="CC14" i="19"/>
  <c r="CA15" i="19"/>
  <c r="CB15" i="19"/>
  <c r="CC15" i="19"/>
  <c r="CA16" i="19"/>
  <c r="CB16" i="19"/>
  <c r="CC16" i="19"/>
  <c r="CA17" i="19"/>
  <c r="CB17" i="19"/>
  <c r="CC17" i="19"/>
  <c r="CA18" i="19"/>
  <c r="CB18" i="19"/>
  <c r="CA19" i="19"/>
  <c r="CB19" i="19"/>
  <c r="CA20" i="19"/>
  <c r="CB20" i="19"/>
  <c r="CA21" i="19"/>
  <c r="CB21" i="19"/>
  <c r="CC21" i="19"/>
  <c r="CA22" i="19"/>
  <c r="CB22" i="19"/>
  <c r="CA23" i="19"/>
  <c r="CB23" i="19"/>
  <c r="CA24" i="19"/>
  <c r="CB24" i="19"/>
  <c r="CA25" i="19"/>
  <c r="CB25" i="19"/>
  <c r="CA26" i="19"/>
  <c r="CB26" i="19"/>
  <c r="CC26" i="19"/>
  <c r="CA27" i="19"/>
  <c r="CB27" i="19"/>
  <c r="CC27" i="19"/>
  <c r="CA28" i="19"/>
  <c r="CB28" i="19"/>
  <c r="CB29" i="19"/>
  <c r="CA30" i="19"/>
  <c r="CB30" i="19"/>
  <c r="CA31" i="19"/>
  <c r="CB31" i="19"/>
  <c r="CA32" i="19"/>
  <c r="CB32" i="19"/>
  <c r="CA33" i="19"/>
  <c r="CB33" i="19"/>
  <c r="CA34" i="19"/>
  <c r="CB34" i="19"/>
  <c r="CA35" i="19"/>
  <c r="CB35" i="19"/>
  <c r="CA36" i="19"/>
  <c r="CB36" i="19"/>
  <c r="CA37" i="19"/>
  <c r="CB37" i="19"/>
  <c r="CA38" i="19"/>
  <c r="CB38" i="19"/>
  <c r="CA39" i="19"/>
  <c r="CB39" i="19"/>
  <c r="CA40" i="19"/>
  <c r="CB40" i="19"/>
  <c r="CA41" i="19"/>
  <c r="CB41" i="19"/>
  <c r="CA42" i="19"/>
  <c r="CB42" i="19"/>
  <c r="CA43" i="19"/>
  <c r="CB43" i="19"/>
  <c r="CA44" i="19"/>
  <c r="CB44" i="19"/>
  <c r="CA45" i="19"/>
  <c r="CB45" i="19"/>
  <c r="CA46" i="19"/>
  <c r="CB46" i="19"/>
  <c r="CB47" i="19"/>
  <c r="CB5" i="20"/>
  <c r="CA6" i="20"/>
  <c r="CB6" i="20"/>
  <c r="CB7" i="20"/>
  <c r="CB8" i="20"/>
  <c r="CB9" i="20"/>
  <c r="CB10" i="20"/>
  <c r="CB11" i="20"/>
  <c r="CA12" i="20"/>
  <c r="CB12" i="20"/>
  <c r="CA13" i="20"/>
  <c r="CB13" i="20"/>
  <c r="CA14" i="20"/>
  <c r="CB14" i="20"/>
  <c r="CC14" i="20"/>
  <c r="CA15" i="20"/>
  <c r="CB15" i="20"/>
  <c r="CC15" i="20"/>
  <c r="CA16" i="20"/>
  <c r="CB16" i="20"/>
  <c r="CC16" i="20"/>
  <c r="CA17" i="20"/>
  <c r="CB17" i="20"/>
  <c r="CC17" i="20"/>
  <c r="CA18" i="20"/>
  <c r="CB18" i="20"/>
  <c r="CA19" i="20"/>
  <c r="CB19" i="20"/>
  <c r="CB20" i="20"/>
  <c r="CA21" i="20"/>
  <c r="CB21" i="20"/>
  <c r="CC21" i="20"/>
  <c r="CA22" i="20"/>
  <c r="CB22" i="20"/>
  <c r="CA23" i="20"/>
  <c r="CB23" i="20"/>
  <c r="CA24" i="20"/>
  <c r="CB24" i="20"/>
  <c r="CA25" i="20"/>
  <c r="CB25" i="20"/>
  <c r="CA26" i="20"/>
  <c r="CB26" i="20"/>
  <c r="CC26" i="20"/>
  <c r="CA27" i="20"/>
  <c r="CB27" i="20"/>
  <c r="CC27" i="20"/>
  <c r="CA28" i="20"/>
  <c r="CB28" i="20"/>
  <c r="CB29" i="20"/>
  <c r="CA30" i="20"/>
  <c r="CB30" i="20"/>
  <c r="CA31" i="20"/>
  <c r="CB31" i="20"/>
  <c r="CA32" i="20"/>
  <c r="CB32" i="20"/>
  <c r="CA33" i="20"/>
  <c r="CB33" i="20"/>
  <c r="CA34" i="20"/>
  <c r="CB34" i="20"/>
  <c r="CA35" i="20"/>
  <c r="CB35" i="20"/>
  <c r="CA36" i="20"/>
  <c r="CB36" i="20"/>
  <c r="CA37" i="20"/>
  <c r="CB37" i="20"/>
  <c r="CA38" i="20"/>
  <c r="CB38" i="20"/>
  <c r="CA39" i="20"/>
  <c r="CB39" i="20"/>
  <c r="CA40" i="20"/>
  <c r="CB40" i="20"/>
  <c r="CA41" i="20"/>
  <c r="CB41" i="20"/>
  <c r="CA42" i="20"/>
  <c r="CB42" i="20"/>
  <c r="CA43" i="20"/>
  <c r="CB43" i="20"/>
  <c r="CA44" i="20"/>
  <c r="CB44" i="20"/>
  <c r="CA45" i="20"/>
  <c r="CB45" i="20"/>
  <c r="CA46" i="20"/>
  <c r="CB46" i="20"/>
  <c r="CB47" i="20"/>
  <c r="CB4" i="1"/>
  <c r="CB4" i="19"/>
  <c r="CB4" i="20"/>
  <c r="CA4" i="1"/>
  <c r="CA4" i="19"/>
  <c r="CA4" i="20"/>
  <c r="BO44" i="23" l="1"/>
  <c r="BO44" i="19"/>
  <c r="BU5" i="23" l="1"/>
  <c r="BU46" i="23"/>
  <c r="BU45" i="23"/>
  <c r="BU44" i="23"/>
  <c r="BU43" i="23"/>
  <c r="BU42" i="23"/>
  <c r="BU41" i="23"/>
  <c r="BU40" i="23"/>
  <c r="BU39" i="23"/>
  <c r="BU38" i="23"/>
  <c r="BU37" i="23"/>
  <c r="BU36" i="23"/>
  <c r="BU35" i="23"/>
  <c r="BU34" i="23"/>
  <c r="BU33" i="23"/>
  <c r="BU32" i="23"/>
  <c r="BU31" i="23"/>
  <c r="BU28" i="23"/>
  <c r="BU27" i="23"/>
  <c r="BU26" i="23"/>
  <c r="BU25" i="23"/>
  <c r="BU24" i="23"/>
  <c r="BU23" i="23"/>
  <c r="BU22" i="23"/>
  <c r="BU21" i="23"/>
  <c r="BU20" i="23"/>
  <c r="BU19" i="23"/>
  <c r="BU18" i="23"/>
  <c r="BU17" i="23"/>
  <c r="BU16" i="23"/>
  <c r="BU15" i="23"/>
  <c r="BU14" i="23"/>
  <c r="BU13" i="23"/>
  <c r="BU12" i="23"/>
  <c r="BU8" i="23"/>
  <c r="BU7" i="23"/>
  <c r="BU6" i="23"/>
  <c r="BU4" i="23"/>
  <c r="BU46" i="19"/>
  <c r="CD46" i="19" s="1"/>
  <c r="BU45" i="19"/>
  <c r="CD45" i="19" s="1"/>
  <c r="BU44" i="19"/>
  <c r="CD44" i="19" s="1"/>
  <c r="BU43" i="19"/>
  <c r="CD43" i="19" s="1"/>
  <c r="BU42" i="19"/>
  <c r="CD42" i="19" s="1"/>
  <c r="BU41" i="19"/>
  <c r="CD41" i="19" s="1"/>
  <c r="BU40" i="19"/>
  <c r="CD40" i="19" s="1"/>
  <c r="BU39" i="19"/>
  <c r="CD39" i="19" s="1"/>
  <c r="BU38" i="19"/>
  <c r="CD38" i="19" s="1"/>
  <c r="BU37" i="19"/>
  <c r="CD37" i="19" s="1"/>
  <c r="BU36" i="19"/>
  <c r="CD36" i="19" s="1"/>
  <c r="BU35" i="19"/>
  <c r="CD35" i="19" s="1"/>
  <c r="BU34" i="19"/>
  <c r="CD34" i="19" s="1"/>
  <c r="BU33" i="19"/>
  <c r="CD33" i="19" s="1"/>
  <c r="BU32" i="19"/>
  <c r="CD32" i="19" s="1"/>
  <c r="BU31" i="19"/>
  <c r="CD31" i="19" s="1"/>
  <c r="BU28" i="19"/>
  <c r="CD28" i="19" s="1"/>
  <c r="BU27" i="19"/>
  <c r="BU26" i="19"/>
  <c r="BU25" i="19"/>
  <c r="CD25" i="19" s="1"/>
  <c r="BU24" i="19"/>
  <c r="CD24" i="19" s="1"/>
  <c r="BU23" i="19"/>
  <c r="CD23" i="19" s="1"/>
  <c r="BU22" i="19"/>
  <c r="CD22" i="19" s="1"/>
  <c r="BU21" i="19"/>
  <c r="BU20" i="19"/>
  <c r="CD20" i="19" s="1"/>
  <c r="BU19" i="19"/>
  <c r="CD19" i="19" s="1"/>
  <c r="BU18" i="19"/>
  <c r="CD18" i="19" s="1"/>
  <c r="BU17" i="19"/>
  <c r="BU16" i="19"/>
  <c r="BU15" i="19"/>
  <c r="BU14" i="19"/>
  <c r="BU13" i="19"/>
  <c r="CD13" i="19" s="1"/>
  <c r="BU12" i="19"/>
  <c r="CD12" i="19" s="1"/>
  <c r="BU8" i="19"/>
  <c r="CD8" i="19" s="1"/>
  <c r="BU7" i="19"/>
  <c r="CD7" i="19" s="1"/>
  <c r="BU6" i="19"/>
  <c r="CD6" i="19" s="1"/>
  <c r="BU5" i="19"/>
  <c r="CD5" i="19" s="1"/>
  <c r="BU4" i="19"/>
  <c r="CD4" i="19" s="1"/>
  <c r="BU46" i="1"/>
  <c r="BU45" i="1"/>
  <c r="BU44" i="1"/>
  <c r="BU43" i="1"/>
  <c r="BU42" i="1"/>
  <c r="BU41" i="1"/>
  <c r="BU40" i="1"/>
  <c r="BU39" i="1"/>
  <c r="BU38" i="1"/>
  <c r="BU37" i="1"/>
  <c r="BU36" i="1"/>
  <c r="BU35" i="1"/>
  <c r="BU34" i="1"/>
  <c r="BU33" i="1"/>
  <c r="BU32" i="1"/>
  <c r="BU31" i="1"/>
  <c r="BU28" i="1"/>
  <c r="CD28" i="1" s="1"/>
  <c r="BU27" i="1"/>
  <c r="BU26" i="1"/>
  <c r="BU25" i="1"/>
  <c r="CD25" i="1" s="1"/>
  <c r="BU24" i="1"/>
  <c r="CD24" i="1" s="1"/>
  <c r="BU23" i="1"/>
  <c r="CD23" i="1" s="1"/>
  <c r="BU22" i="1"/>
  <c r="CD22" i="1" s="1"/>
  <c r="BU21" i="1"/>
  <c r="BU20" i="1"/>
  <c r="CD20" i="1" s="1"/>
  <c r="BU19" i="1"/>
  <c r="CD19" i="1" s="1"/>
  <c r="BU18" i="1"/>
  <c r="CD18" i="1" s="1"/>
  <c r="BU17" i="1"/>
  <c r="BU16" i="1"/>
  <c r="BU15" i="1"/>
  <c r="BU14" i="1"/>
  <c r="BU13" i="1"/>
  <c r="CD13" i="1" s="1"/>
  <c r="BU12" i="1"/>
  <c r="CD12" i="1" s="1"/>
  <c r="BU5" i="1"/>
  <c r="CD5" i="1" s="1"/>
  <c r="BU6" i="1"/>
  <c r="CD6" i="1" s="1"/>
  <c r="BU7" i="1"/>
  <c r="CD7" i="1" s="1"/>
  <c r="BU8" i="1"/>
  <c r="CD8" i="1" s="1"/>
  <c r="BU4" i="1"/>
  <c r="CD4" i="1" s="1"/>
  <c r="BU9" i="1" l="1"/>
  <c r="BQ28" i="1"/>
  <c r="BQ27" i="1"/>
  <c r="BQ26" i="1"/>
  <c r="BQ25" i="1"/>
  <c r="BQ24" i="1"/>
  <c r="BQ23" i="1"/>
  <c r="BQ22" i="1"/>
  <c r="BQ21" i="1"/>
  <c r="BQ20" i="1"/>
  <c r="BQ19" i="1"/>
  <c r="BQ18" i="1"/>
  <c r="BQ17" i="1"/>
  <c r="BQ16" i="1"/>
  <c r="BQ15" i="1"/>
  <c r="BQ14" i="1"/>
  <c r="BQ13" i="1"/>
  <c r="BQ12" i="1"/>
  <c r="BQ8" i="1"/>
  <c r="BQ7" i="1"/>
  <c r="BQ6" i="1"/>
  <c r="BQ5" i="1"/>
  <c r="BQ4" i="1"/>
  <c r="BQ46" i="23"/>
  <c r="BQ45" i="23"/>
  <c r="BQ44" i="23"/>
  <c r="BQ30" i="23" s="1"/>
  <c r="BQ43" i="23"/>
  <c r="BQ42" i="23"/>
  <c r="BQ41" i="23"/>
  <c r="BQ40" i="23"/>
  <c r="BQ39" i="23"/>
  <c r="BQ38" i="23"/>
  <c r="BQ37" i="23"/>
  <c r="BQ36" i="23"/>
  <c r="BQ35" i="23"/>
  <c r="BQ34" i="23"/>
  <c r="BQ33" i="23"/>
  <c r="BQ32" i="23"/>
  <c r="BQ31" i="23"/>
  <c r="BP30" i="23"/>
  <c r="BO30" i="23"/>
  <c r="BO29" i="23"/>
  <c r="BQ28" i="23"/>
  <c r="BQ27" i="23"/>
  <c r="BQ26" i="23"/>
  <c r="BQ25" i="23"/>
  <c r="BQ24" i="23"/>
  <c r="BQ23" i="23"/>
  <c r="BQ22" i="23"/>
  <c r="BQ21" i="23"/>
  <c r="BQ20" i="23"/>
  <c r="BQ19" i="23"/>
  <c r="BQ18" i="23"/>
  <c r="BQ17" i="23"/>
  <c r="BQ16" i="23"/>
  <c r="BQ11" i="23" s="1"/>
  <c r="BQ15" i="23"/>
  <c r="BQ14" i="23"/>
  <c r="BQ13" i="23"/>
  <c r="BQ12" i="23"/>
  <c r="BP11" i="23"/>
  <c r="BO11" i="23"/>
  <c r="BQ9" i="23"/>
  <c r="BQ10" i="23" s="1"/>
  <c r="BP9" i="23"/>
  <c r="BP10" i="23" s="1"/>
  <c r="BO9" i="23"/>
  <c r="BO10" i="23" s="1"/>
  <c r="BQ8" i="23"/>
  <c r="BQ7" i="23"/>
  <c r="BQ6" i="23"/>
  <c r="BQ5" i="23"/>
  <c r="BQ4" i="23"/>
  <c r="BQ46" i="19"/>
  <c r="BQ45" i="19"/>
  <c r="BQ44" i="19"/>
  <c r="BQ43" i="19"/>
  <c r="BQ42" i="19"/>
  <c r="BQ41" i="19"/>
  <c r="BQ40" i="19"/>
  <c r="BQ39" i="19"/>
  <c r="BQ38" i="19"/>
  <c r="BQ37" i="19"/>
  <c r="BQ36" i="19"/>
  <c r="BQ35" i="19"/>
  <c r="BQ34" i="19"/>
  <c r="BQ33" i="19"/>
  <c r="BQ32" i="19"/>
  <c r="BQ31" i="19"/>
  <c r="BQ28" i="19"/>
  <c r="BQ27" i="19"/>
  <c r="BQ26" i="19"/>
  <c r="BQ25" i="19"/>
  <c r="BQ24" i="19"/>
  <c r="BQ23" i="19"/>
  <c r="BQ22" i="19"/>
  <c r="BQ21" i="19"/>
  <c r="BQ20" i="19"/>
  <c r="BQ19" i="19"/>
  <c r="BQ18" i="19"/>
  <c r="BQ17" i="19"/>
  <c r="BQ16" i="19"/>
  <c r="BQ15" i="19"/>
  <c r="BQ14" i="19"/>
  <c r="BQ13" i="19"/>
  <c r="BQ12" i="19"/>
  <c r="BQ5" i="19"/>
  <c r="BQ6" i="19"/>
  <c r="BQ7" i="19"/>
  <c r="BQ8" i="19"/>
  <c r="BQ4" i="19"/>
  <c r="BP29" i="23" l="1"/>
  <c r="BQ29" i="23"/>
  <c r="BI5" i="23" l="1"/>
  <c r="BP46" i="1" l="1"/>
  <c r="BP45" i="1"/>
  <c r="BP44" i="1"/>
  <c r="BP43" i="1"/>
  <c r="BP42" i="1"/>
  <c r="BP41" i="1"/>
  <c r="BP40" i="1"/>
  <c r="BP39" i="1"/>
  <c r="BP38" i="1"/>
  <c r="BP37" i="1"/>
  <c r="BP36" i="1"/>
  <c r="BP35" i="1"/>
  <c r="BP34" i="1"/>
  <c r="BP33" i="1"/>
  <c r="BP32" i="1"/>
  <c r="BP31" i="1"/>
  <c r="BI9" i="19" l="1"/>
  <c r="BK43" i="19"/>
  <c r="BK42" i="19"/>
  <c r="BK43" i="23"/>
  <c r="BK42" i="23"/>
  <c r="BK46" i="1"/>
  <c r="BK45" i="1"/>
  <c r="BK44" i="1"/>
  <c r="BK43" i="1"/>
  <c r="BK42" i="1"/>
  <c r="BK41" i="1"/>
  <c r="BK40" i="1"/>
  <c r="BK39" i="1"/>
  <c r="BK38" i="1"/>
  <c r="BK37" i="1"/>
  <c r="BK36" i="1"/>
  <c r="BK35" i="1"/>
  <c r="BK34" i="1"/>
  <c r="BK33" i="1"/>
  <c r="BK32" i="1"/>
  <c r="BK31" i="1"/>
  <c r="BK28" i="19"/>
  <c r="BK27" i="19"/>
  <c r="BK26" i="19"/>
  <c r="BK25" i="19"/>
  <c r="BK24" i="19"/>
  <c r="BK23" i="19"/>
  <c r="BK22" i="19"/>
  <c r="BK21" i="19"/>
  <c r="BK20" i="19"/>
  <c r="BK19" i="19"/>
  <c r="BK18" i="19"/>
  <c r="BK17" i="19"/>
  <c r="BK16" i="19"/>
  <c r="BK15" i="19"/>
  <c r="BK14" i="19"/>
  <c r="BK13" i="19"/>
  <c r="BK12" i="19"/>
  <c r="BK28" i="23"/>
  <c r="BK27" i="23"/>
  <c r="BK26" i="23"/>
  <c r="BK25" i="23"/>
  <c r="BK24" i="23"/>
  <c r="BK23" i="23"/>
  <c r="BK22" i="23"/>
  <c r="BK21" i="23"/>
  <c r="BK20" i="23"/>
  <c r="BK19" i="23"/>
  <c r="BK18" i="23"/>
  <c r="BK17" i="23"/>
  <c r="BK16" i="23"/>
  <c r="BK15" i="23"/>
  <c r="BK14" i="23"/>
  <c r="BK13" i="23"/>
  <c r="BK12" i="23"/>
  <c r="BK28" i="1"/>
  <c r="BK27" i="1"/>
  <c r="BK26" i="1"/>
  <c r="BK25" i="1"/>
  <c r="BK24" i="1"/>
  <c r="BK23" i="1"/>
  <c r="BK22" i="1"/>
  <c r="BK21" i="1"/>
  <c r="BK20" i="1"/>
  <c r="BK19" i="1"/>
  <c r="BK18" i="1"/>
  <c r="BK17" i="1"/>
  <c r="BK16" i="1"/>
  <c r="BK15" i="1"/>
  <c r="BK14" i="1"/>
  <c r="BK13" i="1"/>
  <c r="BK12" i="1"/>
  <c r="BK8" i="19"/>
  <c r="BK7" i="19"/>
  <c r="BK6" i="19"/>
  <c r="BK5" i="19"/>
  <c r="BK8" i="23"/>
  <c r="BK7" i="23"/>
  <c r="BK6" i="23"/>
  <c r="BK5" i="23"/>
  <c r="BK8" i="1"/>
  <c r="BK7" i="1"/>
  <c r="BK6" i="1"/>
  <c r="BK5" i="1"/>
  <c r="BK4" i="19"/>
  <c r="BK4" i="23"/>
  <c r="BK4" i="1"/>
  <c r="BS20" i="1" l="1"/>
  <c r="BS12" i="1"/>
  <c r="BS20" i="23"/>
  <c r="BS20" i="19"/>
  <c r="BS12" i="23"/>
  <c r="BS12" i="19"/>
  <c r="BS28" i="1"/>
  <c r="BS22" i="23"/>
  <c r="BS22" i="19"/>
  <c r="BS22" i="1"/>
  <c r="BS24" i="1"/>
  <c r="BS19" i="1"/>
  <c r="BS18" i="1"/>
  <c r="BS13" i="1"/>
  <c r="BS18" i="23" l="1"/>
  <c r="BS13" i="23"/>
  <c r="BS18" i="19"/>
  <c r="BS13" i="19"/>
  <c r="BS28" i="23"/>
  <c r="BS28" i="19"/>
  <c r="BS24" i="23"/>
  <c r="BS24" i="19"/>
  <c r="BS7" i="23" l="1"/>
  <c r="BS7" i="19"/>
  <c r="BS7" i="1"/>
  <c r="BS8" i="1" l="1"/>
  <c r="BS8" i="23" l="1"/>
  <c r="BS8" i="19"/>
  <c r="AI46" i="1" l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46" i="19"/>
  <c r="AI45" i="19"/>
  <c r="AI44" i="19"/>
  <c r="AI43" i="19"/>
  <c r="AI42" i="19"/>
  <c r="AI41" i="19"/>
  <c r="AI40" i="19"/>
  <c r="AI39" i="19"/>
  <c r="AI38" i="19"/>
  <c r="AI37" i="19"/>
  <c r="AI36" i="19"/>
  <c r="AI35" i="19"/>
  <c r="AI34" i="19"/>
  <c r="AI33" i="19"/>
  <c r="AI32" i="19"/>
  <c r="AI31" i="19"/>
  <c r="AI46" i="23"/>
  <c r="AI45" i="23"/>
  <c r="AI44" i="23"/>
  <c r="AI43" i="23"/>
  <c r="AI42" i="23"/>
  <c r="AI41" i="23"/>
  <c r="AI40" i="23"/>
  <c r="AI39" i="23"/>
  <c r="AI38" i="23"/>
  <c r="AI37" i="23"/>
  <c r="AI36" i="23"/>
  <c r="AI35" i="23"/>
  <c r="AI34" i="23"/>
  <c r="AI33" i="23"/>
  <c r="AI32" i="23"/>
  <c r="AI31" i="23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28" i="19"/>
  <c r="AI27" i="19"/>
  <c r="AI26" i="19"/>
  <c r="AI25" i="19"/>
  <c r="AI24" i="19"/>
  <c r="AI23" i="19"/>
  <c r="AI22" i="19"/>
  <c r="AI21" i="19"/>
  <c r="AI20" i="19"/>
  <c r="AI19" i="19"/>
  <c r="AI18" i="19"/>
  <c r="AI17" i="19"/>
  <c r="AI16" i="19"/>
  <c r="AI15" i="19"/>
  <c r="AI14" i="19"/>
  <c r="AI13" i="19"/>
  <c r="AI12" i="19"/>
  <c r="AI28" i="23"/>
  <c r="AI27" i="23"/>
  <c r="AI26" i="23"/>
  <c r="AI25" i="23"/>
  <c r="AI24" i="23"/>
  <c r="AI23" i="23"/>
  <c r="AI22" i="23"/>
  <c r="AI21" i="23"/>
  <c r="AI20" i="23"/>
  <c r="AI19" i="23"/>
  <c r="AI18" i="23"/>
  <c r="AI17" i="23"/>
  <c r="AI16" i="23"/>
  <c r="AI15" i="23"/>
  <c r="AI14" i="23"/>
  <c r="AI13" i="23"/>
  <c r="AI12" i="23"/>
  <c r="AI8" i="1"/>
  <c r="AI7" i="1"/>
  <c r="AI6" i="1"/>
  <c r="AI5" i="1"/>
  <c r="AI8" i="19"/>
  <c r="AI7" i="19"/>
  <c r="AI6" i="19"/>
  <c r="AI5" i="19"/>
  <c r="AI8" i="23"/>
  <c r="AI7" i="23"/>
  <c r="AI6" i="23"/>
  <c r="AI5" i="23"/>
  <c r="AI4" i="1"/>
  <c r="AI4" i="19"/>
  <c r="AI4" i="23"/>
  <c r="AC46" i="19"/>
  <c r="AC45" i="19"/>
  <c r="AC44" i="19"/>
  <c r="AC43" i="19"/>
  <c r="AC42" i="19"/>
  <c r="AC41" i="19"/>
  <c r="AC40" i="19"/>
  <c r="AC39" i="19"/>
  <c r="AC38" i="19"/>
  <c r="AC37" i="19"/>
  <c r="AC36" i="19"/>
  <c r="AC35" i="19"/>
  <c r="AC34" i="19"/>
  <c r="AC33" i="19"/>
  <c r="AC32" i="19"/>
  <c r="AC31" i="19"/>
  <c r="AC28" i="19"/>
  <c r="AC27" i="19"/>
  <c r="AC26" i="19"/>
  <c r="AC25" i="19"/>
  <c r="AC24" i="19"/>
  <c r="AC23" i="19"/>
  <c r="AC22" i="19"/>
  <c r="AC21" i="19"/>
  <c r="AC20" i="19"/>
  <c r="AC19" i="19"/>
  <c r="AC18" i="19"/>
  <c r="AC17" i="19"/>
  <c r="AC16" i="19"/>
  <c r="AC15" i="19"/>
  <c r="AC14" i="19"/>
  <c r="AC13" i="19"/>
  <c r="AC12" i="19"/>
  <c r="AC8" i="19"/>
  <c r="AC7" i="19"/>
  <c r="AC6" i="19"/>
  <c r="AC5" i="19"/>
  <c r="AC46" i="23"/>
  <c r="AC45" i="23"/>
  <c r="AC44" i="23"/>
  <c r="AC43" i="23"/>
  <c r="AC42" i="23"/>
  <c r="AC41" i="23"/>
  <c r="AC40" i="23"/>
  <c r="AC39" i="23"/>
  <c r="AC38" i="23"/>
  <c r="AC37" i="23"/>
  <c r="AC36" i="23"/>
  <c r="AC35" i="23"/>
  <c r="AC34" i="23"/>
  <c r="AC33" i="23"/>
  <c r="AC32" i="23"/>
  <c r="AC31" i="23"/>
  <c r="AC28" i="23"/>
  <c r="AC27" i="23"/>
  <c r="AC26" i="23"/>
  <c r="AC25" i="23"/>
  <c r="AC24" i="23"/>
  <c r="AC23" i="23"/>
  <c r="AC22" i="23"/>
  <c r="AC21" i="23"/>
  <c r="AC20" i="23"/>
  <c r="AC19" i="23"/>
  <c r="AC18" i="23"/>
  <c r="AC17" i="23"/>
  <c r="AC16" i="23"/>
  <c r="AC15" i="23"/>
  <c r="AC14" i="23"/>
  <c r="AC13" i="23"/>
  <c r="AC12" i="23"/>
  <c r="AC8" i="23"/>
  <c r="AC7" i="23"/>
  <c r="AC6" i="23"/>
  <c r="AC5" i="23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8" i="1"/>
  <c r="AC7" i="1"/>
  <c r="AC6" i="1"/>
  <c r="AC5" i="1"/>
  <c r="AC4" i="19"/>
  <c r="AC4" i="23"/>
  <c r="AC4" i="1"/>
  <c r="W46" i="19"/>
  <c r="W45" i="19"/>
  <c r="W44" i="19"/>
  <c r="W43" i="19"/>
  <c r="W42" i="19"/>
  <c r="W41" i="19"/>
  <c r="W40" i="19"/>
  <c r="W39" i="19"/>
  <c r="W38" i="19"/>
  <c r="W37" i="19"/>
  <c r="W36" i="19"/>
  <c r="W35" i="19"/>
  <c r="W34" i="19"/>
  <c r="W33" i="19"/>
  <c r="W32" i="19"/>
  <c r="W31" i="19"/>
  <c r="W28" i="19"/>
  <c r="W27" i="19"/>
  <c r="W26" i="19"/>
  <c r="W25" i="19"/>
  <c r="W24" i="19"/>
  <c r="W23" i="19"/>
  <c r="W22" i="19"/>
  <c r="W21" i="19"/>
  <c r="W20" i="19"/>
  <c r="W19" i="19"/>
  <c r="W18" i="19"/>
  <c r="W17" i="19"/>
  <c r="W16" i="19"/>
  <c r="W15" i="19"/>
  <c r="W14" i="19"/>
  <c r="W13" i="19"/>
  <c r="W12" i="19"/>
  <c r="W8" i="19"/>
  <c r="W7" i="19"/>
  <c r="W6" i="19"/>
  <c r="W5" i="19"/>
  <c r="W46" i="23"/>
  <c r="W45" i="23"/>
  <c r="W44" i="23"/>
  <c r="W43" i="23"/>
  <c r="W42" i="23"/>
  <c r="W41" i="23"/>
  <c r="W40" i="23"/>
  <c r="W39" i="23"/>
  <c r="W38" i="23"/>
  <c r="W37" i="23"/>
  <c r="W36" i="23"/>
  <c r="W35" i="23"/>
  <c r="W34" i="23"/>
  <c r="W33" i="23"/>
  <c r="W32" i="23"/>
  <c r="W31" i="23"/>
  <c r="W28" i="23"/>
  <c r="W27" i="23"/>
  <c r="W26" i="23"/>
  <c r="W25" i="23"/>
  <c r="W24" i="23"/>
  <c r="W23" i="23"/>
  <c r="W22" i="23"/>
  <c r="W21" i="23"/>
  <c r="W20" i="23"/>
  <c r="W19" i="23"/>
  <c r="W18" i="23"/>
  <c r="W17" i="23"/>
  <c r="W16" i="23"/>
  <c r="W15" i="23"/>
  <c r="W14" i="23"/>
  <c r="W13" i="23"/>
  <c r="W12" i="23"/>
  <c r="W8" i="23"/>
  <c r="W7" i="23"/>
  <c r="W6" i="23"/>
  <c r="W5" i="23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8" i="1"/>
  <c r="W7" i="1"/>
  <c r="W6" i="1"/>
  <c r="W5" i="1"/>
  <c r="W4" i="19"/>
  <c r="W4" i="23"/>
  <c r="W4" i="1"/>
  <c r="BC20" i="19" l="1"/>
  <c r="BC20" i="1"/>
  <c r="BC22" i="1" l="1"/>
  <c r="BC18" i="23" l="1"/>
  <c r="BC18" i="19"/>
  <c r="BC18" i="1"/>
  <c r="BC28" i="1" l="1"/>
  <c r="BE46" i="19" l="1"/>
  <c r="BE45" i="19"/>
  <c r="BE44" i="19"/>
  <c r="BE43" i="19"/>
  <c r="BE42" i="19"/>
  <c r="BE41" i="19"/>
  <c r="BE40" i="19"/>
  <c r="BE39" i="19"/>
  <c r="BE38" i="19"/>
  <c r="BE37" i="19"/>
  <c r="BE36" i="19"/>
  <c r="BE35" i="19"/>
  <c r="BE34" i="19"/>
  <c r="BE33" i="19"/>
  <c r="BE32" i="19"/>
  <c r="BE31" i="19"/>
  <c r="BE28" i="19"/>
  <c r="BE27" i="19"/>
  <c r="BE26" i="19"/>
  <c r="BE25" i="19"/>
  <c r="BE24" i="19"/>
  <c r="BE23" i="19"/>
  <c r="BE22" i="19"/>
  <c r="BE21" i="19"/>
  <c r="BE20" i="19"/>
  <c r="BE19" i="19"/>
  <c r="BE18" i="19"/>
  <c r="BE17" i="19"/>
  <c r="BE16" i="19"/>
  <c r="BE15" i="19"/>
  <c r="BE14" i="19"/>
  <c r="BE13" i="19"/>
  <c r="BE12" i="19"/>
  <c r="BE8" i="19"/>
  <c r="BE7" i="19"/>
  <c r="BE6" i="19"/>
  <c r="BE5" i="19"/>
  <c r="BE46" i="23"/>
  <c r="BE45" i="23"/>
  <c r="BE44" i="23"/>
  <c r="BE43" i="23"/>
  <c r="BE42" i="23"/>
  <c r="BE41" i="23"/>
  <c r="BE40" i="23"/>
  <c r="BE39" i="23"/>
  <c r="BE38" i="23"/>
  <c r="BE37" i="23"/>
  <c r="BE36" i="23"/>
  <c r="BE35" i="23"/>
  <c r="BE34" i="23"/>
  <c r="BE33" i="23"/>
  <c r="BE32" i="23"/>
  <c r="BE31" i="23"/>
  <c r="BE28" i="23"/>
  <c r="BE27" i="23"/>
  <c r="BE26" i="23"/>
  <c r="BE25" i="23"/>
  <c r="BE24" i="23"/>
  <c r="BE23" i="23"/>
  <c r="BE22" i="23"/>
  <c r="BE21" i="23"/>
  <c r="BE20" i="23"/>
  <c r="BE19" i="23"/>
  <c r="BE18" i="23"/>
  <c r="BE17" i="23"/>
  <c r="BE16" i="23"/>
  <c r="BE15" i="23"/>
  <c r="BE14" i="23"/>
  <c r="BE13" i="23"/>
  <c r="BE12" i="23"/>
  <c r="BE8" i="23"/>
  <c r="BE7" i="23"/>
  <c r="BE6" i="23"/>
  <c r="BE5" i="23"/>
  <c r="BE46" i="1"/>
  <c r="BE45" i="1"/>
  <c r="BE44" i="1"/>
  <c r="BE43" i="1"/>
  <c r="BE42" i="1"/>
  <c r="BE41" i="1"/>
  <c r="BE40" i="1"/>
  <c r="BE39" i="1"/>
  <c r="BE38" i="1"/>
  <c r="BE37" i="1"/>
  <c r="BE36" i="1"/>
  <c r="BE35" i="1"/>
  <c r="BE34" i="1"/>
  <c r="BE33" i="1"/>
  <c r="BE32" i="1"/>
  <c r="BE31" i="1"/>
  <c r="BE28" i="1"/>
  <c r="BE27" i="1"/>
  <c r="BE26" i="1"/>
  <c r="BE25" i="1"/>
  <c r="BE24" i="1"/>
  <c r="BE23" i="1"/>
  <c r="BE22" i="1"/>
  <c r="BE21" i="1"/>
  <c r="BE20" i="1"/>
  <c r="BE19" i="1"/>
  <c r="BE18" i="1"/>
  <c r="BE17" i="1"/>
  <c r="BE16" i="1"/>
  <c r="BE15" i="1"/>
  <c r="BE14" i="1"/>
  <c r="BE13" i="1"/>
  <c r="BE12" i="1"/>
  <c r="BE8" i="1"/>
  <c r="BE7" i="1"/>
  <c r="BE6" i="1"/>
  <c r="BE5" i="1"/>
  <c r="BM27" i="19" l="1"/>
  <c r="BM26" i="19"/>
  <c r="BM21" i="19"/>
  <c r="BM17" i="19"/>
  <c r="BM16" i="19"/>
  <c r="BM15" i="19"/>
  <c r="BM14" i="19"/>
  <c r="BM27" i="23"/>
  <c r="BM26" i="23"/>
  <c r="BM21" i="23"/>
  <c r="BM17" i="23"/>
  <c r="BM16" i="23"/>
  <c r="BM15" i="23"/>
  <c r="BM14" i="23"/>
  <c r="BM27" i="1"/>
  <c r="BM26" i="1"/>
  <c r="BM21" i="1"/>
  <c r="BM17" i="1"/>
  <c r="BM16" i="1"/>
  <c r="BM15" i="1"/>
  <c r="BM14" i="1"/>
  <c r="AW22" i="1" l="1"/>
  <c r="AW6" i="23" l="1"/>
  <c r="AW20" i="19"/>
  <c r="K20" i="25"/>
  <c r="BG46" i="1" l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27" i="1"/>
  <c r="BG26" i="1"/>
  <c r="BG21" i="1"/>
  <c r="BG17" i="1"/>
  <c r="BG16" i="1"/>
  <c r="BG15" i="1"/>
  <c r="BG14" i="1"/>
  <c r="BG27" i="19"/>
  <c r="BG26" i="19"/>
  <c r="BG21" i="19"/>
  <c r="BG17" i="19"/>
  <c r="BG16" i="19"/>
  <c r="BG15" i="19"/>
  <c r="BG14" i="19"/>
  <c r="BG27" i="23"/>
  <c r="BG26" i="23"/>
  <c r="BG21" i="23"/>
  <c r="BG17" i="23"/>
  <c r="BG16" i="23"/>
  <c r="BG15" i="23"/>
  <c r="BG14" i="23"/>
  <c r="AW6" i="19"/>
  <c r="AW6" i="1"/>
  <c r="AY46" i="19" l="1"/>
  <c r="AY45" i="19"/>
  <c r="AY44" i="19"/>
  <c r="AY43" i="19"/>
  <c r="AY42" i="19"/>
  <c r="AY41" i="19"/>
  <c r="AY40" i="19"/>
  <c r="AY39" i="19"/>
  <c r="AY38" i="19"/>
  <c r="AY37" i="19"/>
  <c r="AY36" i="19"/>
  <c r="AY35" i="19"/>
  <c r="AY34" i="19"/>
  <c r="AY33" i="19"/>
  <c r="AY32" i="19"/>
  <c r="AY31" i="19"/>
  <c r="AY46" i="23"/>
  <c r="AY45" i="23"/>
  <c r="AY44" i="23"/>
  <c r="AY43" i="23"/>
  <c r="AY42" i="23"/>
  <c r="AY41" i="23"/>
  <c r="AY40" i="23"/>
  <c r="AY39" i="23"/>
  <c r="AY38" i="23"/>
  <c r="AY37" i="23"/>
  <c r="AY36" i="23"/>
  <c r="AY35" i="23"/>
  <c r="AY34" i="23"/>
  <c r="AY33" i="23"/>
  <c r="AY32" i="23"/>
  <c r="AY31" i="23"/>
  <c r="AY46" i="1"/>
  <c r="AY45" i="1"/>
  <c r="AY44" i="1"/>
  <c r="AY43" i="1"/>
  <c r="AY42" i="1"/>
  <c r="AY41" i="1"/>
  <c r="AY40" i="1"/>
  <c r="AY39" i="1"/>
  <c r="AY38" i="1"/>
  <c r="AY37" i="1"/>
  <c r="AY36" i="1"/>
  <c r="AY35" i="1"/>
  <c r="AY34" i="1"/>
  <c r="AY33" i="1"/>
  <c r="AY32" i="1"/>
  <c r="AY31" i="1"/>
  <c r="AY28" i="19"/>
  <c r="AY27" i="19"/>
  <c r="AY26" i="19"/>
  <c r="AY25" i="19"/>
  <c r="AY24" i="19"/>
  <c r="AY23" i="19"/>
  <c r="AY22" i="19"/>
  <c r="AY21" i="19"/>
  <c r="AY20" i="19"/>
  <c r="AY19" i="19"/>
  <c r="AY18" i="19"/>
  <c r="AY17" i="19"/>
  <c r="AY16" i="19"/>
  <c r="AY15" i="19"/>
  <c r="AY14" i="19"/>
  <c r="AY13" i="19"/>
  <c r="AY12" i="19"/>
  <c r="AY28" i="23"/>
  <c r="AY27" i="23"/>
  <c r="AY26" i="23"/>
  <c r="AY25" i="23"/>
  <c r="AY24" i="23"/>
  <c r="AY23" i="23"/>
  <c r="AY22" i="23"/>
  <c r="AY21" i="23"/>
  <c r="AY20" i="23"/>
  <c r="AY19" i="23"/>
  <c r="AY18" i="23"/>
  <c r="AY17" i="23"/>
  <c r="AY16" i="23"/>
  <c r="AY15" i="23"/>
  <c r="AY14" i="23"/>
  <c r="AY13" i="23"/>
  <c r="AY12" i="23"/>
  <c r="AY28" i="1"/>
  <c r="AY27" i="1"/>
  <c r="AY26" i="1"/>
  <c r="AY25" i="1"/>
  <c r="AY24" i="1"/>
  <c r="AY23" i="1"/>
  <c r="AY22" i="1"/>
  <c r="AY21" i="1"/>
  <c r="AY20" i="1"/>
  <c r="AY19" i="1"/>
  <c r="AY18" i="1"/>
  <c r="AY17" i="1"/>
  <c r="AY16" i="1"/>
  <c r="AY15" i="1"/>
  <c r="AY14" i="1"/>
  <c r="AY13" i="1"/>
  <c r="AY12" i="1"/>
  <c r="AY8" i="19"/>
  <c r="AY7" i="19"/>
  <c r="AY6" i="19"/>
  <c r="AY5" i="19"/>
  <c r="AY8" i="23"/>
  <c r="AY7" i="23"/>
  <c r="AY6" i="23"/>
  <c r="AY5" i="23"/>
  <c r="AY8" i="1"/>
  <c r="AY7" i="1"/>
  <c r="AY6" i="1"/>
  <c r="AY5" i="1"/>
  <c r="AY4" i="19"/>
  <c r="AY4" i="23"/>
  <c r="AY4" i="1"/>
  <c r="BT46" i="19" l="1"/>
  <c r="BT45" i="19"/>
  <c r="BT44" i="19"/>
  <c r="BT43" i="19"/>
  <c r="BT42" i="19"/>
  <c r="BT41" i="19"/>
  <c r="BT40" i="19"/>
  <c r="BT39" i="19"/>
  <c r="BT38" i="19"/>
  <c r="BT37" i="19"/>
  <c r="BT36" i="19"/>
  <c r="BT35" i="19"/>
  <c r="BT34" i="19"/>
  <c r="BT33" i="19"/>
  <c r="BT32" i="19"/>
  <c r="BT31" i="19"/>
  <c r="BT46" i="23"/>
  <c r="BT45" i="23"/>
  <c r="BT44" i="23"/>
  <c r="BT43" i="23"/>
  <c r="BT42" i="23"/>
  <c r="BT41" i="23"/>
  <c r="BT40" i="23"/>
  <c r="BT39" i="23"/>
  <c r="BT38" i="23"/>
  <c r="BT37" i="23"/>
  <c r="BT36" i="23"/>
  <c r="BT35" i="23"/>
  <c r="BT34" i="23"/>
  <c r="BT33" i="23"/>
  <c r="BT32" i="23"/>
  <c r="BT31" i="23"/>
  <c r="BN46" i="19"/>
  <c r="BN45" i="19"/>
  <c r="BN44" i="19"/>
  <c r="BN43" i="19"/>
  <c r="BN42" i="19"/>
  <c r="BN41" i="19"/>
  <c r="BN40" i="19"/>
  <c r="BN39" i="19"/>
  <c r="BN38" i="19"/>
  <c r="BN37" i="19"/>
  <c r="BN36" i="19"/>
  <c r="BN35" i="19"/>
  <c r="BN34" i="19"/>
  <c r="BN33" i="19"/>
  <c r="BN32" i="19"/>
  <c r="BN31" i="19"/>
  <c r="BN46" i="23"/>
  <c r="BN45" i="23"/>
  <c r="BN44" i="23"/>
  <c r="BN43" i="23"/>
  <c r="BN42" i="23"/>
  <c r="BN41" i="23"/>
  <c r="BN40" i="23"/>
  <c r="BN39" i="23"/>
  <c r="BN38" i="23"/>
  <c r="BN37" i="23"/>
  <c r="BN36" i="23"/>
  <c r="BN35" i="23"/>
  <c r="BN34" i="23"/>
  <c r="BN33" i="23"/>
  <c r="BN32" i="23"/>
  <c r="BN31" i="23"/>
  <c r="BH46" i="19"/>
  <c r="BG46" i="19" s="1"/>
  <c r="BH45" i="19"/>
  <c r="BG45" i="19" s="1"/>
  <c r="BH44" i="19"/>
  <c r="BG44" i="19" s="1"/>
  <c r="BH43" i="19"/>
  <c r="BG43" i="19" s="1"/>
  <c r="BH42" i="19"/>
  <c r="BG42" i="19" s="1"/>
  <c r="BH41" i="19"/>
  <c r="BG41" i="19" s="1"/>
  <c r="BH40" i="19"/>
  <c r="BG40" i="19" s="1"/>
  <c r="BH39" i="19"/>
  <c r="BG39" i="19" s="1"/>
  <c r="BH38" i="19"/>
  <c r="BG38" i="19" s="1"/>
  <c r="BH37" i="19"/>
  <c r="BG37" i="19" s="1"/>
  <c r="BH36" i="19"/>
  <c r="BG36" i="19" s="1"/>
  <c r="BH35" i="19"/>
  <c r="BG35" i="19" s="1"/>
  <c r="BH34" i="19"/>
  <c r="BG34" i="19" s="1"/>
  <c r="BH33" i="19"/>
  <c r="BG33" i="19" s="1"/>
  <c r="BH32" i="19"/>
  <c r="BG32" i="19" s="1"/>
  <c r="BH31" i="19"/>
  <c r="BG31" i="19" s="1"/>
  <c r="BH46" i="23"/>
  <c r="BG46" i="23" s="1"/>
  <c r="BH45" i="23"/>
  <c r="BG45" i="23" s="1"/>
  <c r="BH44" i="23"/>
  <c r="BG44" i="23" s="1"/>
  <c r="BH43" i="23"/>
  <c r="BG43" i="23" s="1"/>
  <c r="BH42" i="23"/>
  <c r="BG42" i="23" s="1"/>
  <c r="BH41" i="23"/>
  <c r="BG41" i="23" s="1"/>
  <c r="BH40" i="23"/>
  <c r="BG40" i="23" s="1"/>
  <c r="BH39" i="23"/>
  <c r="BG39" i="23" s="1"/>
  <c r="BH38" i="23"/>
  <c r="BG38" i="23" s="1"/>
  <c r="BH37" i="23"/>
  <c r="BG37" i="23" s="1"/>
  <c r="BH36" i="23"/>
  <c r="BG36" i="23" s="1"/>
  <c r="BH35" i="23"/>
  <c r="BG35" i="23" s="1"/>
  <c r="BH34" i="23"/>
  <c r="BG34" i="23" s="1"/>
  <c r="BH33" i="23"/>
  <c r="BG33" i="23" s="1"/>
  <c r="BH32" i="23"/>
  <c r="BG32" i="23" s="1"/>
  <c r="BH31" i="23"/>
  <c r="BG31" i="23" s="1"/>
  <c r="BB46" i="19"/>
  <c r="BB45" i="19"/>
  <c r="BB44" i="19"/>
  <c r="BB43" i="19"/>
  <c r="BB42" i="19"/>
  <c r="BB41" i="19"/>
  <c r="BB40" i="19"/>
  <c r="BB39" i="19"/>
  <c r="BB38" i="19"/>
  <c r="BB37" i="19"/>
  <c r="BB36" i="19"/>
  <c r="BB35" i="19"/>
  <c r="BB34" i="19"/>
  <c r="BB33" i="19"/>
  <c r="BB32" i="19"/>
  <c r="BB31" i="19"/>
  <c r="BB46" i="23"/>
  <c r="BB45" i="23"/>
  <c r="BB44" i="23"/>
  <c r="BB43" i="23"/>
  <c r="BB42" i="23"/>
  <c r="BB41" i="23"/>
  <c r="BB40" i="23"/>
  <c r="BB39" i="23"/>
  <c r="BB38" i="23"/>
  <c r="BB37" i="23"/>
  <c r="BB36" i="23"/>
  <c r="BB35" i="23"/>
  <c r="BB34" i="23"/>
  <c r="BB33" i="23"/>
  <c r="BB32" i="23"/>
  <c r="BB31" i="23"/>
  <c r="AV46" i="19"/>
  <c r="AV45" i="19"/>
  <c r="AV44" i="19"/>
  <c r="AV43" i="19"/>
  <c r="AV42" i="19"/>
  <c r="AV41" i="19"/>
  <c r="AV40" i="19"/>
  <c r="AV39" i="19"/>
  <c r="AV38" i="19"/>
  <c r="AV37" i="19"/>
  <c r="AV36" i="19"/>
  <c r="AV35" i="19"/>
  <c r="AV34" i="19"/>
  <c r="AV33" i="19"/>
  <c r="AV32" i="19"/>
  <c r="AV31" i="19"/>
  <c r="AV46" i="23"/>
  <c r="AV45" i="23"/>
  <c r="AV44" i="23"/>
  <c r="AV43" i="23"/>
  <c r="AV42" i="23"/>
  <c r="AV41" i="23"/>
  <c r="AV40" i="23"/>
  <c r="AV39" i="23"/>
  <c r="AV38" i="23"/>
  <c r="AV37" i="23"/>
  <c r="AV36" i="23"/>
  <c r="AV35" i="23"/>
  <c r="AV34" i="23"/>
  <c r="AV33" i="23"/>
  <c r="AV32" i="23"/>
  <c r="AV31" i="23"/>
  <c r="AP46" i="19"/>
  <c r="CC46" i="19" s="1"/>
  <c r="AP45" i="19"/>
  <c r="CC45" i="19" s="1"/>
  <c r="AP44" i="19"/>
  <c r="CC44" i="19" s="1"/>
  <c r="AP43" i="19"/>
  <c r="CC43" i="19" s="1"/>
  <c r="AP42" i="19"/>
  <c r="CC42" i="19" s="1"/>
  <c r="AP41" i="19"/>
  <c r="CC41" i="19" s="1"/>
  <c r="AP40" i="19"/>
  <c r="CC40" i="19" s="1"/>
  <c r="AP39" i="19"/>
  <c r="CC39" i="19" s="1"/>
  <c r="AP38" i="19"/>
  <c r="CC38" i="19" s="1"/>
  <c r="AP37" i="19"/>
  <c r="CC37" i="19" s="1"/>
  <c r="AP36" i="19"/>
  <c r="CC36" i="19" s="1"/>
  <c r="AP35" i="19"/>
  <c r="CC35" i="19" s="1"/>
  <c r="AP34" i="19"/>
  <c r="CC34" i="19" s="1"/>
  <c r="AP33" i="19"/>
  <c r="CC33" i="19" s="1"/>
  <c r="AP32" i="19"/>
  <c r="CC32" i="19" s="1"/>
  <c r="AP46" i="23"/>
  <c r="AP45" i="23"/>
  <c r="AP44" i="23"/>
  <c r="AP43" i="23"/>
  <c r="AP42" i="23"/>
  <c r="AP41" i="23"/>
  <c r="AP40" i="23"/>
  <c r="AP39" i="23"/>
  <c r="AP38" i="23"/>
  <c r="AP37" i="23"/>
  <c r="AP36" i="23"/>
  <c r="AP35" i="23"/>
  <c r="AP34" i="23"/>
  <c r="AP33" i="23"/>
  <c r="AP32" i="23"/>
  <c r="AP31" i="19"/>
  <c r="AP31" i="23"/>
  <c r="CC31" i="19" l="1"/>
  <c r="AQ5" i="1"/>
  <c r="AQ5" i="19"/>
  <c r="AQ5" i="23"/>
  <c r="BA27" i="19" l="1"/>
  <c r="BA26" i="19"/>
  <c r="BA21" i="19"/>
  <c r="BA17" i="19"/>
  <c r="BA16" i="19"/>
  <c r="BA15" i="19"/>
  <c r="BA14" i="19"/>
  <c r="BA27" i="23"/>
  <c r="BA26" i="23"/>
  <c r="BA21" i="23"/>
  <c r="BA17" i="23"/>
  <c r="BA16" i="23"/>
  <c r="BA15" i="23"/>
  <c r="BA14" i="23"/>
  <c r="BA46" i="1"/>
  <c r="BA45" i="1"/>
  <c r="BA44" i="1"/>
  <c r="BA43" i="1"/>
  <c r="BA42" i="1"/>
  <c r="BA41" i="1"/>
  <c r="BA40" i="1"/>
  <c r="BA39" i="1"/>
  <c r="BA38" i="1"/>
  <c r="BA37" i="1"/>
  <c r="BA36" i="1"/>
  <c r="BA35" i="1"/>
  <c r="BA34" i="1"/>
  <c r="BA33" i="1"/>
  <c r="BA32" i="1"/>
  <c r="BA31" i="1"/>
  <c r="BA27" i="1"/>
  <c r="BA26" i="1"/>
  <c r="BA21" i="1"/>
  <c r="BA17" i="1"/>
  <c r="BA16" i="1"/>
  <c r="BA15" i="1"/>
  <c r="BA14" i="1"/>
  <c r="AQ22" i="1" l="1"/>
  <c r="AU27" i="19" l="1"/>
  <c r="AU26" i="19"/>
  <c r="AU21" i="19"/>
  <c r="AU17" i="19"/>
  <c r="AU16" i="19"/>
  <c r="AU15" i="19"/>
  <c r="AU14" i="19"/>
  <c r="AU27" i="23"/>
  <c r="AU26" i="23"/>
  <c r="AU21" i="23"/>
  <c r="AU17" i="23"/>
  <c r="AU16" i="23"/>
  <c r="AU15" i="23"/>
  <c r="AU14" i="23"/>
  <c r="AU27" i="1"/>
  <c r="AU26" i="1"/>
  <c r="AU21" i="1"/>
  <c r="AU17" i="1"/>
  <c r="AU16" i="1"/>
  <c r="AU15" i="1"/>
  <c r="AU14" i="1"/>
  <c r="AS46" i="19" l="1"/>
  <c r="AS45" i="19"/>
  <c r="AS44" i="19"/>
  <c r="AS43" i="19"/>
  <c r="AS42" i="19"/>
  <c r="AS41" i="19"/>
  <c r="AS40" i="19"/>
  <c r="AS39" i="19"/>
  <c r="AS38" i="19"/>
  <c r="AS37" i="19"/>
  <c r="AS36" i="19"/>
  <c r="AS35" i="19"/>
  <c r="AS34" i="19"/>
  <c r="AS33" i="19"/>
  <c r="AS32" i="19"/>
  <c r="AS31" i="19"/>
  <c r="AS46" i="23"/>
  <c r="AS45" i="23"/>
  <c r="AS44" i="23"/>
  <c r="AS43" i="23"/>
  <c r="AS42" i="23"/>
  <c r="AS41" i="23"/>
  <c r="AS40" i="23"/>
  <c r="AS39" i="23"/>
  <c r="AS38" i="23"/>
  <c r="AS37" i="23"/>
  <c r="AS36" i="23"/>
  <c r="AS35" i="23"/>
  <c r="AS34" i="23"/>
  <c r="AS33" i="23"/>
  <c r="AS32" i="23"/>
  <c r="AS31" i="23"/>
  <c r="AS46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28" i="19"/>
  <c r="AS27" i="19"/>
  <c r="AS26" i="19"/>
  <c r="AS25" i="19"/>
  <c r="AS24" i="19"/>
  <c r="AS23" i="19"/>
  <c r="AS22" i="19"/>
  <c r="AS21" i="19"/>
  <c r="AS20" i="19"/>
  <c r="AS19" i="19"/>
  <c r="AS18" i="19"/>
  <c r="AS17" i="19"/>
  <c r="AS16" i="19"/>
  <c r="AS15" i="19"/>
  <c r="AS14" i="19"/>
  <c r="AS13" i="19"/>
  <c r="AS12" i="19"/>
  <c r="AS28" i="23"/>
  <c r="AS27" i="23"/>
  <c r="AS26" i="23"/>
  <c r="AS25" i="23"/>
  <c r="AS24" i="23"/>
  <c r="AS23" i="23"/>
  <c r="AS22" i="23"/>
  <c r="AS21" i="23"/>
  <c r="AS20" i="23"/>
  <c r="AS19" i="23"/>
  <c r="AS18" i="23"/>
  <c r="AS17" i="23"/>
  <c r="AS16" i="23"/>
  <c r="AS15" i="23"/>
  <c r="AS14" i="23"/>
  <c r="AS13" i="23"/>
  <c r="AS12" i="23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8" i="19"/>
  <c r="AS7" i="19"/>
  <c r="AS6" i="19"/>
  <c r="AS5" i="19"/>
  <c r="AS8" i="23"/>
  <c r="AS7" i="23"/>
  <c r="AS6" i="23"/>
  <c r="AS5" i="23"/>
  <c r="AS8" i="1"/>
  <c r="AS7" i="1"/>
  <c r="AS6" i="1"/>
  <c r="AS5" i="1"/>
  <c r="AS4" i="19"/>
  <c r="AS4" i="23"/>
  <c r="AS4" i="1"/>
  <c r="R46" i="1" l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8" i="1"/>
  <c r="R7" i="1"/>
  <c r="R6" i="1"/>
  <c r="R5" i="1"/>
  <c r="R46" i="19"/>
  <c r="R45" i="19"/>
  <c r="R44" i="19"/>
  <c r="R43" i="19"/>
  <c r="R42" i="19"/>
  <c r="R41" i="19"/>
  <c r="R40" i="19"/>
  <c r="R39" i="19"/>
  <c r="R38" i="19"/>
  <c r="R37" i="19"/>
  <c r="R36" i="19"/>
  <c r="R35" i="19"/>
  <c r="R34" i="19"/>
  <c r="R33" i="19"/>
  <c r="R32" i="19"/>
  <c r="R31" i="19"/>
  <c r="R28" i="19"/>
  <c r="R27" i="19"/>
  <c r="R26" i="19"/>
  <c r="R25" i="19"/>
  <c r="R24" i="19"/>
  <c r="R23" i="19"/>
  <c r="R22" i="19"/>
  <c r="R21" i="19"/>
  <c r="R20" i="19"/>
  <c r="R19" i="19"/>
  <c r="R18" i="19"/>
  <c r="R17" i="19"/>
  <c r="R16" i="19"/>
  <c r="R15" i="19"/>
  <c r="R14" i="19"/>
  <c r="R13" i="19"/>
  <c r="R12" i="19"/>
  <c r="R8" i="19"/>
  <c r="R7" i="19"/>
  <c r="R6" i="19"/>
  <c r="R5" i="19"/>
  <c r="R46" i="23"/>
  <c r="R45" i="23"/>
  <c r="R44" i="23"/>
  <c r="R43" i="23"/>
  <c r="R42" i="23"/>
  <c r="R41" i="23"/>
  <c r="R40" i="23"/>
  <c r="R39" i="23"/>
  <c r="R38" i="23"/>
  <c r="R37" i="23"/>
  <c r="R36" i="23"/>
  <c r="R35" i="23"/>
  <c r="R34" i="23"/>
  <c r="R33" i="23"/>
  <c r="R32" i="23"/>
  <c r="R31" i="23"/>
  <c r="R28" i="23"/>
  <c r="R27" i="23"/>
  <c r="R26" i="23"/>
  <c r="R25" i="23"/>
  <c r="R24" i="23"/>
  <c r="R23" i="23"/>
  <c r="R22" i="23"/>
  <c r="R21" i="23"/>
  <c r="R20" i="23"/>
  <c r="R19" i="23"/>
  <c r="R18" i="23"/>
  <c r="R17" i="23"/>
  <c r="R16" i="23"/>
  <c r="R15" i="23"/>
  <c r="R14" i="23"/>
  <c r="R13" i="23"/>
  <c r="R12" i="23"/>
  <c r="R8" i="23"/>
  <c r="R7" i="23"/>
  <c r="R6" i="23"/>
  <c r="R5" i="23"/>
  <c r="R4" i="1"/>
  <c r="R4" i="19"/>
  <c r="R4" i="23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8" i="1"/>
  <c r="L7" i="1"/>
  <c r="L6" i="1"/>
  <c r="L5" i="1"/>
  <c r="L46" i="19"/>
  <c r="L45" i="19"/>
  <c r="L44" i="19"/>
  <c r="L43" i="19"/>
  <c r="L42" i="19"/>
  <c r="L41" i="19"/>
  <c r="L40" i="19"/>
  <c r="L39" i="19"/>
  <c r="L38" i="19"/>
  <c r="L37" i="19"/>
  <c r="L36" i="19"/>
  <c r="L35" i="19"/>
  <c r="L34" i="19"/>
  <c r="L33" i="19"/>
  <c r="L32" i="19"/>
  <c r="L31" i="19"/>
  <c r="L28" i="19"/>
  <c r="L27" i="19"/>
  <c r="L26" i="19"/>
  <c r="L25" i="19"/>
  <c r="L24" i="19"/>
  <c r="L23" i="19"/>
  <c r="L22" i="19"/>
  <c r="L21" i="19"/>
  <c r="L20" i="19"/>
  <c r="L19" i="19"/>
  <c r="L18" i="19"/>
  <c r="L17" i="19"/>
  <c r="L16" i="19"/>
  <c r="L15" i="19"/>
  <c r="L14" i="19"/>
  <c r="L13" i="19"/>
  <c r="L12" i="19"/>
  <c r="L8" i="19"/>
  <c r="L7" i="19"/>
  <c r="L6" i="19"/>
  <c r="L5" i="19"/>
  <c r="L46" i="23"/>
  <c r="L45" i="23"/>
  <c r="L44" i="23"/>
  <c r="L43" i="23"/>
  <c r="L42" i="23"/>
  <c r="L41" i="23"/>
  <c r="L40" i="23"/>
  <c r="L39" i="23"/>
  <c r="L38" i="23"/>
  <c r="L37" i="23"/>
  <c r="L36" i="23"/>
  <c r="L35" i="23"/>
  <c r="L34" i="23"/>
  <c r="L33" i="23"/>
  <c r="L32" i="23"/>
  <c r="L31" i="23"/>
  <c r="L28" i="23"/>
  <c r="L27" i="23"/>
  <c r="L26" i="23"/>
  <c r="L25" i="23"/>
  <c r="L24" i="23"/>
  <c r="L23" i="23"/>
  <c r="L22" i="23"/>
  <c r="L21" i="23"/>
  <c r="L20" i="23"/>
  <c r="L19" i="23"/>
  <c r="L18" i="23"/>
  <c r="L17" i="23"/>
  <c r="L16" i="23"/>
  <c r="L15" i="23"/>
  <c r="L14" i="23"/>
  <c r="L13" i="23"/>
  <c r="L12" i="23"/>
  <c r="L8" i="23"/>
  <c r="L7" i="23"/>
  <c r="L6" i="23"/>
  <c r="L5" i="23"/>
  <c r="L4" i="1"/>
  <c r="L4" i="19"/>
  <c r="L4" i="23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8" i="1"/>
  <c r="F7" i="1"/>
  <c r="F6" i="1"/>
  <c r="F5" i="1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8" i="19"/>
  <c r="F7" i="19"/>
  <c r="F6" i="19"/>
  <c r="F5" i="19"/>
  <c r="F46" i="23"/>
  <c r="F45" i="23"/>
  <c r="F44" i="23"/>
  <c r="F43" i="23"/>
  <c r="F42" i="23"/>
  <c r="F41" i="23"/>
  <c r="F40" i="23"/>
  <c r="F39" i="23"/>
  <c r="F38" i="23"/>
  <c r="F37" i="23"/>
  <c r="F36" i="23"/>
  <c r="F35" i="23"/>
  <c r="F34" i="23"/>
  <c r="F33" i="23"/>
  <c r="F32" i="23"/>
  <c r="F31" i="23"/>
  <c r="F28" i="23"/>
  <c r="F27" i="23"/>
  <c r="F26" i="23"/>
  <c r="F25" i="23"/>
  <c r="F24" i="23"/>
  <c r="F23" i="23"/>
  <c r="F22" i="23"/>
  <c r="F21" i="23"/>
  <c r="F20" i="23"/>
  <c r="F19" i="23"/>
  <c r="F18" i="23"/>
  <c r="F17" i="23"/>
  <c r="F16" i="23"/>
  <c r="F15" i="23"/>
  <c r="F14" i="23"/>
  <c r="F13" i="23"/>
  <c r="F12" i="23"/>
  <c r="F8" i="23"/>
  <c r="F7" i="23"/>
  <c r="F6" i="23"/>
  <c r="F5" i="23"/>
  <c r="F4" i="1"/>
  <c r="F4" i="19"/>
  <c r="F4" i="23"/>
  <c r="AJ46" i="19"/>
  <c r="AJ45" i="19"/>
  <c r="AJ44" i="19"/>
  <c r="AJ43" i="19"/>
  <c r="AJ42" i="19"/>
  <c r="AJ41" i="19"/>
  <c r="AJ40" i="19"/>
  <c r="AJ39" i="19"/>
  <c r="AJ38" i="19"/>
  <c r="AJ37" i="19"/>
  <c r="AJ36" i="19"/>
  <c r="AJ35" i="19"/>
  <c r="AJ34" i="19"/>
  <c r="AJ33" i="19"/>
  <c r="AJ32" i="19"/>
  <c r="AJ31" i="19"/>
  <c r="AJ28" i="19"/>
  <c r="AJ27" i="19"/>
  <c r="AJ26" i="19"/>
  <c r="AJ25" i="19"/>
  <c r="AJ24" i="19"/>
  <c r="AJ23" i="19"/>
  <c r="AJ22" i="19"/>
  <c r="AJ21" i="19"/>
  <c r="AJ20" i="19"/>
  <c r="AJ19" i="19"/>
  <c r="AJ18" i="19"/>
  <c r="AJ17" i="19"/>
  <c r="AJ16" i="19"/>
  <c r="AJ15" i="19"/>
  <c r="AJ14" i="19"/>
  <c r="AJ13" i="19"/>
  <c r="AJ12" i="19"/>
  <c r="AJ8" i="19"/>
  <c r="AJ7" i="19"/>
  <c r="AJ6" i="19"/>
  <c r="AJ5" i="19"/>
  <c r="AJ46" i="23"/>
  <c r="AJ45" i="23"/>
  <c r="AJ44" i="23"/>
  <c r="AJ43" i="23"/>
  <c r="AJ42" i="23"/>
  <c r="AJ41" i="23"/>
  <c r="AJ40" i="23"/>
  <c r="AJ39" i="23"/>
  <c r="AJ38" i="23"/>
  <c r="AJ37" i="23"/>
  <c r="AJ36" i="23"/>
  <c r="AJ35" i="23"/>
  <c r="AJ34" i="23"/>
  <c r="AJ33" i="23"/>
  <c r="AJ32" i="23"/>
  <c r="AJ31" i="23"/>
  <c r="AJ28" i="23"/>
  <c r="AJ27" i="23"/>
  <c r="AJ26" i="23"/>
  <c r="AJ25" i="23"/>
  <c r="AJ24" i="23"/>
  <c r="AJ23" i="23"/>
  <c r="AJ22" i="23"/>
  <c r="AJ21" i="23"/>
  <c r="AJ20" i="23"/>
  <c r="AJ19" i="23"/>
  <c r="AJ18" i="23"/>
  <c r="AJ17" i="23"/>
  <c r="AJ16" i="23"/>
  <c r="AJ15" i="23"/>
  <c r="AJ14" i="23"/>
  <c r="AJ13" i="23"/>
  <c r="AJ12" i="23"/>
  <c r="AJ8" i="23"/>
  <c r="AJ7" i="23"/>
  <c r="AJ6" i="23"/>
  <c r="AJ5" i="23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8" i="1"/>
  <c r="AJ7" i="1"/>
  <c r="AJ6" i="1"/>
  <c r="AJ5" i="1"/>
  <c r="AJ4" i="19"/>
  <c r="AJ4" i="23"/>
  <c r="AJ4" i="1"/>
  <c r="AD46" i="19"/>
  <c r="AD45" i="19"/>
  <c r="AD44" i="19"/>
  <c r="AD43" i="19"/>
  <c r="AD42" i="19"/>
  <c r="AD41" i="19"/>
  <c r="AD40" i="19"/>
  <c r="AD39" i="19"/>
  <c r="AD38" i="19"/>
  <c r="AD37" i="19"/>
  <c r="AD36" i="19"/>
  <c r="AD35" i="19"/>
  <c r="AD34" i="19"/>
  <c r="AD33" i="19"/>
  <c r="AD32" i="19"/>
  <c r="AD31" i="19"/>
  <c r="AD28" i="19"/>
  <c r="AD27" i="19"/>
  <c r="AD26" i="19"/>
  <c r="AD25" i="19"/>
  <c r="AD24" i="19"/>
  <c r="AD23" i="19"/>
  <c r="AD22" i="19"/>
  <c r="AD21" i="19"/>
  <c r="AD20" i="19"/>
  <c r="AD19" i="19"/>
  <c r="AD18" i="19"/>
  <c r="AD17" i="19"/>
  <c r="AD16" i="19"/>
  <c r="AD15" i="19"/>
  <c r="AD14" i="19"/>
  <c r="AD13" i="19"/>
  <c r="AD12" i="19"/>
  <c r="AD8" i="19"/>
  <c r="AD7" i="19"/>
  <c r="AD6" i="19"/>
  <c r="AD5" i="19"/>
  <c r="AD46" i="23"/>
  <c r="AD45" i="23"/>
  <c r="AD44" i="23"/>
  <c r="AD43" i="23"/>
  <c r="AD42" i="23"/>
  <c r="AD41" i="23"/>
  <c r="AD40" i="23"/>
  <c r="AD39" i="23"/>
  <c r="AD38" i="23"/>
  <c r="AD37" i="23"/>
  <c r="AD36" i="23"/>
  <c r="AD35" i="23"/>
  <c r="AD34" i="23"/>
  <c r="AD33" i="23"/>
  <c r="AD32" i="23"/>
  <c r="AD31" i="23"/>
  <c r="AD28" i="23"/>
  <c r="AD27" i="23"/>
  <c r="AD26" i="23"/>
  <c r="AD25" i="23"/>
  <c r="AD24" i="23"/>
  <c r="AD23" i="23"/>
  <c r="AD22" i="23"/>
  <c r="AD21" i="23"/>
  <c r="AD20" i="23"/>
  <c r="AD19" i="23"/>
  <c r="AD18" i="23"/>
  <c r="AD17" i="23"/>
  <c r="AD16" i="23"/>
  <c r="AD15" i="23"/>
  <c r="AD14" i="23"/>
  <c r="AD13" i="23"/>
  <c r="AD12" i="23"/>
  <c r="AD8" i="23"/>
  <c r="AD7" i="23"/>
  <c r="AD6" i="23"/>
  <c r="AD5" i="23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8" i="1"/>
  <c r="AD7" i="1"/>
  <c r="AD6" i="1"/>
  <c r="AD5" i="1"/>
  <c r="AD4" i="19"/>
  <c r="AD4" i="23"/>
  <c r="AD4" i="1"/>
  <c r="X46" i="19"/>
  <c r="X45" i="19"/>
  <c r="X44" i="19"/>
  <c r="X43" i="19"/>
  <c r="X42" i="19"/>
  <c r="X41" i="19"/>
  <c r="X40" i="19"/>
  <c r="X39" i="19"/>
  <c r="X38" i="19"/>
  <c r="X37" i="19"/>
  <c r="X36" i="19"/>
  <c r="X35" i="19"/>
  <c r="X34" i="19"/>
  <c r="X33" i="19"/>
  <c r="X32" i="19"/>
  <c r="X31" i="19"/>
  <c r="X28" i="19"/>
  <c r="X27" i="19"/>
  <c r="X26" i="19"/>
  <c r="X25" i="19"/>
  <c r="X24" i="19"/>
  <c r="X23" i="19"/>
  <c r="X22" i="19"/>
  <c r="X21" i="19"/>
  <c r="X20" i="19"/>
  <c r="X19" i="19"/>
  <c r="X18" i="19"/>
  <c r="X17" i="19"/>
  <c r="X16" i="19"/>
  <c r="X15" i="19"/>
  <c r="X14" i="19"/>
  <c r="X13" i="19"/>
  <c r="X12" i="19"/>
  <c r="X8" i="19"/>
  <c r="X7" i="19"/>
  <c r="X6" i="19"/>
  <c r="X5" i="19"/>
  <c r="X46" i="23"/>
  <c r="X45" i="23"/>
  <c r="X44" i="23"/>
  <c r="X43" i="23"/>
  <c r="X42" i="23"/>
  <c r="X41" i="23"/>
  <c r="X40" i="23"/>
  <c r="X39" i="23"/>
  <c r="X38" i="23"/>
  <c r="X37" i="23"/>
  <c r="X36" i="23"/>
  <c r="X35" i="23"/>
  <c r="X34" i="23"/>
  <c r="X33" i="23"/>
  <c r="X32" i="23"/>
  <c r="X31" i="23"/>
  <c r="X28" i="23"/>
  <c r="X27" i="23"/>
  <c r="X26" i="23"/>
  <c r="X25" i="23"/>
  <c r="X24" i="23"/>
  <c r="X23" i="23"/>
  <c r="X22" i="23"/>
  <c r="X21" i="23"/>
  <c r="X20" i="23"/>
  <c r="X19" i="23"/>
  <c r="X18" i="23"/>
  <c r="X17" i="23"/>
  <c r="X16" i="23"/>
  <c r="X15" i="23"/>
  <c r="X14" i="23"/>
  <c r="X13" i="23"/>
  <c r="X12" i="23"/>
  <c r="X8" i="23"/>
  <c r="X7" i="23"/>
  <c r="X6" i="23"/>
  <c r="X5" i="23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8" i="1"/>
  <c r="X7" i="1"/>
  <c r="X6" i="1"/>
  <c r="X5" i="1"/>
  <c r="X4" i="19"/>
  <c r="X4" i="23"/>
  <c r="X4" i="1"/>
  <c r="BR28" i="23" l="1"/>
  <c r="BR26" i="23"/>
  <c r="BR25" i="23"/>
  <c r="BR24" i="23"/>
  <c r="BR23" i="23"/>
  <c r="BR22" i="23"/>
  <c r="BR21" i="23"/>
  <c r="BR20" i="23"/>
  <c r="BR19" i="23"/>
  <c r="BR18" i="23"/>
  <c r="BL28" i="23"/>
  <c r="BL26" i="23"/>
  <c r="BL25" i="23"/>
  <c r="BL24" i="23"/>
  <c r="BL23" i="23"/>
  <c r="BL22" i="23"/>
  <c r="BL21" i="23"/>
  <c r="BL20" i="23"/>
  <c r="BL19" i="23"/>
  <c r="BL18" i="23"/>
  <c r="BF28" i="23"/>
  <c r="BF26" i="23"/>
  <c r="BF25" i="23"/>
  <c r="BF24" i="23"/>
  <c r="BF23" i="23"/>
  <c r="BF22" i="23"/>
  <c r="BF21" i="23"/>
  <c r="BF20" i="23"/>
  <c r="BF19" i="23"/>
  <c r="BF18" i="23"/>
  <c r="AZ28" i="23"/>
  <c r="AZ26" i="23"/>
  <c r="AZ25" i="23"/>
  <c r="AZ24" i="23"/>
  <c r="AZ23" i="23"/>
  <c r="AZ22" i="23"/>
  <c r="AZ21" i="23"/>
  <c r="AZ20" i="23"/>
  <c r="AZ19" i="23"/>
  <c r="AZ18" i="23"/>
  <c r="AT28" i="23"/>
  <c r="AT26" i="23"/>
  <c r="AT25" i="23"/>
  <c r="AT24" i="23"/>
  <c r="AT23" i="23"/>
  <c r="AT22" i="23"/>
  <c r="AT21" i="23"/>
  <c r="AT20" i="23"/>
  <c r="AT19" i="23"/>
  <c r="AT18" i="23"/>
  <c r="AN28" i="23"/>
  <c r="AN26" i="23"/>
  <c r="AN25" i="23"/>
  <c r="AN24" i="23"/>
  <c r="AN23" i="23"/>
  <c r="AN22" i="23"/>
  <c r="AN21" i="23"/>
  <c r="AN20" i="23"/>
  <c r="AN19" i="23"/>
  <c r="AN18" i="23"/>
  <c r="BR13" i="23"/>
  <c r="BR12" i="23"/>
  <c r="BL13" i="23"/>
  <c r="BL12" i="23"/>
  <c r="BF13" i="23"/>
  <c r="BF12" i="23"/>
  <c r="AZ13" i="23"/>
  <c r="AZ12" i="23"/>
  <c r="AT13" i="23"/>
  <c r="AT12" i="23"/>
  <c r="AN13" i="23"/>
  <c r="AN12" i="23"/>
  <c r="BR8" i="23"/>
  <c r="BR7" i="23"/>
  <c r="BR6" i="23"/>
  <c r="BR5" i="23"/>
  <c r="BR4" i="23"/>
  <c r="BL8" i="23"/>
  <c r="BL7" i="23"/>
  <c r="BL6" i="23"/>
  <c r="BL5" i="23"/>
  <c r="BL4" i="23"/>
  <c r="BF8" i="23"/>
  <c r="BF7" i="23"/>
  <c r="BF6" i="23"/>
  <c r="BF5" i="23"/>
  <c r="BF4" i="23"/>
  <c r="AZ8" i="23"/>
  <c r="AZ7" i="23"/>
  <c r="AZ6" i="23"/>
  <c r="AZ5" i="23"/>
  <c r="AZ4" i="23"/>
  <c r="AT8" i="23"/>
  <c r="AT7" i="23"/>
  <c r="AT6" i="23"/>
  <c r="AT5" i="23"/>
  <c r="AT4" i="23"/>
  <c r="AN8" i="23"/>
  <c r="AN7" i="23"/>
  <c r="AN6" i="23"/>
  <c r="AN5" i="23"/>
  <c r="AN4" i="23"/>
  <c r="CA27" i="24" l="1"/>
  <c r="CA26" i="24"/>
  <c r="CA21" i="24"/>
  <c r="CA17" i="24"/>
  <c r="CA16" i="24"/>
  <c r="CA15" i="24"/>
  <c r="CA14" i="24"/>
  <c r="CC14" i="23"/>
  <c r="CC15" i="23"/>
  <c r="CC21" i="23"/>
  <c r="CC26" i="23"/>
  <c r="CC27" i="23"/>
  <c r="BT28" i="23"/>
  <c r="BT25" i="23"/>
  <c r="BT24" i="23"/>
  <c r="BT23" i="23"/>
  <c r="BS23" i="23" s="1"/>
  <c r="BT22" i="23"/>
  <c r="BT20" i="23"/>
  <c r="BT19" i="23"/>
  <c r="BS19" i="23" s="1"/>
  <c r="BT18" i="23"/>
  <c r="BT13" i="23"/>
  <c r="BT12" i="23"/>
  <c r="BT8" i="23"/>
  <c r="BT7" i="23"/>
  <c r="BT6" i="23"/>
  <c r="BT5" i="23"/>
  <c r="BT4" i="23"/>
  <c r="BN28" i="23"/>
  <c r="BM28" i="23" s="1"/>
  <c r="BN25" i="23"/>
  <c r="BM25" i="23" s="1"/>
  <c r="BN24" i="23"/>
  <c r="BM24" i="23" s="1"/>
  <c r="BN23" i="23"/>
  <c r="BM23" i="23" s="1"/>
  <c r="BN22" i="23"/>
  <c r="BM22" i="23" s="1"/>
  <c r="BN20" i="23"/>
  <c r="BM20" i="23" s="1"/>
  <c r="BN19" i="23"/>
  <c r="BM19" i="23" s="1"/>
  <c r="BN18" i="23"/>
  <c r="BM18" i="23" s="1"/>
  <c r="BN13" i="23"/>
  <c r="BM13" i="23" s="1"/>
  <c r="BN12" i="23"/>
  <c r="BM12" i="23" s="1"/>
  <c r="BN8" i="23"/>
  <c r="BM8" i="23" s="1"/>
  <c r="BN7" i="23"/>
  <c r="BM7" i="23" s="1"/>
  <c r="BN6" i="23"/>
  <c r="BN5" i="23"/>
  <c r="BM5" i="23" s="1"/>
  <c r="BN4" i="23"/>
  <c r="BH28" i="23"/>
  <c r="BH25" i="23"/>
  <c r="BH24" i="23"/>
  <c r="BH23" i="23"/>
  <c r="BH22" i="23"/>
  <c r="BH20" i="23"/>
  <c r="BH19" i="23"/>
  <c r="BH18" i="23"/>
  <c r="BH13" i="23"/>
  <c r="BH12" i="23"/>
  <c r="BH8" i="23"/>
  <c r="BH7" i="23"/>
  <c r="BH6" i="23"/>
  <c r="BH5" i="23"/>
  <c r="BH4" i="23"/>
  <c r="BB28" i="23"/>
  <c r="BB25" i="23"/>
  <c r="BB24" i="23"/>
  <c r="BB23" i="23"/>
  <c r="BB22" i="23"/>
  <c r="BB20" i="23"/>
  <c r="BB19" i="23"/>
  <c r="BB18" i="23"/>
  <c r="BB13" i="23"/>
  <c r="BB12" i="23"/>
  <c r="BB8" i="23"/>
  <c r="BB7" i="23"/>
  <c r="BB6" i="23"/>
  <c r="BB5" i="23"/>
  <c r="BB4" i="23"/>
  <c r="BS5" i="23" l="1"/>
  <c r="BS6" i="23"/>
  <c r="BS4" i="23"/>
  <c r="BM6" i="23"/>
  <c r="BM4" i="23"/>
  <c r="BG4" i="23"/>
  <c r="BG8" i="23"/>
  <c r="BG19" i="23"/>
  <c r="BG24" i="23"/>
  <c r="BG5" i="23"/>
  <c r="BG12" i="23"/>
  <c r="BG20" i="23"/>
  <c r="BG25" i="23"/>
  <c r="BG6" i="23"/>
  <c r="BG13" i="23"/>
  <c r="BG22" i="23"/>
  <c r="BG28" i="23"/>
  <c r="BG7" i="23"/>
  <c r="BG18" i="23"/>
  <c r="BG23" i="23"/>
  <c r="BN9" i="23"/>
  <c r="BN10" i="23" s="1"/>
  <c r="BA19" i="23"/>
  <c r="BA5" i="23"/>
  <c r="BA12" i="23"/>
  <c r="BA25" i="23"/>
  <c r="BA4" i="23"/>
  <c r="BA24" i="23"/>
  <c r="BA20" i="23"/>
  <c r="BA6" i="23"/>
  <c r="BA13" i="23"/>
  <c r="BA22" i="23"/>
  <c r="BA28" i="23"/>
  <c r="BA8" i="23"/>
  <c r="BA7" i="23"/>
  <c r="BA18" i="23"/>
  <c r="BA23" i="23"/>
  <c r="BH9" i="23"/>
  <c r="BH10" i="23" s="1"/>
  <c r="BN11" i="23"/>
  <c r="BH11" i="23"/>
  <c r="CA14" i="23" l="1"/>
  <c r="CA15" i="23"/>
  <c r="CA16" i="23"/>
  <c r="CA17" i="23"/>
  <c r="CA21" i="23"/>
  <c r="CA26" i="23"/>
  <c r="CA27" i="23"/>
  <c r="CA31" i="23"/>
  <c r="CA32" i="23"/>
  <c r="CA33" i="23"/>
  <c r="CA34" i="23"/>
  <c r="CA35" i="23"/>
  <c r="CC35" i="23" s="1"/>
  <c r="CA36" i="23"/>
  <c r="CA37" i="23"/>
  <c r="CA38" i="23"/>
  <c r="CA39" i="23"/>
  <c r="CC39" i="23" s="1"/>
  <c r="CA40" i="23"/>
  <c r="CA41" i="23"/>
  <c r="CA42" i="23"/>
  <c r="CA43" i="23"/>
  <c r="CA44" i="23"/>
  <c r="CA45" i="23"/>
  <c r="CA46" i="23"/>
  <c r="CC43" i="23" l="1"/>
  <c r="CC31" i="23"/>
  <c r="CC44" i="23"/>
  <c r="CC40" i="23"/>
  <c r="CC36" i="23"/>
  <c r="CC32" i="23"/>
  <c r="CC45" i="23"/>
  <c r="CC41" i="23"/>
  <c r="CC37" i="23"/>
  <c r="CC33" i="23"/>
  <c r="CC46" i="23"/>
  <c r="CC42" i="23"/>
  <c r="CC38" i="23"/>
  <c r="CC34" i="23"/>
  <c r="BT27" i="19"/>
  <c r="BT26" i="19"/>
  <c r="BT21" i="19"/>
  <c r="BT17" i="19"/>
  <c r="BT16" i="19"/>
  <c r="BT15" i="19"/>
  <c r="BT14" i="19"/>
  <c r="BN27" i="19"/>
  <c r="BN26" i="19"/>
  <c r="BN21" i="19"/>
  <c r="BN17" i="19"/>
  <c r="BN16" i="19"/>
  <c r="BN15" i="19"/>
  <c r="BN14" i="19"/>
  <c r="BH27" i="19"/>
  <c r="BH26" i="19"/>
  <c r="BH21" i="19"/>
  <c r="BH17" i="19"/>
  <c r="BH16" i="19"/>
  <c r="BH15" i="19"/>
  <c r="BH14" i="19"/>
  <c r="BB27" i="19"/>
  <c r="BB26" i="19"/>
  <c r="BB21" i="19"/>
  <c r="BB17" i="19"/>
  <c r="BB16" i="19"/>
  <c r="BB15" i="19"/>
  <c r="BB14" i="19"/>
  <c r="AV27" i="19"/>
  <c r="AV26" i="19"/>
  <c r="AV21" i="19"/>
  <c r="AV17" i="19"/>
  <c r="AV16" i="19"/>
  <c r="AV15" i="19"/>
  <c r="AV14" i="19"/>
  <c r="AP27" i="19"/>
  <c r="AP26" i="19"/>
  <c r="AP21" i="19"/>
  <c r="AP17" i="19"/>
  <c r="AP16" i="19"/>
  <c r="AP15" i="19"/>
  <c r="AP14" i="19"/>
  <c r="BT28" i="19" l="1"/>
  <c r="BT25" i="19"/>
  <c r="BT24" i="19"/>
  <c r="BT23" i="19"/>
  <c r="BS23" i="19" s="1"/>
  <c r="BT22" i="19"/>
  <c r="BT20" i="19"/>
  <c r="BT19" i="19"/>
  <c r="BS19" i="19" s="1"/>
  <c r="BT18" i="19"/>
  <c r="BT13" i="19"/>
  <c r="BT12" i="19"/>
  <c r="BT8" i="19"/>
  <c r="BT7" i="19"/>
  <c r="BT6" i="19"/>
  <c r="BT5" i="19"/>
  <c r="BT4" i="19"/>
  <c r="BN28" i="19"/>
  <c r="BM28" i="19" s="1"/>
  <c r="BN25" i="19"/>
  <c r="BM25" i="19" s="1"/>
  <c r="BN24" i="19"/>
  <c r="BM24" i="19" s="1"/>
  <c r="BN23" i="19"/>
  <c r="BM23" i="19" s="1"/>
  <c r="BN22" i="19"/>
  <c r="BM22" i="19" s="1"/>
  <c r="BN20" i="19"/>
  <c r="BM20" i="19" s="1"/>
  <c r="BN19" i="19"/>
  <c r="BM19" i="19" s="1"/>
  <c r="BN13" i="19"/>
  <c r="BM13" i="19" s="1"/>
  <c r="BN12" i="19"/>
  <c r="BM12" i="19" s="1"/>
  <c r="BN8" i="19"/>
  <c r="BM8" i="19" s="1"/>
  <c r="BN6" i="19"/>
  <c r="BN5" i="19"/>
  <c r="BM5" i="19" s="1"/>
  <c r="BN4" i="19"/>
  <c r="BH28" i="19"/>
  <c r="BH25" i="19"/>
  <c r="BH24" i="19"/>
  <c r="BH23" i="19"/>
  <c r="BH22" i="19"/>
  <c r="BH20" i="19"/>
  <c r="BH19" i="19"/>
  <c r="BH18" i="19"/>
  <c r="BH13" i="19"/>
  <c r="BH12" i="19"/>
  <c r="BH8" i="19"/>
  <c r="BH7" i="19"/>
  <c r="BH6" i="19"/>
  <c r="BH5" i="19"/>
  <c r="BH4" i="19"/>
  <c r="AV28" i="23"/>
  <c r="AV25" i="23"/>
  <c r="AV24" i="23"/>
  <c r="AV23" i="23"/>
  <c r="AV22" i="23"/>
  <c r="AV20" i="23"/>
  <c r="AV19" i="23"/>
  <c r="AV18" i="23"/>
  <c r="AV13" i="23"/>
  <c r="AV12" i="23"/>
  <c r="AU12" i="23" s="1"/>
  <c r="AV8" i="23"/>
  <c r="AV7" i="23"/>
  <c r="AU7" i="23" s="1"/>
  <c r="AV6" i="23"/>
  <c r="AV5" i="23"/>
  <c r="AV4" i="23"/>
  <c r="BB28" i="19"/>
  <c r="BB25" i="19"/>
  <c r="BB24" i="19"/>
  <c r="BB23" i="19"/>
  <c r="BB22" i="19"/>
  <c r="BB20" i="19"/>
  <c r="BB19" i="19"/>
  <c r="BB18" i="19"/>
  <c r="BB13" i="19"/>
  <c r="BB12" i="19"/>
  <c r="BB8" i="19"/>
  <c r="BB7" i="19"/>
  <c r="BB6" i="19"/>
  <c r="BB5" i="19"/>
  <c r="BB4" i="19"/>
  <c r="AP28" i="23"/>
  <c r="AP25" i="23"/>
  <c r="AP24" i="23"/>
  <c r="AP23" i="23"/>
  <c r="AP22" i="23"/>
  <c r="AP20" i="23"/>
  <c r="AP19" i="23"/>
  <c r="AP18" i="23"/>
  <c r="AP13" i="23"/>
  <c r="AP12" i="23"/>
  <c r="AP8" i="23"/>
  <c r="AP7" i="23"/>
  <c r="AP6" i="23"/>
  <c r="AP5" i="23"/>
  <c r="AP4" i="23"/>
  <c r="BT6" i="1"/>
  <c r="BN6" i="1"/>
  <c r="BH6" i="1"/>
  <c r="BB6" i="1"/>
  <c r="AV6" i="1"/>
  <c r="AU6" i="1" s="1"/>
  <c r="BT28" i="1"/>
  <c r="BT25" i="1"/>
  <c r="BS25" i="1" s="1"/>
  <c r="BT24" i="1"/>
  <c r="BT23" i="1"/>
  <c r="BS23" i="1" s="1"/>
  <c r="BT22" i="1"/>
  <c r="BT20" i="1"/>
  <c r="BT19" i="1"/>
  <c r="BT18" i="1"/>
  <c r="BT13" i="1"/>
  <c r="BT12" i="1"/>
  <c r="BT8" i="1"/>
  <c r="BT7" i="1"/>
  <c r="BT5" i="1"/>
  <c r="BT4" i="1"/>
  <c r="BN28" i="1"/>
  <c r="BM28" i="1" s="1"/>
  <c r="BN25" i="1"/>
  <c r="BM25" i="1" s="1"/>
  <c r="BN24" i="1"/>
  <c r="BM24" i="1" s="1"/>
  <c r="BN23" i="1"/>
  <c r="BM23" i="1" s="1"/>
  <c r="BN22" i="1"/>
  <c r="BM22" i="1" s="1"/>
  <c r="BN20" i="1"/>
  <c r="BM20" i="1" s="1"/>
  <c r="BN19" i="1"/>
  <c r="BM19" i="1" s="1"/>
  <c r="BN18" i="1"/>
  <c r="BM18" i="1" s="1"/>
  <c r="BN13" i="1"/>
  <c r="BM13" i="1" s="1"/>
  <c r="BN12" i="1"/>
  <c r="BM12" i="1" s="1"/>
  <c r="BN8" i="1"/>
  <c r="BM8" i="1" s="1"/>
  <c r="BN7" i="1"/>
  <c r="BM7" i="1" s="1"/>
  <c r="BN5" i="1"/>
  <c r="BM5" i="1" s="1"/>
  <c r="BN4" i="1"/>
  <c r="BH28" i="1"/>
  <c r="BH25" i="1"/>
  <c r="BH24" i="1"/>
  <c r="BH23" i="1"/>
  <c r="BH22" i="1"/>
  <c r="BH20" i="1"/>
  <c r="BH19" i="1"/>
  <c r="BH18" i="1"/>
  <c r="BH13" i="1"/>
  <c r="BH12" i="1"/>
  <c r="BH8" i="1"/>
  <c r="BH7" i="1"/>
  <c r="BH5" i="1"/>
  <c r="BH4" i="1"/>
  <c r="BB28" i="1"/>
  <c r="BB25" i="1"/>
  <c r="BB24" i="1"/>
  <c r="BB23" i="1"/>
  <c r="BB22" i="1"/>
  <c r="BB20" i="1"/>
  <c r="BB19" i="1"/>
  <c r="BB18" i="1"/>
  <c r="BB13" i="1"/>
  <c r="BB12" i="1"/>
  <c r="BB8" i="1"/>
  <c r="BB7" i="1"/>
  <c r="BB5" i="1"/>
  <c r="BB4" i="1"/>
  <c r="AV28" i="1"/>
  <c r="AU28" i="1" s="1"/>
  <c r="AV25" i="1"/>
  <c r="AU25" i="1" s="1"/>
  <c r="AV24" i="1"/>
  <c r="AU24" i="1" s="1"/>
  <c r="AV23" i="1"/>
  <c r="AU23" i="1" s="1"/>
  <c r="AV22" i="1"/>
  <c r="AU22" i="1" s="1"/>
  <c r="AV20" i="1"/>
  <c r="AU20" i="1" s="1"/>
  <c r="AV19" i="1"/>
  <c r="AU19" i="1" s="1"/>
  <c r="AV18" i="1"/>
  <c r="AU18" i="1" s="1"/>
  <c r="AV13" i="1"/>
  <c r="AU13" i="1" s="1"/>
  <c r="AV12" i="1"/>
  <c r="AU12" i="1" s="1"/>
  <c r="AV8" i="1"/>
  <c r="AU8" i="1" s="1"/>
  <c r="AV7" i="1"/>
  <c r="AU7" i="1" s="1"/>
  <c r="AV5" i="1"/>
  <c r="AU5" i="1" s="1"/>
  <c r="AV4" i="1"/>
  <c r="AU4" i="1" s="1"/>
  <c r="BS6" i="19" l="1"/>
  <c r="BS4" i="19"/>
  <c r="BS4" i="1"/>
  <c r="BS5" i="1"/>
  <c r="BS5" i="19"/>
  <c r="BS6" i="1"/>
  <c r="BM6" i="1"/>
  <c r="BM6" i="19"/>
  <c r="BM4" i="1"/>
  <c r="BM4" i="19"/>
  <c r="BG5" i="1"/>
  <c r="BG13" i="1"/>
  <c r="BG22" i="1"/>
  <c r="BG28" i="1"/>
  <c r="BG5" i="19"/>
  <c r="BG12" i="19"/>
  <c r="BG20" i="19"/>
  <c r="BG25" i="19"/>
  <c r="BG7" i="1"/>
  <c r="BG18" i="1"/>
  <c r="BG23" i="1"/>
  <c r="BG6" i="19"/>
  <c r="BG13" i="19"/>
  <c r="BG22" i="19"/>
  <c r="BG28" i="19"/>
  <c r="BG8" i="1"/>
  <c r="BG19" i="1"/>
  <c r="BG24" i="1"/>
  <c r="BG7" i="19"/>
  <c r="BG18" i="19"/>
  <c r="BG23" i="19"/>
  <c r="BG4" i="1"/>
  <c r="BG12" i="1"/>
  <c r="BG20" i="1"/>
  <c r="BG25" i="1"/>
  <c r="BG6" i="1"/>
  <c r="BG4" i="19"/>
  <c r="BG8" i="19"/>
  <c r="BG19" i="19"/>
  <c r="BG24" i="19"/>
  <c r="BA7" i="1"/>
  <c r="BA22" i="19"/>
  <c r="BA28" i="19"/>
  <c r="AV23" i="19"/>
  <c r="AU23" i="19" s="1"/>
  <c r="AU23" i="23"/>
  <c r="BA8" i="1"/>
  <c r="BA19" i="1"/>
  <c r="BA24" i="1"/>
  <c r="BB9" i="19"/>
  <c r="BB10" i="19" s="1"/>
  <c r="BA7" i="19"/>
  <c r="BA18" i="19"/>
  <c r="BA23" i="19"/>
  <c r="AV4" i="19"/>
  <c r="AU4" i="19" s="1"/>
  <c r="AU4" i="23"/>
  <c r="AV8" i="19"/>
  <c r="AU8" i="19" s="1"/>
  <c r="AU8" i="23"/>
  <c r="AV19" i="19"/>
  <c r="AU19" i="19" s="1"/>
  <c r="AU19" i="23"/>
  <c r="AV24" i="19"/>
  <c r="AU24" i="19" s="1"/>
  <c r="AU24" i="23"/>
  <c r="BA18" i="1"/>
  <c r="BA6" i="19"/>
  <c r="BA4" i="1"/>
  <c r="BA12" i="1"/>
  <c r="BA20" i="1"/>
  <c r="BA25" i="1"/>
  <c r="BA4" i="19"/>
  <c r="BA8" i="19"/>
  <c r="BA19" i="19"/>
  <c r="BA24" i="19"/>
  <c r="AV5" i="19"/>
  <c r="AU5" i="19" s="1"/>
  <c r="AU5" i="23"/>
  <c r="AV20" i="19"/>
  <c r="AU20" i="19" s="1"/>
  <c r="AU20" i="23"/>
  <c r="AV25" i="19"/>
  <c r="AU25" i="19" s="1"/>
  <c r="AU25" i="23"/>
  <c r="BA23" i="1"/>
  <c r="BA13" i="19"/>
  <c r="AV18" i="19"/>
  <c r="AU18" i="19" s="1"/>
  <c r="AU18" i="23"/>
  <c r="BA5" i="1"/>
  <c r="BA13" i="1"/>
  <c r="BA22" i="1"/>
  <c r="BA28" i="1"/>
  <c r="BA6" i="1"/>
  <c r="BA5" i="19"/>
  <c r="BA12" i="19"/>
  <c r="BA20" i="19"/>
  <c r="BA25" i="19"/>
  <c r="AV6" i="19"/>
  <c r="AU6" i="19" s="1"/>
  <c r="AU6" i="23"/>
  <c r="AV13" i="19"/>
  <c r="AU13" i="19" s="1"/>
  <c r="AU13" i="23"/>
  <c r="AV22" i="19"/>
  <c r="AU22" i="19" s="1"/>
  <c r="AU22" i="23"/>
  <c r="AV28" i="19"/>
  <c r="AU28" i="19" s="1"/>
  <c r="AU28" i="23"/>
  <c r="BH9" i="19"/>
  <c r="BH10" i="19" s="1"/>
  <c r="BT9" i="19"/>
  <c r="BT10" i="19" s="1"/>
  <c r="AP7" i="19"/>
  <c r="CA7" i="23"/>
  <c r="AP18" i="19"/>
  <c r="CA18" i="23"/>
  <c r="AP23" i="19"/>
  <c r="CC23" i="19" s="1"/>
  <c r="CA23" i="23"/>
  <c r="AP4" i="19"/>
  <c r="CC4" i="19" s="1"/>
  <c r="CA4" i="23"/>
  <c r="AP8" i="19"/>
  <c r="CC8" i="19" s="1"/>
  <c r="CA8" i="23"/>
  <c r="AP19" i="19"/>
  <c r="CC19" i="19" s="1"/>
  <c r="CA19" i="23"/>
  <c r="AP24" i="19"/>
  <c r="CC24" i="19" s="1"/>
  <c r="CA24" i="23"/>
  <c r="AP6" i="19"/>
  <c r="CC6" i="19" s="1"/>
  <c r="CA6" i="23"/>
  <c r="AP13" i="19"/>
  <c r="CC13" i="19" s="1"/>
  <c r="CA13" i="23"/>
  <c r="AP22" i="19"/>
  <c r="CC22" i="19" s="1"/>
  <c r="CA22" i="23"/>
  <c r="AP28" i="19"/>
  <c r="CC28" i="19" s="1"/>
  <c r="CA28" i="23"/>
  <c r="AP5" i="19"/>
  <c r="CA5" i="23"/>
  <c r="AP12" i="19"/>
  <c r="CC12" i="19" s="1"/>
  <c r="CA12" i="23"/>
  <c r="AP20" i="19"/>
  <c r="CC20" i="19" s="1"/>
  <c r="CA20" i="23"/>
  <c r="AP25" i="19"/>
  <c r="CC25" i="19" s="1"/>
  <c r="CA25" i="23"/>
  <c r="AV11" i="23"/>
  <c r="AV12" i="19"/>
  <c r="BH11" i="19"/>
  <c r="BN7" i="19"/>
  <c r="BN18" i="19"/>
  <c r="BB11" i="19"/>
  <c r="AV9" i="23"/>
  <c r="AV10" i="23" s="1"/>
  <c r="AV7" i="19"/>
  <c r="BT11" i="19"/>
  <c r="AP9" i="23"/>
  <c r="AP11" i="23"/>
  <c r="BB9" i="23"/>
  <c r="BB10" i="23" s="1"/>
  <c r="BB11" i="23"/>
  <c r="BT9" i="23"/>
  <c r="BT10" i="23" s="1"/>
  <c r="BT11" i="23"/>
  <c r="AO28" i="23"/>
  <c r="AO25" i="23"/>
  <c r="AO24" i="23"/>
  <c r="AO23" i="23"/>
  <c r="AO22" i="23"/>
  <c r="AO20" i="23"/>
  <c r="AO19" i="23"/>
  <c r="AO18" i="23"/>
  <c r="AO13" i="23"/>
  <c r="AO12" i="23"/>
  <c r="AO8" i="23"/>
  <c r="AO7" i="23"/>
  <c r="AO6" i="23"/>
  <c r="AO5" i="23"/>
  <c r="AO4" i="23"/>
  <c r="AP6" i="1"/>
  <c r="CC6" i="1" s="1"/>
  <c r="AO6" i="1"/>
  <c r="AP28" i="1"/>
  <c r="CC28" i="1" s="1"/>
  <c r="AO28" i="1"/>
  <c r="AP25" i="1"/>
  <c r="CC25" i="1" s="1"/>
  <c r="AO25" i="1"/>
  <c r="AP24" i="1"/>
  <c r="CC24" i="1" s="1"/>
  <c r="AO24" i="1"/>
  <c r="AP23" i="1"/>
  <c r="CC23" i="1" s="1"/>
  <c r="AO23" i="1"/>
  <c r="AP22" i="1"/>
  <c r="CC22" i="1" s="1"/>
  <c r="AO22" i="1"/>
  <c r="AP20" i="1"/>
  <c r="CC20" i="1" s="1"/>
  <c r="AO20" i="1"/>
  <c r="AP19" i="1"/>
  <c r="CC19" i="1" s="1"/>
  <c r="AO19" i="1"/>
  <c r="AP18" i="1"/>
  <c r="CC18" i="1" s="1"/>
  <c r="AO18" i="1"/>
  <c r="AP13" i="1"/>
  <c r="CC13" i="1" s="1"/>
  <c r="AO13" i="1"/>
  <c r="AP12" i="1"/>
  <c r="CC12" i="1" s="1"/>
  <c r="AO12" i="1"/>
  <c r="AP8" i="1"/>
  <c r="CC8" i="1" s="1"/>
  <c r="AO8" i="1"/>
  <c r="AP7" i="1"/>
  <c r="CC7" i="1" s="1"/>
  <c r="AO7" i="1"/>
  <c r="AP5" i="1"/>
  <c r="CC5" i="1" s="1"/>
  <c r="AO5" i="1"/>
  <c r="AP4" i="1"/>
  <c r="CC4" i="1" s="1"/>
  <c r="AO4" i="1"/>
  <c r="CC7" i="19" l="1"/>
  <c r="CC5" i="19"/>
  <c r="CC18" i="19"/>
  <c r="BN11" i="19"/>
  <c r="BM18" i="19"/>
  <c r="BN9" i="19"/>
  <c r="BN10" i="19" s="1"/>
  <c r="BM7" i="19"/>
  <c r="CC25" i="23"/>
  <c r="CC23" i="23"/>
  <c r="CC5" i="23"/>
  <c r="CC19" i="23"/>
  <c r="CC4" i="23"/>
  <c r="CC20" i="23"/>
  <c r="AV9" i="19"/>
  <c r="AV10" i="19" s="1"/>
  <c r="AU7" i="19"/>
  <c r="CC24" i="23"/>
  <c r="AV11" i="19"/>
  <c r="AU12" i="19"/>
  <c r="AP9" i="19"/>
  <c r="CC28" i="23"/>
  <c r="CC22" i="23"/>
  <c r="CC6" i="23"/>
  <c r="CC18" i="23"/>
  <c r="CA11" i="23"/>
  <c r="AP10" i="23"/>
  <c r="CA10" i="23" s="1"/>
  <c r="CA9" i="23"/>
  <c r="CC12" i="23"/>
  <c r="AP11" i="19"/>
  <c r="CC13" i="23"/>
  <c r="CC7" i="23"/>
  <c r="BN9" i="1"/>
  <c r="BN10" i="1" s="1"/>
  <c r="BT9" i="1"/>
  <c r="BT10" i="1" s="1"/>
  <c r="BB9" i="1"/>
  <c r="BB10" i="1" s="1"/>
  <c r="AV9" i="1"/>
  <c r="AV10" i="1" s="1"/>
  <c r="AP11" i="1"/>
  <c r="AP9" i="1"/>
  <c r="CC11" i="19" l="1"/>
  <c r="AP10" i="19"/>
  <c r="CC10" i="19" s="1"/>
  <c r="CC9" i="19"/>
  <c r="CC11" i="23"/>
  <c r="AP10" i="1"/>
  <c r="BB11" i="1"/>
  <c r="BH9" i="1"/>
  <c r="BH10" i="1" s="1"/>
  <c r="BH11" i="1"/>
  <c r="BN11" i="1"/>
  <c r="BT11" i="1"/>
  <c r="AV11" i="1"/>
  <c r="AK22" i="1"/>
  <c r="CC11" i="1" l="1"/>
  <c r="CC10" i="1"/>
  <c r="CC9" i="1"/>
  <c r="AM46" i="23"/>
  <c r="AM45" i="23"/>
  <c r="AM44" i="23"/>
  <c r="AM43" i="23"/>
  <c r="AM42" i="23"/>
  <c r="AM41" i="23"/>
  <c r="AM40" i="23"/>
  <c r="AM39" i="23"/>
  <c r="AM38" i="23"/>
  <c r="AM37" i="23"/>
  <c r="AM36" i="23"/>
  <c r="AM35" i="23"/>
  <c r="AM34" i="23"/>
  <c r="AM33" i="23"/>
  <c r="AM32" i="23"/>
  <c r="AM31" i="23"/>
  <c r="AM28" i="23"/>
  <c r="AM27" i="23"/>
  <c r="AM26" i="23"/>
  <c r="AM25" i="23"/>
  <c r="AM24" i="23"/>
  <c r="AM23" i="23"/>
  <c r="AM22" i="23"/>
  <c r="AM21" i="23"/>
  <c r="AM20" i="23"/>
  <c r="AM19" i="23"/>
  <c r="AM18" i="23"/>
  <c r="AM17" i="23"/>
  <c r="AM16" i="23"/>
  <c r="AM15" i="23"/>
  <c r="AM14" i="23"/>
  <c r="AM13" i="23"/>
  <c r="AM12" i="23"/>
  <c r="AM8" i="23"/>
  <c r="AM7" i="23"/>
  <c r="AM6" i="23"/>
  <c r="AM5" i="23"/>
  <c r="AM4" i="23"/>
  <c r="AM28" i="19"/>
  <c r="AM27" i="19"/>
  <c r="AM26" i="19"/>
  <c r="AM25" i="19"/>
  <c r="AM24" i="19"/>
  <c r="AM23" i="19"/>
  <c r="AM22" i="19"/>
  <c r="AM21" i="19"/>
  <c r="AM20" i="19"/>
  <c r="AM19" i="19"/>
  <c r="AM18" i="19"/>
  <c r="AM17" i="19"/>
  <c r="AM16" i="19"/>
  <c r="AM15" i="19"/>
  <c r="AM14" i="19"/>
  <c r="AM13" i="19"/>
  <c r="AM12" i="19"/>
  <c r="AM8" i="19"/>
  <c r="AM7" i="19"/>
  <c r="AM6" i="19"/>
  <c r="AM5" i="19"/>
  <c r="AM4" i="19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8" i="1"/>
  <c r="AM7" i="1"/>
  <c r="AM6" i="1"/>
  <c r="AM5" i="1"/>
  <c r="AM4" i="1"/>
  <c r="AO9" i="23" l="1"/>
  <c r="AO10" i="23" s="1"/>
  <c r="AO11" i="23"/>
  <c r="AO46" i="19" l="1"/>
  <c r="AO45" i="19"/>
  <c r="AO44" i="19"/>
  <c r="AO43" i="19"/>
  <c r="AO42" i="19"/>
  <c r="AO41" i="19"/>
  <c r="AO40" i="19"/>
  <c r="AO39" i="19"/>
  <c r="AO38" i="19"/>
  <c r="AO37" i="19"/>
  <c r="AO36" i="19"/>
  <c r="AO35" i="19"/>
  <c r="AO34" i="19"/>
  <c r="AO33" i="19"/>
  <c r="AO32" i="19"/>
  <c r="AO31" i="19"/>
  <c r="AO28" i="19"/>
  <c r="AO27" i="19"/>
  <c r="AO26" i="19"/>
  <c r="AO25" i="19"/>
  <c r="AO24" i="19"/>
  <c r="AO23" i="19"/>
  <c r="AO22" i="19"/>
  <c r="AO21" i="19"/>
  <c r="AO20" i="19"/>
  <c r="AO19" i="19"/>
  <c r="AO18" i="19"/>
  <c r="AO17" i="19"/>
  <c r="AO16" i="19"/>
  <c r="AO15" i="19"/>
  <c r="AO14" i="19"/>
  <c r="AO13" i="19"/>
  <c r="AO12" i="19"/>
  <c r="AO8" i="19"/>
  <c r="AO7" i="19"/>
  <c r="AO6" i="19"/>
  <c r="AO5" i="19"/>
  <c r="AO4" i="19"/>
  <c r="AK46" i="19" l="1"/>
  <c r="AK45" i="19"/>
  <c r="AK44" i="19"/>
  <c r="AK43" i="19"/>
  <c r="AK42" i="19"/>
  <c r="AK41" i="19"/>
  <c r="AK40" i="19"/>
  <c r="AK39" i="19"/>
  <c r="AK38" i="19"/>
  <c r="AK37" i="19"/>
  <c r="AK36" i="19"/>
  <c r="AK35" i="19"/>
  <c r="AK34" i="19"/>
  <c r="AK33" i="19"/>
  <c r="AK32" i="19"/>
  <c r="AK31" i="19"/>
  <c r="AM31" i="19" l="1"/>
  <c r="AM43" i="19"/>
  <c r="AM41" i="19"/>
  <c r="AM35" i="19"/>
  <c r="AM39" i="19"/>
  <c r="AM32" i="19"/>
  <c r="AM36" i="19"/>
  <c r="AM40" i="19"/>
  <c r="AM44" i="19"/>
  <c r="AM33" i="19"/>
  <c r="AM37" i="19"/>
  <c r="AM45" i="19"/>
  <c r="AM34" i="19"/>
  <c r="AM38" i="19"/>
  <c r="AM42" i="19"/>
  <c r="AM46" i="19"/>
  <c r="AE5" i="19"/>
  <c r="AE5" i="23"/>
  <c r="AE5" i="1"/>
  <c r="AE22" i="23" l="1"/>
  <c r="Y22" i="23"/>
  <c r="S22" i="23"/>
  <c r="M22" i="23"/>
  <c r="BR9" i="23" l="1"/>
  <c r="BL9" i="23"/>
  <c r="BF9" i="23" l="1"/>
  <c r="BF10" i="23" s="1"/>
  <c r="AT9" i="23"/>
  <c r="AT10" i="23" s="1"/>
  <c r="AZ9" i="23"/>
  <c r="AZ10" i="23" s="1"/>
  <c r="BR10" i="23"/>
  <c r="BL10" i="23"/>
  <c r="S5" i="19" l="1"/>
  <c r="M5" i="19"/>
  <c r="M5" i="23"/>
  <c r="S5" i="23"/>
  <c r="Y5" i="1"/>
  <c r="S5" i="1"/>
  <c r="M5" i="1"/>
  <c r="BU30" i="23" l="1"/>
  <c r="BU9" i="23"/>
  <c r="BU30" i="19"/>
  <c r="CD30" i="19" s="1"/>
  <c r="BU11" i="19"/>
  <c r="CD11" i="19" s="1"/>
  <c r="BU9" i="19"/>
  <c r="BU30" i="1"/>
  <c r="BU11" i="1"/>
  <c r="BU11" i="23" l="1"/>
  <c r="BU29" i="23" s="1"/>
  <c r="BU47" i="23" s="1"/>
  <c r="BU10" i="23"/>
  <c r="BU29" i="19"/>
  <c r="BU10" i="19"/>
  <c r="BU29" i="1"/>
  <c r="BU10" i="1"/>
  <c r="AG46" i="23"/>
  <c r="AG45" i="23"/>
  <c r="AG44" i="23"/>
  <c r="AG43" i="23"/>
  <c r="AG42" i="23"/>
  <c r="AG41" i="23"/>
  <c r="AG40" i="23"/>
  <c r="AG39" i="23"/>
  <c r="AG38" i="23"/>
  <c r="AG37" i="23"/>
  <c r="AG36" i="23"/>
  <c r="AG35" i="23"/>
  <c r="AG34" i="23"/>
  <c r="AG33" i="23"/>
  <c r="AG32" i="23"/>
  <c r="AG31" i="23"/>
  <c r="AG28" i="23"/>
  <c r="AG27" i="23"/>
  <c r="AG26" i="23"/>
  <c r="AG25" i="23"/>
  <c r="AG24" i="23"/>
  <c r="AG23" i="23"/>
  <c r="AG22" i="23"/>
  <c r="AG21" i="23"/>
  <c r="AG20" i="23"/>
  <c r="AG19" i="23"/>
  <c r="AG18" i="23"/>
  <c r="AG17" i="23"/>
  <c r="AG16" i="23"/>
  <c r="AG15" i="23"/>
  <c r="AG14" i="23"/>
  <c r="AG13" i="23"/>
  <c r="AG12" i="23"/>
  <c r="AG8" i="23"/>
  <c r="AG7" i="23"/>
  <c r="AG6" i="23"/>
  <c r="AG5" i="23"/>
  <c r="AG4" i="23"/>
  <c r="AG46" i="19"/>
  <c r="AG45" i="19"/>
  <c r="AG44" i="19"/>
  <c r="AG43" i="19"/>
  <c r="AG42" i="19"/>
  <c r="AG41" i="19"/>
  <c r="AG40" i="19"/>
  <c r="AG39" i="19"/>
  <c r="AG38" i="19"/>
  <c r="AG37" i="19"/>
  <c r="AG36" i="19"/>
  <c r="AG35" i="19"/>
  <c r="AG34" i="19"/>
  <c r="AG33" i="19"/>
  <c r="AG32" i="19"/>
  <c r="AG31" i="19"/>
  <c r="AG28" i="19"/>
  <c r="AG27" i="19"/>
  <c r="AG26" i="19"/>
  <c r="AG25" i="19"/>
  <c r="AG24" i="19"/>
  <c r="AG23" i="19"/>
  <c r="AG22" i="19"/>
  <c r="AG21" i="19"/>
  <c r="AG20" i="19"/>
  <c r="AG19" i="19"/>
  <c r="AG18" i="19"/>
  <c r="AG17" i="19"/>
  <c r="AG16" i="19"/>
  <c r="AG15" i="19"/>
  <c r="AG14" i="19"/>
  <c r="AG13" i="19"/>
  <c r="AG12" i="19"/>
  <c r="AG8" i="19"/>
  <c r="AG7" i="19"/>
  <c r="AG6" i="19"/>
  <c r="AG5" i="19"/>
  <c r="AG4" i="19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8" i="1"/>
  <c r="AG7" i="1"/>
  <c r="AG6" i="1"/>
  <c r="AG5" i="1"/>
  <c r="AG4" i="1"/>
  <c r="BU47" i="19" l="1"/>
  <c r="BU47" i="1"/>
  <c r="O28" i="25"/>
  <c r="O27" i="25"/>
  <c r="O26" i="25"/>
  <c r="O25" i="25"/>
  <c r="O24" i="25"/>
  <c r="O23" i="25"/>
  <c r="O22" i="25"/>
  <c r="O21" i="25"/>
  <c r="O20" i="25"/>
  <c r="O11" i="25" s="1"/>
  <c r="O19" i="25"/>
  <c r="O18" i="25"/>
  <c r="O17" i="25"/>
  <c r="O16" i="25"/>
  <c r="O15" i="25"/>
  <c r="O14" i="25"/>
  <c r="O13" i="25"/>
  <c r="O12" i="25"/>
  <c r="O8" i="25"/>
  <c r="O7" i="25"/>
  <c r="O9" i="25" s="1"/>
  <c r="O4" i="25"/>
  <c r="Y4" i="19"/>
  <c r="G4" i="25"/>
  <c r="G8" i="25"/>
  <c r="G7" i="25"/>
  <c r="N11" i="25"/>
  <c r="M11" i="25"/>
  <c r="L11" i="25"/>
  <c r="K11" i="25"/>
  <c r="J11" i="25"/>
  <c r="I11" i="25"/>
  <c r="H11" i="25"/>
  <c r="G11" i="25"/>
  <c r="F11" i="25"/>
  <c r="E11" i="25"/>
  <c r="D11" i="25"/>
  <c r="N9" i="25"/>
  <c r="M9" i="25"/>
  <c r="L9" i="25"/>
  <c r="L29" i="25" s="1"/>
  <c r="K9" i="25"/>
  <c r="K29" i="25" s="1"/>
  <c r="J9" i="25"/>
  <c r="I9" i="25"/>
  <c r="H9" i="25"/>
  <c r="H29" i="25" s="1"/>
  <c r="G9" i="25"/>
  <c r="G29" i="25" s="1"/>
  <c r="F9" i="25"/>
  <c r="E9" i="25"/>
  <c r="D9" i="25"/>
  <c r="D29" i="25" s="1"/>
  <c r="C9" i="25"/>
  <c r="Y8" i="19"/>
  <c r="Y7" i="19"/>
  <c r="O29" i="25" l="1"/>
  <c r="O10" i="25"/>
  <c r="I29" i="25"/>
  <c r="J29" i="25"/>
  <c r="N29" i="25"/>
  <c r="E29" i="25"/>
  <c r="M29" i="25"/>
  <c r="F29" i="25"/>
  <c r="G10" i="25"/>
  <c r="J10" i="25"/>
  <c r="K10" i="25"/>
  <c r="F10" i="25"/>
  <c r="N10" i="25"/>
  <c r="D10" i="25"/>
  <c r="H10" i="25"/>
  <c r="L10" i="25"/>
  <c r="E10" i="25"/>
  <c r="I10" i="25"/>
  <c r="M10" i="25"/>
  <c r="C10" i="25"/>
  <c r="C11" i="25"/>
  <c r="C29" i="25" s="1"/>
  <c r="BV43" i="19" l="1"/>
  <c r="BV42" i="19"/>
  <c r="BV43" i="23"/>
  <c r="BV42" i="23"/>
  <c r="Y13" i="1" l="1"/>
  <c r="Y22" i="1" l="1"/>
  <c r="Y22" i="19"/>
  <c r="AA4" i="23" l="1"/>
  <c r="AA8" i="1"/>
  <c r="AA7" i="1"/>
  <c r="AA4" i="1"/>
  <c r="AA46" i="23"/>
  <c r="AA45" i="23"/>
  <c r="AA44" i="23"/>
  <c r="AA43" i="23"/>
  <c r="AA42" i="23"/>
  <c r="AA41" i="23"/>
  <c r="AA40" i="23"/>
  <c r="AA39" i="23"/>
  <c r="AA38" i="23"/>
  <c r="AA37" i="23"/>
  <c r="AA36" i="23"/>
  <c r="AA35" i="23"/>
  <c r="AA34" i="23"/>
  <c r="AA33" i="23"/>
  <c r="AA32" i="23"/>
  <c r="AA31" i="23"/>
  <c r="AA28" i="23"/>
  <c r="AA27" i="23"/>
  <c r="AA26" i="23"/>
  <c r="AA25" i="23"/>
  <c r="AA24" i="23"/>
  <c r="AA23" i="23"/>
  <c r="AA22" i="23"/>
  <c r="AA21" i="23"/>
  <c r="AA20" i="23"/>
  <c r="AA19" i="23"/>
  <c r="AA18" i="23"/>
  <c r="AA17" i="23"/>
  <c r="AA16" i="23"/>
  <c r="AA15" i="23"/>
  <c r="AA14" i="23"/>
  <c r="AA13" i="23"/>
  <c r="AA12" i="23"/>
  <c r="AA8" i="23"/>
  <c r="AA7" i="23"/>
  <c r="AA6" i="23"/>
  <c r="AA5" i="23"/>
  <c r="AA28" i="19"/>
  <c r="AA27" i="19"/>
  <c r="AA26" i="19"/>
  <c r="AA25" i="19"/>
  <c r="AA24" i="19"/>
  <c r="AA23" i="19"/>
  <c r="AA22" i="19"/>
  <c r="AA21" i="19"/>
  <c r="AA20" i="19"/>
  <c r="AA19" i="19"/>
  <c r="AA18" i="19"/>
  <c r="AA17" i="19"/>
  <c r="AA16" i="19"/>
  <c r="AA15" i="19"/>
  <c r="AA14" i="19"/>
  <c r="AA13" i="19"/>
  <c r="AA12" i="19"/>
  <c r="AA8" i="19"/>
  <c r="AA7" i="19"/>
  <c r="AA6" i="19"/>
  <c r="AA5" i="19"/>
  <c r="AA4" i="19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0" i="1" s="1"/>
  <c r="AA31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6" i="1"/>
  <c r="AA5" i="1"/>
  <c r="AA30" i="23" l="1"/>
  <c r="AA11" i="23"/>
  <c r="AA11" i="19"/>
  <c r="AA9" i="23"/>
  <c r="AA29" i="23" s="1"/>
  <c r="AA47" i="23" s="1"/>
  <c r="AA9" i="19"/>
  <c r="AA10" i="19" s="1"/>
  <c r="AA11" i="1"/>
  <c r="AA29" i="1" s="1"/>
  <c r="AA47" i="1" s="1"/>
  <c r="AA9" i="1"/>
  <c r="AA10" i="1"/>
  <c r="AA10" i="23" l="1"/>
  <c r="AA29" i="19"/>
  <c r="S46" i="19" l="1"/>
  <c r="S45" i="19"/>
  <c r="S44" i="19"/>
  <c r="S43" i="19"/>
  <c r="S42" i="19"/>
  <c r="S41" i="19"/>
  <c r="S40" i="19"/>
  <c r="S39" i="19"/>
  <c r="S38" i="19"/>
  <c r="S37" i="19"/>
  <c r="S36" i="19"/>
  <c r="S35" i="19"/>
  <c r="S34" i="19"/>
  <c r="S33" i="19"/>
  <c r="S32" i="19"/>
  <c r="S31" i="19"/>
  <c r="S6" i="1" l="1"/>
  <c r="S7" i="1"/>
  <c r="S6" i="23"/>
  <c r="S6" i="19"/>
  <c r="Q46" i="19" l="1"/>
  <c r="Q45" i="19"/>
  <c r="Q44" i="19"/>
  <c r="Q43" i="19"/>
  <c r="Q42" i="19"/>
  <c r="Q41" i="19"/>
  <c r="Q40" i="19"/>
  <c r="Q39" i="19"/>
  <c r="Q38" i="19"/>
  <c r="Q37" i="19"/>
  <c r="Q36" i="19"/>
  <c r="Q35" i="19"/>
  <c r="Q34" i="19"/>
  <c r="Q33" i="19"/>
  <c r="Q32" i="19"/>
  <c r="Q31" i="19"/>
  <c r="Q28" i="19"/>
  <c r="Q27" i="19"/>
  <c r="Q26" i="19"/>
  <c r="Q25" i="19"/>
  <c r="Q24" i="19"/>
  <c r="Q23" i="19"/>
  <c r="Q22" i="19"/>
  <c r="Q21" i="19"/>
  <c r="Q20" i="19"/>
  <c r="Q19" i="19"/>
  <c r="Q18" i="19"/>
  <c r="Q17" i="19"/>
  <c r="Q16" i="19"/>
  <c r="Q15" i="19"/>
  <c r="Q14" i="19"/>
  <c r="Q13" i="19"/>
  <c r="Q12" i="19"/>
  <c r="Q8" i="19"/>
  <c r="Q7" i="19"/>
  <c r="Q6" i="19"/>
  <c r="Q5" i="19"/>
  <c r="Q4" i="19"/>
  <c r="K46" i="19"/>
  <c r="K45" i="19"/>
  <c r="K44" i="19"/>
  <c r="K43" i="19"/>
  <c r="K42" i="19"/>
  <c r="K41" i="19"/>
  <c r="K40" i="19"/>
  <c r="K39" i="19"/>
  <c r="K38" i="19"/>
  <c r="K37" i="19"/>
  <c r="K36" i="19"/>
  <c r="K35" i="19"/>
  <c r="K34" i="19"/>
  <c r="K33" i="19"/>
  <c r="K32" i="19"/>
  <c r="K31" i="19"/>
  <c r="K28" i="19"/>
  <c r="K27" i="19"/>
  <c r="K26" i="19"/>
  <c r="K25" i="19"/>
  <c r="K24" i="19"/>
  <c r="K23" i="19"/>
  <c r="K22" i="19"/>
  <c r="K21" i="19"/>
  <c r="K20" i="19"/>
  <c r="K19" i="19"/>
  <c r="K18" i="19"/>
  <c r="K17" i="19"/>
  <c r="K16" i="19"/>
  <c r="K15" i="19"/>
  <c r="K14" i="19"/>
  <c r="K13" i="19"/>
  <c r="K12" i="19"/>
  <c r="K8" i="19"/>
  <c r="K7" i="19"/>
  <c r="K6" i="19"/>
  <c r="K5" i="19"/>
  <c r="K4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8" i="19"/>
  <c r="E9" i="19" s="1"/>
  <c r="E7" i="19"/>
  <c r="E4" i="19"/>
  <c r="Q46" i="23" l="1"/>
  <c r="Q45" i="23"/>
  <c r="Q44" i="23"/>
  <c r="Q43" i="23"/>
  <c r="Q42" i="23"/>
  <c r="Q41" i="23"/>
  <c r="Q40" i="23"/>
  <c r="Q39" i="23"/>
  <c r="Q38" i="23"/>
  <c r="Q37" i="23"/>
  <c r="Q36" i="23"/>
  <c r="Q35" i="23"/>
  <c r="Q34" i="23"/>
  <c r="Q33" i="23"/>
  <c r="Q32" i="23"/>
  <c r="Q31" i="23"/>
  <c r="Q28" i="23"/>
  <c r="Q27" i="23"/>
  <c r="Q26" i="23"/>
  <c r="Q25" i="23"/>
  <c r="Q24" i="23"/>
  <c r="Q23" i="23"/>
  <c r="Q22" i="23"/>
  <c r="Q21" i="23"/>
  <c r="Q20" i="23"/>
  <c r="Q19" i="23"/>
  <c r="Q18" i="23"/>
  <c r="Q17" i="23"/>
  <c r="Q16" i="23"/>
  <c r="Q15" i="23"/>
  <c r="Q14" i="23"/>
  <c r="Q13" i="23"/>
  <c r="Q12" i="23"/>
  <c r="Q8" i="23"/>
  <c r="Q7" i="23"/>
  <c r="Q6" i="23"/>
  <c r="Q5" i="23"/>
  <c r="Q4" i="23"/>
  <c r="K46" i="23"/>
  <c r="K45" i="23"/>
  <c r="K44" i="23"/>
  <c r="K43" i="23"/>
  <c r="K42" i="23"/>
  <c r="K41" i="23"/>
  <c r="K40" i="23"/>
  <c r="K39" i="23"/>
  <c r="K38" i="23"/>
  <c r="K37" i="23"/>
  <c r="K36" i="23"/>
  <c r="K35" i="23"/>
  <c r="K34" i="23"/>
  <c r="K33" i="23"/>
  <c r="K32" i="23"/>
  <c r="K31" i="23"/>
  <c r="K28" i="23"/>
  <c r="K27" i="23"/>
  <c r="K26" i="23"/>
  <c r="K25" i="23"/>
  <c r="K24" i="23"/>
  <c r="K23" i="23"/>
  <c r="K22" i="23"/>
  <c r="K21" i="23"/>
  <c r="K20" i="23"/>
  <c r="K19" i="23"/>
  <c r="K18" i="23"/>
  <c r="K17" i="23"/>
  <c r="K16" i="23"/>
  <c r="K15" i="23"/>
  <c r="K14" i="23"/>
  <c r="K13" i="23"/>
  <c r="K12" i="23"/>
  <c r="K8" i="23"/>
  <c r="K7" i="23"/>
  <c r="K6" i="23"/>
  <c r="K5" i="23"/>
  <c r="K4" i="23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8" i="1"/>
  <c r="Q7" i="1"/>
  <c r="Q6" i="1"/>
  <c r="Q5" i="1"/>
  <c r="Q4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8" i="1"/>
  <c r="K7" i="1"/>
  <c r="K6" i="1"/>
  <c r="K5" i="1"/>
  <c r="K4" i="1"/>
  <c r="E4" i="23" l="1"/>
  <c r="E5" i="23"/>
  <c r="E6" i="23"/>
  <c r="E7" i="23"/>
  <c r="E8" i="23"/>
  <c r="E9" i="23"/>
  <c r="E46" i="1" l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8" i="1"/>
  <c r="E7" i="1"/>
  <c r="E46" i="23"/>
  <c r="E45" i="23"/>
  <c r="E44" i="23"/>
  <c r="E43" i="23"/>
  <c r="E42" i="23"/>
  <c r="E41" i="23"/>
  <c r="E40" i="23"/>
  <c r="E39" i="23"/>
  <c r="E38" i="23"/>
  <c r="E37" i="23"/>
  <c r="E36" i="23"/>
  <c r="E35" i="23"/>
  <c r="E34" i="23"/>
  <c r="E33" i="23"/>
  <c r="E32" i="23"/>
  <c r="E31" i="23"/>
  <c r="E28" i="23"/>
  <c r="E27" i="23"/>
  <c r="E26" i="23"/>
  <c r="E25" i="23"/>
  <c r="E24" i="23"/>
  <c r="E23" i="23"/>
  <c r="E22" i="23"/>
  <c r="E21" i="23"/>
  <c r="E20" i="23"/>
  <c r="E19" i="23"/>
  <c r="E18" i="23"/>
  <c r="E17" i="23"/>
  <c r="E16" i="23"/>
  <c r="E15" i="23"/>
  <c r="E14" i="23"/>
  <c r="E13" i="23"/>
  <c r="E12" i="23"/>
  <c r="E4" i="1"/>
  <c r="E11" i="19" l="1"/>
  <c r="E29" i="19" s="1"/>
  <c r="E30" i="19"/>
  <c r="BY46" i="23"/>
  <c r="BX46" i="23"/>
  <c r="BY45" i="23"/>
  <c r="BX45" i="23"/>
  <c r="BY44" i="23"/>
  <c r="BX44" i="23"/>
  <c r="BY43" i="23"/>
  <c r="BX43" i="23"/>
  <c r="BY42" i="23"/>
  <c r="BX42" i="23"/>
  <c r="BY41" i="23"/>
  <c r="BX41" i="23"/>
  <c r="BY40" i="23"/>
  <c r="BX40" i="23"/>
  <c r="BY39" i="23"/>
  <c r="BX39" i="23"/>
  <c r="BY38" i="23"/>
  <c r="BX38" i="23"/>
  <c r="BY37" i="23"/>
  <c r="BX37" i="23"/>
  <c r="BY36" i="23"/>
  <c r="BX36" i="23"/>
  <c r="BY35" i="23"/>
  <c r="BX35" i="23"/>
  <c r="BY34" i="23"/>
  <c r="BX34" i="23"/>
  <c r="BY33" i="23"/>
  <c r="BX33" i="23"/>
  <c r="BY32" i="23"/>
  <c r="BX32" i="23"/>
  <c r="BY31" i="23"/>
  <c r="BX31" i="23"/>
  <c r="BX46" i="19"/>
  <c r="CE46" i="19" s="1"/>
  <c r="BX45" i="19"/>
  <c r="CE45" i="19" s="1"/>
  <c r="BX44" i="19"/>
  <c r="CE44" i="19" s="1"/>
  <c r="BX43" i="19"/>
  <c r="CE43" i="19" s="1"/>
  <c r="BX42" i="19"/>
  <c r="CE42" i="19" s="1"/>
  <c r="BX41" i="19"/>
  <c r="CE41" i="19" s="1"/>
  <c r="BX40" i="19"/>
  <c r="CE40" i="19" s="1"/>
  <c r="BX39" i="19"/>
  <c r="CE39" i="19" s="1"/>
  <c r="BX38" i="19"/>
  <c r="CE38" i="19" s="1"/>
  <c r="BX37" i="19"/>
  <c r="CE37" i="19" s="1"/>
  <c r="BX36" i="19"/>
  <c r="CE36" i="19" s="1"/>
  <c r="BX35" i="19"/>
  <c r="CE35" i="19" s="1"/>
  <c r="BX34" i="19"/>
  <c r="CE34" i="19" s="1"/>
  <c r="BX33" i="19"/>
  <c r="CE33" i="19" s="1"/>
  <c r="BX32" i="19"/>
  <c r="CE32" i="19" s="1"/>
  <c r="BX31" i="19"/>
  <c r="CE31" i="19" s="1"/>
  <c r="E47" i="19" l="1"/>
  <c r="R30" i="23"/>
  <c r="R11" i="23"/>
  <c r="R9" i="23"/>
  <c r="BS30" i="23"/>
  <c r="BS11" i="23"/>
  <c r="BS9" i="23"/>
  <c r="BN30" i="23"/>
  <c r="BM30" i="23"/>
  <c r="BM11" i="23"/>
  <c r="BM9" i="23"/>
  <c r="BH30" i="23"/>
  <c r="BG30" i="23"/>
  <c r="BG11" i="23"/>
  <c r="BH29" i="23"/>
  <c r="BG9" i="23"/>
  <c r="BB30" i="23"/>
  <c r="BA30" i="23"/>
  <c r="BA11" i="23"/>
  <c r="BA9" i="23"/>
  <c r="AV30" i="23"/>
  <c r="AU30" i="23"/>
  <c r="AU11" i="23"/>
  <c r="AV29" i="23"/>
  <c r="AU9" i="23"/>
  <c r="AP30" i="23"/>
  <c r="AO30" i="23"/>
  <c r="AJ30" i="23"/>
  <c r="AI30" i="23"/>
  <c r="AJ11" i="23"/>
  <c r="AI11" i="23"/>
  <c r="AJ9" i="23"/>
  <c r="AI9" i="23"/>
  <c r="AD30" i="23"/>
  <c r="AD11" i="23"/>
  <c r="AD9" i="23"/>
  <c r="AD10" i="23" s="1"/>
  <c r="X30" i="23"/>
  <c r="X11" i="23"/>
  <c r="X9" i="23"/>
  <c r="L30" i="23"/>
  <c r="L11" i="23"/>
  <c r="L9" i="23"/>
  <c r="L10" i="23" s="1"/>
  <c r="F30" i="23"/>
  <c r="F11" i="23"/>
  <c r="F9" i="23"/>
  <c r="AV47" i="23" l="1"/>
  <c r="BH47" i="23"/>
  <c r="BA29" i="23"/>
  <c r="BA47" i="23" s="1"/>
  <c r="X29" i="23"/>
  <c r="AO29" i="23"/>
  <c r="AO47" i="23" s="1"/>
  <c r="BM29" i="23"/>
  <c r="BM47" i="23" s="1"/>
  <c r="F29" i="23"/>
  <c r="BT29" i="23"/>
  <c r="AD29" i="23"/>
  <c r="AD47" i="23" s="1"/>
  <c r="L29" i="23"/>
  <c r="L47" i="23" s="1"/>
  <c r="AP29" i="23"/>
  <c r="BB29" i="23"/>
  <c r="BB47" i="23" s="1"/>
  <c r="BN29" i="23"/>
  <c r="BN47" i="23" s="1"/>
  <c r="X47" i="23"/>
  <c r="AI29" i="23"/>
  <c r="AI47" i="23" s="1"/>
  <c r="AU29" i="23"/>
  <c r="AU47" i="23" s="1"/>
  <c r="BG29" i="23"/>
  <c r="BG47" i="23" s="1"/>
  <c r="BS29" i="23"/>
  <c r="BS47" i="23" s="1"/>
  <c r="F47" i="23"/>
  <c r="AJ29" i="23"/>
  <c r="AJ47" i="23" s="1"/>
  <c r="R29" i="23"/>
  <c r="R47" i="23" s="1"/>
  <c r="R10" i="23"/>
  <c r="BS10" i="23"/>
  <c r="BM10" i="23"/>
  <c r="BG10" i="23"/>
  <c r="BA10" i="23"/>
  <c r="AU10" i="23"/>
  <c r="AJ10" i="23"/>
  <c r="AI10" i="23"/>
  <c r="X10" i="23"/>
  <c r="F10" i="23"/>
  <c r="L30" i="19"/>
  <c r="L11" i="19"/>
  <c r="L9" i="19"/>
  <c r="F30" i="19"/>
  <c r="F11" i="19"/>
  <c r="F9" i="19"/>
  <c r="AP47" i="23" l="1"/>
  <c r="CA29" i="23"/>
  <c r="L29" i="19"/>
  <c r="L47" i="19" s="1"/>
  <c r="F29" i="19"/>
  <c r="L10" i="19"/>
  <c r="F10" i="19"/>
  <c r="D9" i="19"/>
  <c r="C9" i="19"/>
  <c r="F47" i="19" l="1"/>
  <c r="F9" i="1"/>
  <c r="D9" i="1"/>
  <c r="C9" i="1"/>
  <c r="E9" i="1" s="1"/>
  <c r="U32" i="23" l="1"/>
  <c r="U33" i="23"/>
  <c r="U34" i="23"/>
  <c r="U35" i="23"/>
  <c r="U36" i="23"/>
  <c r="U37" i="23"/>
  <c r="U38" i="23"/>
  <c r="U39" i="23"/>
  <c r="U40" i="23"/>
  <c r="U41" i="23"/>
  <c r="U42" i="23"/>
  <c r="U43" i="23"/>
  <c r="U44" i="23"/>
  <c r="U45" i="23"/>
  <c r="U46" i="23"/>
  <c r="U31" i="23"/>
  <c r="U32" i="19"/>
  <c r="U33" i="19"/>
  <c r="U34" i="19"/>
  <c r="U35" i="19"/>
  <c r="U36" i="19"/>
  <c r="U37" i="19"/>
  <c r="U38" i="19"/>
  <c r="U39" i="19"/>
  <c r="U40" i="19"/>
  <c r="U41" i="19"/>
  <c r="U42" i="19"/>
  <c r="U43" i="19"/>
  <c r="U44" i="19"/>
  <c r="U45" i="19"/>
  <c r="U46" i="19"/>
  <c r="U31" i="19"/>
  <c r="BS46" i="24" l="1"/>
  <c r="BR46" i="24"/>
  <c r="BP46" i="24"/>
  <c r="BO46" i="24"/>
  <c r="BS45" i="24"/>
  <c r="BR45" i="24"/>
  <c r="BP45" i="24"/>
  <c r="BO45" i="24"/>
  <c r="BS44" i="24"/>
  <c r="BR44" i="24"/>
  <c r="BP44" i="24"/>
  <c r="BO44" i="24"/>
  <c r="BS43" i="24"/>
  <c r="BR43" i="24"/>
  <c r="BP43" i="24"/>
  <c r="BO43" i="24"/>
  <c r="BS42" i="24"/>
  <c r="BR42" i="24"/>
  <c r="BP42" i="24"/>
  <c r="BO42" i="24"/>
  <c r="BS41" i="24"/>
  <c r="BR41" i="24"/>
  <c r="BP41" i="24"/>
  <c r="BO41" i="24"/>
  <c r="BS40" i="24"/>
  <c r="BR40" i="24"/>
  <c r="BP40" i="24"/>
  <c r="BO40" i="24"/>
  <c r="BS39" i="24"/>
  <c r="BR39" i="24"/>
  <c r="BP39" i="24"/>
  <c r="BO39" i="24"/>
  <c r="BS38" i="24"/>
  <c r="BR38" i="24"/>
  <c r="BP38" i="24"/>
  <c r="BO38" i="24"/>
  <c r="BS37" i="24"/>
  <c r="BR37" i="24"/>
  <c r="BP37" i="24"/>
  <c r="BO37" i="24"/>
  <c r="BS36" i="24"/>
  <c r="BR36" i="24"/>
  <c r="BP36" i="24"/>
  <c r="BO36" i="24"/>
  <c r="BS35" i="24"/>
  <c r="BR35" i="24"/>
  <c r="BP35" i="24"/>
  <c r="BO35" i="24"/>
  <c r="BS34" i="24"/>
  <c r="BR34" i="24"/>
  <c r="BP34" i="24"/>
  <c r="BO34" i="24"/>
  <c r="BS33" i="24"/>
  <c r="BR33" i="24"/>
  <c r="BP33" i="24"/>
  <c r="BO33" i="24"/>
  <c r="BS32" i="24"/>
  <c r="BR32" i="24"/>
  <c r="BP32" i="24"/>
  <c r="BO32" i="24"/>
  <c r="BS31" i="24"/>
  <c r="BR31" i="24"/>
  <c r="BP31" i="24"/>
  <c r="BO31" i="24"/>
  <c r="BT28" i="24"/>
  <c r="BS28" i="24"/>
  <c r="BP28" i="24"/>
  <c r="BO28" i="24"/>
  <c r="BT27" i="24"/>
  <c r="BS27" i="24"/>
  <c r="BR27" i="24"/>
  <c r="BP27" i="24"/>
  <c r="BO27" i="24"/>
  <c r="BT26" i="24"/>
  <c r="BS26" i="24"/>
  <c r="BR26" i="24"/>
  <c r="BP26" i="24"/>
  <c r="BO26" i="24"/>
  <c r="BT25" i="24"/>
  <c r="BS25" i="24"/>
  <c r="BR25" i="24"/>
  <c r="BP25" i="24"/>
  <c r="BO25" i="24"/>
  <c r="BT24" i="24"/>
  <c r="BS24" i="24"/>
  <c r="BR24" i="24"/>
  <c r="BP24" i="24"/>
  <c r="BO24" i="24"/>
  <c r="BT23" i="24"/>
  <c r="BS23" i="24"/>
  <c r="BR23" i="24"/>
  <c r="BP23" i="24"/>
  <c r="BO23" i="24"/>
  <c r="BT22" i="24"/>
  <c r="BS22" i="24"/>
  <c r="BR22" i="24"/>
  <c r="BP22" i="24"/>
  <c r="BO22" i="24"/>
  <c r="BT21" i="24"/>
  <c r="BS21" i="24"/>
  <c r="BR21" i="24"/>
  <c r="BP21" i="24"/>
  <c r="BO21" i="24"/>
  <c r="BT20" i="24"/>
  <c r="BS20" i="24"/>
  <c r="BR20" i="24"/>
  <c r="BP20" i="24"/>
  <c r="BO20" i="24"/>
  <c r="BT19" i="24"/>
  <c r="BS19" i="24"/>
  <c r="BR19" i="24"/>
  <c r="BP19" i="24"/>
  <c r="BO19" i="24"/>
  <c r="BT18" i="24"/>
  <c r="BS18" i="24"/>
  <c r="BR18" i="24"/>
  <c r="BP18" i="24"/>
  <c r="BO18" i="24"/>
  <c r="BT17" i="24"/>
  <c r="BS17" i="24"/>
  <c r="BR17" i="24"/>
  <c r="BP17" i="24"/>
  <c r="BO17" i="24"/>
  <c r="BT16" i="24"/>
  <c r="BS16" i="24"/>
  <c r="BR16" i="24"/>
  <c r="BP16" i="24"/>
  <c r="BO16" i="24"/>
  <c r="BT15" i="24"/>
  <c r="BS15" i="24"/>
  <c r="BR15" i="24"/>
  <c r="BP15" i="24"/>
  <c r="BO15" i="24"/>
  <c r="BT14" i="24"/>
  <c r="BS14" i="24"/>
  <c r="BR14" i="24"/>
  <c r="BP14" i="24"/>
  <c r="BO14" i="24"/>
  <c r="BT13" i="24"/>
  <c r="BS13" i="24"/>
  <c r="BR13" i="24"/>
  <c r="BP13" i="24"/>
  <c r="BO13" i="24"/>
  <c r="BT12" i="24"/>
  <c r="BS12" i="24"/>
  <c r="BR12" i="24"/>
  <c r="BP12" i="24"/>
  <c r="BO12" i="24"/>
  <c r="BT8" i="24"/>
  <c r="BS8" i="24"/>
  <c r="BR8" i="24"/>
  <c r="BP8" i="24"/>
  <c r="BO8" i="24"/>
  <c r="BT7" i="24"/>
  <c r="BS7" i="24"/>
  <c r="BR7" i="24"/>
  <c r="BP7" i="24"/>
  <c r="BO7" i="24"/>
  <c r="BT6" i="24"/>
  <c r="BS6" i="24"/>
  <c r="BR6" i="24"/>
  <c r="BP6" i="24"/>
  <c r="BO6" i="24"/>
  <c r="BT5" i="24"/>
  <c r="BS5" i="24"/>
  <c r="BR5" i="24"/>
  <c r="BP5" i="24"/>
  <c r="BO5" i="24"/>
  <c r="BT4" i="24"/>
  <c r="BR4" i="24"/>
  <c r="BP4" i="24"/>
  <c r="BO4" i="24"/>
  <c r="BN46" i="24"/>
  <c r="BM46" i="24"/>
  <c r="BL46" i="24"/>
  <c r="BI46" i="24"/>
  <c r="BN45" i="24"/>
  <c r="BM45" i="24"/>
  <c r="BL45" i="24"/>
  <c r="BI45" i="24"/>
  <c r="BN44" i="24"/>
  <c r="BM44" i="24"/>
  <c r="BL44" i="24"/>
  <c r="BI44" i="24"/>
  <c r="BN43" i="24"/>
  <c r="BM43" i="24"/>
  <c r="BL43" i="24"/>
  <c r="BJ43" i="24"/>
  <c r="BI43" i="24"/>
  <c r="BN42" i="24"/>
  <c r="BM42" i="24"/>
  <c r="BL42" i="24"/>
  <c r="BJ42" i="24"/>
  <c r="BI42" i="24"/>
  <c r="BN41" i="24"/>
  <c r="BM41" i="24"/>
  <c r="BL41" i="24"/>
  <c r="BI41" i="24"/>
  <c r="BN40" i="24"/>
  <c r="BM40" i="24"/>
  <c r="BL40" i="24"/>
  <c r="BI40" i="24"/>
  <c r="BN39" i="24"/>
  <c r="BM39" i="24"/>
  <c r="BL39" i="24"/>
  <c r="BI39" i="24"/>
  <c r="BN38" i="24"/>
  <c r="BM38" i="24"/>
  <c r="BL38" i="24"/>
  <c r="BI38" i="24"/>
  <c r="BN37" i="24"/>
  <c r="BM37" i="24"/>
  <c r="BL37" i="24"/>
  <c r="BI37" i="24"/>
  <c r="BN36" i="24"/>
  <c r="BM36" i="24"/>
  <c r="BL36" i="24"/>
  <c r="BI36" i="24"/>
  <c r="BN35" i="24"/>
  <c r="BM35" i="24"/>
  <c r="BL35" i="24"/>
  <c r="BI35" i="24"/>
  <c r="BN34" i="24"/>
  <c r="BM34" i="24"/>
  <c r="BL34" i="24"/>
  <c r="BI34" i="24"/>
  <c r="BN33" i="24"/>
  <c r="BM33" i="24"/>
  <c r="BL33" i="24"/>
  <c r="BI33" i="24"/>
  <c r="BN32" i="24"/>
  <c r="BM32" i="24"/>
  <c r="BL32" i="24"/>
  <c r="BI32" i="24"/>
  <c r="BN31" i="24"/>
  <c r="BM31" i="24"/>
  <c r="BL31" i="24"/>
  <c r="BI31" i="24"/>
  <c r="BN28" i="24"/>
  <c r="BM28" i="24"/>
  <c r="BJ28" i="24"/>
  <c r="BI28" i="24"/>
  <c r="BN27" i="24"/>
  <c r="BM27" i="24"/>
  <c r="BL27" i="24"/>
  <c r="BJ27" i="24"/>
  <c r="BI27" i="24"/>
  <c r="BN26" i="24"/>
  <c r="BM26" i="24"/>
  <c r="BL26" i="24"/>
  <c r="BJ26" i="24"/>
  <c r="BI26" i="24"/>
  <c r="BN25" i="24"/>
  <c r="BM25" i="24"/>
  <c r="BL25" i="24"/>
  <c r="BJ25" i="24"/>
  <c r="BI25" i="24"/>
  <c r="BN24" i="24"/>
  <c r="BM24" i="24"/>
  <c r="BL24" i="24"/>
  <c r="BJ24" i="24"/>
  <c r="BI24" i="24"/>
  <c r="BN23" i="24"/>
  <c r="BM23" i="24"/>
  <c r="BL23" i="24"/>
  <c r="BJ23" i="24"/>
  <c r="BI23" i="24"/>
  <c r="BN22" i="24"/>
  <c r="BM22" i="24"/>
  <c r="BL22" i="24"/>
  <c r="BJ22" i="24"/>
  <c r="BI22" i="24"/>
  <c r="BN21" i="24"/>
  <c r="BM21" i="24"/>
  <c r="BL21" i="24"/>
  <c r="BJ21" i="24"/>
  <c r="BI21" i="24"/>
  <c r="BN20" i="24"/>
  <c r="BM20" i="24"/>
  <c r="BL20" i="24"/>
  <c r="BJ20" i="24"/>
  <c r="BI20" i="24"/>
  <c r="BN19" i="24"/>
  <c r="BM19" i="24"/>
  <c r="BL19" i="24"/>
  <c r="BJ19" i="24"/>
  <c r="BI19" i="24"/>
  <c r="BN18" i="24"/>
  <c r="BM18" i="24"/>
  <c r="BL18" i="24"/>
  <c r="BJ18" i="24"/>
  <c r="BI18" i="24"/>
  <c r="BN17" i="24"/>
  <c r="BM17" i="24"/>
  <c r="BL17" i="24"/>
  <c r="BJ17" i="24"/>
  <c r="BI17" i="24"/>
  <c r="BN16" i="24"/>
  <c r="BM16" i="24"/>
  <c r="BL16" i="24"/>
  <c r="BJ16" i="24"/>
  <c r="BI16" i="24"/>
  <c r="BN15" i="24"/>
  <c r="BM15" i="24"/>
  <c r="BL15" i="24"/>
  <c r="BJ15" i="24"/>
  <c r="BI15" i="24"/>
  <c r="BN14" i="24"/>
  <c r="BM14" i="24"/>
  <c r="BL14" i="24"/>
  <c r="BJ14" i="24"/>
  <c r="BI14" i="24"/>
  <c r="BN13" i="24"/>
  <c r="BM13" i="24"/>
  <c r="BL13" i="24"/>
  <c r="BJ13" i="24"/>
  <c r="BI13" i="24"/>
  <c r="BN12" i="24"/>
  <c r="BM12" i="24"/>
  <c r="BL12" i="24"/>
  <c r="BJ12" i="24"/>
  <c r="BI12" i="24"/>
  <c r="BN8" i="24"/>
  <c r="BM8" i="24"/>
  <c r="BL8" i="24"/>
  <c r="BJ8" i="24"/>
  <c r="BI8" i="24"/>
  <c r="BN7" i="24"/>
  <c r="BM7" i="24"/>
  <c r="BL7" i="24"/>
  <c r="BJ7" i="24"/>
  <c r="BI7" i="24"/>
  <c r="BN6" i="24"/>
  <c r="BM6" i="24"/>
  <c r="BL6" i="24"/>
  <c r="BJ6" i="24"/>
  <c r="BI6" i="24"/>
  <c r="BN5" i="24"/>
  <c r="BM5" i="24"/>
  <c r="BL5" i="24"/>
  <c r="BJ5" i="24"/>
  <c r="BI5" i="24"/>
  <c r="BN4" i="24"/>
  <c r="BL4" i="24"/>
  <c r="BJ4" i="24"/>
  <c r="BI4" i="24"/>
  <c r="BH46" i="24"/>
  <c r="BG46" i="24"/>
  <c r="BF46" i="24"/>
  <c r="BC46" i="24"/>
  <c r="BH45" i="24"/>
  <c r="BG45" i="24"/>
  <c r="BF45" i="24"/>
  <c r="BC45" i="24"/>
  <c r="BH44" i="24"/>
  <c r="BG44" i="24"/>
  <c r="BF44" i="24"/>
  <c r="BC44" i="24"/>
  <c r="BH43" i="24"/>
  <c r="BG43" i="24"/>
  <c r="BF43" i="24"/>
  <c r="BC43" i="24"/>
  <c r="BU43" i="24" s="1"/>
  <c r="BH42" i="24"/>
  <c r="BG42" i="24"/>
  <c r="BF42" i="24"/>
  <c r="BC42" i="24"/>
  <c r="BU42" i="24" s="1"/>
  <c r="BH41" i="24"/>
  <c r="BG41" i="24"/>
  <c r="BF41" i="24"/>
  <c r="BC41" i="24"/>
  <c r="BU41" i="24" s="1"/>
  <c r="BH40" i="24"/>
  <c r="BG40" i="24"/>
  <c r="BF40" i="24"/>
  <c r="BC40" i="24"/>
  <c r="BU40" i="24" s="1"/>
  <c r="BH39" i="24"/>
  <c r="BG39" i="24"/>
  <c r="BF39" i="24"/>
  <c r="BC39" i="24"/>
  <c r="BU39" i="24" s="1"/>
  <c r="BH38" i="24"/>
  <c r="BG38" i="24"/>
  <c r="BF38" i="24"/>
  <c r="BC38" i="24"/>
  <c r="BU38" i="24" s="1"/>
  <c r="BH37" i="24"/>
  <c r="BG37" i="24"/>
  <c r="BF37" i="24"/>
  <c r="BC37" i="24"/>
  <c r="BU37" i="24" s="1"/>
  <c r="BH36" i="24"/>
  <c r="BG36" i="24"/>
  <c r="BF36" i="24"/>
  <c r="BC36" i="24"/>
  <c r="BU36" i="24" s="1"/>
  <c r="BH35" i="24"/>
  <c r="BG35" i="24"/>
  <c r="BF35" i="24"/>
  <c r="BC35" i="24"/>
  <c r="BU35" i="24" s="1"/>
  <c r="BH34" i="24"/>
  <c r="BG34" i="24"/>
  <c r="BF34" i="24"/>
  <c r="BC34" i="24"/>
  <c r="BU34" i="24" s="1"/>
  <c r="BH33" i="24"/>
  <c r="BG33" i="24"/>
  <c r="BF33" i="24"/>
  <c r="BC33" i="24"/>
  <c r="BU33" i="24" s="1"/>
  <c r="BH32" i="24"/>
  <c r="BG32" i="24"/>
  <c r="BF32" i="24"/>
  <c r="BC32" i="24"/>
  <c r="BU32" i="24" s="1"/>
  <c r="BH31" i="24"/>
  <c r="BG31" i="24"/>
  <c r="BF31" i="24"/>
  <c r="BC31" i="24"/>
  <c r="BU31" i="24" s="1"/>
  <c r="BH28" i="24"/>
  <c r="BG28" i="24"/>
  <c r="BC28" i="24"/>
  <c r="BH27" i="24"/>
  <c r="BG27" i="24"/>
  <c r="BF27" i="24"/>
  <c r="BC27" i="24"/>
  <c r="BH26" i="24"/>
  <c r="BG26" i="24"/>
  <c r="BF26" i="24"/>
  <c r="BC26" i="24"/>
  <c r="BH25" i="24"/>
  <c r="BG25" i="24"/>
  <c r="BF25" i="24"/>
  <c r="BC25" i="24"/>
  <c r="BU25" i="24" s="1"/>
  <c r="BH24" i="24"/>
  <c r="BG24" i="24"/>
  <c r="BF24" i="24"/>
  <c r="BC24" i="24"/>
  <c r="BH23" i="24"/>
  <c r="BG23" i="24"/>
  <c r="BF23" i="24"/>
  <c r="BC23" i="24"/>
  <c r="BH22" i="24"/>
  <c r="BG22" i="24"/>
  <c r="BF22" i="24"/>
  <c r="BC22" i="24"/>
  <c r="BH21" i="24"/>
  <c r="BG21" i="24"/>
  <c r="BF21" i="24"/>
  <c r="BC21" i="24"/>
  <c r="BU21" i="24" s="1"/>
  <c r="BH20" i="24"/>
  <c r="BG20" i="24"/>
  <c r="BF20" i="24"/>
  <c r="BC20" i="24"/>
  <c r="BH19" i="24"/>
  <c r="BG19" i="24"/>
  <c r="BF19" i="24"/>
  <c r="BC19" i="24"/>
  <c r="BH18" i="24"/>
  <c r="BG18" i="24"/>
  <c r="BF18" i="24"/>
  <c r="BC18" i="24"/>
  <c r="BH17" i="24"/>
  <c r="BG17" i="24"/>
  <c r="BF17" i="24"/>
  <c r="BC17" i="24"/>
  <c r="BU17" i="24" s="1"/>
  <c r="BH16" i="24"/>
  <c r="BG16" i="24"/>
  <c r="BF16" i="24"/>
  <c r="BC16" i="24"/>
  <c r="BU16" i="24" s="1"/>
  <c r="BH15" i="24"/>
  <c r="BG15" i="24"/>
  <c r="BF15" i="24"/>
  <c r="BC15" i="24"/>
  <c r="BH14" i="24"/>
  <c r="BG14" i="24"/>
  <c r="BF14" i="24"/>
  <c r="BC14" i="24"/>
  <c r="BH13" i="24"/>
  <c r="BG13" i="24"/>
  <c r="BF13" i="24"/>
  <c r="BC13" i="24"/>
  <c r="BU13" i="24" s="1"/>
  <c r="BH12" i="24"/>
  <c r="BG12" i="24"/>
  <c r="BF12" i="24"/>
  <c r="BC12" i="24"/>
  <c r="BH8" i="24"/>
  <c r="BF8" i="24"/>
  <c r="BC8" i="24"/>
  <c r="BH7" i="24"/>
  <c r="BF7" i="24"/>
  <c r="BC7" i="24"/>
  <c r="BH6" i="24"/>
  <c r="BF6" i="24"/>
  <c r="BC6" i="24"/>
  <c r="BH5" i="24"/>
  <c r="BF5" i="24"/>
  <c r="BC5" i="24"/>
  <c r="BH4" i="24"/>
  <c r="BF4" i="24"/>
  <c r="BC4" i="24"/>
  <c r="BB46" i="24"/>
  <c r="BA46" i="24"/>
  <c r="AZ46" i="24"/>
  <c r="AX46" i="24"/>
  <c r="AW46" i="24"/>
  <c r="BB45" i="24"/>
  <c r="BA45" i="24"/>
  <c r="AZ45" i="24"/>
  <c r="AX45" i="24"/>
  <c r="AW45" i="24"/>
  <c r="BB44" i="24"/>
  <c r="BA44" i="24"/>
  <c r="AZ44" i="24"/>
  <c r="AX44" i="24"/>
  <c r="AW44" i="24"/>
  <c r="BB43" i="24"/>
  <c r="BA43" i="24"/>
  <c r="AZ43" i="24"/>
  <c r="AX43" i="24"/>
  <c r="AW43" i="24"/>
  <c r="BB42" i="24"/>
  <c r="BA42" i="24"/>
  <c r="AZ42" i="24"/>
  <c r="AX42" i="24"/>
  <c r="AW42" i="24"/>
  <c r="BB41" i="24"/>
  <c r="BA41" i="24"/>
  <c r="AZ41" i="24"/>
  <c r="AX41" i="24"/>
  <c r="AW41" i="24"/>
  <c r="BB40" i="24"/>
  <c r="BA40" i="24"/>
  <c r="AZ40" i="24"/>
  <c r="AX40" i="24"/>
  <c r="AW40" i="24"/>
  <c r="BB39" i="24"/>
  <c r="BA39" i="24"/>
  <c r="AZ39" i="24"/>
  <c r="AX39" i="24"/>
  <c r="AW39" i="24"/>
  <c r="BB38" i="24"/>
  <c r="BA38" i="24"/>
  <c r="AZ38" i="24"/>
  <c r="AX38" i="24"/>
  <c r="AW38" i="24"/>
  <c r="BB37" i="24"/>
  <c r="BA37" i="24"/>
  <c r="AZ37" i="24"/>
  <c r="AX37" i="24"/>
  <c r="AW37" i="24"/>
  <c r="BB36" i="24"/>
  <c r="BA36" i="24"/>
  <c r="AZ36" i="24"/>
  <c r="AX36" i="24"/>
  <c r="AW36" i="24"/>
  <c r="BB35" i="24"/>
  <c r="BA35" i="24"/>
  <c r="AZ35" i="24"/>
  <c r="AX35" i="24"/>
  <c r="AW35" i="24"/>
  <c r="BB34" i="24"/>
  <c r="BA34" i="24"/>
  <c r="AZ34" i="24"/>
  <c r="AX34" i="24"/>
  <c r="AW34" i="24"/>
  <c r="BB33" i="24"/>
  <c r="BA33" i="24"/>
  <c r="AZ33" i="24"/>
  <c r="AX33" i="24"/>
  <c r="AW33" i="24"/>
  <c r="BB32" i="24"/>
  <c r="BA32" i="24"/>
  <c r="AZ32" i="24"/>
  <c r="AX32" i="24"/>
  <c r="AW32" i="24"/>
  <c r="BB31" i="24"/>
  <c r="BA31" i="24"/>
  <c r="AZ31" i="24"/>
  <c r="AX31" i="24"/>
  <c r="AW31" i="24"/>
  <c r="BB28" i="24"/>
  <c r="BA28" i="24"/>
  <c r="AX28" i="24"/>
  <c r="AW28" i="24"/>
  <c r="BB27" i="24"/>
  <c r="BA27" i="24"/>
  <c r="AZ27" i="24"/>
  <c r="AX27" i="24"/>
  <c r="AW27" i="24"/>
  <c r="BB26" i="24"/>
  <c r="BA26" i="24"/>
  <c r="AZ26" i="24"/>
  <c r="AX26" i="24"/>
  <c r="AW26" i="24"/>
  <c r="BB25" i="24"/>
  <c r="BA25" i="24"/>
  <c r="AZ25" i="24"/>
  <c r="AX25" i="24"/>
  <c r="AW25" i="24"/>
  <c r="BB24" i="24"/>
  <c r="BA24" i="24"/>
  <c r="AZ24" i="24"/>
  <c r="AX24" i="24"/>
  <c r="AW24" i="24"/>
  <c r="BB23" i="24"/>
  <c r="BA23" i="24"/>
  <c r="AZ23" i="24"/>
  <c r="AX23" i="24"/>
  <c r="AW23" i="24"/>
  <c r="BB22" i="24"/>
  <c r="BA22" i="24"/>
  <c r="AZ22" i="24"/>
  <c r="AX22" i="24"/>
  <c r="AW22" i="24"/>
  <c r="BB21" i="24"/>
  <c r="BA21" i="24"/>
  <c r="AZ21" i="24"/>
  <c r="AX21" i="24"/>
  <c r="AW21" i="24"/>
  <c r="BB20" i="24"/>
  <c r="BA20" i="24"/>
  <c r="AZ20" i="24"/>
  <c r="AX20" i="24"/>
  <c r="AW20" i="24"/>
  <c r="BB19" i="24"/>
  <c r="BA19" i="24"/>
  <c r="AZ19" i="24"/>
  <c r="AX19" i="24"/>
  <c r="AW19" i="24"/>
  <c r="BB18" i="24"/>
  <c r="BA18" i="24"/>
  <c r="AZ18" i="24"/>
  <c r="AX18" i="24"/>
  <c r="AW18" i="24"/>
  <c r="BB17" i="24"/>
  <c r="BA17" i="24"/>
  <c r="AZ17" i="24"/>
  <c r="AX17" i="24"/>
  <c r="AW17" i="24"/>
  <c r="BB16" i="24"/>
  <c r="BA16" i="24"/>
  <c r="AZ16" i="24"/>
  <c r="AX16" i="24"/>
  <c r="AW16" i="24"/>
  <c r="BB15" i="24"/>
  <c r="BA15" i="24"/>
  <c r="AZ15" i="24"/>
  <c r="AX15" i="24"/>
  <c r="AW15" i="24"/>
  <c r="BB14" i="24"/>
  <c r="BA14" i="24"/>
  <c r="AZ14" i="24"/>
  <c r="AX14" i="24"/>
  <c r="AW14" i="24"/>
  <c r="BB13" i="24"/>
  <c r="BA13" i="24"/>
  <c r="AZ13" i="24"/>
  <c r="AX13" i="24"/>
  <c r="AW13" i="24"/>
  <c r="BB12" i="24"/>
  <c r="BA12" i="24"/>
  <c r="AZ12" i="24"/>
  <c r="AX12" i="24"/>
  <c r="AW12" i="24"/>
  <c r="BB8" i="24"/>
  <c r="AZ8" i="24"/>
  <c r="AX8" i="24"/>
  <c r="AW8" i="24"/>
  <c r="BB7" i="24"/>
  <c r="BB9" i="24" s="1"/>
  <c r="AZ7" i="24"/>
  <c r="AX7" i="24"/>
  <c r="AW7" i="24"/>
  <c r="BB6" i="24"/>
  <c r="AZ6" i="24"/>
  <c r="AX6" i="24"/>
  <c r="AW6" i="24"/>
  <c r="BB5" i="24"/>
  <c r="AZ5" i="24"/>
  <c r="AX5" i="24"/>
  <c r="AW5" i="24"/>
  <c r="BB4" i="24"/>
  <c r="AZ4" i="24"/>
  <c r="AX4" i="24"/>
  <c r="AW4" i="24"/>
  <c r="AV46" i="24"/>
  <c r="AU46" i="24"/>
  <c r="AT46" i="24"/>
  <c r="AR46" i="24"/>
  <c r="AQ46" i="24"/>
  <c r="AV45" i="24"/>
  <c r="AU45" i="24"/>
  <c r="AT45" i="24"/>
  <c r="AR45" i="24"/>
  <c r="AQ45" i="24"/>
  <c r="AV44" i="24"/>
  <c r="AU44" i="24"/>
  <c r="AT44" i="24"/>
  <c r="AR44" i="24"/>
  <c r="AQ44" i="24"/>
  <c r="AV43" i="24"/>
  <c r="AU43" i="24"/>
  <c r="AT43" i="24"/>
  <c r="AR43" i="24"/>
  <c r="AQ43" i="24"/>
  <c r="AV42" i="24"/>
  <c r="AU42" i="24"/>
  <c r="AT42" i="24"/>
  <c r="AR42" i="24"/>
  <c r="AQ42" i="24"/>
  <c r="AV41" i="24"/>
  <c r="AU41" i="24"/>
  <c r="AT41" i="24"/>
  <c r="AR41" i="24"/>
  <c r="AQ41" i="24"/>
  <c r="AV40" i="24"/>
  <c r="AU40" i="24"/>
  <c r="AT40" i="24"/>
  <c r="AR40" i="24"/>
  <c r="AQ40" i="24"/>
  <c r="AV39" i="24"/>
  <c r="AU39" i="24"/>
  <c r="AT39" i="24"/>
  <c r="AR39" i="24"/>
  <c r="AQ39" i="24"/>
  <c r="AV38" i="24"/>
  <c r="AU38" i="24"/>
  <c r="AT38" i="24"/>
  <c r="AR38" i="24"/>
  <c r="AQ38" i="24"/>
  <c r="AV37" i="24"/>
  <c r="AU37" i="24"/>
  <c r="AT37" i="24"/>
  <c r="AR37" i="24"/>
  <c r="AQ37" i="24"/>
  <c r="AV36" i="24"/>
  <c r="AU36" i="24"/>
  <c r="AT36" i="24"/>
  <c r="AR36" i="24"/>
  <c r="AQ36" i="24"/>
  <c r="AV35" i="24"/>
  <c r="AU35" i="24"/>
  <c r="AT35" i="24"/>
  <c r="AR35" i="24"/>
  <c r="AQ35" i="24"/>
  <c r="AV34" i="24"/>
  <c r="AU34" i="24"/>
  <c r="AT34" i="24"/>
  <c r="AR34" i="24"/>
  <c r="AQ34" i="24"/>
  <c r="AV33" i="24"/>
  <c r="AU33" i="24"/>
  <c r="AT33" i="24"/>
  <c r="AR33" i="24"/>
  <c r="AQ33" i="24"/>
  <c r="AV32" i="24"/>
  <c r="AU32" i="24"/>
  <c r="AT32" i="24"/>
  <c r="AR32" i="24"/>
  <c r="AQ32" i="24"/>
  <c r="AV31" i="24"/>
  <c r="AU31" i="24"/>
  <c r="AT31" i="24"/>
  <c r="AR31" i="24"/>
  <c r="AQ31" i="24"/>
  <c r="AV28" i="24"/>
  <c r="AU28" i="24"/>
  <c r="AR28" i="24"/>
  <c r="AQ28" i="24"/>
  <c r="AV27" i="24"/>
  <c r="AU27" i="24"/>
  <c r="AT27" i="24"/>
  <c r="AR27" i="24"/>
  <c r="AQ27" i="24"/>
  <c r="AV26" i="24"/>
  <c r="AU26" i="24"/>
  <c r="AT26" i="24"/>
  <c r="AR26" i="24"/>
  <c r="AQ26" i="24"/>
  <c r="AV25" i="24"/>
  <c r="AU25" i="24"/>
  <c r="AT25" i="24"/>
  <c r="AR25" i="24"/>
  <c r="AQ25" i="24"/>
  <c r="AV24" i="24"/>
  <c r="AU24" i="24"/>
  <c r="AT24" i="24"/>
  <c r="AR24" i="24"/>
  <c r="AQ24" i="24"/>
  <c r="AV23" i="24"/>
  <c r="AU23" i="24"/>
  <c r="AT23" i="24"/>
  <c r="AR23" i="24"/>
  <c r="AQ23" i="24"/>
  <c r="AV22" i="24"/>
  <c r="AU22" i="24"/>
  <c r="AT22" i="24"/>
  <c r="AR22" i="24"/>
  <c r="AQ22" i="24"/>
  <c r="AV21" i="24"/>
  <c r="AU21" i="24"/>
  <c r="AT21" i="24"/>
  <c r="AR21" i="24"/>
  <c r="AQ21" i="24"/>
  <c r="AV20" i="24"/>
  <c r="AU20" i="24"/>
  <c r="AT20" i="24"/>
  <c r="AR20" i="24"/>
  <c r="AQ20" i="24"/>
  <c r="AV19" i="24"/>
  <c r="AU19" i="24"/>
  <c r="AT19" i="24"/>
  <c r="AR19" i="24"/>
  <c r="AQ19" i="24"/>
  <c r="AV18" i="24"/>
  <c r="AU18" i="24"/>
  <c r="AT18" i="24"/>
  <c r="AR18" i="24"/>
  <c r="AQ18" i="24"/>
  <c r="AV17" i="24"/>
  <c r="AU17" i="24"/>
  <c r="AT17" i="24"/>
  <c r="AR17" i="24"/>
  <c r="AQ17" i="24"/>
  <c r="AV16" i="24"/>
  <c r="AU16" i="24"/>
  <c r="AT16" i="24"/>
  <c r="AR16" i="24"/>
  <c r="AQ16" i="24"/>
  <c r="AV15" i="24"/>
  <c r="AU15" i="24"/>
  <c r="AT15" i="24"/>
  <c r="AR15" i="24"/>
  <c r="AQ15" i="24"/>
  <c r="AV14" i="24"/>
  <c r="AU14" i="24"/>
  <c r="AT14" i="24"/>
  <c r="AR14" i="24"/>
  <c r="AQ14" i="24"/>
  <c r="AV13" i="24"/>
  <c r="AU13" i="24"/>
  <c r="AT13" i="24"/>
  <c r="AR13" i="24"/>
  <c r="AQ13" i="24"/>
  <c r="AV12" i="24"/>
  <c r="AU12" i="24"/>
  <c r="AT12" i="24"/>
  <c r="AR12" i="24"/>
  <c r="AQ12" i="24"/>
  <c r="AV8" i="24"/>
  <c r="AT8" i="24"/>
  <c r="AR8" i="24"/>
  <c r="AQ8" i="24"/>
  <c r="AV7" i="24"/>
  <c r="AT7" i="24"/>
  <c r="AT9" i="24" s="1"/>
  <c r="AR7" i="24"/>
  <c r="AQ7" i="24"/>
  <c r="AV6" i="24"/>
  <c r="AT6" i="24"/>
  <c r="AR6" i="24"/>
  <c r="AQ6" i="24"/>
  <c r="AV5" i="24"/>
  <c r="AT5" i="24"/>
  <c r="AR5" i="24"/>
  <c r="AQ5" i="24"/>
  <c r="AV4" i="24"/>
  <c r="AT4" i="24"/>
  <c r="AR4" i="24"/>
  <c r="AQ4" i="24"/>
  <c r="AP46" i="24"/>
  <c r="AO46" i="24"/>
  <c r="AN46" i="24"/>
  <c r="AL46" i="24"/>
  <c r="AK46" i="24"/>
  <c r="AP45" i="24"/>
  <c r="AO45" i="24"/>
  <c r="AN45" i="24"/>
  <c r="AL45" i="24"/>
  <c r="AK45" i="24"/>
  <c r="AP44" i="24"/>
  <c r="AO44" i="24"/>
  <c r="AN44" i="24"/>
  <c r="AL44" i="24"/>
  <c r="AK44" i="24"/>
  <c r="AP43" i="24"/>
  <c r="AO43" i="24"/>
  <c r="AN43" i="24"/>
  <c r="AL43" i="24"/>
  <c r="AK43" i="24"/>
  <c r="AP42" i="24"/>
  <c r="AO42" i="24"/>
  <c r="AN42" i="24"/>
  <c r="AL42" i="24"/>
  <c r="AK42" i="24"/>
  <c r="AP41" i="24"/>
  <c r="AO41" i="24"/>
  <c r="AN41" i="24"/>
  <c r="AL41" i="24"/>
  <c r="AK41" i="24"/>
  <c r="AP40" i="24"/>
  <c r="AO40" i="24"/>
  <c r="AN40" i="24"/>
  <c r="AL40" i="24"/>
  <c r="AK40" i="24"/>
  <c r="AP39" i="24"/>
  <c r="AO39" i="24"/>
  <c r="AN39" i="24"/>
  <c r="AL39" i="24"/>
  <c r="AK39" i="24"/>
  <c r="AP38" i="24"/>
  <c r="AO38" i="24"/>
  <c r="AN38" i="24"/>
  <c r="AL38" i="24"/>
  <c r="AK38" i="24"/>
  <c r="AP37" i="24"/>
  <c r="AO37" i="24"/>
  <c r="AN37" i="24"/>
  <c r="AL37" i="24"/>
  <c r="AK37" i="24"/>
  <c r="AP36" i="24"/>
  <c r="AO36" i="24"/>
  <c r="AN36" i="24"/>
  <c r="AL36" i="24"/>
  <c r="AK36" i="24"/>
  <c r="AP35" i="24"/>
  <c r="AO35" i="24"/>
  <c r="AN35" i="24"/>
  <c r="AL35" i="24"/>
  <c r="AK35" i="24"/>
  <c r="AP34" i="24"/>
  <c r="AO34" i="24"/>
  <c r="AN34" i="24"/>
  <c r="AL34" i="24"/>
  <c r="AK34" i="24"/>
  <c r="AP33" i="24"/>
  <c r="AO33" i="24"/>
  <c r="AN33" i="24"/>
  <c r="AL33" i="24"/>
  <c r="AK33" i="24"/>
  <c r="AP32" i="24"/>
  <c r="AO32" i="24"/>
  <c r="AN32" i="24"/>
  <c r="AL32" i="24"/>
  <c r="AK32" i="24"/>
  <c r="AP31" i="24"/>
  <c r="AO31" i="24"/>
  <c r="AN31" i="24"/>
  <c r="AL31" i="24"/>
  <c r="AK31" i="24"/>
  <c r="AP28" i="24"/>
  <c r="AO28" i="24"/>
  <c r="AL28" i="24"/>
  <c r="AK28" i="24"/>
  <c r="AP27" i="24"/>
  <c r="AO27" i="24"/>
  <c r="AN27" i="24"/>
  <c r="AL27" i="24"/>
  <c r="AK27" i="24"/>
  <c r="AP26" i="24"/>
  <c r="AO26" i="24"/>
  <c r="AN26" i="24"/>
  <c r="AL26" i="24"/>
  <c r="AK26" i="24"/>
  <c r="AP25" i="24"/>
  <c r="AO25" i="24"/>
  <c r="AN25" i="24"/>
  <c r="AL25" i="24"/>
  <c r="AK25" i="24"/>
  <c r="AP24" i="24"/>
  <c r="AO24" i="24"/>
  <c r="AN24" i="24"/>
  <c r="AL24" i="24"/>
  <c r="AK24" i="24"/>
  <c r="AP23" i="24"/>
  <c r="AO23" i="24"/>
  <c r="AN23" i="24"/>
  <c r="AL23" i="24"/>
  <c r="AK23" i="24"/>
  <c r="AP22" i="24"/>
  <c r="AO22" i="24"/>
  <c r="AN22" i="24"/>
  <c r="AL22" i="24"/>
  <c r="AK22" i="24"/>
  <c r="AP21" i="24"/>
  <c r="AO21" i="24"/>
  <c r="AN21" i="24"/>
  <c r="AL21" i="24"/>
  <c r="AK21" i="24"/>
  <c r="AP20" i="24"/>
  <c r="AO20" i="24"/>
  <c r="AN20" i="24"/>
  <c r="AL20" i="24"/>
  <c r="AK20" i="24"/>
  <c r="AP19" i="24"/>
  <c r="AO19" i="24"/>
  <c r="AN19" i="24"/>
  <c r="AL19" i="24"/>
  <c r="AK19" i="24"/>
  <c r="AP18" i="24"/>
  <c r="AO18" i="24"/>
  <c r="AN18" i="24"/>
  <c r="AL18" i="24"/>
  <c r="AK18" i="24"/>
  <c r="AP17" i="24"/>
  <c r="AO17" i="24"/>
  <c r="AN17" i="24"/>
  <c r="AL17" i="24"/>
  <c r="AK17" i="24"/>
  <c r="AP16" i="24"/>
  <c r="AO16" i="24"/>
  <c r="AN16" i="24"/>
  <c r="AL16" i="24"/>
  <c r="AK16" i="24"/>
  <c r="AP15" i="24"/>
  <c r="AO15" i="24"/>
  <c r="AN15" i="24"/>
  <c r="AL15" i="24"/>
  <c r="AK15" i="24"/>
  <c r="AP14" i="24"/>
  <c r="AO14" i="24"/>
  <c r="AN14" i="24"/>
  <c r="AL14" i="24"/>
  <c r="AK14" i="24"/>
  <c r="AP13" i="24"/>
  <c r="AO13" i="24"/>
  <c r="AN13" i="24"/>
  <c r="AL13" i="24"/>
  <c r="AK13" i="24"/>
  <c r="AP12" i="24"/>
  <c r="AO12" i="24"/>
  <c r="AN12" i="24"/>
  <c r="AL12" i="24"/>
  <c r="AK12" i="24"/>
  <c r="AP8" i="24"/>
  <c r="AN8" i="24"/>
  <c r="AL8" i="24"/>
  <c r="AK8" i="24"/>
  <c r="AP7" i="24"/>
  <c r="AN7" i="24"/>
  <c r="AL7" i="24"/>
  <c r="AL9" i="24" s="1"/>
  <c r="AK7" i="24"/>
  <c r="AK9" i="24" s="1"/>
  <c r="AP6" i="24"/>
  <c r="AN6" i="24"/>
  <c r="AL6" i="24"/>
  <c r="AK6" i="24"/>
  <c r="AP5" i="24"/>
  <c r="AN5" i="24"/>
  <c r="AL5" i="24"/>
  <c r="AK5" i="24"/>
  <c r="AP4" i="24"/>
  <c r="AN4" i="24"/>
  <c r="AL4" i="24"/>
  <c r="AK4" i="24"/>
  <c r="AJ46" i="24"/>
  <c r="AI46" i="24"/>
  <c r="AH46" i="24"/>
  <c r="AF46" i="24"/>
  <c r="AE46" i="24"/>
  <c r="AJ45" i="24"/>
  <c r="AI45" i="24"/>
  <c r="AH45" i="24"/>
  <c r="AF45" i="24"/>
  <c r="AE45" i="24"/>
  <c r="AJ44" i="24"/>
  <c r="AI44" i="24"/>
  <c r="AH44" i="24"/>
  <c r="AF44" i="24"/>
  <c r="AE44" i="24"/>
  <c r="AJ43" i="24"/>
  <c r="AI43" i="24"/>
  <c r="AH43" i="24"/>
  <c r="AF43" i="24"/>
  <c r="AE43" i="24"/>
  <c r="AJ42" i="24"/>
  <c r="AI42" i="24"/>
  <c r="AH42" i="24"/>
  <c r="AF42" i="24"/>
  <c r="AE42" i="24"/>
  <c r="AJ41" i="24"/>
  <c r="AI41" i="24"/>
  <c r="AH41" i="24"/>
  <c r="AF41" i="24"/>
  <c r="AE41" i="24"/>
  <c r="AJ40" i="24"/>
  <c r="AI40" i="24"/>
  <c r="AH40" i="24"/>
  <c r="AF40" i="24"/>
  <c r="AE40" i="24"/>
  <c r="AJ39" i="24"/>
  <c r="AI39" i="24"/>
  <c r="AH39" i="24"/>
  <c r="AF39" i="24"/>
  <c r="AE39" i="24"/>
  <c r="AJ38" i="24"/>
  <c r="AI38" i="24"/>
  <c r="AH38" i="24"/>
  <c r="AF38" i="24"/>
  <c r="AE38" i="24"/>
  <c r="AJ37" i="24"/>
  <c r="AI37" i="24"/>
  <c r="AH37" i="24"/>
  <c r="AF37" i="24"/>
  <c r="AE37" i="24"/>
  <c r="AJ36" i="24"/>
  <c r="AI36" i="24"/>
  <c r="AH36" i="24"/>
  <c r="AF36" i="24"/>
  <c r="AE36" i="24"/>
  <c r="AJ35" i="24"/>
  <c r="AI35" i="24"/>
  <c r="AH35" i="24"/>
  <c r="AF35" i="24"/>
  <c r="AE35" i="24"/>
  <c r="AJ34" i="24"/>
  <c r="AI34" i="24"/>
  <c r="AH34" i="24"/>
  <c r="AF34" i="24"/>
  <c r="AE34" i="24"/>
  <c r="AJ33" i="24"/>
  <c r="AI33" i="24"/>
  <c r="AH33" i="24"/>
  <c r="AF33" i="24"/>
  <c r="AE33" i="24"/>
  <c r="AJ32" i="24"/>
  <c r="AI32" i="24"/>
  <c r="AH32" i="24"/>
  <c r="AF32" i="24"/>
  <c r="AE32" i="24"/>
  <c r="AJ31" i="24"/>
  <c r="AI31" i="24"/>
  <c r="AH31" i="24"/>
  <c r="AF31" i="24"/>
  <c r="AE31" i="24"/>
  <c r="AJ28" i="24"/>
  <c r="AI28" i="24"/>
  <c r="AH28" i="24"/>
  <c r="AF28" i="24"/>
  <c r="AE28" i="24"/>
  <c r="AJ27" i="24"/>
  <c r="AI27" i="24"/>
  <c r="AH27" i="24"/>
  <c r="AF27" i="24"/>
  <c r="AE27" i="24"/>
  <c r="AJ26" i="24"/>
  <c r="AI26" i="24"/>
  <c r="AH26" i="24"/>
  <c r="AF26" i="24"/>
  <c r="AE26" i="24"/>
  <c r="AJ25" i="24"/>
  <c r="AI25" i="24"/>
  <c r="AH25" i="24"/>
  <c r="AF25" i="24"/>
  <c r="AE25" i="24"/>
  <c r="AJ24" i="24"/>
  <c r="AI24" i="24"/>
  <c r="AH24" i="24"/>
  <c r="AF24" i="24"/>
  <c r="AE24" i="24"/>
  <c r="AJ23" i="24"/>
  <c r="AI23" i="24"/>
  <c r="AH23" i="24"/>
  <c r="AF23" i="24"/>
  <c r="AE23" i="24"/>
  <c r="AJ22" i="24"/>
  <c r="AI22" i="24"/>
  <c r="AH22" i="24"/>
  <c r="AF22" i="24"/>
  <c r="AE22" i="24"/>
  <c r="AJ21" i="24"/>
  <c r="AI21" i="24"/>
  <c r="AH21" i="24"/>
  <c r="AF21" i="24"/>
  <c r="AE21" i="24"/>
  <c r="AJ20" i="24"/>
  <c r="AI20" i="24"/>
  <c r="AH20" i="24"/>
  <c r="AF20" i="24"/>
  <c r="AE20" i="24"/>
  <c r="AJ19" i="24"/>
  <c r="AI19" i="24"/>
  <c r="AH19" i="24"/>
  <c r="AF19" i="24"/>
  <c r="AE19" i="24"/>
  <c r="AJ18" i="24"/>
  <c r="AI18" i="24"/>
  <c r="AH18" i="24"/>
  <c r="AF18" i="24"/>
  <c r="AE18" i="24"/>
  <c r="AJ17" i="24"/>
  <c r="AI17" i="24"/>
  <c r="AH17" i="24"/>
  <c r="AF17" i="24"/>
  <c r="AE17" i="24"/>
  <c r="AJ16" i="24"/>
  <c r="AI16" i="24"/>
  <c r="AH16" i="24"/>
  <c r="AF16" i="24"/>
  <c r="AE16" i="24"/>
  <c r="AJ15" i="24"/>
  <c r="AI15" i="24"/>
  <c r="AH15" i="24"/>
  <c r="AF15" i="24"/>
  <c r="AE15" i="24"/>
  <c r="AJ14" i="24"/>
  <c r="AI14" i="24"/>
  <c r="AH14" i="24"/>
  <c r="AF14" i="24"/>
  <c r="AE14" i="24"/>
  <c r="AJ13" i="24"/>
  <c r="AI13" i="24"/>
  <c r="AH13" i="24"/>
  <c r="AF13" i="24"/>
  <c r="AE13" i="24"/>
  <c r="AJ12" i="24"/>
  <c r="AI12" i="24"/>
  <c r="AH12" i="24"/>
  <c r="AF12" i="24"/>
  <c r="AE12" i="24"/>
  <c r="AJ8" i="24"/>
  <c r="AH8" i="24"/>
  <c r="AF8" i="24"/>
  <c r="AE8" i="24"/>
  <c r="AJ7" i="24"/>
  <c r="AJ9" i="24" s="1"/>
  <c r="AH7" i="24"/>
  <c r="AF7" i="24"/>
  <c r="AE7" i="24"/>
  <c r="AJ6" i="24"/>
  <c r="AH6" i="24"/>
  <c r="AF6" i="24"/>
  <c r="AE6" i="24"/>
  <c r="AJ5" i="24"/>
  <c r="AH5" i="24"/>
  <c r="AF5" i="24"/>
  <c r="AE5" i="24"/>
  <c r="AJ4" i="24"/>
  <c r="AH4" i="24"/>
  <c r="AF4" i="24"/>
  <c r="AE4" i="24"/>
  <c r="AD46" i="24"/>
  <c r="AC46" i="24"/>
  <c r="AB46" i="24"/>
  <c r="Z46" i="24"/>
  <c r="Y46" i="24"/>
  <c r="AD45" i="24"/>
  <c r="AC45" i="24"/>
  <c r="AB45" i="24"/>
  <c r="Z45" i="24"/>
  <c r="Y45" i="24"/>
  <c r="AD44" i="24"/>
  <c r="AC44" i="24"/>
  <c r="AB44" i="24"/>
  <c r="Z44" i="24"/>
  <c r="Y44" i="24"/>
  <c r="AD43" i="24"/>
  <c r="AC43" i="24"/>
  <c r="AB43" i="24"/>
  <c r="Z43" i="24"/>
  <c r="Y43" i="24"/>
  <c r="AD42" i="24"/>
  <c r="AC42" i="24"/>
  <c r="AB42" i="24"/>
  <c r="Z42" i="24"/>
  <c r="Y42" i="24"/>
  <c r="AD41" i="24"/>
  <c r="AC41" i="24"/>
  <c r="AB41" i="24"/>
  <c r="Z41" i="24"/>
  <c r="Y41" i="24"/>
  <c r="AD40" i="24"/>
  <c r="AC40" i="24"/>
  <c r="AB40" i="24"/>
  <c r="Z40" i="24"/>
  <c r="Y40" i="24"/>
  <c r="AD39" i="24"/>
  <c r="AC39" i="24"/>
  <c r="AB39" i="24"/>
  <c r="Z39" i="24"/>
  <c r="Y39" i="24"/>
  <c r="AD38" i="24"/>
  <c r="AC38" i="24"/>
  <c r="AB38" i="24"/>
  <c r="Z38" i="24"/>
  <c r="Y38" i="24"/>
  <c r="AD37" i="24"/>
  <c r="AC37" i="24"/>
  <c r="AB37" i="24"/>
  <c r="Z37" i="24"/>
  <c r="Y37" i="24"/>
  <c r="AD36" i="24"/>
  <c r="AC36" i="24"/>
  <c r="AB36" i="24"/>
  <c r="Z36" i="24"/>
  <c r="Y36" i="24"/>
  <c r="AD35" i="24"/>
  <c r="AC35" i="24"/>
  <c r="AB35" i="24"/>
  <c r="Z35" i="24"/>
  <c r="Y35" i="24"/>
  <c r="AD34" i="24"/>
  <c r="AC34" i="24"/>
  <c r="AB34" i="24"/>
  <c r="Z34" i="24"/>
  <c r="Y34" i="24"/>
  <c r="AD33" i="24"/>
  <c r="AC33" i="24"/>
  <c r="AB33" i="24"/>
  <c r="Z33" i="24"/>
  <c r="Y33" i="24"/>
  <c r="AD32" i="24"/>
  <c r="AC32" i="24"/>
  <c r="AB32" i="24"/>
  <c r="Z32" i="24"/>
  <c r="Y32" i="24"/>
  <c r="AD31" i="24"/>
  <c r="AC31" i="24"/>
  <c r="AB31" i="24"/>
  <c r="Z31" i="24"/>
  <c r="Y31" i="24"/>
  <c r="AD28" i="24"/>
  <c r="AC28" i="24"/>
  <c r="AB28" i="24"/>
  <c r="Z28" i="24"/>
  <c r="Y28" i="24"/>
  <c r="AD27" i="24"/>
  <c r="AC27" i="24"/>
  <c r="AB27" i="24"/>
  <c r="Z27" i="24"/>
  <c r="Y27" i="24"/>
  <c r="AD26" i="24"/>
  <c r="AC26" i="24"/>
  <c r="AB26" i="24"/>
  <c r="Z26" i="24"/>
  <c r="Y26" i="24"/>
  <c r="AD25" i="24"/>
  <c r="AC25" i="24"/>
  <c r="AB25" i="24"/>
  <c r="Z25" i="24"/>
  <c r="Y25" i="24"/>
  <c r="AD24" i="24"/>
  <c r="AC24" i="24"/>
  <c r="AB24" i="24"/>
  <c r="Z24" i="24"/>
  <c r="Y24" i="24"/>
  <c r="AD23" i="24"/>
  <c r="AC23" i="24"/>
  <c r="AB23" i="24"/>
  <c r="Z23" i="24"/>
  <c r="Y23" i="24"/>
  <c r="AD22" i="24"/>
  <c r="AC22" i="24"/>
  <c r="AB22" i="24"/>
  <c r="Z22" i="24"/>
  <c r="Y22" i="24"/>
  <c r="AD21" i="24"/>
  <c r="AC21" i="24"/>
  <c r="AB21" i="24"/>
  <c r="Z21" i="24"/>
  <c r="Y21" i="24"/>
  <c r="AD20" i="24"/>
  <c r="AC20" i="24"/>
  <c r="AB20" i="24"/>
  <c r="Z20" i="24"/>
  <c r="Y20" i="24"/>
  <c r="AD19" i="24"/>
  <c r="AC19" i="24"/>
  <c r="AB19" i="24"/>
  <c r="Z19" i="24"/>
  <c r="Y19" i="24"/>
  <c r="AD18" i="24"/>
  <c r="AC18" i="24"/>
  <c r="AB18" i="24"/>
  <c r="Z18" i="24"/>
  <c r="Y18" i="24"/>
  <c r="AD17" i="24"/>
  <c r="AC17" i="24"/>
  <c r="AB17" i="24"/>
  <c r="Z17" i="24"/>
  <c r="Y17" i="24"/>
  <c r="AD16" i="24"/>
  <c r="AC16" i="24"/>
  <c r="AB16" i="24"/>
  <c r="Z16" i="24"/>
  <c r="Y16" i="24"/>
  <c r="AD15" i="24"/>
  <c r="AC15" i="24"/>
  <c r="AB15" i="24"/>
  <c r="Z15" i="24"/>
  <c r="Y15" i="24"/>
  <c r="AD14" i="24"/>
  <c r="AC14" i="24"/>
  <c r="AB14" i="24"/>
  <c r="Z14" i="24"/>
  <c r="Y14" i="24"/>
  <c r="AD13" i="24"/>
  <c r="AC13" i="24"/>
  <c r="AB13" i="24"/>
  <c r="Z13" i="24"/>
  <c r="Y13" i="24"/>
  <c r="AD12" i="24"/>
  <c r="AC12" i="24"/>
  <c r="AB12" i="24"/>
  <c r="Z12" i="24"/>
  <c r="Y12" i="24"/>
  <c r="AD8" i="24"/>
  <c r="AB8" i="24"/>
  <c r="Y8" i="24"/>
  <c r="AD7" i="24"/>
  <c r="AB7" i="24"/>
  <c r="Z7" i="24"/>
  <c r="Y7" i="24"/>
  <c r="AD6" i="24"/>
  <c r="AB6" i="24"/>
  <c r="Z6" i="24"/>
  <c r="Y6" i="24"/>
  <c r="AD5" i="24"/>
  <c r="AB5" i="24"/>
  <c r="Z5" i="24"/>
  <c r="Y5" i="24"/>
  <c r="AD4" i="24"/>
  <c r="AB4" i="24"/>
  <c r="Z4" i="24"/>
  <c r="Y4" i="24"/>
  <c r="X46" i="24"/>
  <c r="W46" i="24"/>
  <c r="V46" i="24"/>
  <c r="T46" i="24"/>
  <c r="S46" i="24"/>
  <c r="X45" i="24"/>
  <c r="W45" i="24"/>
  <c r="V45" i="24"/>
  <c r="T45" i="24"/>
  <c r="S45" i="24"/>
  <c r="X44" i="24"/>
  <c r="W44" i="24"/>
  <c r="V44" i="24"/>
  <c r="T44" i="24"/>
  <c r="S44" i="24"/>
  <c r="X43" i="24"/>
  <c r="W43" i="24"/>
  <c r="V43" i="24"/>
  <c r="T43" i="24"/>
  <c r="S43" i="24"/>
  <c r="X42" i="24"/>
  <c r="W42" i="24"/>
  <c r="V42" i="24"/>
  <c r="T42" i="24"/>
  <c r="S42" i="24"/>
  <c r="X41" i="24"/>
  <c r="W41" i="24"/>
  <c r="V41" i="24"/>
  <c r="T41" i="24"/>
  <c r="S41" i="24"/>
  <c r="X40" i="24"/>
  <c r="W40" i="24"/>
  <c r="V40" i="24"/>
  <c r="T40" i="24"/>
  <c r="S40" i="24"/>
  <c r="X39" i="24"/>
  <c r="W39" i="24"/>
  <c r="V39" i="24"/>
  <c r="T39" i="24"/>
  <c r="S39" i="24"/>
  <c r="X38" i="24"/>
  <c r="W38" i="24"/>
  <c r="V38" i="24"/>
  <c r="T38" i="24"/>
  <c r="S38" i="24"/>
  <c r="X37" i="24"/>
  <c r="W37" i="24"/>
  <c r="V37" i="24"/>
  <c r="T37" i="24"/>
  <c r="S37" i="24"/>
  <c r="X36" i="24"/>
  <c r="W36" i="24"/>
  <c r="V36" i="24"/>
  <c r="T36" i="24"/>
  <c r="S36" i="24"/>
  <c r="X35" i="24"/>
  <c r="W35" i="24"/>
  <c r="V35" i="24"/>
  <c r="T35" i="24"/>
  <c r="S35" i="24"/>
  <c r="X34" i="24"/>
  <c r="W34" i="24"/>
  <c r="V34" i="24"/>
  <c r="T34" i="24"/>
  <c r="S34" i="24"/>
  <c r="X33" i="24"/>
  <c r="W33" i="24"/>
  <c r="V33" i="24"/>
  <c r="T33" i="24"/>
  <c r="S33" i="24"/>
  <c r="X32" i="24"/>
  <c r="W32" i="24"/>
  <c r="V32" i="24"/>
  <c r="T32" i="24"/>
  <c r="S32" i="24"/>
  <c r="X31" i="24"/>
  <c r="W31" i="24"/>
  <c r="V31" i="24"/>
  <c r="T31" i="24"/>
  <c r="S31" i="24"/>
  <c r="X28" i="24"/>
  <c r="W28" i="24"/>
  <c r="V28" i="24"/>
  <c r="T28" i="24"/>
  <c r="S28" i="24"/>
  <c r="X27" i="24"/>
  <c r="W27" i="24"/>
  <c r="V27" i="24"/>
  <c r="T27" i="24"/>
  <c r="S27" i="24"/>
  <c r="X26" i="24"/>
  <c r="W26" i="24"/>
  <c r="V26" i="24"/>
  <c r="T26" i="24"/>
  <c r="S26" i="24"/>
  <c r="X25" i="24"/>
  <c r="W25" i="24"/>
  <c r="V25" i="24"/>
  <c r="T25" i="24"/>
  <c r="S25" i="24"/>
  <c r="X24" i="24"/>
  <c r="W24" i="24"/>
  <c r="V24" i="24"/>
  <c r="T24" i="24"/>
  <c r="S24" i="24"/>
  <c r="X23" i="24"/>
  <c r="W23" i="24"/>
  <c r="V23" i="24"/>
  <c r="T23" i="24"/>
  <c r="S23" i="24"/>
  <c r="X22" i="24"/>
  <c r="W22" i="24"/>
  <c r="V22" i="24"/>
  <c r="T22" i="24"/>
  <c r="S22" i="24"/>
  <c r="X21" i="24"/>
  <c r="W21" i="24"/>
  <c r="V21" i="24"/>
  <c r="T21" i="24"/>
  <c r="S21" i="24"/>
  <c r="X20" i="24"/>
  <c r="W20" i="24"/>
  <c r="V20" i="24"/>
  <c r="T20" i="24"/>
  <c r="S20" i="24"/>
  <c r="X19" i="24"/>
  <c r="W19" i="24"/>
  <c r="V19" i="24"/>
  <c r="T19" i="24"/>
  <c r="S19" i="24"/>
  <c r="X18" i="24"/>
  <c r="W18" i="24"/>
  <c r="V18" i="24"/>
  <c r="T18" i="24"/>
  <c r="S18" i="24"/>
  <c r="X17" i="24"/>
  <c r="W17" i="24"/>
  <c r="V17" i="24"/>
  <c r="T17" i="24"/>
  <c r="S17" i="24"/>
  <c r="X16" i="24"/>
  <c r="W16" i="24"/>
  <c r="V16" i="24"/>
  <c r="T16" i="24"/>
  <c r="S16" i="24"/>
  <c r="X15" i="24"/>
  <c r="W15" i="24"/>
  <c r="V15" i="24"/>
  <c r="T15" i="24"/>
  <c r="S15" i="24"/>
  <c r="X14" i="24"/>
  <c r="W14" i="24"/>
  <c r="V14" i="24"/>
  <c r="T14" i="24"/>
  <c r="S14" i="24"/>
  <c r="X13" i="24"/>
  <c r="W13" i="24"/>
  <c r="V13" i="24"/>
  <c r="S13" i="24"/>
  <c r="X12" i="24"/>
  <c r="W12" i="24"/>
  <c r="V12" i="24"/>
  <c r="T12" i="24"/>
  <c r="S12" i="24"/>
  <c r="X8" i="24"/>
  <c r="V8" i="24"/>
  <c r="S8" i="24"/>
  <c r="X7" i="24"/>
  <c r="V7" i="24"/>
  <c r="T7" i="24"/>
  <c r="S7" i="24"/>
  <c r="X6" i="24"/>
  <c r="V6" i="24"/>
  <c r="T6" i="24"/>
  <c r="S6" i="24"/>
  <c r="X5" i="24"/>
  <c r="V5" i="24"/>
  <c r="S5" i="24"/>
  <c r="X4" i="24"/>
  <c r="V4" i="24"/>
  <c r="S4" i="24"/>
  <c r="R46" i="24"/>
  <c r="Q46" i="24"/>
  <c r="P46" i="24"/>
  <c r="N46" i="24"/>
  <c r="M46" i="24"/>
  <c r="R45" i="24"/>
  <c r="Q45" i="24"/>
  <c r="P45" i="24"/>
  <c r="N45" i="24"/>
  <c r="M45" i="24"/>
  <c r="R44" i="24"/>
  <c r="Q44" i="24"/>
  <c r="P44" i="24"/>
  <c r="N44" i="24"/>
  <c r="M44" i="24"/>
  <c r="R43" i="24"/>
  <c r="Q43" i="24"/>
  <c r="P43" i="24"/>
  <c r="N43" i="24"/>
  <c r="M43" i="24"/>
  <c r="R42" i="24"/>
  <c r="Q42" i="24"/>
  <c r="P42" i="24"/>
  <c r="N42" i="24"/>
  <c r="M42" i="24"/>
  <c r="R41" i="24"/>
  <c r="Q41" i="24"/>
  <c r="P41" i="24"/>
  <c r="N41" i="24"/>
  <c r="M41" i="24"/>
  <c r="R40" i="24"/>
  <c r="Q40" i="24"/>
  <c r="P40" i="24"/>
  <c r="N40" i="24"/>
  <c r="M40" i="24"/>
  <c r="R39" i="24"/>
  <c r="Q39" i="24"/>
  <c r="P39" i="24"/>
  <c r="N39" i="24"/>
  <c r="M39" i="24"/>
  <c r="R38" i="24"/>
  <c r="Q38" i="24"/>
  <c r="P38" i="24"/>
  <c r="N38" i="24"/>
  <c r="M38" i="24"/>
  <c r="R37" i="24"/>
  <c r="Q37" i="24"/>
  <c r="P37" i="24"/>
  <c r="N37" i="24"/>
  <c r="M37" i="24"/>
  <c r="R36" i="24"/>
  <c r="Q36" i="24"/>
  <c r="P36" i="24"/>
  <c r="N36" i="24"/>
  <c r="M36" i="24"/>
  <c r="R35" i="24"/>
  <c r="Q35" i="24"/>
  <c r="P35" i="24"/>
  <c r="N35" i="24"/>
  <c r="M35" i="24"/>
  <c r="R34" i="24"/>
  <c r="Q34" i="24"/>
  <c r="P34" i="24"/>
  <c r="N34" i="24"/>
  <c r="M34" i="24"/>
  <c r="R33" i="24"/>
  <c r="Q33" i="24"/>
  <c r="P33" i="24"/>
  <c r="N33" i="24"/>
  <c r="M33" i="24"/>
  <c r="R32" i="24"/>
  <c r="Q32" i="24"/>
  <c r="P32" i="24"/>
  <c r="N32" i="24"/>
  <c r="M32" i="24"/>
  <c r="R31" i="24"/>
  <c r="Q31" i="24"/>
  <c r="P31" i="24"/>
  <c r="N31" i="24"/>
  <c r="M31" i="24"/>
  <c r="R28" i="24"/>
  <c r="Q28" i="24"/>
  <c r="P28" i="24"/>
  <c r="N28" i="24"/>
  <c r="M28" i="24"/>
  <c r="R27" i="24"/>
  <c r="Q27" i="24"/>
  <c r="P27" i="24"/>
  <c r="N27" i="24"/>
  <c r="M27" i="24"/>
  <c r="R26" i="24"/>
  <c r="Q26" i="24"/>
  <c r="P26" i="24"/>
  <c r="N26" i="24"/>
  <c r="M26" i="24"/>
  <c r="R25" i="24"/>
  <c r="Q25" i="24"/>
  <c r="P25" i="24"/>
  <c r="N25" i="24"/>
  <c r="M25" i="24"/>
  <c r="R24" i="24"/>
  <c r="Q24" i="24"/>
  <c r="P24" i="24"/>
  <c r="N24" i="24"/>
  <c r="M24" i="24"/>
  <c r="R23" i="24"/>
  <c r="Q23" i="24"/>
  <c r="P23" i="24"/>
  <c r="N23" i="24"/>
  <c r="M23" i="24"/>
  <c r="R22" i="24"/>
  <c r="Q22" i="24"/>
  <c r="P22" i="24"/>
  <c r="N22" i="24"/>
  <c r="M22" i="24"/>
  <c r="R21" i="24"/>
  <c r="Q21" i="24"/>
  <c r="P21" i="24"/>
  <c r="N21" i="24"/>
  <c r="M21" i="24"/>
  <c r="R20" i="24"/>
  <c r="Q20" i="24"/>
  <c r="P20" i="24"/>
  <c r="N20" i="24"/>
  <c r="M20" i="24"/>
  <c r="R19" i="24"/>
  <c r="Q19" i="24"/>
  <c r="P19" i="24"/>
  <c r="N19" i="24"/>
  <c r="M19" i="24"/>
  <c r="R18" i="24"/>
  <c r="Q18" i="24"/>
  <c r="P18" i="24"/>
  <c r="N18" i="24"/>
  <c r="M18" i="24"/>
  <c r="R17" i="24"/>
  <c r="Q17" i="24"/>
  <c r="P17" i="24"/>
  <c r="N17" i="24"/>
  <c r="M17" i="24"/>
  <c r="R16" i="24"/>
  <c r="Q16" i="24"/>
  <c r="P16" i="24"/>
  <c r="N16" i="24"/>
  <c r="M16" i="24"/>
  <c r="R15" i="24"/>
  <c r="Q15" i="24"/>
  <c r="P15" i="24"/>
  <c r="N15" i="24"/>
  <c r="M15" i="24"/>
  <c r="R14" i="24"/>
  <c r="Q14" i="24"/>
  <c r="P14" i="24"/>
  <c r="N14" i="24"/>
  <c r="M14" i="24"/>
  <c r="R13" i="24"/>
  <c r="Q13" i="24"/>
  <c r="P13" i="24"/>
  <c r="N13" i="24"/>
  <c r="M13" i="24"/>
  <c r="R12" i="24"/>
  <c r="Q12" i="24"/>
  <c r="P12" i="24"/>
  <c r="N12" i="24"/>
  <c r="M12" i="24"/>
  <c r="R8" i="24"/>
  <c r="Q8" i="24"/>
  <c r="P8" i="24"/>
  <c r="N8" i="24"/>
  <c r="M8" i="24"/>
  <c r="R7" i="24"/>
  <c r="Q7" i="24"/>
  <c r="P7" i="24"/>
  <c r="N7" i="24"/>
  <c r="M7" i="24"/>
  <c r="R6" i="24"/>
  <c r="Q6" i="24"/>
  <c r="P6" i="24"/>
  <c r="N6" i="24"/>
  <c r="M6" i="24"/>
  <c r="R5" i="24"/>
  <c r="Q5" i="24"/>
  <c r="P5" i="24"/>
  <c r="N5" i="24"/>
  <c r="M5" i="24"/>
  <c r="R4" i="24"/>
  <c r="Q4" i="24"/>
  <c r="P4" i="24"/>
  <c r="N4" i="24"/>
  <c r="M4" i="24"/>
  <c r="L46" i="24"/>
  <c r="K46" i="24"/>
  <c r="J46" i="24"/>
  <c r="L45" i="24"/>
  <c r="K45" i="24"/>
  <c r="J45" i="24"/>
  <c r="L44" i="24"/>
  <c r="K44" i="24"/>
  <c r="J44" i="24"/>
  <c r="L43" i="24"/>
  <c r="K43" i="24"/>
  <c r="J43" i="24"/>
  <c r="L42" i="24"/>
  <c r="K42" i="24"/>
  <c r="J42" i="24"/>
  <c r="L41" i="24"/>
  <c r="K41" i="24"/>
  <c r="J41" i="24"/>
  <c r="L40" i="24"/>
  <c r="K40" i="24"/>
  <c r="J40" i="24"/>
  <c r="L39" i="24"/>
  <c r="K39" i="24"/>
  <c r="J39" i="24"/>
  <c r="L38" i="24"/>
  <c r="K38" i="24"/>
  <c r="J38" i="24"/>
  <c r="L37" i="24"/>
  <c r="K37" i="24"/>
  <c r="J37" i="24"/>
  <c r="L36" i="24"/>
  <c r="K36" i="24"/>
  <c r="J36" i="24"/>
  <c r="L35" i="24"/>
  <c r="K35" i="24"/>
  <c r="J35" i="24"/>
  <c r="L34" i="24"/>
  <c r="K34" i="24"/>
  <c r="J34" i="24"/>
  <c r="L33" i="24"/>
  <c r="K33" i="24"/>
  <c r="J33" i="24"/>
  <c r="L32" i="24"/>
  <c r="K32" i="24"/>
  <c r="J32" i="24"/>
  <c r="L31" i="24"/>
  <c r="K31" i="24"/>
  <c r="J31" i="24"/>
  <c r="H46" i="24"/>
  <c r="G46" i="24"/>
  <c r="H45" i="24"/>
  <c r="G45" i="24"/>
  <c r="H44" i="24"/>
  <c r="G44" i="24"/>
  <c r="H43" i="24"/>
  <c r="G43" i="24"/>
  <c r="H42" i="24"/>
  <c r="G42" i="24"/>
  <c r="H41" i="24"/>
  <c r="G41" i="24"/>
  <c r="H40" i="24"/>
  <c r="G40" i="24"/>
  <c r="H39" i="24"/>
  <c r="G39" i="24"/>
  <c r="H38" i="24"/>
  <c r="G38" i="24"/>
  <c r="H37" i="24"/>
  <c r="G37" i="24"/>
  <c r="H36" i="24"/>
  <c r="G36" i="24"/>
  <c r="H35" i="24"/>
  <c r="G35" i="24"/>
  <c r="H34" i="24"/>
  <c r="G34" i="24"/>
  <c r="H33" i="24"/>
  <c r="G33" i="24"/>
  <c r="H32" i="24"/>
  <c r="G32" i="24"/>
  <c r="H31" i="24"/>
  <c r="G31" i="24"/>
  <c r="L28" i="24"/>
  <c r="K28" i="24"/>
  <c r="J28" i="24"/>
  <c r="L27" i="24"/>
  <c r="K27" i="24"/>
  <c r="J27" i="24"/>
  <c r="L26" i="24"/>
  <c r="K26" i="24"/>
  <c r="J26" i="24"/>
  <c r="L25" i="24"/>
  <c r="K25" i="24"/>
  <c r="J25" i="24"/>
  <c r="L24" i="24"/>
  <c r="K24" i="24"/>
  <c r="J24" i="24"/>
  <c r="L23" i="24"/>
  <c r="K23" i="24"/>
  <c r="J23" i="24"/>
  <c r="L22" i="24"/>
  <c r="K22" i="24"/>
  <c r="J22" i="24"/>
  <c r="L21" i="24"/>
  <c r="K21" i="24"/>
  <c r="J21" i="24"/>
  <c r="L20" i="24"/>
  <c r="K20" i="24"/>
  <c r="J20" i="24"/>
  <c r="L19" i="24"/>
  <c r="K19" i="24"/>
  <c r="J19" i="24"/>
  <c r="L18" i="24"/>
  <c r="K18" i="24"/>
  <c r="J18" i="24"/>
  <c r="L17" i="24"/>
  <c r="K17" i="24"/>
  <c r="J17" i="24"/>
  <c r="L16" i="24"/>
  <c r="K16" i="24"/>
  <c r="J16" i="24"/>
  <c r="L15" i="24"/>
  <c r="K15" i="24"/>
  <c r="J15" i="24"/>
  <c r="L14" i="24"/>
  <c r="K14" i="24"/>
  <c r="J14" i="24"/>
  <c r="L13" i="24"/>
  <c r="K13" i="24"/>
  <c r="J13" i="24"/>
  <c r="L12" i="24"/>
  <c r="K12" i="24"/>
  <c r="J12" i="24"/>
  <c r="H28" i="24"/>
  <c r="G28" i="24"/>
  <c r="H27" i="24"/>
  <c r="G27" i="24"/>
  <c r="H26" i="24"/>
  <c r="G26" i="24"/>
  <c r="H25" i="24"/>
  <c r="G25" i="24"/>
  <c r="H24" i="24"/>
  <c r="G24" i="24"/>
  <c r="H23" i="24"/>
  <c r="G23" i="24"/>
  <c r="H22" i="24"/>
  <c r="G22" i="24"/>
  <c r="H21" i="24"/>
  <c r="G21" i="24"/>
  <c r="H20" i="24"/>
  <c r="G20" i="24"/>
  <c r="H19" i="24"/>
  <c r="G19" i="24"/>
  <c r="H18" i="24"/>
  <c r="G18" i="24"/>
  <c r="H17" i="24"/>
  <c r="G17" i="24"/>
  <c r="H16" i="24"/>
  <c r="G16" i="24"/>
  <c r="H15" i="24"/>
  <c r="G15" i="24"/>
  <c r="H14" i="24"/>
  <c r="G14" i="24"/>
  <c r="H13" i="24"/>
  <c r="G13" i="24"/>
  <c r="H12" i="24"/>
  <c r="G12" i="24"/>
  <c r="H8" i="24"/>
  <c r="G8" i="24"/>
  <c r="H7" i="24"/>
  <c r="G7" i="24"/>
  <c r="H6" i="24"/>
  <c r="G6" i="24"/>
  <c r="H5" i="24"/>
  <c r="G5" i="24"/>
  <c r="L8" i="24"/>
  <c r="K8" i="24"/>
  <c r="J8" i="24"/>
  <c r="L7" i="24"/>
  <c r="K7" i="24"/>
  <c r="J7" i="24"/>
  <c r="L6" i="24"/>
  <c r="K6" i="24"/>
  <c r="J6" i="24"/>
  <c r="L5" i="24"/>
  <c r="K5" i="24"/>
  <c r="J5" i="24"/>
  <c r="L4" i="24"/>
  <c r="K4" i="24"/>
  <c r="J4" i="24"/>
  <c r="H4" i="24"/>
  <c r="G4" i="24"/>
  <c r="F46" i="24"/>
  <c r="D46" i="24"/>
  <c r="C46" i="24"/>
  <c r="F45" i="24"/>
  <c r="D45" i="24"/>
  <c r="C45" i="24"/>
  <c r="F44" i="24"/>
  <c r="D44" i="24"/>
  <c r="C44" i="24"/>
  <c r="F43" i="24"/>
  <c r="D43" i="24"/>
  <c r="C43" i="24"/>
  <c r="F42" i="24"/>
  <c r="D42" i="24"/>
  <c r="C42" i="24"/>
  <c r="F41" i="24"/>
  <c r="D41" i="24"/>
  <c r="C41" i="24"/>
  <c r="F40" i="24"/>
  <c r="D40" i="24"/>
  <c r="C40" i="24"/>
  <c r="F39" i="24"/>
  <c r="D39" i="24"/>
  <c r="C39" i="24"/>
  <c r="F38" i="24"/>
  <c r="D38" i="24"/>
  <c r="C38" i="24"/>
  <c r="F37" i="24"/>
  <c r="D37" i="24"/>
  <c r="C37" i="24"/>
  <c r="F36" i="24"/>
  <c r="D36" i="24"/>
  <c r="C36" i="24"/>
  <c r="F35" i="24"/>
  <c r="D35" i="24"/>
  <c r="C35" i="24"/>
  <c r="F34" i="24"/>
  <c r="D34" i="24"/>
  <c r="C34" i="24"/>
  <c r="E34" i="24" s="1"/>
  <c r="F33" i="24"/>
  <c r="D33" i="24"/>
  <c r="C33" i="24"/>
  <c r="F32" i="24"/>
  <c r="D32" i="24"/>
  <c r="C32" i="24"/>
  <c r="F31" i="24"/>
  <c r="D31" i="24"/>
  <c r="C31" i="24"/>
  <c r="F28" i="24"/>
  <c r="D28" i="24"/>
  <c r="C28" i="24"/>
  <c r="F27" i="24"/>
  <c r="D27" i="24"/>
  <c r="C27" i="24"/>
  <c r="F26" i="24"/>
  <c r="D26" i="24"/>
  <c r="C26" i="24"/>
  <c r="F25" i="24"/>
  <c r="D25" i="24"/>
  <c r="C25" i="24"/>
  <c r="F24" i="24"/>
  <c r="D24" i="24"/>
  <c r="C24" i="24"/>
  <c r="F23" i="24"/>
  <c r="D23" i="24"/>
  <c r="C23" i="24"/>
  <c r="F22" i="24"/>
  <c r="D22" i="24"/>
  <c r="C22" i="24"/>
  <c r="F21" i="24"/>
  <c r="D21" i="24"/>
  <c r="C21" i="24"/>
  <c r="F20" i="24"/>
  <c r="D20" i="24"/>
  <c r="C20" i="24"/>
  <c r="F19" i="24"/>
  <c r="D19" i="24"/>
  <c r="C19" i="24"/>
  <c r="F18" i="24"/>
  <c r="D18" i="24"/>
  <c r="C18" i="24"/>
  <c r="F17" i="24"/>
  <c r="D17" i="24"/>
  <c r="C17" i="24"/>
  <c r="F16" i="24"/>
  <c r="D16" i="24"/>
  <c r="C16" i="24"/>
  <c r="F15" i="24"/>
  <c r="D15" i="24"/>
  <c r="C15" i="24"/>
  <c r="F14" i="24"/>
  <c r="D14" i="24"/>
  <c r="C14" i="24"/>
  <c r="F13" i="24"/>
  <c r="D13" i="24"/>
  <c r="C13" i="24"/>
  <c r="F12" i="24"/>
  <c r="D12" i="24"/>
  <c r="C12" i="24"/>
  <c r="F8" i="24"/>
  <c r="D8" i="24"/>
  <c r="C8" i="24"/>
  <c r="F7" i="24"/>
  <c r="D7" i="24"/>
  <c r="C7" i="24"/>
  <c r="D6" i="24"/>
  <c r="F5" i="24"/>
  <c r="D5" i="24"/>
  <c r="F4" i="24"/>
  <c r="D4" i="24"/>
  <c r="C4" i="24"/>
  <c r="CA28" i="24" l="1"/>
  <c r="CA18" i="24"/>
  <c r="CA22" i="24"/>
  <c r="BF9" i="24"/>
  <c r="BF10" i="24" s="1"/>
  <c r="BU44" i="24"/>
  <c r="BU45" i="24"/>
  <c r="BU14" i="24"/>
  <c r="BU15" i="24"/>
  <c r="BU19" i="24"/>
  <c r="BU26" i="24"/>
  <c r="BU27" i="24"/>
  <c r="BK28" i="24"/>
  <c r="BU46" i="24"/>
  <c r="BU18" i="24"/>
  <c r="BU22" i="24"/>
  <c r="BU7" i="24"/>
  <c r="BQ23" i="24"/>
  <c r="AZ9" i="24"/>
  <c r="BU23" i="24"/>
  <c r="BU6" i="24"/>
  <c r="BK24" i="24"/>
  <c r="CA4" i="24"/>
  <c r="CA8" i="24"/>
  <c r="CA19" i="24"/>
  <c r="CA23" i="24"/>
  <c r="BH9" i="24"/>
  <c r="CA13" i="24"/>
  <c r="CA25" i="24"/>
  <c r="BU24" i="24"/>
  <c r="BU28" i="24"/>
  <c r="BU20" i="24"/>
  <c r="BU12" i="24"/>
  <c r="BU8" i="24"/>
  <c r="BU5" i="24"/>
  <c r="BU4" i="24"/>
  <c r="CA12" i="24"/>
  <c r="CA20" i="24"/>
  <c r="CA24" i="24"/>
  <c r="CA6" i="24"/>
  <c r="CA5" i="24"/>
  <c r="AP9" i="24"/>
  <c r="AP10" i="24" s="1"/>
  <c r="CA7" i="24"/>
  <c r="AN9" i="24"/>
  <c r="AN10" i="24" s="1"/>
  <c r="AD9" i="24"/>
  <c r="AD10" i="24" s="1"/>
  <c r="O19" i="24"/>
  <c r="O23" i="24"/>
  <c r="E17" i="24"/>
  <c r="E21" i="24"/>
  <c r="E25" i="24"/>
  <c r="E39" i="24"/>
  <c r="E43" i="24"/>
  <c r="E4" i="24"/>
  <c r="E12" i="24"/>
  <c r="E16" i="24"/>
  <c r="E20" i="24"/>
  <c r="E24" i="24"/>
  <c r="E28" i="24"/>
  <c r="E38" i="24"/>
  <c r="E42" i="24"/>
  <c r="E46" i="24"/>
  <c r="AG16" i="24"/>
  <c r="AG34" i="24"/>
  <c r="AG42" i="24"/>
  <c r="AM33" i="24"/>
  <c r="AM41" i="24"/>
  <c r="E23" i="24"/>
  <c r="E13" i="24"/>
  <c r="E31" i="24"/>
  <c r="E35" i="24"/>
  <c r="E8" i="24"/>
  <c r="E15" i="24"/>
  <c r="E19" i="24"/>
  <c r="E27" i="24"/>
  <c r="E33" i="24"/>
  <c r="E37" i="24"/>
  <c r="E41" i="24"/>
  <c r="E45" i="24"/>
  <c r="E7" i="24"/>
  <c r="E14" i="24"/>
  <c r="E18" i="24"/>
  <c r="E22" i="24"/>
  <c r="E26" i="24"/>
  <c r="E32" i="24"/>
  <c r="E36" i="24"/>
  <c r="E40" i="24"/>
  <c r="E44" i="24"/>
  <c r="BM9" i="24"/>
  <c r="BM10" i="24" s="1"/>
  <c r="BQ12" i="24"/>
  <c r="BQ20" i="24"/>
  <c r="AG6" i="24"/>
  <c r="AG8" i="24"/>
  <c r="AF9" i="24"/>
  <c r="AF10" i="24" s="1"/>
  <c r="AG24" i="24"/>
  <c r="AY17" i="24"/>
  <c r="AY31" i="24"/>
  <c r="Y9" i="24"/>
  <c r="Y10" i="24" s="1"/>
  <c r="O17" i="24"/>
  <c r="O35" i="24"/>
  <c r="O43" i="24"/>
  <c r="V9" i="24"/>
  <c r="V10" i="24" s="1"/>
  <c r="V11" i="24"/>
  <c r="V30" i="24"/>
  <c r="U33" i="24"/>
  <c r="U37" i="24"/>
  <c r="U45" i="24"/>
  <c r="AA15" i="24"/>
  <c r="AA19" i="24"/>
  <c r="AA27" i="24"/>
  <c r="AG32" i="24"/>
  <c r="AG43" i="24"/>
  <c r="AG44" i="24"/>
  <c r="AM13" i="24"/>
  <c r="AM17" i="24"/>
  <c r="AM21" i="24"/>
  <c r="AM25" i="24"/>
  <c r="AM31" i="24"/>
  <c r="AM43" i="24"/>
  <c r="AS4" i="24"/>
  <c r="AS5" i="24"/>
  <c r="AS8" i="24"/>
  <c r="AS12" i="24"/>
  <c r="AS46" i="24"/>
  <c r="AY27" i="24"/>
  <c r="AY32" i="24"/>
  <c r="AY36" i="24"/>
  <c r="AY39" i="24"/>
  <c r="AY40" i="24"/>
  <c r="AY44" i="24"/>
  <c r="BK15" i="24"/>
  <c r="BK27" i="24"/>
  <c r="BQ21" i="24"/>
  <c r="AA43" i="24"/>
  <c r="AA33" i="24"/>
  <c r="AA37" i="24"/>
  <c r="U41" i="24"/>
  <c r="AA41" i="24"/>
  <c r="AH9" i="24"/>
  <c r="X9" i="24"/>
  <c r="BK20" i="24"/>
  <c r="BQ15" i="24"/>
  <c r="BK43" i="24"/>
  <c r="BQ32" i="24"/>
  <c r="BQ38" i="24"/>
  <c r="BQ42" i="24"/>
  <c r="BQ46" i="24"/>
  <c r="K9" i="24"/>
  <c r="O16" i="24"/>
  <c r="AA4" i="24"/>
  <c r="AA5" i="24"/>
  <c r="AA6" i="24"/>
  <c r="AA24" i="24"/>
  <c r="AA34" i="24"/>
  <c r="AG19" i="24"/>
  <c r="AG27" i="24"/>
  <c r="AG37" i="24"/>
  <c r="AG45" i="24"/>
  <c r="AM14" i="24"/>
  <c r="AM18" i="24"/>
  <c r="AY16" i="24"/>
  <c r="AY20" i="24"/>
  <c r="AY24" i="24"/>
  <c r="AY28" i="24"/>
  <c r="AY33" i="24"/>
  <c r="BQ37" i="24"/>
  <c r="BQ41" i="24"/>
  <c r="BQ45" i="24"/>
  <c r="AA35" i="24"/>
  <c r="AM23" i="24"/>
  <c r="O15" i="24"/>
  <c r="AM39" i="24"/>
  <c r="AY15" i="24"/>
  <c r="BR30" i="24"/>
  <c r="O13" i="24"/>
  <c r="AS13" i="24"/>
  <c r="AS21" i="24"/>
  <c r="AS22" i="24"/>
  <c r="AY5" i="24"/>
  <c r="O7" i="24"/>
  <c r="O14" i="24"/>
  <c r="AA40" i="24"/>
  <c r="AG13" i="24"/>
  <c r="AG17" i="24"/>
  <c r="AM24" i="24"/>
  <c r="AM38" i="24"/>
  <c r="AS15" i="24"/>
  <c r="AS19" i="24"/>
  <c r="AS23" i="24"/>
  <c r="AS41" i="24"/>
  <c r="AY14" i="24"/>
  <c r="BQ13" i="24"/>
  <c r="BQ25" i="24"/>
  <c r="AM45" i="24"/>
  <c r="AY23" i="24"/>
  <c r="AE30" i="24"/>
  <c r="AI30" i="24"/>
  <c r="AH30" i="24"/>
  <c r="AM22" i="24"/>
  <c r="AS37" i="24"/>
  <c r="AS38" i="24"/>
  <c r="AY45" i="24"/>
  <c r="BK5" i="24"/>
  <c r="BK16" i="24"/>
  <c r="BK23" i="24"/>
  <c r="BQ33" i="24"/>
  <c r="O45" i="24"/>
  <c r="AL11" i="24"/>
  <c r="AL29" i="24" s="1"/>
  <c r="BL30" i="24"/>
  <c r="J9" i="24"/>
  <c r="N9" i="24"/>
  <c r="O25" i="24"/>
  <c r="AB11" i="24"/>
  <c r="AA17" i="24"/>
  <c r="AA18" i="24"/>
  <c r="AA21" i="24"/>
  <c r="AA25" i="24"/>
  <c r="AA42" i="24"/>
  <c r="AA46" i="24"/>
  <c r="AG18" i="24"/>
  <c r="AG22" i="24"/>
  <c r="AG25" i="24"/>
  <c r="AG26" i="24"/>
  <c r="AG31" i="24"/>
  <c r="AG35" i="24"/>
  <c r="AG39" i="24"/>
  <c r="AM27" i="24"/>
  <c r="AM32" i="24"/>
  <c r="AM36" i="24"/>
  <c r="AM40" i="24"/>
  <c r="AM44" i="24"/>
  <c r="AS25" i="24"/>
  <c r="AS31" i="24"/>
  <c r="AS35" i="24"/>
  <c r="AS39" i="24"/>
  <c r="AY43" i="24"/>
  <c r="BK7" i="24"/>
  <c r="BK14" i="24"/>
  <c r="BK17" i="24"/>
  <c r="BQ4" i="24"/>
  <c r="BQ5" i="24"/>
  <c r="BS11" i="24"/>
  <c r="BQ14" i="24"/>
  <c r="BQ18" i="24"/>
  <c r="BQ22" i="24"/>
  <c r="BQ26" i="24"/>
  <c r="BQ35" i="24"/>
  <c r="AB9" i="24"/>
  <c r="AB10" i="24" s="1"/>
  <c r="Z30" i="24"/>
  <c r="AD30" i="24"/>
  <c r="AA39" i="24"/>
  <c r="AG15" i="24"/>
  <c r="AT30" i="24"/>
  <c r="AG41" i="24"/>
  <c r="AR30" i="24"/>
  <c r="AS45" i="24"/>
  <c r="AY13" i="24"/>
  <c r="BK13" i="24"/>
  <c r="O5" i="24"/>
  <c r="O8" i="24"/>
  <c r="O21" i="24"/>
  <c r="O24" i="24"/>
  <c r="O27" i="24"/>
  <c r="U17" i="24"/>
  <c r="U21" i="24"/>
  <c r="AA16" i="24"/>
  <c r="AG5" i="24"/>
  <c r="AG23" i="24"/>
  <c r="AM37" i="24"/>
  <c r="AS16" i="24"/>
  <c r="AS20" i="24"/>
  <c r="AS27" i="24"/>
  <c r="AS32" i="24"/>
  <c r="AS36" i="24"/>
  <c r="AS43" i="24"/>
  <c r="AY4" i="24"/>
  <c r="AY21" i="24"/>
  <c r="AY22" i="24"/>
  <c r="AY25" i="24"/>
  <c r="AY37" i="24"/>
  <c r="AY38" i="24"/>
  <c r="AY41" i="24"/>
  <c r="BK8" i="24"/>
  <c r="BK21" i="24"/>
  <c r="BK22" i="24"/>
  <c r="BK25" i="24"/>
  <c r="BK42" i="24"/>
  <c r="BQ19" i="24"/>
  <c r="AV9" i="24"/>
  <c r="AV10" i="24" s="1"/>
  <c r="P11" i="24"/>
  <c r="X30" i="24"/>
  <c r="O6" i="24"/>
  <c r="P9" i="24"/>
  <c r="P29" i="24" s="1"/>
  <c r="O22" i="24"/>
  <c r="N30" i="24"/>
  <c r="O37" i="24"/>
  <c r="AA7" i="24"/>
  <c r="Z11" i="24"/>
  <c r="AA13" i="24"/>
  <c r="AA23" i="24"/>
  <c r="AA26" i="24"/>
  <c r="AA31" i="24"/>
  <c r="AA38" i="24"/>
  <c r="AG14" i="24"/>
  <c r="AG21" i="24"/>
  <c r="AG36" i="24"/>
  <c r="AG40" i="24"/>
  <c r="AM4" i="24"/>
  <c r="AM5" i="24"/>
  <c r="AM6" i="24"/>
  <c r="AM8" i="24"/>
  <c r="AM15" i="24"/>
  <c r="AM16" i="24"/>
  <c r="AM19" i="24"/>
  <c r="AM26" i="24"/>
  <c r="AN30" i="24"/>
  <c r="AM35" i="24"/>
  <c r="AM46" i="24"/>
  <c r="AS14" i="24"/>
  <c r="AS17" i="24"/>
  <c r="AS24" i="24"/>
  <c r="AS28" i="24"/>
  <c r="AS33" i="24"/>
  <c r="AS40" i="24"/>
  <c r="AS44" i="24"/>
  <c r="AY8" i="24"/>
  <c r="AY12" i="24"/>
  <c r="AY19" i="24"/>
  <c r="AZ30" i="24"/>
  <c r="AY35" i="24"/>
  <c r="AY46" i="24"/>
  <c r="BK6" i="24"/>
  <c r="BL9" i="24"/>
  <c r="BL10" i="24" s="1"/>
  <c r="BK12" i="24"/>
  <c r="BK19" i="24"/>
  <c r="BP9" i="24"/>
  <c r="BQ8" i="24"/>
  <c r="BQ17" i="24"/>
  <c r="BQ27" i="24"/>
  <c r="BQ28" i="24"/>
  <c r="BQ39" i="24"/>
  <c r="BQ40" i="24"/>
  <c r="BQ43" i="24"/>
  <c r="U27" i="24"/>
  <c r="AC30" i="24"/>
  <c r="W30" i="24"/>
  <c r="Q30" i="24"/>
  <c r="AG33" i="24"/>
  <c r="AF30" i="24"/>
  <c r="Q11" i="24"/>
  <c r="AE9" i="24"/>
  <c r="AE10" i="24" s="1"/>
  <c r="AG7" i="24"/>
  <c r="AJ30" i="24"/>
  <c r="AV30" i="24"/>
  <c r="BB30" i="24"/>
  <c r="BS30" i="24"/>
  <c r="BQ34" i="24"/>
  <c r="BO30" i="24"/>
  <c r="Y30" i="24"/>
  <c r="O4" i="24"/>
  <c r="M9" i="24"/>
  <c r="M10" i="24" s="1"/>
  <c r="Q9" i="24"/>
  <c r="Q10" i="24" s="1"/>
  <c r="O12" i="24"/>
  <c r="R11" i="24"/>
  <c r="O20" i="24"/>
  <c r="O28" i="24"/>
  <c r="AA14" i="24"/>
  <c r="AA22" i="24"/>
  <c r="AA32" i="24"/>
  <c r="AF11" i="24"/>
  <c r="AK30" i="24"/>
  <c r="AR11" i="24"/>
  <c r="AX11" i="24"/>
  <c r="AX30" i="24"/>
  <c r="BF30" i="24"/>
  <c r="BO9" i="24"/>
  <c r="BO10" i="24" s="1"/>
  <c r="BQ7" i="24"/>
  <c r="BP30" i="24"/>
  <c r="BQ31" i="24"/>
  <c r="N11" i="24"/>
  <c r="O18" i="24"/>
  <c r="O26" i="24"/>
  <c r="P30" i="24"/>
  <c r="W11" i="24"/>
  <c r="AA12" i="24"/>
  <c r="AA20" i="24"/>
  <c r="AA28" i="24"/>
  <c r="AB30" i="24"/>
  <c r="AA45" i="24"/>
  <c r="AH11" i="24"/>
  <c r="AH29" i="24" s="1"/>
  <c r="AR9" i="24"/>
  <c r="AR10" i="24" s="1"/>
  <c r="AS7" i="24"/>
  <c r="AQ30" i="24"/>
  <c r="AX9" i="24"/>
  <c r="AY7" i="24"/>
  <c r="BA30" i="24"/>
  <c r="BH30" i="24"/>
  <c r="BP11" i="24"/>
  <c r="AU11" i="24"/>
  <c r="BA11" i="24"/>
  <c r="BG11" i="24"/>
  <c r="BM30" i="24"/>
  <c r="BT11" i="24"/>
  <c r="AI11" i="24"/>
  <c r="AO30" i="24"/>
  <c r="AU30" i="24"/>
  <c r="BI9" i="24"/>
  <c r="BI10" i="24" s="1"/>
  <c r="AA36" i="24"/>
  <c r="AA44" i="24"/>
  <c r="AG4" i="24"/>
  <c r="AG12" i="24"/>
  <c r="AG20" i="24"/>
  <c r="AG28" i="24"/>
  <c r="AG38" i="24"/>
  <c r="AG46" i="24"/>
  <c r="AM7" i="24"/>
  <c r="AM12" i="24"/>
  <c r="AP11" i="24"/>
  <c r="AM20" i="24"/>
  <c r="AM28" i="24"/>
  <c r="AL30" i="24"/>
  <c r="AM34" i="24"/>
  <c r="AM42" i="24"/>
  <c r="AS6" i="24"/>
  <c r="AQ9" i="24"/>
  <c r="AQ10" i="24" s="1"/>
  <c r="AS18" i="24"/>
  <c r="AS26" i="24"/>
  <c r="AS34" i="24"/>
  <c r="AS42" i="24"/>
  <c r="AY6" i="24"/>
  <c r="AW9" i="24"/>
  <c r="AW10" i="24" s="1"/>
  <c r="AY18" i="24"/>
  <c r="AY26" i="24"/>
  <c r="AY34" i="24"/>
  <c r="AY42" i="24"/>
  <c r="BC9" i="24"/>
  <c r="BC10" i="24" s="1"/>
  <c r="BC30" i="24"/>
  <c r="BK4" i="24"/>
  <c r="BJ9" i="24"/>
  <c r="BJ10" i="24" s="1"/>
  <c r="BJ11" i="24"/>
  <c r="BK18" i="24"/>
  <c r="BK26" i="24"/>
  <c r="BI30" i="24"/>
  <c r="BN30" i="24"/>
  <c r="BQ6" i="24"/>
  <c r="BR9" i="24"/>
  <c r="BR10" i="24" s="1"/>
  <c r="BQ16" i="24"/>
  <c r="BQ24" i="24"/>
  <c r="BQ36" i="24"/>
  <c r="BQ44" i="24"/>
  <c r="BM11" i="24"/>
  <c r="BG30" i="24"/>
  <c r="AV11" i="24"/>
  <c r="AO11" i="24"/>
  <c r="AP30" i="24"/>
  <c r="X11" i="24"/>
  <c r="R30" i="24"/>
  <c r="L9" i="24"/>
  <c r="BS9" i="24"/>
  <c r="BS10" i="24" s="1"/>
  <c r="AC11" i="24"/>
  <c r="BH11" i="24"/>
  <c r="BN11" i="24"/>
  <c r="BN9" i="24"/>
  <c r="BN10" i="24" s="1"/>
  <c r="BB11" i="24"/>
  <c r="BB29" i="24" s="1"/>
  <c r="AJ11" i="24"/>
  <c r="AJ29" i="24" s="1"/>
  <c r="BT9" i="24"/>
  <c r="BT10" i="24" s="1"/>
  <c r="AD11" i="24"/>
  <c r="AD29" i="24" s="1"/>
  <c r="R9" i="24"/>
  <c r="R10" i="24" s="1"/>
  <c r="U25" i="24"/>
  <c r="U26" i="24"/>
  <c r="U15" i="24"/>
  <c r="U19" i="24"/>
  <c r="U23" i="24"/>
  <c r="U20" i="24"/>
  <c r="U28" i="24"/>
  <c r="S30" i="24"/>
  <c r="U35" i="24"/>
  <c r="U39" i="24"/>
  <c r="U40" i="24"/>
  <c r="U43" i="24"/>
  <c r="U12" i="24"/>
  <c r="S9" i="24"/>
  <c r="S10" i="24" s="1"/>
  <c r="T30" i="24"/>
  <c r="U32" i="24"/>
  <c r="U44" i="24"/>
  <c r="U31" i="24"/>
  <c r="O36" i="24"/>
  <c r="O44" i="24"/>
  <c r="O33" i="24"/>
  <c r="O34" i="24"/>
  <c r="O41" i="24"/>
  <c r="O42" i="24"/>
  <c r="O38" i="24"/>
  <c r="O46" i="24"/>
  <c r="M30" i="24"/>
  <c r="O31" i="24"/>
  <c r="O32" i="24"/>
  <c r="O39" i="24"/>
  <c r="O40" i="24"/>
  <c r="U14" i="24"/>
  <c r="U6" i="24"/>
  <c r="U38" i="24"/>
  <c r="U46" i="24"/>
  <c r="U36" i="24"/>
  <c r="U34" i="24"/>
  <c r="U42" i="24"/>
  <c r="U18" i="24"/>
  <c r="U16" i="24"/>
  <c r="U24" i="24"/>
  <c r="U22" i="24"/>
  <c r="U7" i="24"/>
  <c r="BO11" i="24"/>
  <c r="BI11" i="24"/>
  <c r="BH10" i="24"/>
  <c r="BC11" i="24"/>
  <c r="BC50" i="24" s="1"/>
  <c r="BB10" i="24"/>
  <c r="AZ10" i="24"/>
  <c r="AW30" i="24"/>
  <c r="AW11" i="24"/>
  <c r="AT10" i="24"/>
  <c r="AQ11" i="24"/>
  <c r="AL10" i="24"/>
  <c r="AK10" i="24"/>
  <c r="AK11" i="24"/>
  <c r="AK29" i="24" s="1"/>
  <c r="AJ10" i="24"/>
  <c r="AH10" i="24"/>
  <c r="AE11" i="24"/>
  <c r="Y11" i="24"/>
  <c r="X10" i="24"/>
  <c r="S11" i="24"/>
  <c r="S55" i="24" s="1"/>
  <c r="N10" i="24"/>
  <c r="M11" i="24"/>
  <c r="M9" i="23"/>
  <c r="BH29" i="24" l="1"/>
  <c r="BH47" i="24" s="1"/>
  <c r="BM29" i="24"/>
  <c r="BM47" i="24" s="1"/>
  <c r="BK9" i="24"/>
  <c r="BK10" i="24" s="1"/>
  <c r="BU30" i="24"/>
  <c r="BU11" i="24"/>
  <c r="BU9" i="24"/>
  <c r="BU10" i="24" s="1"/>
  <c r="X29" i="24"/>
  <c r="AP29" i="24"/>
  <c r="AP47" i="24" s="1"/>
  <c r="CA11" i="24"/>
  <c r="CA10" i="24"/>
  <c r="CA9" i="24"/>
  <c r="AG9" i="24"/>
  <c r="AG10" i="24" s="1"/>
  <c r="V29" i="24"/>
  <c r="O9" i="24"/>
  <c r="O10" i="24" s="1"/>
  <c r="AJ47" i="24"/>
  <c r="AS9" i="24"/>
  <c r="AS10" i="24" s="1"/>
  <c r="AD47" i="24"/>
  <c r="AF29" i="24"/>
  <c r="AF47" i="24" s="1"/>
  <c r="Y29" i="24"/>
  <c r="Y47" i="24" s="1"/>
  <c r="V47" i="24"/>
  <c r="BS29" i="24"/>
  <c r="BS47" i="24" s="1"/>
  <c r="X47" i="24"/>
  <c r="AK47" i="24"/>
  <c r="AQ29" i="24"/>
  <c r="AQ47" i="24" s="1"/>
  <c r="BB47" i="24"/>
  <c r="AY9" i="24"/>
  <c r="AY10" i="24" s="1"/>
  <c r="AH47" i="24"/>
  <c r="BC29" i="24"/>
  <c r="BC47" i="24" s="1"/>
  <c r="AV29" i="24"/>
  <c r="AV47" i="24" s="1"/>
  <c r="AM9" i="24"/>
  <c r="AM10" i="24" s="1"/>
  <c r="R29" i="24"/>
  <c r="R47" i="24" s="1"/>
  <c r="AB29" i="24"/>
  <c r="AB47" i="24" s="1"/>
  <c r="AL47" i="24"/>
  <c r="AR29" i="24"/>
  <c r="AR47" i="24" s="1"/>
  <c r="BP29" i="24"/>
  <c r="BP47" i="24" s="1"/>
  <c r="AX29" i="24"/>
  <c r="AX47" i="24" s="1"/>
  <c r="AY11" i="24"/>
  <c r="BO29" i="24"/>
  <c r="BO47" i="24" s="1"/>
  <c r="BJ29" i="24"/>
  <c r="AG11" i="24"/>
  <c r="BQ11" i="24"/>
  <c r="AS11" i="24"/>
  <c r="AM30" i="24"/>
  <c r="AG30" i="24"/>
  <c r="AA11" i="24"/>
  <c r="BQ30" i="24"/>
  <c r="P47" i="24"/>
  <c r="AA30" i="24"/>
  <c r="BI29" i="24"/>
  <c r="BI47" i="24" s="1"/>
  <c r="AW29" i="24"/>
  <c r="AW47" i="24" s="1"/>
  <c r="AX10" i="24"/>
  <c r="BN29" i="24"/>
  <c r="BN47" i="24" s="1"/>
  <c r="BK11" i="24"/>
  <c r="BK29" i="24" s="1"/>
  <c r="AY30" i="24"/>
  <c r="AS30" i="24"/>
  <c r="AE29" i="24"/>
  <c r="AE47" i="24" s="1"/>
  <c r="P10" i="24"/>
  <c r="BP10" i="24"/>
  <c r="N29" i="24"/>
  <c r="N47" i="24" s="1"/>
  <c r="BQ9" i="24"/>
  <c r="BQ10" i="24" s="1"/>
  <c r="Q29" i="24"/>
  <c r="Q47" i="24" s="1"/>
  <c r="AM11" i="24"/>
  <c r="O11" i="24"/>
  <c r="O29" i="24" s="1"/>
  <c r="M29" i="24"/>
  <c r="M47" i="24" s="1"/>
  <c r="U30" i="24"/>
  <c r="O30" i="24"/>
  <c r="BT29" i="24"/>
  <c r="S29" i="24"/>
  <c r="S47" i="24" s="1"/>
  <c r="M9" i="19"/>
  <c r="BU29" i="24" l="1"/>
  <c r="BU47" i="24" s="1"/>
  <c r="CA29" i="24"/>
  <c r="AG29" i="24"/>
  <c r="AS29" i="24"/>
  <c r="AS47" i="24" s="1"/>
  <c r="AM29" i="24"/>
  <c r="AM47" i="24" s="1"/>
  <c r="AY29" i="24"/>
  <c r="AY47" i="24" s="1"/>
  <c r="AG47" i="24"/>
  <c r="O47" i="24"/>
  <c r="BQ29" i="24"/>
  <c r="BQ47" i="24" s="1"/>
  <c r="BY46" i="24"/>
  <c r="I46" i="24"/>
  <c r="BY45" i="24"/>
  <c r="I45" i="24"/>
  <c r="BX45" i="24"/>
  <c r="BY44" i="24"/>
  <c r="BX43" i="24"/>
  <c r="I43" i="24"/>
  <c r="BY42" i="24"/>
  <c r="I42" i="24"/>
  <c r="I41" i="24"/>
  <c r="BX41" i="24"/>
  <c r="BY40" i="24"/>
  <c r="BX40" i="24"/>
  <c r="BX39" i="24"/>
  <c r="I39" i="24"/>
  <c r="BY38" i="24"/>
  <c r="I38" i="24"/>
  <c r="BX38" i="24"/>
  <c r="BY37" i="24"/>
  <c r="I37" i="24"/>
  <c r="BX37" i="24"/>
  <c r="I36" i="24"/>
  <c r="D30" i="24"/>
  <c r="BY35" i="24"/>
  <c r="I34" i="24"/>
  <c r="J30" i="24"/>
  <c r="I33" i="24"/>
  <c r="I32" i="24"/>
  <c r="BX32" i="24"/>
  <c r="BX31" i="24"/>
  <c r="L30" i="24"/>
  <c r="K30" i="24"/>
  <c r="G30" i="24"/>
  <c r="BY28" i="24"/>
  <c r="I28" i="24"/>
  <c r="BZ28" i="24"/>
  <c r="CC28" i="24" s="1"/>
  <c r="BX27" i="24"/>
  <c r="BY27" i="24"/>
  <c r="I27" i="24"/>
  <c r="BZ27" i="24"/>
  <c r="CC27" i="24" s="1"/>
  <c r="BY26" i="24"/>
  <c r="BZ26" i="24"/>
  <c r="CC26" i="24" s="1"/>
  <c r="BX26" i="24"/>
  <c r="BX25" i="24"/>
  <c r="BZ25" i="24"/>
  <c r="CC25" i="24" s="1"/>
  <c r="BX24" i="24"/>
  <c r="BY24" i="24"/>
  <c r="I24" i="24"/>
  <c r="BZ23" i="24"/>
  <c r="CC23" i="24" s="1"/>
  <c r="I23" i="24"/>
  <c r="BZ22" i="24"/>
  <c r="CC22" i="24" s="1"/>
  <c r="BY22" i="24"/>
  <c r="I22" i="24"/>
  <c r="BY21" i="24"/>
  <c r="BZ21" i="24"/>
  <c r="CC21" i="24" s="1"/>
  <c r="BX21" i="24"/>
  <c r="I20" i="24"/>
  <c r="BZ19" i="24"/>
  <c r="CC19" i="24" s="1"/>
  <c r="I19" i="24"/>
  <c r="BX19" i="24"/>
  <c r="BY18" i="24"/>
  <c r="I18" i="24"/>
  <c r="BZ18" i="24"/>
  <c r="CC18" i="24" s="1"/>
  <c r="BX18" i="24"/>
  <c r="BY17" i="24"/>
  <c r="L11" i="24"/>
  <c r="BX17" i="24"/>
  <c r="BX16" i="24"/>
  <c r="I16" i="24"/>
  <c r="BZ15" i="24"/>
  <c r="CC15" i="24" s="1"/>
  <c r="I15" i="24"/>
  <c r="BZ14" i="24"/>
  <c r="CC14" i="24" s="1"/>
  <c r="BY14" i="24"/>
  <c r="I14" i="24"/>
  <c r="BY13" i="24"/>
  <c r="BZ13" i="24"/>
  <c r="CC13" i="24" s="1"/>
  <c r="BX13" i="24"/>
  <c r="I12" i="24"/>
  <c r="BZ12" i="24"/>
  <c r="CC12" i="24" s="1"/>
  <c r="J11" i="24"/>
  <c r="F11" i="24"/>
  <c r="H9" i="24"/>
  <c r="D9" i="24"/>
  <c r="D10" i="24" s="1"/>
  <c r="C9" i="24"/>
  <c r="E9" i="24" s="1"/>
  <c r="BX8" i="24"/>
  <c r="I8" i="24"/>
  <c r="BZ8" i="24"/>
  <c r="CC8" i="24" s="1"/>
  <c r="BX7" i="24"/>
  <c r="G9" i="24"/>
  <c r="F9" i="24"/>
  <c r="I6" i="24"/>
  <c r="BX6" i="24"/>
  <c r="BX5" i="24"/>
  <c r="BZ5" i="24"/>
  <c r="CC5" i="24" s="1"/>
  <c r="BX4" i="24"/>
  <c r="I4" i="24"/>
  <c r="BZ4" i="24"/>
  <c r="CC4" i="24" s="1"/>
  <c r="O46" i="23"/>
  <c r="I46" i="23"/>
  <c r="O45" i="23"/>
  <c r="I45" i="23"/>
  <c r="O44" i="23"/>
  <c r="I44" i="23"/>
  <c r="O43" i="23"/>
  <c r="BW43" i="23" s="1"/>
  <c r="I43" i="23"/>
  <c r="O42" i="23"/>
  <c r="BW42" i="23" s="1"/>
  <c r="I42" i="23"/>
  <c r="O41" i="23"/>
  <c r="I41" i="23"/>
  <c r="O40" i="23"/>
  <c r="I40" i="23"/>
  <c r="O39" i="23"/>
  <c r="I39" i="23"/>
  <c r="O38" i="23"/>
  <c r="I38" i="23"/>
  <c r="O37" i="23"/>
  <c r="I37" i="23"/>
  <c r="O36" i="23"/>
  <c r="I36" i="23"/>
  <c r="O35" i="23"/>
  <c r="I35" i="23"/>
  <c r="O34" i="23"/>
  <c r="I34" i="23"/>
  <c r="O33" i="23"/>
  <c r="I33" i="23"/>
  <c r="O32" i="23"/>
  <c r="I32" i="23"/>
  <c r="O31" i="23"/>
  <c r="I31" i="23"/>
  <c r="BX30" i="23"/>
  <c r="BR30" i="23"/>
  <c r="BL30" i="23"/>
  <c r="BI30" i="23"/>
  <c r="BF30" i="23"/>
  <c r="BE30" i="23"/>
  <c r="BD30" i="23"/>
  <c r="BC30" i="23"/>
  <c r="AZ30" i="23"/>
  <c r="AY30" i="23"/>
  <c r="AX30" i="23"/>
  <c r="AW30" i="23"/>
  <c r="AT30" i="23"/>
  <c r="AS30" i="23"/>
  <c r="AR30" i="23"/>
  <c r="AQ30" i="23"/>
  <c r="AN30" i="23"/>
  <c r="AM30" i="23"/>
  <c r="AL30" i="23"/>
  <c r="AK30" i="23"/>
  <c r="AH30" i="23"/>
  <c r="AG30" i="23"/>
  <c r="AF30" i="23"/>
  <c r="AE30" i="23"/>
  <c r="AC30" i="23"/>
  <c r="AB30" i="23"/>
  <c r="Z30" i="23"/>
  <c r="Y30" i="23"/>
  <c r="W30" i="23"/>
  <c r="V30" i="23"/>
  <c r="U30" i="23"/>
  <c r="T30" i="23"/>
  <c r="S30" i="23"/>
  <c r="Q30" i="23"/>
  <c r="P30" i="23"/>
  <c r="N30" i="23"/>
  <c r="M30" i="23"/>
  <c r="K30" i="23"/>
  <c r="J30" i="23"/>
  <c r="H30" i="23"/>
  <c r="G30" i="23"/>
  <c r="D30" i="23"/>
  <c r="C30" i="23"/>
  <c r="E30" i="23" s="1"/>
  <c r="BZ28" i="23"/>
  <c r="BY28" i="23"/>
  <c r="U28" i="23"/>
  <c r="O28" i="23"/>
  <c r="I28" i="23"/>
  <c r="BZ27" i="23"/>
  <c r="BY27" i="23"/>
  <c r="BX27" i="23"/>
  <c r="U27" i="23"/>
  <c r="O27" i="23"/>
  <c r="I27" i="23"/>
  <c r="BZ26" i="23"/>
  <c r="BY26" i="23"/>
  <c r="BX26" i="23"/>
  <c r="U26" i="23"/>
  <c r="O26" i="23"/>
  <c r="I26" i="23"/>
  <c r="BZ25" i="23"/>
  <c r="BY25" i="23"/>
  <c r="BX25" i="23"/>
  <c r="U25" i="23"/>
  <c r="O25" i="23"/>
  <c r="I25" i="23"/>
  <c r="BZ24" i="23"/>
  <c r="BY24" i="23"/>
  <c r="BX24" i="23"/>
  <c r="U24" i="23"/>
  <c r="O24" i="23"/>
  <c r="I24" i="23"/>
  <c r="BZ23" i="23"/>
  <c r="BY23" i="23"/>
  <c r="BX23" i="23"/>
  <c r="U23" i="23"/>
  <c r="O23" i="23"/>
  <c r="I23" i="23"/>
  <c r="BZ22" i="23"/>
  <c r="BY22" i="23"/>
  <c r="BX22" i="23"/>
  <c r="U22" i="23"/>
  <c r="O22" i="23"/>
  <c r="I22" i="23"/>
  <c r="BZ21" i="23"/>
  <c r="BY21" i="23"/>
  <c r="BX21" i="23"/>
  <c r="U21" i="23"/>
  <c r="O21" i="23"/>
  <c r="I21" i="23"/>
  <c r="BZ20" i="23"/>
  <c r="BY20" i="23"/>
  <c r="BX20" i="23"/>
  <c r="U20" i="23"/>
  <c r="O20" i="23"/>
  <c r="I20" i="23"/>
  <c r="BZ19" i="23"/>
  <c r="BY19" i="23"/>
  <c r="BX19" i="23"/>
  <c r="U19" i="23"/>
  <c r="O19" i="23"/>
  <c r="I19" i="23"/>
  <c r="BZ18" i="23"/>
  <c r="BY18" i="23"/>
  <c r="BX18" i="23"/>
  <c r="U18" i="23"/>
  <c r="O18" i="23"/>
  <c r="I18" i="23"/>
  <c r="BZ17" i="23"/>
  <c r="BY17" i="23"/>
  <c r="BX17" i="23"/>
  <c r="U17" i="23"/>
  <c r="O17" i="23"/>
  <c r="I17" i="23"/>
  <c r="BZ16" i="23"/>
  <c r="BY16" i="23"/>
  <c r="BX16" i="23"/>
  <c r="U16" i="23"/>
  <c r="O16" i="23"/>
  <c r="I16" i="23"/>
  <c r="BZ15" i="23"/>
  <c r="BY15" i="23"/>
  <c r="BX15" i="23"/>
  <c r="U15" i="23"/>
  <c r="O15" i="23"/>
  <c r="I15" i="23"/>
  <c r="BZ14" i="23"/>
  <c r="BY14" i="23"/>
  <c r="BX14" i="23"/>
  <c r="U14" i="23"/>
  <c r="O14" i="23"/>
  <c r="I14" i="23"/>
  <c r="BZ13" i="23"/>
  <c r="BY13" i="23"/>
  <c r="BX13" i="23"/>
  <c r="O13" i="23"/>
  <c r="I13" i="23"/>
  <c r="BZ12" i="23"/>
  <c r="BY12" i="23"/>
  <c r="BX12" i="23"/>
  <c r="U12" i="23"/>
  <c r="O12" i="23"/>
  <c r="I12" i="23"/>
  <c r="BJ11" i="23"/>
  <c r="BI11" i="23"/>
  <c r="BI50" i="23" s="1"/>
  <c r="BC11" i="23"/>
  <c r="AX11" i="23"/>
  <c r="AW11" i="23"/>
  <c r="AR11" i="23"/>
  <c r="AQ11" i="23"/>
  <c r="AL11" i="23"/>
  <c r="AK11" i="23"/>
  <c r="AH11" i="23"/>
  <c r="AF11" i="23"/>
  <c r="AE11" i="23"/>
  <c r="AC11" i="23"/>
  <c r="AB11" i="23"/>
  <c r="Z11" i="23"/>
  <c r="Y11" i="23"/>
  <c r="W11" i="23"/>
  <c r="V11" i="23"/>
  <c r="S11" i="23"/>
  <c r="Q11" i="23"/>
  <c r="P11" i="23"/>
  <c r="N11" i="23"/>
  <c r="M11" i="23"/>
  <c r="M29" i="23" s="1"/>
  <c r="K11" i="23"/>
  <c r="J11" i="23"/>
  <c r="H11" i="23"/>
  <c r="G11" i="23"/>
  <c r="D11" i="23"/>
  <c r="D29" i="23" s="1"/>
  <c r="C11" i="23"/>
  <c r="M10" i="23"/>
  <c r="D10" i="23"/>
  <c r="C10" i="23"/>
  <c r="E10" i="23" s="1"/>
  <c r="BJ9" i="23"/>
  <c r="BJ10" i="23" s="1"/>
  <c r="BI9" i="23"/>
  <c r="BI10" i="23" s="1"/>
  <c r="BC9" i="23"/>
  <c r="AX9" i="23"/>
  <c r="AW9" i="23"/>
  <c r="AW10" i="23" s="1"/>
  <c r="AR9" i="23"/>
  <c r="AR10" i="23" s="1"/>
  <c r="AQ9" i="23"/>
  <c r="AN9" i="23"/>
  <c r="AL9" i="23"/>
  <c r="AK9" i="23"/>
  <c r="AK10" i="23" s="1"/>
  <c r="AH9" i="23"/>
  <c r="AF9" i="23"/>
  <c r="AE9" i="23"/>
  <c r="AB9" i="23"/>
  <c r="Z9" i="23"/>
  <c r="Y9" i="23"/>
  <c r="Y10" i="23" s="1"/>
  <c r="V9" i="23"/>
  <c r="V10" i="23" s="1"/>
  <c r="S9" i="23"/>
  <c r="Q9" i="23"/>
  <c r="Q10" i="23" s="1"/>
  <c r="P9" i="23"/>
  <c r="P10" i="23" s="1"/>
  <c r="N9" i="23"/>
  <c r="N10" i="23" s="1"/>
  <c r="K9" i="23"/>
  <c r="J9" i="23"/>
  <c r="H9" i="23"/>
  <c r="H10" i="23" s="1"/>
  <c r="BZ8" i="23"/>
  <c r="BX8" i="23"/>
  <c r="O8" i="23"/>
  <c r="I8" i="23"/>
  <c r="BZ7" i="23"/>
  <c r="BY7" i="23"/>
  <c r="BX7" i="23"/>
  <c r="AC9" i="23"/>
  <c r="AC10" i="23" s="1"/>
  <c r="W9" i="23"/>
  <c r="U7" i="23"/>
  <c r="O7" i="23"/>
  <c r="I7" i="23"/>
  <c r="BZ6" i="23"/>
  <c r="BX6" i="23"/>
  <c r="BY6" i="23"/>
  <c r="U6" i="23"/>
  <c r="O6" i="23"/>
  <c r="I6" i="23"/>
  <c r="BZ5" i="23"/>
  <c r="BX5" i="23"/>
  <c r="BY5" i="23"/>
  <c r="O5" i="23"/>
  <c r="I5" i="23"/>
  <c r="BZ4" i="23"/>
  <c r="BX4" i="23"/>
  <c r="BY4" i="23"/>
  <c r="O4" i="23"/>
  <c r="I4" i="23"/>
  <c r="BS4" i="24"/>
  <c r="BM4" i="24"/>
  <c r="BA4" i="24"/>
  <c r="AU4" i="24"/>
  <c r="AO4" i="24"/>
  <c r="AC4" i="24"/>
  <c r="W4" i="24"/>
  <c r="O9" i="23" l="1"/>
  <c r="BI29" i="23"/>
  <c r="D47" i="23"/>
  <c r="I9" i="23"/>
  <c r="I10" i="23" s="1"/>
  <c r="AG9" i="23"/>
  <c r="AG10" i="23" s="1"/>
  <c r="I11" i="23"/>
  <c r="AM9" i="23"/>
  <c r="AM10" i="23" s="1"/>
  <c r="BK9" i="23"/>
  <c r="Z29" i="23"/>
  <c r="Z47" i="23" s="1"/>
  <c r="AH29" i="23"/>
  <c r="AH47" i="23" s="1"/>
  <c r="AX29" i="23"/>
  <c r="AX47" i="23" s="1"/>
  <c r="AS11" i="23"/>
  <c r="AS9" i="23"/>
  <c r="AS10" i="23" s="1"/>
  <c r="AR29" i="23"/>
  <c r="AR47" i="23" s="1"/>
  <c r="C29" i="23"/>
  <c r="E11" i="23"/>
  <c r="AW29" i="23"/>
  <c r="AW47" i="23" s="1"/>
  <c r="O30" i="23"/>
  <c r="AB29" i="23"/>
  <c r="AB47" i="23" s="1"/>
  <c r="J29" i="23"/>
  <c r="BI47" i="23"/>
  <c r="AH10" i="23"/>
  <c r="AK29" i="23"/>
  <c r="AK47" i="23" s="1"/>
  <c r="N29" i="23"/>
  <c r="N47" i="23" s="1"/>
  <c r="BP47" i="23"/>
  <c r="Z10" i="23"/>
  <c r="AY11" i="23"/>
  <c r="AM11" i="23"/>
  <c r="BK11" i="23"/>
  <c r="AY9" i="23"/>
  <c r="AY10" i="23" s="1"/>
  <c r="H29" i="23"/>
  <c r="H47" i="23" s="1"/>
  <c r="P29" i="23"/>
  <c r="P47" i="23" s="1"/>
  <c r="V29" i="23"/>
  <c r="V47" i="23" s="1"/>
  <c r="AL29" i="23"/>
  <c r="AL47" i="23" s="1"/>
  <c r="BJ29" i="23"/>
  <c r="J10" i="23"/>
  <c r="AB10" i="23"/>
  <c r="AL10" i="23"/>
  <c r="Q29" i="23"/>
  <c r="Q47" i="23" s="1"/>
  <c r="AG11" i="23"/>
  <c r="AF29" i="23"/>
  <c r="AF47" i="23" s="1"/>
  <c r="AF10" i="23"/>
  <c r="AN10" i="23"/>
  <c r="AX10" i="23"/>
  <c r="Y29" i="23"/>
  <c r="Y47" i="23" s="1"/>
  <c r="M47" i="23"/>
  <c r="BY11" i="23"/>
  <c r="BY30" i="23"/>
  <c r="BZ9" i="23"/>
  <c r="BY8" i="23"/>
  <c r="AI4" i="24"/>
  <c r="BG4" i="24"/>
  <c r="U5" i="23"/>
  <c r="T5" i="24"/>
  <c r="BZ11" i="23"/>
  <c r="BX9" i="23"/>
  <c r="BX10" i="23" s="1"/>
  <c r="G10" i="24"/>
  <c r="BX9" i="24"/>
  <c r="F29" i="24"/>
  <c r="F10" i="24"/>
  <c r="K10" i="24"/>
  <c r="I5" i="24"/>
  <c r="G11" i="24"/>
  <c r="G29" i="24" s="1"/>
  <c r="G47" i="24" s="1"/>
  <c r="K11" i="24"/>
  <c r="K29" i="24" s="1"/>
  <c r="K47" i="24" s="1"/>
  <c r="BY12" i="24"/>
  <c r="BX12" i="24"/>
  <c r="BZ16" i="24"/>
  <c r="CC16" i="24" s="1"/>
  <c r="BY16" i="24"/>
  <c r="I17" i="24"/>
  <c r="BY19" i="24"/>
  <c r="BX20" i="24"/>
  <c r="I44" i="24"/>
  <c r="BZ7" i="24"/>
  <c r="L29" i="24"/>
  <c r="L47" i="24" s="1"/>
  <c r="C11" i="24"/>
  <c r="H11" i="24"/>
  <c r="H29" i="24" s="1"/>
  <c r="BX14" i="24"/>
  <c r="BX15" i="24"/>
  <c r="BZ17" i="24"/>
  <c r="CC17" i="24" s="1"/>
  <c r="BX22" i="24"/>
  <c r="BX23" i="24"/>
  <c r="I26" i="24"/>
  <c r="I7" i="24"/>
  <c r="I9" i="24" s="1"/>
  <c r="C10" i="24"/>
  <c r="E10" i="24" s="1"/>
  <c r="H10" i="24"/>
  <c r="L10" i="24"/>
  <c r="D11" i="24"/>
  <c r="D29" i="24" s="1"/>
  <c r="D47" i="24" s="1"/>
  <c r="I13" i="24"/>
  <c r="BY15" i="24"/>
  <c r="BZ20" i="24"/>
  <c r="CC20" i="24" s="1"/>
  <c r="BY20" i="24"/>
  <c r="I21" i="24"/>
  <c r="BY23" i="24"/>
  <c r="BY33" i="24"/>
  <c r="BY25" i="24"/>
  <c r="BY31" i="24"/>
  <c r="BY32" i="24"/>
  <c r="BX35" i="24"/>
  <c r="BY41" i="24"/>
  <c r="BZ24" i="24"/>
  <c r="CC24" i="24" s="1"/>
  <c r="I25" i="24"/>
  <c r="I31" i="24"/>
  <c r="BX44" i="24"/>
  <c r="H30" i="24"/>
  <c r="BX36" i="24"/>
  <c r="C30" i="24"/>
  <c r="E30" i="24" s="1"/>
  <c r="BX33" i="24"/>
  <c r="BX34" i="24"/>
  <c r="I35" i="24"/>
  <c r="BY39" i="24"/>
  <c r="BX42" i="24"/>
  <c r="BY34" i="24"/>
  <c r="BY43" i="24"/>
  <c r="BX46" i="24"/>
  <c r="F30" i="24"/>
  <c r="BY36" i="24"/>
  <c r="I40" i="24"/>
  <c r="BK10" i="23"/>
  <c r="AE10" i="23"/>
  <c r="AE29" i="23"/>
  <c r="AE47" i="23" s="1"/>
  <c r="BC10" i="23"/>
  <c r="BC29" i="23"/>
  <c r="BC47" i="23" s="1"/>
  <c r="J47" i="23"/>
  <c r="W10" i="23"/>
  <c r="W29" i="23"/>
  <c r="W47" i="23" s="1"/>
  <c r="I29" i="23"/>
  <c r="O11" i="23"/>
  <c r="O29" i="23" s="1"/>
  <c r="O47" i="23" s="1"/>
  <c r="K10" i="23"/>
  <c r="K29" i="23"/>
  <c r="K47" i="23" s="1"/>
  <c r="O10" i="23"/>
  <c r="S10" i="23"/>
  <c r="S29" i="23"/>
  <c r="S47" i="23" s="1"/>
  <c r="AQ10" i="23"/>
  <c r="AQ29" i="23"/>
  <c r="AQ47" i="23" s="1"/>
  <c r="BO47" i="23"/>
  <c r="AC29" i="23"/>
  <c r="AC47" i="23" s="1"/>
  <c r="AS29" i="23"/>
  <c r="AS47" i="23" s="1"/>
  <c r="G10" i="23"/>
  <c r="G29" i="23"/>
  <c r="G47" i="23" s="1"/>
  <c r="I30" i="23"/>
  <c r="BK29" i="23" l="1"/>
  <c r="AY29" i="23"/>
  <c r="AY47" i="23" s="1"/>
  <c r="BZ9" i="24"/>
  <c r="CC9" i="24" s="1"/>
  <c r="CC7" i="24"/>
  <c r="U5" i="24"/>
  <c r="AM29" i="23"/>
  <c r="AM47" i="23" s="1"/>
  <c r="AG29" i="23"/>
  <c r="AG47" i="23" s="1"/>
  <c r="T9" i="23"/>
  <c r="U8" i="23"/>
  <c r="C47" i="23"/>
  <c r="E47" i="23" s="1"/>
  <c r="E29" i="23"/>
  <c r="BQ47" i="23"/>
  <c r="C29" i="24"/>
  <c r="E29" i="24" s="1"/>
  <c r="E11" i="24"/>
  <c r="BZ10" i="23"/>
  <c r="BY4" i="24"/>
  <c r="BY9" i="23"/>
  <c r="BZ29" i="23"/>
  <c r="U4" i="23"/>
  <c r="T4" i="24"/>
  <c r="I11" i="24"/>
  <c r="I29" i="24" s="1"/>
  <c r="BX30" i="24"/>
  <c r="C47" i="24"/>
  <c r="E47" i="24" s="1"/>
  <c r="BZ11" i="24"/>
  <c r="I10" i="24"/>
  <c r="H47" i="24"/>
  <c r="J29" i="24"/>
  <c r="J47" i="24" s="1"/>
  <c r="J10" i="24"/>
  <c r="F47" i="24"/>
  <c r="BY30" i="24"/>
  <c r="BY11" i="24"/>
  <c r="BX10" i="24"/>
  <c r="I30" i="24"/>
  <c r="I47" i="23"/>
  <c r="BZ10" i="24" l="1"/>
  <c r="CC10" i="24" s="1"/>
  <c r="BZ29" i="24"/>
  <c r="CC11" i="24"/>
  <c r="U4" i="24"/>
  <c r="U9" i="23"/>
  <c r="U13" i="23"/>
  <c r="T11" i="23"/>
  <c r="T29" i="23" s="1"/>
  <c r="T47" i="23" s="1"/>
  <c r="T10" i="23"/>
  <c r="BY29" i="23"/>
  <c r="BY10" i="23"/>
  <c r="I47" i="24"/>
  <c r="U10" i="23" l="1"/>
  <c r="U11" i="23"/>
  <c r="U29" i="23" s="1"/>
  <c r="U47" i="23" s="1"/>
  <c r="BY47" i="23"/>
  <c r="BG8" i="24" l="1"/>
  <c r="BG7" i="24"/>
  <c r="BG6" i="24"/>
  <c r="BG5" i="24"/>
  <c r="BA8" i="24"/>
  <c r="BA7" i="24"/>
  <c r="BA6" i="24"/>
  <c r="BA5" i="24"/>
  <c r="AU8" i="24"/>
  <c r="AU7" i="24"/>
  <c r="AU6" i="24"/>
  <c r="AU5" i="24"/>
  <c r="AO8" i="24"/>
  <c r="AO7" i="24"/>
  <c r="AO6" i="24"/>
  <c r="AO5" i="24"/>
  <c r="AI8" i="24"/>
  <c r="AI7" i="24"/>
  <c r="AI6" i="24"/>
  <c r="AI5" i="24"/>
  <c r="AC8" i="24"/>
  <c r="AC7" i="24"/>
  <c r="AC6" i="24"/>
  <c r="AC5" i="24"/>
  <c r="W8" i="24"/>
  <c r="BY8" i="24" s="1"/>
  <c r="W7" i="24"/>
  <c r="W6" i="24"/>
  <c r="W5" i="24"/>
  <c r="BG9" i="24" l="1"/>
  <c r="BG10" i="24" s="1"/>
  <c r="AO9" i="24"/>
  <c r="AO29" i="24" s="1"/>
  <c r="AO47" i="24" s="1"/>
  <c r="AU9" i="24"/>
  <c r="AU29" i="24" s="1"/>
  <c r="AU47" i="24" s="1"/>
  <c r="AI9" i="24"/>
  <c r="AI29" i="24" s="1"/>
  <c r="AI47" i="24" s="1"/>
  <c r="BA9" i="24"/>
  <c r="BA10" i="24" s="1"/>
  <c r="AC9" i="24"/>
  <c r="AC10" i="24" s="1"/>
  <c r="W9" i="24"/>
  <c r="BY7" i="24"/>
  <c r="BY9" i="24" s="1"/>
  <c r="BG29" i="24"/>
  <c r="BG47" i="24" s="1"/>
  <c r="O20" i="19"/>
  <c r="O23" i="19"/>
  <c r="AO10" i="24" l="1"/>
  <c r="AU10" i="24"/>
  <c r="BA29" i="24"/>
  <c r="BA47" i="24" s="1"/>
  <c r="AI10" i="24"/>
  <c r="AC29" i="24"/>
  <c r="BY10" i="24"/>
  <c r="BY29" i="24"/>
  <c r="BY47" i="24" s="1"/>
  <c r="W29" i="24"/>
  <c r="W47" i="24" s="1"/>
  <c r="W10" i="24"/>
  <c r="O13" i="19"/>
  <c r="O46" i="19"/>
  <c r="O45" i="19"/>
  <c r="O44" i="19"/>
  <c r="O43" i="19"/>
  <c r="O42" i="19"/>
  <c r="O41" i="19"/>
  <c r="O40" i="19"/>
  <c r="O39" i="19"/>
  <c r="O38" i="19"/>
  <c r="O37" i="19"/>
  <c r="O36" i="19"/>
  <c r="O35" i="19"/>
  <c r="O34" i="19"/>
  <c r="O33" i="19"/>
  <c r="O32" i="19"/>
  <c r="O31" i="19"/>
  <c r="AC47" i="24" l="1"/>
  <c r="O6" i="19"/>
  <c r="O7" i="19"/>
  <c r="O7" i="1"/>
  <c r="O5" i="19"/>
  <c r="C6" i="19"/>
  <c r="E6" i="19" l="1"/>
  <c r="C5" i="19"/>
  <c r="E5" i="19" l="1"/>
  <c r="C6" i="1"/>
  <c r="C5" i="1"/>
  <c r="E5" i="1" s="1"/>
  <c r="F6" i="24" l="1"/>
  <c r="BZ6" i="24" s="1"/>
  <c r="CC6" i="24" s="1"/>
  <c r="E6" i="1"/>
  <c r="C5" i="24"/>
  <c r="C6" i="24"/>
  <c r="O28" i="19"/>
  <c r="O27" i="19"/>
  <c r="O26" i="19"/>
  <c r="O25" i="19"/>
  <c r="O24" i="19"/>
  <c r="O22" i="19"/>
  <c r="O21" i="19"/>
  <c r="O19" i="19"/>
  <c r="O18" i="19"/>
  <c r="O17" i="19"/>
  <c r="O16" i="19"/>
  <c r="O15" i="19"/>
  <c r="O14" i="19"/>
  <c r="E6" i="24" l="1"/>
  <c r="BY6" i="24" s="1"/>
  <c r="E5" i="24"/>
  <c r="BY5" i="24" s="1"/>
  <c r="G9" i="1"/>
  <c r="G10" i="1" s="1"/>
  <c r="G11" i="1"/>
  <c r="G29" i="1" s="1"/>
  <c r="Q5" i="20" l="1"/>
  <c r="Q6" i="20"/>
  <c r="Q7" i="20"/>
  <c r="Q8" i="20"/>
  <c r="Q9" i="20" l="1"/>
  <c r="Q22" i="20"/>
  <c r="K22" i="20"/>
  <c r="BY46" i="19" l="1"/>
  <c r="BY45" i="19"/>
  <c r="BY44" i="19"/>
  <c r="BY43" i="19"/>
  <c r="BY42" i="19"/>
  <c r="BY41" i="19"/>
  <c r="BY40" i="19"/>
  <c r="BY39" i="19"/>
  <c r="BY38" i="19"/>
  <c r="BY37" i="19"/>
  <c r="BY36" i="19"/>
  <c r="BY35" i="19"/>
  <c r="BY34" i="19"/>
  <c r="BY33" i="19"/>
  <c r="BY32" i="19"/>
  <c r="I46" i="19" l="1"/>
  <c r="I45" i="19"/>
  <c r="I44" i="19"/>
  <c r="I43" i="19"/>
  <c r="I42" i="19"/>
  <c r="I41" i="19"/>
  <c r="I40" i="19"/>
  <c r="I39" i="19"/>
  <c r="I38" i="19"/>
  <c r="I37" i="19"/>
  <c r="I36" i="19"/>
  <c r="I35" i="19"/>
  <c r="I34" i="19"/>
  <c r="I33" i="19"/>
  <c r="I32" i="19"/>
  <c r="I31" i="19"/>
  <c r="BY31" i="19" l="1"/>
  <c r="BS46" i="20" l="1"/>
  <c r="BR46" i="20"/>
  <c r="BP46" i="20"/>
  <c r="BO46" i="20"/>
  <c r="BN46" i="20"/>
  <c r="BM46" i="20"/>
  <c r="BL46" i="20"/>
  <c r="BI46" i="20"/>
  <c r="BH46" i="20"/>
  <c r="BG46" i="20"/>
  <c r="BF46" i="20"/>
  <c r="BC46" i="20"/>
  <c r="BB46" i="20"/>
  <c r="BA46" i="20"/>
  <c r="AZ46" i="20"/>
  <c r="AX46" i="20"/>
  <c r="AW46" i="20"/>
  <c r="AV46" i="20"/>
  <c r="AU46" i="20"/>
  <c r="AT46" i="20"/>
  <c r="AR46" i="20"/>
  <c r="AQ46" i="20"/>
  <c r="AP46" i="20"/>
  <c r="AO46" i="20"/>
  <c r="AN46" i="20"/>
  <c r="AL46" i="20"/>
  <c r="AK46" i="20"/>
  <c r="AJ46" i="20"/>
  <c r="AI46" i="20"/>
  <c r="AH46" i="20"/>
  <c r="AF46" i="20"/>
  <c r="AE46" i="20"/>
  <c r="AD46" i="20"/>
  <c r="AC46" i="20"/>
  <c r="AB46" i="20"/>
  <c r="Y46" i="20"/>
  <c r="X46" i="20"/>
  <c r="W46" i="20"/>
  <c r="V46" i="20"/>
  <c r="T46" i="20"/>
  <c r="S46" i="20"/>
  <c r="R46" i="20"/>
  <c r="Q46" i="20"/>
  <c r="P46" i="20"/>
  <c r="M46" i="20"/>
  <c r="L46" i="20"/>
  <c r="K46" i="20"/>
  <c r="J46" i="20"/>
  <c r="H46" i="20"/>
  <c r="G46" i="20"/>
  <c r="F46" i="20"/>
  <c r="D46" i="20"/>
  <c r="C46" i="20"/>
  <c r="BS45" i="20"/>
  <c r="BR45" i="20"/>
  <c r="BP45" i="20"/>
  <c r="BO45" i="20"/>
  <c r="BN45" i="20"/>
  <c r="BM45" i="20"/>
  <c r="BL45" i="20"/>
  <c r="BI45" i="20"/>
  <c r="BH45" i="20"/>
  <c r="BG45" i="20"/>
  <c r="BF45" i="20"/>
  <c r="BC45" i="20"/>
  <c r="BB45" i="20"/>
  <c r="BA45" i="20"/>
  <c r="AZ45" i="20"/>
  <c r="AX45" i="20"/>
  <c r="AW45" i="20"/>
  <c r="AV45" i="20"/>
  <c r="AU45" i="20"/>
  <c r="AT45" i="20"/>
  <c r="AR45" i="20"/>
  <c r="AQ45" i="20"/>
  <c r="AP45" i="20"/>
  <c r="AO45" i="20"/>
  <c r="AN45" i="20"/>
  <c r="AL45" i="20"/>
  <c r="AK45" i="20"/>
  <c r="AJ45" i="20"/>
  <c r="AI45" i="20"/>
  <c r="AH45" i="20"/>
  <c r="AF45" i="20"/>
  <c r="AE45" i="20"/>
  <c r="AD45" i="20"/>
  <c r="AC45" i="20"/>
  <c r="AB45" i="20"/>
  <c r="Y45" i="20"/>
  <c r="X45" i="20"/>
  <c r="W45" i="20"/>
  <c r="V45" i="20"/>
  <c r="T45" i="20"/>
  <c r="S45" i="20"/>
  <c r="R45" i="20"/>
  <c r="Q45" i="20"/>
  <c r="P45" i="20"/>
  <c r="M45" i="20"/>
  <c r="L45" i="20"/>
  <c r="K45" i="20"/>
  <c r="J45" i="20"/>
  <c r="H45" i="20"/>
  <c r="G45" i="20"/>
  <c r="F45" i="20"/>
  <c r="D45" i="20"/>
  <c r="C45" i="20"/>
  <c r="BS44" i="20"/>
  <c r="BR44" i="20"/>
  <c r="BP44" i="20"/>
  <c r="BO44" i="20"/>
  <c r="BN44" i="20"/>
  <c r="BM44" i="20"/>
  <c r="BL44" i="20"/>
  <c r="BI44" i="20"/>
  <c r="BH44" i="20"/>
  <c r="BG44" i="20"/>
  <c r="BF44" i="20"/>
  <c r="BC44" i="20"/>
  <c r="BB44" i="20"/>
  <c r="BA44" i="20"/>
  <c r="AZ44" i="20"/>
  <c r="AX44" i="20"/>
  <c r="AW44" i="20"/>
  <c r="AV44" i="20"/>
  <c r="AU44" i="20"/>
  <c r="AT44" i="20"/>
  <c r="AR44" i="20"/>
  <c r="AQ44" i="20"/>
  <c r="AP44" i="20"/>
  <c r="AO44" i="20"/>
  <c r="AN44" i="20"/>
  <c r="AL44" i="20"/>
  <c r="AK44" i="20"/>
  <c r="AJ44" i="20"/>
  <c r="AI44" i="20"/>
  <c r="AH44" i="20"/>
  <c r="AF44" i="20"/>
  <c r="AE44" i="20"/>
  <c r="AD44" i="20"/>
  <c r="AC44" i="20"/>
  <c r="AB44" i="20"/>
  <c r="Y44" i="20"/>
  <c r="X44" i="20"/>
  <c r="W44" i="20"/>
  <c r="V44" i="20"/>
  <c r="T44" i="20"/>
  <c r="S44" i="20"/>
  <c r="R44" i="20"/>
  <c r="Q44" i="20"/>
  <c r="P44" i="20"/>
  <c r="M44" i="20"/>
  <c r="L44" i="20"/>
  <c r="K44" i="20"/>
  <c r="J44" i="20"/>
  <c r="H44" i="20"/>
  <c r="G44" i="20"/>
  <c r="F44" i="20"/>
  <c r="D44" i="20"/>
  <c r="C44" i="20"/>
  <c r="BS43" i="20"/>
  <c r="BR43" i="20"/>
  <c r="BP43" i="20"/>
  <c r="BO43" i="20"/>
  <c r="BN43" i="20"/>
  <c r="BM43" i="20"/>
  <c r="BL43" i="20"/>
  <c r="BJ43" i="20"/>
  <c r="BI43" i="20"/>
  <c r="BH43" i="20"/>
  <c r="BG43" i="20"/>
  <c r="BF43" i="20"/>
  <c r="BC43" i="20"/>
  <c r="BB43" i="20"/>
  <c r="BA43" i="20"/>
  <c r="AZ43" i="20"/>
  <c r="AX43" i="20"/>
  <c r="AW43" i="20"/>
  <c r="AV43" i="20"/>
  <c r="AU43" i="20"/>
  <c r="AT43" i="20"/>
  <c r="AR43" i="20"/>
  <c r="AQ43" i="20"/>
  <c r="AP43" i="20"/>
  <c r="AO43" i="20"/>
  <c r="AN43" i="20"/>
  <c r="AL43" i="20"/>
  <c r="AK43" i="20"/>
  <c r="AJ43" i="20"/>
  <c r="AI43" i="20"/>
  <c r="AH43" i="20"/>
  <c r="AF43" i="20"/>
  <c r="AE43" i="20"/>
  <c r="AD43" i="20"/>
  <c r="AC43" i="20"/>
  <c r="AB43" i="20"/>
  <c r="Y43" i="20"/>
  <c r="X43" i="20"/>
  <c r="W43" i="20"/>
  <c r="V43" i="20"/>
  <c r="T43" i="20"/>
  <c r="S43" i="20"/>
  <c r="R43" i="20"/>
  <c r="Q43" i="20"/>
  <c r="P43" i="20"/>
  <c r="N43" i="20"/>
  <c r="M43" i="20"/>
  <c r="L43" i="20"/>
  <c r="K43" i="20"/>
  <c r="J43" i="20"/>
  <c r="H43" i="20"/>
  <c r="G43" i="20"/>
  <c r="F43" i="20"/>
  <c r="D43" i="20"/>
  <c r="C43" i="20"/>
  <c r="BS42" i="20"/>
  <c r="BR42" i="20"/>
  <c r="BP42" i="20"/>
  <c r="BO42" i="20"/>
  <c r="BN42" i="20"/>
  <c r="BM42" i="20"/>
  <c r="BL42" i="20"/>
  <c r="BJ42" i="20"/>
  <c r="BI42" i="20"/>
  <c r="BH42" i="20"/>
  <c r="BG42" i="20"/>
  <c r="BF42" i="20"/>
  <c r="BC42" i="20"/>
  <c r="BB42" i="20"/>
  <c r="BA42" i="20"/>
  <c r="AZ42" i="20"/>
  <c r="AX42" i="20"/>
  <c r="AW42" i="20"/>
  <c r="AV42" i="20"/>
  <c r="AU42" i="20"/>
  <c r="AT42" i="20"/>
  <c r="AR42" i="20"/>
  <c r="AQ42" i="20"/>
  <c r="AP42" i="20"/>
  <c r="AO42" i="20"/>
  <c r="AN42" i="20"/>
  <c r="AL42" i="20"/>
  <c r="AK42" i="20"/>
  <c r="AJ42" i="20"/>
  <c r="AI42" i="20"/>
  <c r="AH42" i="20"/>
  <c r="AF42" i="20"/>
  <c r="AE42" i="20"/>
  <c r="AD42" i="20"/>
  <c r="AC42" i="20"/>
  <c r="AB42" i="20"/>
  <c r="Y42" i="20"/>
  <c r="X42" i="20"/>
  <c r="W42" i="20"/>
  <c r="V42" i="20"/>
  <c r="T42" i="20"/>
  <c r="S42" i="20"/>
  <c r="R42" i="20"/>
  <c r="Q42" i="20"/>
  <c r="P42" i="20"/>
  <c r="N42" i="20"/>
  <c r="M42" i="20"/>
  <c r="L42" i="20"/>
  <c r="K42" i="20"/>
  <c r="J42" i="20"/>
  <c r="H42" i="20"/>
  <c r="G42" i="20"/>
  <c r="F42" i="20"/>
  <c r="D42" i="20"/>
  <c r="C42" i="20"/>
  <c r="BS41" i="20"/>
  <c r="BR41" i="20"/>
  <c r="BP41" i="20"/>
  <c r="BO41" i="20"/>
  <c r="BN41" i="20"/>
  <c r="BM41" i="20"/>
  <c r="BL41" i="20"/>
  <c r="BI41" i="20"/>
  <c r="BH41" i="20"/>
  <c r="BG41" i="20"/>
  <c r="BF41" i="20"/>
  <c r="BC41" i="20"/>
  <c r="BB41" i="20"/>
  <c r="BA41" i="20"/>
  <c r="AZ41" i="20"/>
  <c r="AX41" i="20"/>
  <c r="AW41" i="20"/>
  <c r="AV41" i="20"/>
  <c r="AU41" i="20"/>
  <c r="AT41" i="20"/>
  <c r="AR41" i="20"/>
  <c r="AQ41" i="20"/>
  <c r="AP41" i="20"/>
  <c r="AO41" i="20"/>
  <c r="AN41" i="20"/>
  <c r="AL41" i="20"/>
  <c r="AK41" i="20"/>
  <c r="AJ41" i="20"/>
  <c r="AI41" i="20"/>
  <c r="AH41" i="20"/>
  <c r="AF41" i="20"/>
  <c r="AE41" i="20"/>
  <c r="AD41" i="20"/>
  <c r="AC41" i="20"/>
  <c r="AB41" i="20"/>
  <c r="Y41" i="20"/>
  <c r="X41" i="20"/>
  <c r="W41" i="20"/>
  <c r="V41" i="20"/>
  <c r="T41" i="20"/>
  <c r="S41" i="20"/>
  <c r="R41" i="20"/>
  <c r="Q41" i="20"/>
  <c r="P41" i="20"/>
  <c r="M41" i="20"/>
  <c r="L41" i="20"/>
  <c r="K41" i="20"/>
  <c r="J41" i="20"/>
  <c r="H41" i="20"/>
  <c r="G41" i="20"/>
  <c r="F41" i="20"/>
  <c r="D41" i="20"/>
  <c r="C41" i="20"/>
  <c r="BS40" i="20"/>
  <c r="BR40" i="20"/>
  <c r="BP40" i="20"/>
  <c r="BO40" i="20"/>
  <c r="BN40" i="20"/>
  <c r="BM40" i="20"/>
  <c r="BL40" i="20"/>
  <c r="BI40" i="20"/>
  <c r="BH40" i="20"/>
  <c r="BG40" i="20"/>
  <c r="BF40" i="20"/>
  <c r="BC40" i="20"/>
  <c r="BB40" i="20"/>
  <c r="BA40" i="20"/>
  <c r="AZ40" i="20"/>
  <c r="AX40" i="20"/>
  <c r="AW40" i="20"/>
  <c r="AV40" i="20"/>
  <c r="AU40" i="20"/>
  <c r="AT40" i="20"/>
  <c r="AR40" i="20"/>
  <c r="AQ40" i="20"/>
  <c r="AP40" i="20"/>
  <c r="AO40" i="20"/>
  <c r="AN40" i="20"/>
  <c r="AL40" i="20"/>
  <c r="AK40" i="20"/>
  <c r="AJ40" i="20"/>
  <c r="AI40" i="20"/>
  <c r="AH40" i="20"/>
  <c r="AF40" i="20"/>
  <c r="AE40" i="20"/>
  <c r="AD40" i="20"/>
  <c r="AC40" i="20"/>
  <c r="AB40" i="20"/>
  <c r="Y40" i="20"/>
  <c r="X40" i="20"/>
  <c r="W40" i="20"/>
  <c r="V40" i="20"/>
  <c r="T40" i="20"/>
  <c r="S40" i="20"/>
  <c r="R40" i="20"/>
  <c r="Q40" i="20"/>
  <c r="P40" i="20"/>
  <c r="M40" i="20"/>
  <c r="L40" i="20"/>
  <c r="K40" i="20"/>
  <c r="J40" i="20"/>
  <c r="H40" i="20"/>
  <c r="G40" i="20"/>
  <c r="F40" i="20"/>
  <c r="D40" i="20"/>
  <c r="C40" i="20"/>
  <c r="BS39" i="20"/>
  <c r="BR39" i="20"/>
  <c r="BP39" i="20"/>
  <c r="BO39" i="20"/>
  <c r="BN39" i="20"/>
  <c r="BM39" i="20"/>
  <c r="BL39" i="20"/>
  <c r="BI39" i="20"/>
  <c r="BH39" i="20"/>
  <c r="BG39" i="20"/>
  <c r="BF39" i="20"/>
  <c r="BC39" i="20"/>
  <c r="BB39" i="20"/>
  <c r="BA39" i="20"/>
  <c r="AZ39" i="20"/>
  <c r="AX39" i="20"/>
  <c r="AW39" i="20"/>
  <c r="AV39" i="20"/>
  <c r="AU39" i="20"/>
  <c r="AT39" i="20"/>
  <c r="AR39" i="20"/>
  <c r="AQ39" i="20"/>
  <c r="AP39" i="20"/>
  <c r="AO39" i="20"/>
  <c r="AN39" i="20"/>
  <c r="AL39" i="20"/>
  <c r="AK39" i="20"/>
  <c r="AJ39" i="20"/>
  <c r="AI39" i="20"/>
  <c r="AH39" i="20"/>
  <c r="AF39" i="20"/>
  <c r="AE39" i="20"/>
  <c r="AD39" i="20"/>
  <c r="AC39" i="20"/>
  <c r="AB39" i="20"/>
  <c r="Y39" i="20"/>
  <c r="X39" i="20"/>
  <c r="W39" i="20"/>
  <c r="V39" i="20"/>
  <c r="T39" i="20"/>
  <c r="S39" i="20"/>
  <c r="R39" i="20"/>
  <c r="Q39" i="20"/>
  <c r="P39" i="20"/>
  <c r="M39" i="20"/>
  <c r="L39" i="20"/>
  <c r="K39" i="20"/>
  <c r="J39" i="20"/>
  <c r="H39" i="20"/>
  <c r="G39" i="20"/>
  <c r="F39" i="20"/>
  <c r="D39" i="20"/>
  <c r="C39" i="20"/>
  <c r="BS38" i="20"/>
  <c r="BR38" i="20"/>
  <c r="BP38" i="20"/>
  <c r="BO38" i="20"/>
  <c r="BN38" i="20"/>
  <c r="BM38" i="20"/>
  <c r="BL38" i="20"/>
  <c r="BI38" i="20"/>
  <c r="BH38" i="20"/>
  <c r="BG38" i="20"/>
  <c r="BF38" i="20"/>
  <c r="BC38" i="20"/>
  <c r="BB38" i="20"/>
  <c r="BA38" i="20"/>
  <c r="AZ38" i="20"/>
  <c r="AX38" i="20"/>
  <c r="AW38" i="20"/>
  <c r="AV38" i="20"/>
  <c r="AU38" i="20"/>
  <c r="AT38" i="20"/>
  <c r="AR38" i="20"/>
  <c r="AQ38" i="20"/>
  <c r="AP38" i="20"/>
  <c r="AO38" i="20"/>
  <c r="AN38" i="20"/>
  <c r="AL38" i="20"/>
  <c r="AK38" i="20"/>
  <c r="AJ38" i="20"/>
  <c r="AI38" i="20"/>
  <c r="AH38" i="20"/>
  <c r="AF38" i="20"/>
  <c r="AE38" i="20"/>
  <c r="AD38" i="20"/>
  <c r="AC38" i="20"/>
  <c r="AB38" i="20"/>
  <c r="Y38" i="20"/>
  <c r="X38" i="20"/>
  <c r="W38" i="20"/>
  <c r="V38" i="20"/>
  <c r="T38" i="20"/>
  <c r="S38" i="20"/>
  <c r="R38" i="20"/>
  <c r="Q38" i="20"/>
  <c r="P38" i="20"/>
  <c r="M38" i="20"/>
  <c r="L38" i="20"/>
  <c r="K38" i="20"/>
  <c r="J38" i="20"/>
  <c r="H38" i="20"/>
  <c r="G38" i="20"/>
  <c r="F38" i="20"/>
  <c r="D38" i="20"/>
  <c r="C38" i="20"/>
  <c r="BS37" i="20"/>
  <c r="BR37" i="20"/>
  <c r="BP37" i="20"/>
  <c r="BO37" i="20"/>
  <c r="BN37" i="20"/>
  <c r="BM37" i="20"/>
  <c r="BL37" i="20"/>
  <c r="BI37" i="20"/>
  <c r="BH37" i="20"/>
  <c r="BG37" i="20"/>
  <c r="BF37" i="20"/>
  <c r="BC37" i="20"/>
  <c r="BB37" i="20"/>
  <c r="BA37" i="20"/>
  <c r="AZ37" i="20"/>
  <c r="AX37" i="20"/>
  <c r="AW37" i="20"/>
  <c r="AV37" i="20"/>
  <c r="AU37" i="20"/>
  <c r="AT37" i="20"/>
  <c r="AR37" i="20"/>
  <c r="AQ37" i="20"/>
  <c r="AP37" i="20"/>
  <c r="AO37" i="20"/>
  <c r="AN37" i="20"/>
  <c r="AL37" i="20"/>
  <c r="AK37" i="20"/>
  <c r="AJ37" i="20"/>
  <c r="AI37" i="20"/>
  <c r="AH37" i="20"/>
  <c r="AF37" i="20"/>
  <c r="AE37" i="20"/>
  <c r="AD37" i="20"/>
  <c r="AC37" i="20"/>
  <c r="AB37" i="20"/>
  <c r="Y37" i="20"/>
  <c r="X37" i="20"/>
  <c r="W37" i="20"/>
  <c r="V37" i="20"/>
  <c r="T37" i="20"/>
  <c r="S37" i="20"/>
  <c r="R37" i="20"/>
  <c r="Q37" i="20"/>
  <c r="P37" i="20"/>
  <c r="M37" i="20"/>
  <c r="L37" i="20"/>
  <c r="K37" i="20"/>
  <c r="J37" i="20"/>
  <c r="H37" i="20"/>
  <c r="G37" i="20"/>
  <c r="F37" i="20"/>
  <c r="D37" i="20"/>
  <c r="C37" i="20"/>
  <c r="BS36" i="20"/>
  <c r="BR36" i="20"/>
  <c r="BP36" i="20"/>
  <c r="BO36" i="20"/>
  <c r="BN36" i="20"/>
  <c r="BM36" i="20"/>
  <c r="BL36" i="20"/>
  <c r="BI36" i="20"/>
  <c r="BH36" i="20"/>
  <c r="BG36" i="20"/>
  <c r="BF36" i="20"/>
  <c r="BC36" i="20"/>
  <c r="BB36" i="20"/>
  <c r="BA36" i="20"/>
  <c r="AZ36" i="20"/>
  <c r="AX36" i="20"/>
  <c r="AW36" i="20"/>
  <c r="AV36" i="20"/>
  <c r="AU36" i="20"/>
  <c r="AT36" i="20"/>
  <c r="AR36" i="20"/>
  <c r="AQ36" i="20"/>
  <c r="AP36" i="20"/>
  <c r="AO36" i="20"/>
  <c r="AN36" i="20"/>
  <c r="AL36" i="20"/>
  <c r="AK36" i="20"/>
  <c r="AJ36" i="20"/>
  <c r="AI36" i="20"/>
  <c r="AH36" i="20"/>
  <c r="AF36" i="20"/>
  <c r="AE36" i="20"/>
  <c r="AD36" i="20"/>
  <c r="AC36" i="20"/>
  <c r="AB36" i="20"/>
  <c r="Y36" i="20"/>
  <c r="X36" i="20"/>
  <c r="W36" i="20"/>
  <c r="V36" i="20"/>
  <c r="T36" i="20"/>
  <c r="S36" i="20"/>
  <c r="R36" i="20"/>
  <c r="Q36" i="20"/>
  <c r="P36" i="20"/>
  <c r="N36" i="20"/>
  <c r="M36" i="20"/>
  <c r="L36" i="20"/>
  <c r="K36" i="20"/>
  <c r="J36" i="20"/>
  <c r="H36" i="20"/>
  <c r="G36" i="20"/>
  <c r="F36" i="20"/>
  <c r="D36" i="20"/>
  <c r="C36" i="20"/>
  <c r="BS35" i="20"/>
  <c r="BR35" i="20"/>
  <c r="BP35" i="20"/>
  <c r="BO35" i="20"/>
  <c r="BN35" i="20"/>
  <c r="BM35" i="20"/>
  <c r="BL35" i="20"/>
  <c r="BI35" i="20"/>
  <c r="BH35" i="20"/>
  <c r="BG35" i="20"/>
  <c r="BF35" i="20"/>
  <c r="BC35" i="20"/>
  <c r="BB35" i="20"/>
  <c r="BA35" i="20"/>
  <c r="AZ35" i="20"/>
  <c r="AX35" i="20"/>
  <c r="AW35" i="20"/>
  <c r="AV35" i="20"/>
  <c r="AU35" i="20"/>
  <c r="AT35" i="20"/>
  <c r="AR35" i="20"/>
  <c r="AQ35" i="20"/>
  <c r="AP35" i="20"/>
  <c r="AO35" i="20"/>
  <c r="AN35" i="20"/>
  <c r="AL35" i="20"/>
  <c r="AK35" i="20"/>
  <c r="AJ35" i="20"/>
  <c r="AI35" i="20"/>
  <c r="AH35" i="20"/>
  <c r="AF35" i="20"/>
  <c r="AE35" i="20"/>
  <c r="AD35" i="20"/>
  <c r="AC35" i="20"/>
  <c r="AB35" i="20"/>
  <c r="Y35" i="20"/>
  <c r="X35" i="20"/>
  <c r="W35" i="20"/>
  <c r="V35" i="20"/>
  <c r="T35" i="20"/>
  <c r="S35" i="20"/>
  <c r="R35" i="20"/>
  <c r="Q35" i="20"/>
  <c r="P35" i="20"/>
  <c r="M35" i="20"/>
  <c r="L35" i="20"/>
  <c r="K35" i="20"/>
  <c r="J35" i="20"/>
  <c r="H35" i="20"/>
  <c r="G35" i="20"/>
  <c r="F35" i="20"/>
  <c r="D35" i="20"/>
  <c r="C35" i="20"/>
  <c r="BS34" i="20"/>
  <c r="BR34" i="20"/>
  <c r="BP34" i="20"/>
  <c r="BO34" i="20"/>
  <c r="BN34" i="20"/>
  <c r="BM34" i="20"/>
  <c r="BL34" i="20"/>
  <c r="BI34" i="20"/>
  <c r="BH34" i="20"/>
  <c r="BG34" i="20"/>
  <c r="BF34" i="20"/>
  <c r="BC34" i="20"/>
  <c r="BB34" i="20"/>
  <c r="BA34" i="20"/>
  <c r="AZ34" i="20"/>
  <c r="AX34" i="20"/>
  <c r="AW34" i="20"/>
  <c r="AV34" i="20"/>
  <c r="AU34" i="20"/>
  <c r="AT34" i="20"/>
  <c r="AR34" i="20"/>
  <c r="AQ34" i="20"/>
  <c r="AP34" i="20"/>
  <c r="AO34" i="20"/>
  <c r="AN34" i="20"/>
  <c r="AL34" i="20"/>
  <c r="AK34" i="20"/>
  <c r="AJ34" i="20"/>
  <c r="AI34" i="20"/>
  <c r="AH34" i="20"/>
  <c r="AF34" i="20"/>
  <c r="AE34" i="20"/>
  <c r="AD34" i="20"/>
  <c r="AC34" i="20"/>
  <c r="AB34" i="20"/>
  <c r="Y34" i="20"/>
  <c r="X34" i="20"/>
  <c r="W34" i="20"/>
  <c r="V34" i="20"/>
  <c r="T34" i="20"/>
  <c r="S34" i="20"/>
  <c r="R34" i="20"/>
  <c r="Q34" i="20"/>
  <c r="P34" i="20"/>
  <c r="M34" i="20"/>
  <c r="L34" i="20"/>
  <c r="K34" i="20"/>
  <c r="J34" i="20"/>
  <c r="H34" i="20"/>
  <c r="G34" i="20"/>
  <c r="F34" i="20"/>
  <c r="D34" i="20"/>
  <c r="C34" i="20"/>
  <c r="E34" i="20" s="1"/>
  <c r="BS33" i="20"/>
  <c r="BR33" i="20"/>
  <c r="BP33" i="20"/>
  <c r="BO33" i="20"/>
  <c r="BN33" i="20"/>
  <c r="BM33" i="20"/>
  <c r="BL33" i="20"/>
  <c r="BI33" i="20"/>
  <c r="BH33" i="20"/>
  <c r="BG33" i="20"/>
  <c r="BF33" i="20"/>
  <c r="BC33" i="20"/>
  <c r="BB33" i="20"/>
  <c r="BA33" i="20"/>
  <c r="AZ33" i="20"/>
  <c r="AX33" i="20"/>
  <c r="AW33" i="20"/>
  <c r="AV33" i="20"/>
  <c r="AU33" i="20"/>
  <c r="AT33" i="20"/>
  <c r="AR33" i="20"/>
  <c r="AQ33" i="20"/>
  <c r="AP33" i="20"/>
  <c r="AO33" i="20"/>
  <c r="AN33" i="20"/>
  <c r="AL33" i="20"/>
  <c r="AK33" i="20"/>
  <c r="AJ33" i="20"/>
  <c r="AI33" i="20"/>
  <c r="AH33" i="20"/>
  <c r="AF33" i="20"/>
  <c r="AE33" i="20"/>
  <c r="AD33" i="20"/>
  <c r="AC33" i="20"/>
  <c r="AB33" i="20"/>
  <c r="Y33" i="20"/>
  <c r="X33" i="20"/>
  <c r="W33" i="20"/>
  <c r="V33" i="20"/>
  <c r="T33" i="20"/>
  <c r="S33" i="20"/>
  <c r="R33" i="20"/>
  <c r="Q33" i="20"/>
  <c r="P33" i="20"/>
  <c r="M33" i="20"/>
  <c r="L33" i="20"/>
  <c r="K33" i="20"/>
  <c r="J33" i="20"/>
  <c r="H33" i="20"/>
  <c r="G33" i="20"/>
  <c r="F33" i="20"/>
  <c r="D33" i="20"/>
  <c r="C33" i="20"/>
  <c r="BS32" i="20"/>
  <c r="BR32" i="20"/>
  <c r="BP32" i="20"/>
  <c r="BO32" i="20"/>
  <c r="BN32" i="20"/>
  <c r="BM32" i="20"/>
  <c r="BL32" i="20"/>
  <c r="BI32" i="20"/>
  <c r="BH32" i="20"/>
  <c r="BG32" i="20"/>
  <c r="BF32" i="20"/>
  <c r="BC32" i="20"/>
  <c r="BB32" i="20"/>
  <c r="BA32" i="20"/>
  <c r="AZ32" i="20"/>
  <c r="AX32" i="20"/>
  <c r="AW32" i="20"/>
  <c r="AV32" i="20"/>
  <c r="AU32" i="20"/>
  <c r="AT32" i="20"/>
  <c r="AR32" i="20"/>
  <c r="AQ32" i="20"/>
  <c r="AP32" i="20"/>
  <c r="AO32" i="20"/>
  <c r="AN32" i="20"/>
  <c r="AL32" i="20"/>
  <c r="AK32" i="20"/>
  <c r="AJ32" i="20"/>
  <c r="AI32" i="20"/>
  <c r="AH32" i="20"/>
  <c r="AF32" i="20"/>
  <c r="AE32" i="20"/>
  <c r="AD32" i="20"/>
  <c r="AC32" i="20"/>
  <c r="AB32" i="20"/>
  <c r="Y32" i="20"/>
  <c r="X32" i="20"/>
  <c r="W32" i="20"/>
  <c r="V32" i="20"/>
  <c r="T32" i="20"/>
  <c r="S32" i="20"/>
  <c r="R32" i="20"/>
  <c r="Q32" i="20"/>
  <c r="P32" i="20"/>
  <c r="M32" i="20"/>
  <c r="L32" i="20"/>
  <c r="K32" i="20"/>
  <c r="J32" i="20"/>
  <c r="H32" i="20"/>
  <c r="G32" i="20"/>
  <c r="F32" i="20"/>
  <c r="D32" i="20"/>
  <c r="C32" i="20"/>
  <c r="BS31" i="20"/>
  <c r="BR31" i="20"/>
  <c r="BP31" i="20"/>
  <c r="BO31" i="20"/>
  <c r="BN31" i="20"/>
  <c r="BM31" i="20"/>
  <c r="BL31" i="20"/>
  <c r="BI31" i="20"/>
  <c r="BH31" i="20"/>
  <c r="BG31" i="20"/>
  <c r="BF31" i="20"/>
  <c r="BC31" i="20"/>
  <c r="BB31" i="20"/>
  <c r="BA31" i="20"/>
  <c r="AZ31" i="20"/>
  <c r="AX31" i="20"/>
  <c r="AW31" i="20"/>
  <c r="AV31" i="20"/>
  <c r="AU31" i="20"/>
  <c r="AT31" i="20"/>
  <c r="AR31" i="20"/>
  <c r="AQ31" i="20"/>
  <c r="AP31" i="20"/>
  <c r="AO31" i="20"/>
  <c r="AN31" i="20"/>
  <c r="AL31" i="20"/>
  <c r="AK31" i="20"/>
  <c r="AJ31" i="20"/>
  <c r="AI31" i="20"/>
  <c r="AH31" i="20"/>
  <c r="AF31" i="20"/>
  <c r="AE31" i="20"/>
  <c r="AD31" i="20"/>
  <c r="AC31" i="20"/>
  <c r="AB31" i="20"/>
  <c r="Y31" i="20"/>
  <c r="X31" i="20"/>
  <c r="W31" i="20"/>
  <c r="V31" i="20"/>
  <c r="T31" i="20"/>
  <c r="S31" i="20"/>
  <c r="R31" i="20"/>
  <c r="Q31" i="20"/>
  <c r="P31" i="20"/>
  <c r="N31" i="20"/>
  <c r="M31" i="20"/>
  <c r="L31" i="20"/>
  <c r="K31" i="20"/>
  <c r="J31" i="20"/>
  <c r="H31" i="20"/>
  <c r="G31" i="20"/>
  <c r="F31" i="20"/>
  <c r="D31" i="20"/>
  <c r="C31" i="20"/>
  <c r="BT28" i="20"/>
  <c r="BS28" i="20"/>
  <c r="BR28" i="20"/>
  <c r="BP28" i="20"/>
  <c r="BO28" i="20"/>
  <c r="BN28" i="20"/>
  <c r="BM28" i="20"/>
  <c r="BL28" i="20"/>
  <c r="BJ28" i="20"/>
  <c r="BI28" i="20"/>
  <c r="BH28" i="20"/>
  <c r="BG28" i="20"/>
  <c r="BF28" i="20"/>
  <c r="BC28" i="20"/>
  <c r="BB28" i="20"/>
  <c r="BA28" i="20"/>
  <c r="AZ28" i="20"/>
  <c r="AX28" i="20"/>
  <c r="AW28" i="20"/>
  <c r="AV28" i="20"/>
  <c r="AU28" i="20"/>
  <c r="AT28" i="20"/>
  <c r="AR28" i="20"/>
  <c r="AQ28" i="20"/>
  <c r="AP28" i="20"/>
  <c r="AO28" i="20"/>
  <c r="AN28" i="20"/>
  <c r="AL28" i="20"/>
  <c r="AK28" i="20"/>
  <c r="AJ28" i="20"/>
  <c r="AI28" i="20"/>
  <c r="AH28" i="20"/>
  <c r="AF28" i="20"/>
  <c r="AE28" i="20"/>
  <c r="AD28" i="20"/>
  <c r="AC28" i="20"/>
  <c r="AB28" i="20"/>
  <c r="Z28" i="20"/>
  <c r="Y28" i="20"/>
  <c r="X28" i="20"/>
  <c r="W28" i="20"/>
  <c r="V28" i="20"/>
  <c r="T28" i="20"/>
  <c r="S28" i="20"/>
  <c r="R28" i="20"/>
  <c r="Q28" i="20"/>
  <c r="P28" i="20"/>
  <c r="N28" i="20"/>
  <c r="M28" i="20"/>
  <c r="L28" i="20"/>
  <c r="K28" i="20"/>
  <c r="J28" i="20"/>
  <c r="H28" i="20"/>
  <c r="G28" i="20"/>
  <c r="F28" i="20"/>
  <c r="D28" i="20"/>
  <c r="C28" i="20"/>
  <c r="BT27" i="20"/>
  <c r="BS27" i="20"/>
  <c r="BR27" i="20"/>
  <c r="BP27" i="20"/>
  <c r="BO27" i="20"/>
  <c r="BN27" i="20"/>
  <c r="BM27" i="20"/>
  <c r="BL27" i="20"/>
  <c r="BJ27" i="20"/>
  <c r="BI27" i="20"/>
  <c r="BH27" i="20"/>
  <c r="BG27" i="20"/>
  <c r="BF27" i="20"/>
  <c r="BC27" i="20"/>
  <c r="BB27" i="20"/>
  <c r="BA27" i="20"/>
  <c r="AZ27" i="20"/>
  <c r="AX27" i="20"/>
  <c r="AW27" i="20"/>
  <c r="AV27" i="20"/>
  <c r="AU27" i="20"/>
  <c r="AT27" i="20"/>
  <c r="AR27" i="20"/>
  <c r="AQ27" i="20"/>
  <c r="AP27" i="20"/>
  <c r="AO27" i="20"/>
  <c r="AN27" i="20"/>
  <c r="AL27" i="20"/>
  <c r="AK27" i="20"/>
  <c r="AJ27" i="20"/>
  <c r="AI27" i="20"/>
  <c r="AH27" i="20"/>
  <c r="AF27" i="20"/>
  <c r="AE27" i="20"/>
  <c r="AD27" i="20"/>
  <c r="AC27" i="20"/>
  <c r="AB27" i="20"/>
  <c r="Z27" i="20"/>
  <c r="Y27" i="20"/>
  <c r="X27" i="20"/>
  <c r="W27" i="20"/>
  <c r="V27" i="20"/>
  <c r="T27" i="20"/>
  <c r="S27" i="20"/>
  <c r="R27" i="20"/>
  <c r="Q27" i="20"/>
  <c r="P27" i="20"/>
  <c r="N27" i="20"/>
  <c r="M27" i="20"/>
  <c r="L27" i="20"/>
  <c r="K27" i="20"/>
  <c r="J27" i="20"/>
  <c r="H27" i="20"/>
  <c r="G27" i="20"/>
  <c r="F27" i="20"/>
  <c r="D27" i="20"/>
  <c r="C27" i="20"/>
  <c r="BT26" i="20"/>
  <c r="BS26" i="20"/>
  <c r="BR26" i="20"/>
  <c r="BP26" i="20"/>
  <c r="BO26" i="20"/>
  <c r="BN26" i="20"/>
  <c r="BM26" i="20"/>
  <c r="BL26" i="20"/>
  <c r="BJ26" i="20"/>
  <c r="BI26" i="20"/>
  <c r="BH26" i="20"/>
  <c r="BG26" i="20"/>
  <c r="BF26" i="20"/>
  <c r="BC26" i="20"/>
  <c r="BB26" i="20"/>
  <c r="BA26" i="20"/>
  <c r="AZ26" i="20"/>
  <c r="AX26" i="20"/>
  <c r="AW26" i="20"/>
  <c r="AV26" i="20"/>
  <c r="AU26" i="20"/>
  <c r="AT26" i="20"/>
  <c r="AR26" i="20"/>
  <c r="AQ26" i="20"/>
  <c r="AP26" i="20"/>
  <c r="AO26" i="20"/>
  <c r="AN26" i="20"/>
  <c r="AL26" i="20"/>
  <c r="AK26" i="20"/>
  <c r="AJ26" i="20"/>
  <c r="AI26" i="20"/>
  <c r="AH26" i="20"/>
  <c r="AF26" i="20"/>
  <c r="AE26" i="20"/>
  <c r="AD26" i="20"/>
  <c r="AC26" i="20"/>
  <c r="AB26" i="20"/>
  <c r="Z26" i="20"/>
  <c r="Y26" i="20"/>
  <c r="X26" i="20"/>
  <c r="W26" i="20"/>
  <c r="V26" i="20"/>
  <c r="T26" i="20"/>
  <c r="S26" i="20"/>
  <c r="R26" i="20"/>
  <c r="Q26" i="20"/>
  <c r="P26" i="20"/>
  <c r="N26" i="20"/>
  <c r="M26" i="20"/>
  <c r="L26" i="20"/>
  <c r="K26" i="20"/>
  <c r="J26" i="20"/>
  <c r="H26" i="20"/>
  <c r="G26" i="20"/>
  <c r="F26" i="20"/>
  <c r="D26" i="20"/>
  <c r="C26" i="20"/>
  <c r="BT25" i="20"/>
  <c r="BS25" i="20"/>
  <c r="BR25" i="20"/>
  <c r="BP25" i="20"/>
  <c r="BO25" i="20"/>
  <c r="BN25" i="20"/>
  <c r="BM25" i="20"/>
  <c r="BL25" i="20"/>
  <c r="BJ25" i="20"/>
  <c r="BI25" i="20"/>
  <c r="BH25" i="20"/>
  <c r="BG25" i="20"/>
  <c r="BF25" i="20"/>
  <c r="BC25" i="20"/>
  <c r="BB25" i="20"/>
  <c r="BA25" i="20"/>
  <c r="AZ25" i="20"/>
  <c r="AX25" i="20"/>
  <c r="AW25" i="20"/>
  <c r="AV25" i="20"/>
  <c r="AU25" i="20"/>
  <c r="AT25" i="20"/>
  <c r="AR25" i="20"/>
  <c r="AQ25" i="20"/>
  <c r="AP25" i="20"/>
  <c r="AO25" i="20"/>
  <c r="AN25" i="20"/>
  <c r="AL25" i="20"/>
  <c r="AK25" i="20"/>
  <c r="AJ25" i="20"/>
  <c r="AI25" i="20"/>
  <c r="AH25" i="20"/>
  <c r="AF25" i="20"/>
  <c r="AE25" i="20"/>
  <c r="AD25" i="20"/>
  <c r="AC25" i="20"/>
  <c r="AB25" i="20"/>
  <c r="Z25" i="20"/>
  <c r="Y25" i="20"/>
  <c r="X25" i="20"/>
  <c r="W25" i="20"/>
  <c r="V25" i="20"/>
  <c r="T25" i="20"/>
  <c r="S25" i="20"/>
  <c r="R25" i="20"/>
  <c r="Q25" i="20"/>
  <c r="P25" i="20"/>
  <c r="N25" i="20"/>
  <c r="M25" i="20"/>
  <c r="L25" i="20"/>
  <c r="K25" i="20"/>
  <c r="J25" i="20"/>
  <c r="H25" i="20"/>
  <c r="G25" i="20"/>
  <c r="F25" i="20"/>
  <c r="D25" i="20"/>
  <c r="C25" i="20"/>
  <c r="BT24" i="20"/>
  <c r="BS24" i="20"/>
  <c r="BR24" i="20"/>
  <c r="BP24" i="20"/>
  <c r="BO24" i="20"/>
  <c r="BN24" i="20"/>
  <c r="BM24" i="20"/>
  <c r="BL24" i="20"/>
  <c r="BJ24" i="20"/>
  <c r="BI24" i="20"/>
  <c r="BH24" i="20"/>
  <c r="BG24" i="20"/>
  <c r="BF24" i="20"/>
  <c r="BC24" i="20"/>
  <c r="BB24" i="20"/>
  <c r="BA24" i="20"/>
  <c r="AZ24" i="20"/>
  <c r="AX24" i="20"/>
  <c r="AW24" i="20"/>
  <c r="AV24" i="20"/>
  <c r="AU24" i="20"/>
  <c r="AT24" i="20"/>
  <c r="AR24" i="20"/>
  <c r="AQ24" i="20"/>
  <c r="AP24" i="20"/>
  <c r="AO24" i="20"/>
  <c r="AN24" i="20"/>
  <c r="AL24" i="20"/>
  <c r="AK24" i="20"/>
  <c r="AJ24" i="20"/>
  <c r="AI24" i="20"/>
  <c r="AH24" i="20"/>
  <c r="AF24" i="20"/>
  <c r="AE24" i="20"/>
  <c r="AD24" i="20"/>
  <c r="AC24" i="20"/>
  <c r="AB24" i="20"/>
  <c r="Z24" i="20"/>
  <c r="Y24" i="20"/>
  <c r="X24" i="20"/>
  <c r="W24" i="20"/>
  <c r="V24" i="20"/>
  <c r="T24" i="20"/>
  <c r="S24" i="20"/>
  <c r="R24" i="20"/>
  <c r="Q24" i="20"/>
  <c r="P24" i="20"/>
  <c r="N24" i="20"/>
  <c r="M24" i="20"/>
  <c r="L24" i="20"/>
  <c r="K24" i="20"/>
  <c r="J24" i="20"/>
  <c r="H24" i="20"/>
  <c r="G24" i="20"/>
  <c r="F24" i="20"/>
  <c r="D24" i="20"/>
  <c r="C24" i="20"/>
  <c r="BT23" i="20"/>
  <c r="BS23" i="20"/>
  <c r="BR23" i="20"/>
  <c r="BP23" i="20"/>
  <c r="BO23" i="20"/>
  <c r="BN23" i="20"/>
  <c r="BM23" i="20"/>
  <c r="BL23" i="20"/>
  <c r="BJ23" i="20"/>
  <c r="BI23" i="20"/>
  <c r="BH23" i="20"/>
  <c r="BG23" i="20"/>
  <c r="BF23" i="20"/>
  <c r="BC23" i="20"/>
  <c r="BB23" i="20"/>
  <c r="BA23" i="20"/>
  <c r="AZ23" i="20"/>
  <c r="AX23" i="20"/>
  <c r="AW23" i="20"/>
  <c r="AV23" i="20"/>
  <c r="AU23" i="20"/>
  <c r="AT23" i="20"/>
  <c r="AR23" i="20"/>
  <c r="AQ23" i="20"/>
  <c r="AP23" i="20"/>
  <c r="AO23" i="20"/>
  <c r="AN23" i="20"/>
  <c r="AL23" i="20"/>
  <c r="AK23" i="20"/>
  <c r="AJ23" i="20"/>
  <c r="AI23" i="20"/>
  <c r="AH23" i="20"/>
  <c r="AF23" i="20"/>
  <c r="AE23" i="20"/>
  <c r="AD23" i="20"/>
  <c r="AC23" i="20"/>
  <c r="AB23" i="20"/>
  <c r="Z23" i="20"/>
  <c r="Y23" i="20"/>
  <c r="X23" i="20"/>
  <c r="W23" i="20"/>
  <c r="V23" i="20"/>
  <c r="T23" i="20"/>
  <c r="S23" i="20"/>
  <c r="R23" i="20"/>
  <c r="Q23" i="20"/>
  <c r="P23" i="20"/>
  <c r="N23" i="20"/>
  <c r="M23" i="20"/>
  <c r="L23" i="20"/>
  <c r="K23" i="20"/>
  <c r="J23" i="20"/>
  <c r="H23" i="20"/>
  <c r="G23" i="20"/>
  <c r="F23" i="20"/>
  <c r="D23" i="20"/>
  <c r="C23" i="20"/>
  <c r="BT22" i="20"/>
  <c r="BS22" i="20"/>
  <c r="BR22" i="20"/>
  <c r="BP22" i="20"/>
  <c r="BO22" i="20"/>
  <c r="BN22" i="20"/>
  <c r="BM22" i="20"/>
  <c r="BL22" i="20"/>
  <c r="BJ22" i="20"/>
  <c r="BI22" i="20"/>
  <c r="BH22" i="20"/>
  <c r="BG22" i="20"/>
  <c r="BF22" i="20"/>
  <c r="BC22" i="20"/>
  <c r="BB22" i="20"/>
  <c r="BA22" i="20"/>
  <c r="AZ22" i="20"/>
  <c r="AX22" i="20"/>
  <c r="AW22" i="20"/>
  <c r="AV22" i="20"/>
  <c r="AU22" i="20"/>
  <c r="AT22" i="20"/>
  <c r="AR22" i="20"/>
  <c r="AQ22" i="20"/>
  <c r="AP22" i="20"/>
  <c r="AO22" i="20"/>
  <c r="AN22" i="20"/>
  <c r="AL22" i="20"/>
  <c r="AK22" i="20"/>
  <c r="AJ22" i="20"/>
  <c r="AI22" i="20"/>
  <c r="AH22" i="20"/>
  <c r="AF22" i="20"/>
  <c r="AE22" i="20"/>
  <c r="AD22" i="20"/>
  <c r="AC22" i="20"/>
  <c r="AB22" i="20"/>
  <c r="Z22" i="20"/>
  <c r="Y22" i="20"/>
  <c r="X22" i="20"/>
  <c r="W22" i="20"/>
  <c r="V22" i="20"/>
  <c r="T22" i="20"/>
  <c r="S22" i="20"/>
  <c r="R22" i="20"/>
  <c r="P22" i="20"/>
  <c r="N22" i="20"/>
  <c r="M22" i="20"/>
  <c r="L22" i="20"/>
  <c r="J22" i="20"/>
  <c r="H22" i="20"/>
  <c r="G22" i="20"/>
  <c r="F22" i="20"/>
  <c r="D22" i="20"/>
  <c r="C22" i="20"/>
  <c r="BT21" i="20"/>
  <c r="BS21" i="20"/>
  <c r="BR21" i="20"/>
  <c r="BP21" i="20"/>
  <c r="BO21" i="20"/>
  <c r="BN21" i="20"/>
  <c r="BM21" i="20"/>
  <c r="BL21" i="20"/>
  <c r="BJ21" i="20"/>
  <c r="BI21" i="20"/>
  <c r="BH21" i="20"/>
  <c r="BG21" i="20"/>
  <c r="BF21" i="20"/>
  <c r="BC21" i="20"/>
  <c r="BB21" i="20"/>
  <c r="BA21" i="20"/>
  <c r="AZ21" i="20"/>
  <c r="AX21" i="20"/>
  <c r="AW21" i="20"/>
  <c r="AV21" i="20"/>
  <c r="AU21" i="20"/>
  <c r="AT21" i="20"/>
  <c r="AR21" i="20"/>
  <c r="AQ21" i="20"/>
  <c r="AP21" i="20"/>
  <c r="AO21" i="20"/>
  <c r="AN21" i="20"/>
  <c r="AL21" i="20"/>
  <c r="AK21" i="20"/>
  <c r="AJ21" i="20"/>
  <c r="AI21" i="20"/>
  <c r="AH21" i="20"/>
  <c r="AF21" i="20"/>
  <c r="AE21" i="20"/>
  <c r="AD21" i="20"/>
  <c r="AC21" i="20"/>
  <c r="AB21" i="20"/>
  <c r="Z21" i="20"/>
  <c r="Y21" i="20"/>
  <c r="X21" i="20"/>
  <c r="W21" i="20"/>
  <c r="V21" i="20"/>
  <c r="T21" i="20"/>
  <c r="S21" i="20"/>
  <c r="R21" i="20"/>
  <c r="Q21" i="20"/>
  <c r="P21" i="20"/>
  <c r="N21" i="20"/>
  <c r="M21" i="20"/>
  <c r="L21" i="20"/>
  <c r="K21" i="20"/>
  <c r="J21" i="20"/>
  <c r="H21" i="20"/>
  <c r="G21" i="20"/>
  <c r="F21" i="20"/>
  <c r="D21" i="20"/>
  <c r="C21" i="20"/>
  <c r="BT20" i="20"/>
  <c r="BS20" i="20"/>
  <c r="BR20" i="20"/>
  <c r="BP20" i="20"/>
  <c r="BO20" i="20"/>
  <c r="BN20" i="20"/>
  <c r="BM20" i="20"/>
  <c r="BL20" i="20"/>
  <c r="BJ20" i="20"/>
  <c r="BI20" i="20"/>
  <c r="BH20" i="20"/>
  <c r="BG20" i="20"/>
  <c r="BF20" i="20"/>
  <c r="BC20" i="20"/>
  <c r="BB20" i="20"/>
  <c r="BA20" i="20"/>
  <c r="AZ20" i="20"/>
  <c r="AX20" i="20"/>
  <c r="AW20" i="20"/>
  <c r="AV20" i="20"/>
  <c r="AU20" i="20"/>
  <c r="AT20" i="20"/>
  <c r="AR20" i="20"/>
  <c r="AQ20" i="20"/>
  <c r="AP20" i="20"/>
  <c r="AO20" i="20"/>
  <c r="AN20" i="20"/>
  <c r="AL20" i="20"/>
  <c r="AK20" i="20"/>
  <c r="AJ20" i="20"/>
  <c r="AI20" i="20"/>
  <c r="AH20" i="20"/>
  <c r="AF20" i="20"/>
  <c r="AE20" i="20"/>
  <c r="AD20" i="20"/>
  <c r="AC20" i="20"/>
  <c r="AB20" i="20"/>
  <c r="Z20" i="20"/>
  <c r="Y20" i="20"/>
  <c r="X20" i="20"/>
  <c r="W20" i="20"/>
  <c r="V20" i="20"/>
  <c r="T20" i="20"/>
  <c r="S20" i="20"/>
  <c r="R20" i="20"/>
  <c r="Q20" i="20"/>
  <c r="P20" i="20"/>
  <c r="N20" i="20"/>
  <c r="M20" i="20"/>
  <c r="L20" i="20"/>
  <c r="K20" i="20"/>
  <c r="J20" i="20"/>
  <c r="H20" i="20"/>
  <c r="G20" i="20"/>
  <c r="F20" i="20"/>
  <c r="D20" i="20"/>
  <c r="C20" i="20"/>
  <c r="BT19" i="20"/>
  <c r="BS19" i="20"/>
  <c r="BR19" i="20"/>
  <c r="BP19" i="20"/>
  <c r="BO19" i="20"/>
  <c r="BN19" i="20"/>
  <c r="BM19" i="20"/>
  <c r="BL19" i="20"/>
  <c r="BJ19" i="20"/>
  <c r="BI19" i="20"/>
  <c r="BH19" i="20"/>
  <c r="BG19" i="20"/>
  <c r="BF19" i="20"/>
  <c r="BC19" i="20"/>
  <c r="BB19" i="20"/>
  <c r="BA19" i="20"/>
  <c r="AZ19" i="20"/>
  <c r="AX19" i="20"/>
  <c r="AW19" i="20"/>
  <c r="AV19" i="20"/>
  <c r="AU19" i="20"/>
  <c r="AT19" i="20"/>
  <c r="AR19" i="20"/>
  <c r="AQ19" i="20"/>
  <c r="AP19" i="20"/>
  <c r="AO19" i="20"/>
  <c r="AN19" i="20"/>
  <c r="AL19" i="20"/>
  <c r="AK19" i="20"/>
  <c r="AJ19" i="20"/>
  <c r="AI19" i="20"/>
  <c r="AH19" i="20"/>
  <c r="AF19" i="20"/>
  <c r="AE19" i="20"/>
  <c r="AD19" i="20"/>
  <c r="AC19" i="20"/>
  <c r="AB19" i="20"/>
  <c r="Z19" i="20"/>
  <c r="Y19" i="20"/>
  <c r="X19" i="20"/>
  <c r="W19" i="20"/>
  <c r="V19" i="20"/>
  <c r="T19" i="20"/>
  <c r="S19" i="20"/>
  <c r="R19" i="20"/>
  <c r="Q19" i="20"/>
  <c r="P19" i="20"/>
  <c r="N19" i="20"/>
  <c r="M19" i="20"/>
  <c r="L19" i="20"/>
  <c r="K19" i="20"/>
  <c r="J19" i="20"/>
  <c r="H19" i="20"/>
  <c r="G19" i="20"/>
  <c r="F19" i="20"/>
  <c r="D19" i="20"/>
  <c r="C19" i="20"/>
  <c r="BT18" i="20"/>
  <c r="BS18" i="20"/>
  <c r="BR18" i="20"/>
  <c r="BP18" i="20"/>
  <c r="BO18" i="20"/>
  <c r="BN18" i="20"/>
  <c r="BM18" i="20"/>
  <c r="BL18" i="20"/>
  <c r="BJ18" i="20"/>
  <c r="BI18" i="20"/>
  <c r="BH18" i="20"/>
  <c r="BG18" i="20"/>
  <c r="BF18" i="20"/>
  <c r="BC18" i="20"/>
  <c r="BB18" i="20"/>
  <c r="BA18" i="20"/>
  <c r="AZ18" i="20"/>
  <c r="AX18" i="20"/>
  <c r="AW18" i="20"/>
  <c r="AV18" i="20"/>
  <c r="AU18" i="20"/>
  <c r="AT18" i="20"/>
  <c r="AR18" i="20"/>
  <c r="AQ18" i="20"/>
  <c r="AP18" i="20"/>
  <c r="AO18" i="20"/>
  <c r="AN18" i="20"/>
  <c r="AL18" i="20"/>
  <c r="AK18" i="20"/>
  <c r="AJ18" i="20"/>
  <c r="AI18" i="20"/>
  <c r="AH18" i="20"/>
  <c r="AF18" i="20"/>
  <c r="AE18" i="20"/>
  <c r="AD18" i="20"/>
  <c r="AC18" i="20"/>
  <c r="AB18" i="20"/>
  <c r="Z18" i="20"/>
  <c r="Y18" i="20"/>
  <c r="X18" i="20"/>
  <c r="W18" i="20"/>
  <c r="V18" i="20"/>
  <c r="T18" i="20"/>
  <c r="S18" i="20"/>
  <c r="R18" i="20"/>
  <c r="Q18" i="20"/>
  <c r="P18" i="20"/>
  <c r="N18" i="20"/>
  <c r="M18" i="20"/>
  <c r="L18" i="20"/>
  <c r="K18" i="20"/>
  <c r="J18" i="20"/>
  <c r="H18" i="20"/>
  <c r="G18" i="20"/>
  <c r="F18" i="20"/>
  <c r="D18" i="20"/>
  <c r="C18" i="20"/>
  <c r="BT17" i="20"/>
  <c r="BS17" i="20"/>
  <c r="BR17" i="20"/>
  <c r="BP17" i="20"/>
  <c r="BO17" i="20"/>
  <c r="BN17" i="20"/>
  <c r="BM17" i="20"/>
  <c r="BL17" i="20"/>
  <c r="BJ17" i="20"/>
  <c r="BI17" i="20"/>
  <c r="BH17" i="20"/>
  <c r="BG17" i="20"/>
  <c r="BF17" i="20"/>
  <c r="BC17" i="20"/>
  <c r="BB17" i="20"/>
  <c r="BA17" i="20"/>
  <c r="AZ17" i="20"/>
  <c r="AX17" i="20"/>
  <c r="AW17" i="20"/>
  <c r="AV17" i="20"/>
  <c r="AU17" i="20"/>
  <c r="AT17" i="20"/>
  <c r="AR17" i="20"/>
  <c r="AQ17" i="20"/>
  <c r="AP17" i="20"/>
  <c r="AO17" i="20"/>
  <c r="AN17" i="20"/>
  <c r="AL17" i="20"/>
  <c r="AK17" i="20"/>
  <c r="AJ17" i="20"/>
  <c r="AI17" i="20"/>
  <c r="AH17" i="20"/>
  <c r="AF17" i="20"/>
  <c r="AE17" i="20"/>
  <c r="AD17" i="20"/>
  <c r="AC17" i="20"/>
  <c r="AB17" i="20"/>
  <c r="Z17" i="20"/>
  <c r="Y17" i="20"/>
  <c r="X17" i="20"/>
  <c r="W17" i="20"/>
  <c r="V17" i="20"/>
  <c r="T17" i="20"/>
  <c r="S17" i="20"/>
  <c r="R17" i="20"/>
  <c r="Q17" i="20"/>
  <c r="P17" i="20"/>
  <c r="N17" i="20"/>
  <c r="M17" i="20"/>
  <c r="L17" i="20"/>
  <c r="K17" i="20"/>
  <c r="J17" i="20"/>
  <c r="H17" i="20"/>
  <c r="G17" i="20"/>
  <c r="F17" i="20"/>
  <c r="D17" i="20"/>
  <c r="C17" i="20"/>
  <c r="BT16" i="20"/>
  <c r="BS16" i="20"/>
  <c r="BR16" i="20"/>
  <c r="BP16" i="20"/>
  <c r="BO16" i="20"/>
  <c r="BN16" i="20"/>
  <c r="BM16" i="20"/>
  <c r="BL16" i="20"/>
  <c r="BJ16" i="20"/>
  <c r="BI16" i="20"/>
  <c r="BH16" i="20"/>
  <c r="BG16" i="20"/>
  <c r="BF16" i="20"/>
  <c r="BC16" i="20"/>
  <c r="BB16" i="20"/>
  <c r="BA16" i="20"/>
  <c r="AZ16" i="20"/>
  <c r="AX16" i="20"/>
  <c r="AW16" i="20"/>
  <c r="AV16" i="20"/>
  <c r="AU16" i="20"/>
  <c r="AT16" i="20"/>
  <c r="AR16" i="20"/>
  <c r="AQ16" i="20"/>
  <c r="AP16" i="20"/>
  <c r="AO16" i="20"/>
  <c r="AN16" i="20"/>
  <c r="AL16" i="20"/>
  <c r="AK16" i="20"/>
  <c r="AJ16" i="20"/>
  <c r="AI16" i="20"/>
  <c r="AH16" i="20"/>
  <c r="AF16" i="20"/>
  <c r="AE16" i="20"/>
  <c r="AD16" i="20"/>
  <c r="AC16" i="20"/>
  <c r="AB16" i="20"/>
  <c r="Z16" i="20"/>
  <c r="Y16" i="20"/>
  <c r="X16" i="20"/>
  <c r="W16" i="20"/>
  <c r="V16" i="20"/>
  <c r="T16" i="20"/>
  <c r="S16" i="20"/>
  <c r="R16" i="20"/>
  <c r="Q16" i="20"/>
  <c r="P16" i="20"/>
  <c r="N16" i="20"/>
  <c r="M16" i="20"/>
  <c r="L16" i="20"/>
  <c r="K16" i="20"/>
  <c r="J16" i="20"/>
  <c r="H16" i="20"/>
  <c r="G16" i="20"/>
  <c r="F16" i="20"/>
  <c r="D16" i="20"/>
  <c r="C16" i="20"/>
  <c r="BT15" i="20"/>
  <c r="BS15" i="20"/>
  <c r="BR15" i="20"/>
  <c r="BP15" i="20"/>
  <c r="BO15" i="20"/>
  <c r="BN15" i="20"/>
  <c r="BM15" i="20"/>
  <c r="BL15" i="20"/>
  <c r="BJ15" i="20"/>
  <c r="BI15" i="20"/>
  <c r="BH15" i="20"/>
  <c r="BG15" i="20"/>
  <c r="BF15" i="20"/>
  <c r="BC15" i="20"/>
  <c r="BB15" i="20"/>
  <c r="BA15" i="20"/>
  <c r="AZ15" i="20"/>
  <c r="AX15" i="20"/>
  <c r="AW15" i="20"/>
  <c r="AV15" i="20"/>
  <c r="AU15" i="20"/>
  <c r="AT15" i="20"/>
  <c r="AR15" i="20"/>
  <c r="AQ15" i="20"/>
  <c r="AP15" i="20"/>
  <c r="AO15" i="20"/>
  <c r="AN15" i="20"/>
  <c r="AL15" i="20"/>
  <c r="AK15" i="20"/>
  <c r="AJ15" i="20"/>
  <c r="AI15" i="20"/>
  <c r="AH15" i="20"/>
  <c r="AF15" i="20"/>
  <c r="AE15" i="20"/>
  <c r="AD15" i="20"/>
  <c r="AC15" i="20"/>
  <c r="AB15" i="20"/>
  <c r="Z15" i="20"/>
  <c r="Y15" i="20"/>
  <c r="X15" i="20"/>
  <c r="W15" i="20"/>
  <c r="V15" i="20"/>
  <c r="T15" i="20"/>
  <c r="S15" i="20"/>
  <c r="R15" i="20"/>
  <c r="Q15" i="20"/>
  <c r="P15" i="20"/>
  <c r="N15" i="20"/>
  <c r="M15" i="20"/>
  <c r="L15" i="20"/>
  <c r="K15" i="20"/>
  <c r="J15" i="20"/>
  <c r="H15" i="20"/>
  <c r="G15" i="20"/>
  <c r="F15" i="20"/>
  <c r="D15" i="20"/>
  <c r="C15" i="20"/>
  <c r="BT14" i="20"/>
  <c r="BS14" i="20"/>
  <c r="BR14" i="20"/>
  <c r="BP14" i="20"/>
  <c r="BO14" i="20"/>
  <c r="BN14" i="20"/>
  <c r="BM14" i="20"/>
  <c r="BL14" i="20"/>
  <c r="BJ14" i="20"/>
  <c r="BI14" i="20"/>
  <c r="BH14" i="20"/>
  <c r="BG14" i="20"/>
  <c r="BF14" i="20"/>
  <c r="BC14" i="20"/>
  <c r="BB14" i="20"/>
  <c r="BA14" i="20"/>
  <c r="AZ14" i="20"/>
  <c r="AX14" i="20"/>
  <c r="AW14" i="20"/>
  <c r="AV14" i="20"/>
  <c r="AU14" i="20"/>
  <c r="AT14" i="20"/>
  <c r="AR14" i="20"/>
  <c r="AQ14" i="20"/>
  <c r="AP14" i="20"/>
  <c r="AO14" i="20"/>
  <c r="AN14" i="20"/>
  <c r="AL14" i="20"/>
  <c r="AK14" i="20"/>
  <c r="AJ14" i="20"/>
  <c r="AI14" i="20"/>
  <c r="AH14" i="20"/>
  <c r="AF14" i="20"/>
  <c r="AE14" i="20"/>
  <c r="AD14" i="20"/>
  <c r="AC14" i="20"/>
  <c r="AB14" i="20"/>
  <c r="Z14" i="20"/>
  <c r="Y14" i="20"/>
  <c r="X14" i="20"/>
  <c r="W14" i="20"/>
  <c r="V14" i="20"/>
  <c r="T14" i="20"/>
  <c r="S14" i="20"/>
  <c r="R14" i="20"/>
  <c r="Q14" i="20"/>
  <c r="P14" i="20"/>
  <c r="N14" i="20"/>
  <c r="M14" i="20"/>
  <c r="L14" i="20"/>
  <c r="K14" i="20"/>
  <c r="J14" i="20"/>
  <c r="H14" i="20"/>
  <c r="G14" i="20"/>
  <c r="F14" i="20"/>
  <c r="D14" i="20"/>
  <c r="C14" i="20"/>
  <c r="BT13" i="20"/>
  <c r="BS13" i="20"/>
  <c r="BR13" i="20"/>
  <c r="BP13" i="20"/>
  <c r="BO13" i="20"/>
  <c r="BN13" i="20"/>
  <c r="BM13" i="20"/>
  <c r="BL13" i="20"/>
  <c r="BJ13" i="20"/>
  <c r="BI13" i="20"/>
  <c r="BH13" i="20"/>
  <c r="BG13" i="20"/>
  <c r="BF13" i="20"/>
  <c r="BC13" i="20"/>
  <c r="BB13" i="20"/>
  <c r="BA13" i="20"/>
  <c r="AZ13" i="20"/>
  <c r="AX13" i="20"/>
  <c r="AW13" i="20"/>
  <c r="AV13" i="20"/>
  <c r="AU13" i="20"/>
  <c r="AT13" i="20"/>
  <c r="AR13" i="20"/>
  <c r="AQ13" i="20"/>
  <c r="AP13" i="20"/>
  <c r="AO13" i="20"/>
  <c r="AN13" i="20"/>
  <c r="AL13" i="20"/>
  <c r="AK13" i="20"/>
  <c r="AJ13" i="20"/>
  <c r="AI13" i="20"/>
  <c r="AH13" i="20"/>
  <c r="AF13" i="20"/>
  <c r="AE13" i="20"/>
  <c r="AD13" i="20"/>
  <c r="AC13" i="20"/>
  <c r="AB13" i="20"/>
  <c r="Z13" i="20"/>
  <c r="Y13" i="20"/>
  <c r="X13" i="20"/>
  <c r="W13" i="20"/>
  <c r="V13" i="20"/>
  <c r="S13" i="20"/>
  <c r="R13" i="20"/>
  <c r="Q13" i="20"/>
  <c r="P13" i="20"/>
  <c r="N13" i="20"/>
  <c r="M13" i="20"/>
  <c r="L13" i="20"/>
  <c r="K13" i="20"/>
  <c r="J13" i="20"/>
  <c r="H13" i="20"/>
  <c r="G13" i="20"/>
  <c r="F13" i="20"/>
  <c r="D13" i="20"/>
  <c r="C13" i="20"/>
  <c r="BT12" i="20"/>
  <c r="BS12" i="20"/>
  <c r="BR12" i="20"/>
  <c r="BP12" i="20"/>
  <c r="BO12" i="20"/>
  <c r="BN12" i="20"/>
  <c r="BM12" i="20"/>
  <c r="BL12" i="20"/>
  <c r="BJ12" i="20"/>
  <c r="BI12" i="20"/>
  <c r="BH12" i="20"/>
  <c r="BG12" i="20"/>
  <c r="BF12" i="20"/>
  <c r="BC12" i="20"/>
  <c r="BB12" i="20"/>
  <c r="BA12" i="20"/>
  <c r="AZ12" i="20"/>
  <c r="AX12" i="20"/>
  <c r="AW12" i="20"/>
  <c r="AV12" i="20"/>
  <c r="AU12" i="20"/>
  <c r="AT12" i="20"/>
  <c r="AR12" i="20"/>
  <c r="AQ12" i="20"/>
  <c r="AP12" i="20"/>
  <c r="AO12" i="20"/>
  <c r="AN12" i="20"/>
  <c r="AL12" i="20"/>
  <c r="AK12" i="20"/>
  <c r="AJ12" i="20"/>
  <c r="AI12" i="20"/>
  <c r="AH12" i="20"/>
  <c r="AF12" i="20"/>
  <c r="AE12" i="20"/>
  <c r="AD12" i="20"/>
  <c r="AC12" i="20"/>
  <c r="AB12" i="20"/>
  <c r="Z12" i="20"/>
  <c r="Y12" i="20"/>
  <c r="X12" i="20"/>
  <c r="W12" i="20"/>
  <c r="V12" i="20"/>
  <c r="T12" i="20"/>
  <c r="S12" i="20"/>
  <c r="R12" i="20"/>
  <c r="Q12" i="20"/>
  <c r="P12" i="20"/>
  <c r="N12" i="20"/>
  <c r="M12" i="20"/>
  <c r="L12" i="20"/>
  <c r="K12" i="20"/>
  <c r="J12" i="20"/>
  <c r="H12" i="20"/>
  <c r="G12" i="20"/>
  <c r="F12" i="20"/>
  <c r="D12" i="20"/>
  <c r="C12" i="20"/>
  <c r="BT8" i="20"/>
  <c r="BS8" i="20"/>
  <c r="BR8" i="20"/>
  <c r="BP8" i="20"/>
  <c r="BO8" i="20"/>
  <c r="BN8" i="20"/>
  <c r="BM8" i="20"/>
  <c r="BL8" i="20"/>
  <c r="BJ8" i="20"/>
  <c r="BI8" i="20"/>
  <c r="BH8" i="20"/>
  <c r="BG8" i="20"/>
  <c r="BF8" i="20"/>
  <c r="BC8" i="20"/>
  <c r="BB8" i="20"/>
  <c r="BA8" i="20"/>
  <c r="AZ8" i="20"/>
  <c r="AX8" i="20"/>
  <c r="AW8" i="20"/>
  <c r="AV8" i="20"/>
  <c r="AU8" i="20"/>
  <c r="AT8" i="20"/>
  <c r="AR8" i="20"/>
  <c r="AQ8" i="20"/>
  <c r="AP8" i="20"/>
  <c r="AO8" i="20"/>
  <c r="AN8" i="20"/>
  <c r="AK8" i="20"/>
  <c r="AJ8" i="20"/>
  <c r="AI8" i="20"/>
  <c r="AH8" i="20"/>
  <c r="AE8" i="20"/>
  <c r="AD8" i="20"/>
  <c r="AC8" i="20"/>
  <c r="AB8" i="20"/>
  <c r="Y8" i="20"/>
  <c r="X8" i="20"/>
  <c r="W8" i="20"/>
  <c r="V8" i="20"/>
  <c r="S8" i="20"/>
  <c r="R8" i="20"/>
  <c r="P8" i="20"/>
  <c r="M8" i="20"/>
  <c r="L8" i="20"/>
  <c r="J8" i="20"/>
  <c r="H8" i="20"/>
  <c r="G8" i="20"/>
  <c r="F8" i="20"/>
  <c r="D8" i="20"/>
  <c r="C8" i="20"/>
  <c r="BT7" i="20"/>
  <c r="BS7" i="20"/>
  <c r="BR7" i="20"/>
  <c r="BP7" i="20"/>
  <c r="BO7" i="20"/>
  <c r="BN7" i="20"/>
  <c r="BM7" i="20"/>
  <c r="BL7" i="20"/>
  <c r="BJ7" i="20"/>
  <c r="BI7" i="20"/>
  <c r="BH7" i="20"/>
  <c r="BG7" i="20"/>
  <c r="BF7" i="20"/>
  <c r="BC7" i="20"/>
  <c r="BB7" i="20"/>
  <c r="BA7" i="20"/>
  <c r="AZ7" i="20"/>
  <c r="AX7" i="20"/>
  <c r="AW7" i="20"/>
  <c r="AV7" i="20"/>
  <c r="AU7" i="20"/>
  <c r="AT7" i="20"/>
  <c r="AR7" i="20"/>
  <c r="AQ7" i="20"/>
  <c r="AP7" i="20"/>
  <c r="AO7" i="20"/>
  <c r="AN7" i="20"/>
  <c r="AL7" i="20"/>
  <c r="AK7" i="20"/>
  <c r="AJ7" i="20"/>
  <c r="AI7" i="20"/>
  <c r="AH7" i="20"/>
  <c r="AF7" i="20"/>
  <c r="AE7" i="20"/>
  <c r="AD7" i="20"/>
  <c r="AC7" i="20"/>
  <c r="AB7" i="20"/>
  <c r="Z7" i="20"/>
  <c r="Y7" i="20"/>
  <c r="X7" i="20"/>
  <c r="W7" i="20"/>
  <c r="V7" i="20"/>
  <c r="T7" i="20"/>
  <c r="S7" i="20"/>
  <c r="R7" i="20"/>
  <c r="P7" i="20"/>
  <c r="M7" i="20"/>
  <c r="L7" i="20"/>
  <c r="J7" i="20"/>
  <c r="H7" i="20"/>
  <c r="G7" i="20"/>
  <c r="F7" i="20"/>
  <c r="D7" i="20"/>
  <c r="C7" i="20"/>
  <c r="BT6" i="20"/>
  <c r="BS6" i="20"/>
  <c r="BR6" i="20"/>
  <c r="BP6" i="20"/>
  <c r="BO6" i="20"/>
  <c r="BN6" i="20"/>
  <c r="BM6" i="20"/>
  <c r="BL6" i="20"/>
  <c r="BJ6" i="20"/>
  <c r="BI6" i="20"/>
  <c r="BH6" i="20"/>
  <c r="BG6" i="20"/>
  <c r="BF6" i="20"/>
  <c r="BC6" i="20"/>
  <c r="BB6" i="20"/>
  <c r="BA6" i="20"/>
  <c r="AZ6" i="20"/>
  <c r="AX6" i="20"/>
  <c r="AW6" i="20"/>
  <c r="AV6" i="20"/>
  <c r="AU6" i="20"/>
  <c r="AT6" i="20"/>
  <c r="AR6" i="20"/>
  <c r="AQ6" i="20"/>
  <c r="AP6" i="20"/>
  <c r="AO6" i="20"/>
  <c r="AN6" i="20"/>
  <c r="AL6" i="20"/>
  <c r="AK6" i="20"/>
  <c r="AJ6" i="20"/>
  <c r="AI6" i="20"/>
  <c r="AH6" i="20"/>
  <c r="AF6" i="20"/>
  <c r="AE6" i="20"/>
  <c r="AD6" i="20"/>
  <c r="AC6" i="20"/>
  <c r="AB6" i="20"/>
  <c r="Z6" i="20"/>
  <c r="Y6" i="20"/>
  <c r="X6" i="20"/>
  <c r="W6" i="20"/>
  <c r="V6" i="20"/>
  <c r="T6" i="20"/>
  <c r="S6" i="20"/>
  <c r="R6" i="20"/>
  <c r="P6" i="20"/>
  <c r="M6" i="20"/>
  <c r="L6" i="20"/>
  <c r="J6" i="20"/>
  <c r="H6" i="20"/>
  <c r="G6" i="20"/>
  <c r="F6" i="20"/>
  <c r="D6" i="20"/>
  <c r="C6" i="20"/>
  <c r="BT5" i="20"/>
  <c r="BS5" i="20"/>
  <c r="BR5" i="20"/>
  <c r="BP5" i="20"/>
  <c r="BO5" i="20"/>
  <c r="BN5" i="20"/>
  <c r="BM5" i="20"/>
  <c r="BL5" i="20"/>
  <c r="BJ5" i="20"/>
  <c r="BI5" i="20"/>
  <c r="BH5" i="20"/>
  <c r="BG5" i="20"/>
  <c r="BF5" i="20"/>
  <c r="BC5" i="20"/>
  <c r="BB5" i="20"/>
  <c r="BA5" i="20"/>
  <c r="AZ5" i="20"/>
  <c r="AX5" i="20"/>
  <c r="AW5" i="20"/>
  <c r="AV5" i="20"/>
  <c r="AU5" i="20"/>
  <c r="AT5" i="20"/>
  <c r="AR5" i="20"/>
  <c r="AQ5" i="20"/>
  <c r="AP5" i="20"/>
  <c r="AO5" i="20"/>
  <c r="AN5" i="20"/>
  <c r="AL5" i="20"/>
  <c r="AK5" i="20"/>
  <c r="AJ5" i="20"/>
  <c r="AI5" i="20"/>
  <c r="AH5" i="20"/>
  <c r="AF5" i="20"/>
  <c r="AE5" i="20"/>
  <c r="AD5" i="20"/>
  <c r="AC5" i="20"/>
  <c r="AB5" i="20"/>
  <c r="Z5" i="20"/>
  <c r="Y5" i="20"/>
  <c r="X5" i="20"/>
  <c r="W5" i="20"/>
  <c r="V5" i="20"/>
  <c r="S5" i="20"/>
  <c r="R5" i="20"/>
  <c r="P5" i="20"/>
  <c r="N5" i="20"/>
  <c r="M5" i="20"/>
  <c r="L5" i="20"/>
  <c r="J5" i="20"/>
  <c r="H5" i="20"/>
  <c r="G5" i="20"/>
  <c r="F5" i="20"/>
  <c r="D5" i="20"/>
  <c r="C5" i="20"/>
  <c r="BT4" i="20"/>
  <c r="BS4" i="20"/>
  <c r="BR4" i="20"/>
  <c r="BP4" i="20"/>
  <c r="BO4" i="20"/>
  <c r="BN4" i="20"/>
  <c r="BM4" i="20"/>
  <c r="BL4" i="20"/>
  <c r="BJ4" i="20"/>
  <c r="BI4" i="20"/>
  <c r="BH4" i="20"/>
  <c r="BG4" i="20"/>
  <c r="BF4" i="20"/>
  <c r="BC4" i="20"/>
  <c r="BB4" i="20"/>
  <c r="BA4" i="20"/>
  <c r="AZ4" i="20"/>
  <c r="AX4" i="20"/>
  <c r="AW4" i="20"/>
  <c r="AV4" i="20"/>
  <c r="AU4" i="20"/>
  <c r="AT4" i="20"/>
  <c r="AR4" i="20"/>
  <c r="AQ4" i="20"/>
  <c r="AP4" i="20"/>
  <c r="AO4" i="20"/>
  <c r="AN4" i="20"/>
  <c r="AL4" i="20"/>
  <c r="AK4" i="20"/>
  <c r="AJ4" i="20"/>
  <c r="AI4" i="20"/>
  <c r="AH4" i="20"/>
  <c r="AF4" i="20"/>
  <c r="AE4" i="20"/>
  <c r="AD4" i="20"/>
  <c r="AC4" i="20"/>
  <c r="AB4" i="20"/>
  <c r="Z4" i="20"/>
  <c r="Y4" i="20"/>
  <c r="X4" i="20"/>
  <c r="W4" i="20"/>
  <c r="V4" i="20"/>
  <c r="S4" i="20"/>
  <c r="R4" i="20"/>
  <c r="Q4" i="20"/>
  <c r="P4" i="20"/>
  <c r="N4" i="20"/>
  <c r="M4" i="20"/>
  <c r="L4" i="20"/>
  <c r="J4" i="20"/>
  <c r="H4" i="20"/>
  <c r="G4" i="20"/>
  <c r="F4" i="20"/>
  <c r="D4" i="20"/>
  <c r="C4" i="20"/>
  <c r="CC12" i="20" l="1"/>
  <c r="CC13" i="20"/>
  <c r="CC24" i="20"/>
  <c r="CC28" i="20"/>
  <c r="CC19" i="20"/>
  <c r="CC25" i="20"/>
  <c r="CC4" i="20"/>
  <c r="CC6" i="20"/>
  <c r="CC20" i="20"/>
  <c r="BU5" i="20"/>
  <c r="CA5" i="20"/>
  <c r="CC23" i="20"/>
  <c r="CC5" i="20"/>
  <c r="CC7" i="20"/>
  <c r="CC18" i="20"/>
  <c r="CC8" i="20"/>
  <c r="CC22" i="20"/>
  <c r="CA20" i="20"/>
  <c r="BU20" i="20"/>
  <c r="BU8" i="20"/>
  <c r="CA8" i="20"/>
  <c r="BU7" i="20"/>
  <c r="CA7" i="20"/>
  <c r="CB18" i="24"/>
  <c r="CB20" i="24"/>
  <c r="CB23" i="24"/>
  <c r="CB25" i="24"/>
  <c r="CB28" i="24"/>
  <c r="CB6" i="24"/>
  <c r="CB12" i="24"/>
  <c r="CB13" i="24"/>
  <c r="CB19" i="24"/>
  <c r="CB22" i="24"/>
  <c r="CB24" i="24"/>
  <c r="CB4" i="24"/>
  <c r="E18" i="20"/>
  <c r="E31" i="20"/>
  <c r="E32" i="20"/>
  <c r="E36" i="20"/>
  <c r="E7" i="20"/>
  <c r="E35" i="20"/>
  <c r="E15" i="20"/>
  <c r="E19" i="20"/>
  <c r="E21" i="20"/>
  <c r="E24" i="20"/>
  <c r="E26" i="20"/>
  <c r="E28" i="20"/>
  <c r="E39" i="20"/>
  <c r="E45" i="20"/>
  <c r="E8" i="20"/>
  <c r="E20" i="20"/>
  <c r="E22" i="20"/>
  <c r="E23" i="20"/>
  <c r="E41" i="20"/>
  <c r="E12" i="20"/>
  <c r="E40" i="20"/>
  <c r="E46" i="20"/>
  <c r="E6" i="20"/>
  <c r="E17" i="20"/>
  <c r="E4" i="20"/>
  <c r="E5" i="20"/>
  <c r="E13" i="20"/>
  <c r="E33" i="20"/>
  <c r="E38" i="20"/>
  <c r="E42" i="20"/>
  <c r="E43" i="20"/>
  <c r="E44" i="20"/>
  <c r="E27" i="20"/>
  <c r="E14" i="20"/>
  <c r="E16" i="20"/>
  <c r="E25" i="20"/>
  <c r="E37" i="20"/>
  <c r="CB5" i="24"/>
  <c r="CB14" i="24"/>
  <c r="CB15" i="24"/>
  <c r="CB17" i="24"/>
  <c r="CB21" i="24"/>
  <c r="CB26" i="24"/>
  <c r="CB16" i="24"/>
  <c r="CB27" i="24"/>
  <c r="BP30" i="19"/>
  <c r="BO30" i="19"/>
  <c r="BP11" i="19"/>
  <c r="BO11" i="19"/>
  <c r="BP9" i="19"/>
  <c r="BO9" i="19"/>
  <c r="CA9" i="19" s="1"/>
  <c r="CD9" i="19" s="1"/>
  <c r="BP30" i="1"/>
  <c r="BO30" i="1"/>
  <c r="BP11" i="1"/>
  <c r="BO11" i="1"/>
  <c r="CA11" i="1" s="1"/>
  <c r="CD11" i="1" s="1"/>
  <c r="BP9" i="1"/>
  <c r="BP10" i="1" s="1"/>
  <c r="BO9" i="1"/>
  <c r="BI30" i="19"/>
  <c r="BJ11" i="19"/>
  <c r="BI11" i="19"/>
  <c r="BJ9" i="19"/>
  <c r="BJ30" i="1"/>
  <c r="BI30" i="1"/>
  <c r="BJ11" i="1"/>
  <c r="BI11" i="1"/>
  <c r="BJ9" i="1"/>
  <c r="BJ10" i="1" s="1"/>
  <c r="BI9" i="1"/>
  <c r="BI10" i="1" s="1"/>
  <c r="BD30" i="19"/>
  <c r="BC30" i="19"/>
  <c r="BC11" i="19"/>
  <c r="BC9" i="19"/>
  <c r="BC30" i="1"/>
  <c r="BC11" i="1"/>
  <c r="BC9" i="1"/>
  <c r="BC10" i="1" s="1"/>
  <c r="AX30" i="19"/>
  <c r="AW30" i="19"/>
  <c r="AX11" i="19"/>
  <c r="AW11" i="19"/>
  <c r="AX9" i="19"/>
  <c r="AX10" i="19" s="1"/>
  <c r="AW9" i="19"/>
  <c r="AX30" i="1"/>
  <c r="AW30" i="1"/>
  <c r="AX11" i="1"/>
  <c r="AW11" i="1"/>
  <c r="AX9" i="1"/>
  <c r="AW9" i="1"/>
  <c r="AW10" i="1" s="1"/>
  <c r="AR30" i="19"/>
  <c r="AQ30" i="19"/>
  <c r="AR11" i="19"/>
  <c r="AQ11" i="19"/>
  <c r="AR9" i="19"/>
  <c r="AQ9" i="19"/>
  <c r="AR30" i="1"/>
  <c r="AQ30" i="1"/>
  <c r="AR11" i="1"/>
  <c r="AQ11" i="1"/>
  <c r="AQ29" i="1" s="1"/>
  <c r="AR9" i="1"/>
  <c r="AR10" i="1" s="1"/>
  <c r="AQ9" i="1"/>
  <c r="AQ10" i="1" s="1"/>
  <c r="AL30" i="19"/>
  <c r="AK30" i="19"/>
  <c r="AL11" i="19"/>
  <c r="AK11" i="19"/>
  <c r="AK9" i="19"/>
  <c r="AK10" i="19" s="1"/>
  <c r="AL30" i="1"/>
  <c r="AK30" i="1"/>
  <c r="AL11" i="1"/>
  <c r="AK11" i="1"/>
  <c r="AL9" i="1"/>
  <c r="AL10" i="1" s="1"/>
  <c r="AK9" i="1"/>
  <c r="AF30" i="19"/>
  <c r="AE30" i="19"/>
  <c r="AF11" i="19"/>
  <c r="AE11" i="19"/>
  <c r="AE9" i="19"/>
  <c r="AF30" i="1"/>
  <c r="AE30" i="1"/>
  <c r="AF11" i="1"/>
  <c r="AE11" i="1"/>
  <c r="AF9" i="1"/>
  <c r="AF10" i="1" s="1"/>
  <c r="AE9" i="1"/>
  <c r="AE10" i="1" s="1"/>
  <c r="Y30" i="19"/>
  <c r="Z11" i="19"/>
  <c r="Y11" i="19"/>
  <c r="Z9" i="19"/>
  <c r="Y9" i="19"/>
  <c r="Z30" i="1"/>
  <c r="Y30" i="1"/>
  <c r="Z11" i="1"/>
  <c r="Y11" i="1"/>
  <c r="Y9" i="1"/>
  <c r="T30" i="19"/>
  <c r="S30" i="19"/>
  <c r="S11" i="19"/>
  <c r="S9" i="19"/>
  <c r="T30" i="1"/>
  <c r="S30" i="1"/>
  <c r="S11" i="1"/>
  <c r="S9" i="1"/>
  <c r="S10" i="1" s="1"/>
  <c r="T9" i="1" s="1"/>
  <c r="T10" i="1" s="1"/>
  <c r="CD5" i="20" l="1"/>
  <c r="CD8" i="20"/>
  <c r="CD7" i="20"/>
  <c r="CD20" i="20"/>
  <c r="CB8" i="24"/>
  <c r="CB7" i="24"/>
  <c r="BO10" i="1"/>
  <c r="CA10" i="1" s="1"/>
  <c r="CD10" i="1" s="1"/>
  <c r="CA9" i="1"/>
  <c r="CD9" i="1" s="1"/>
  <c r="BI50" i="19"/>
  <c r="BU9" i="20"/>
  <c r="BU10" i="20" s="1"/>
  <c r="AW29" i="19"/>
  <c r="AW47" i="19" s="1"/>
  <c r="Y29" i="19"/>
  <c r="Y47" i="19" s="1"/>
  <c r="Y10" i="19"/>
  <c r="T8" i="24"/>
  <c r="AW10" i="19"/>
  <c r="BU30" i="20"/>
  <c r="BU11" i="20"/>
  <c r="AX29" i="19"/>
  <c r="AX47" i="19" s="1"/>
  <c r="AQ47" i="1"/>
  <c r="AX29" i="1"/>
  <c r="AX47" i="1" s="1"/>
  <c r="Y29" i="1"/>
  <c r="Y47" i="1" s="1"/>
  <c r="Z29" i="19"/>
  <c r="AQ29" i="19"/>
  <c r="AQ47" i="19" s="1"/>
  <c r="AK29" i="19"/>
  <c r="AL29" i="1"/>
  <c r="AL47" i="1" s="1"/>
  <c r="AW29" i="1"/>
  <c r="AW47" i="1" s="1"/>
  <c r="AR29" i="19"/>
  <c r="AR47" i="19" s="1"/>
  <c r="AK29" i="1"/>
  <c r="AK47" i="1" s="1"/>
  <c r="Z10" i="19"/>
  <c r="AK47" i="19"/>
  <c r="BC29" i="19"/>
  <c r="BC47" i="19" s="1"/>
  <c r="BI29" i="19"/>
  <c r="BI47" i="19" s="1"/>
  <c r="BO29" i="19"/>
  <c r="S29" i="19"/>
  <c r="S47" i="19" s="1"/>
  <c r="AE29" i="19"/>
  <c r="AE47" i="19" s="1"/>
  <c r="BJ29" i="19"/>
  <c r="BP29" i="19"/>
  <c r="BP47" i="19" s="1"/>
  <c r="Y10" i="1"/>
  <c r="AX10" i="1"/>
  <c r="BO29" i="1"/>
  <c r="S29" i="1"/>
  <c r="S47" i="1" s="1"/>
  <c r="BP29" i="1"/>
  <c r="BP47" i="1" s="1"/>
  <c r="BP10" i="19"/>
  <c r="BO10" i="19"/>
  <c r="CA10" i="19" s="1"/>
  <c r="BI29" i="1"/>
  <c r="BI47" i="1" s="1"/>
  <c r="BI10" i="19"/>
  <c r="BJ29" i="1"/>
  <c r="BJ47" i="1" s="1"/>
  <c r="BJ10" i="19"/>
  <c r="BC29" i="1"/>
  <c r="BC47" i="1" s="1"/>
  <c r="BC10" i="19"/>
  <c r="AR29" i="1"/>
  <c r="AR47" i="1" s="1"/>
  <c r="AR10" i="19"/>
  <c r="AQ10" i="19"/>
  <c r="AK10" i="1"/>
  <c r="AE29" i="1"/>
  <c r="AE47" i="1" s="1"/>
  <c r="AE10" i="19"/>
  <c r="AF29" i="1"/>
  <c r="AF47" i="1" s="1"/>
  <c r="S10" i="19"/>
  <c r="BQ46" i="20"/>
  <c r="BQ45" i="20"/>
  <c r="BQ43" i="20"/>
  <c r="BS30" i="20"/>
  <c r="BQ42" i="20"/>
  <c r="BQ41" i="20"/>
  <c r="BQ39" i="20"/>
  <c r="BQ38" i="20"/>
  <c r="BQ37" i="20"/>
  <c r="BQ35" i="20"/>
  <c r="BQ33" i="20"/>
  <c r="BR30" i="20"/>
  <c r="BQ27" i="20"/>
  <c r="BQ25" i="20"/>
  <c r="BQ24" i="20"/>
  <c r="BQ22" i="20"/>
  <c r="BQ21" i="20"/>
  <c r="BQ19" i="20"/>
  <c r="BQ18" i="20"/>
  <c r="BQ17" i="20"/>
  <c r="BQ16" i="20"/>
  <c r="BQ15" i="20"/>
  <c r="BQ13" i="20"/>
  <c r="BT11" i="20"/>
  <c r="BS11" i="20"/>
  <c r="BQ12" i="20"/>
  <c r="BR11" i="20"/>
  <c r="BQ8" i="20"/>
  <c r="BT9" i="20"/>
  <c r="BS9" i="20"/>
  <c r="BR9" i="20"/>
  <c r="BO9" i="20"/>
  <c r="CA9" i="20" s="1"/>
  <c r="BQ6" i="20"/>
  <c r="BQ5" i="20"/>
  <c r="BK42" i="20"/>
  <c r="BN30" i="20"/>
  <c r="BM30" i="20"/>
  <c r="BK23" i="20"/>
  <c r="BK22" i="20"/>
  <c r="BK21" i="20"/>
  <c r="BK19" i="20"/>
  <c r="BK17" i="20"/>
  <c r="BK16" i="20"/>
  <c r="BK14" i="20"/>
  <c r="BK13" i="20"/>
  <c r="BN11" i="20"/>
  <c r="BL11" i="20"/>
  <c r="BN9" i="20"/>
  <c r="BL9" i="20"/>
  <c r="BL10" i="20" s="1"/>
  <c r="BK5" i="20"/>
  <c r="BG30" i="20"/>
  <c r="BH30" i="20"/>
  <c r="BF30" i="20"/>
  <c r="BG11" i="20"/>
  <c r="BH11" i="20"/>
  <c r="BH9" i="20"/>
  <c r="BG9" i="20"/>
  <c r="BF9" i="20"/>
  <c r="BC9" i="20"/>
  <c r="AY46" i="20"/>
  <c r="AY45" i="20"/>
  <c r="AY44" i="20"/>
  <c r="AY43" i="20"/>
  <c r="AY41" i="20"/>
  <c r="AY40" i="20"/>
  <c r="AY38" i="20"/>
  <c r="AY37" i="20"/>
  <c r="AY36" i="20"/>
  <c r="AY35" i="20"/>
  <c r="AY33" i="20"/>
  <c r="BB30" i="20"/>
  <c r="AY28" i="20"/>
  <c r="AY25" i="20"/>
  <c r="AY24" i="20"/>
  <c r="AY23" i="20"/>
  <c r="AY22" i="20"/>
  <c r="AY21" i="20"/>
  <c r="AY20" i="20"/>
  <c r="AY17" i="20"/>
  <c r="AY16" i="20"/>
  <c r="AY15" i="20"/>
  <c r="AX11" i="20"/>
  <c r="AY14" i="20"/>
  <c r="AY13" i="20"/>
  <c r="BA11" i="20"/>
  <c r="AZ11" i="20"/>
  <c r="AY12" i="20"/>
  <c r="AY8" i="20"/>
  <c r="BB9" i="20"/>
  <c r="BA9" i="20"/>
  <c r="BA10" i="20" s="1"/>
  <c r="AZ9" i="20"/>
  <c r="AW9" i="20"/>
  <c r="AY6" i="20"/>
  <c r="AY5" i="20"/>
  <c r="AS46" i="20"/>
  <c r="AS45" i="20"/>
  <c r="AS44" i="20"/>
  <c r="AS41" i="20"/>
  <c r="AS40" i="20"/>
  <c r="AS39" i="20"/>
  <c r="AS38" i="20"/>
  <c r="AS37" i="20"/>
  <c r="AS34" i="20"/>
  <c r="AS33" i="20"/>
  <c r="AV30" i="20"/>
  <c r="AT30" i="20"/>
  <c r="AU30" i="20"/>
  <c r="AS26" i="20"/>
  <c r="AS25" i="20"/>
  <c r="AS24" i="20"/>
  <c r="AS21" i="20"/>
  <c r="AS20" i="20"/>
  <c r="AS19" i="20"/>
  <c r="AS18" i="20"/>
  <c r="AS17" i="20"/>
  <c r="AS14" i="20"/>
  <c r="AS13" i="20"/>
  <c r="AV11" i="20"/>
  <c r="AU11" i="20"/>
  <c r="AT11" i="20"/>
  <c r="AS12" i="20"/>
  <c r="AR11" i="20"/>
  <c r="AS6" i="20"/>
  <c r="AS5" i="20"/>
  <c r="AM45" i="20"/>
  <c r="AM44" i="20"/>
  <c r="AM43" i="20"/>
  <c r="AM41" i="20"/>
  <c r="AM39" i="20"/>
  <c r="AM38" i="20"/>
  <c r="AM37" i="20"/>
  <c r="AM36" i="20"/>
  <c r="AM35" i="20"/>
  <c r="AM33" i="20"/>
  <c r="AM32" i="20"/>
  <c r="AP30" i="20"/>
  <c r="AN30" i="20"/>
  <c r="AM28" i="20"/>
  <c r="AM27" i="20"/>
  <c r="AM26" i="20"/>
  <c r="AM25" i="20"/>
  <c r="AM24" i="20"/>
  <c r="AM23" i="20"/>
  <c r="AM21" i="20"/>
  <c r="AM20" i="20"/>
  <c r="AM17" i="20"/>
  <c r="AM16" i="20"/>
  <c r="AM15" i="20"/>
  <c r="AM13" i="20"/>
  <c r="AO11" i="20"/>
  <c r="AN11" i="20"/>
  <c r="AL11" i="20"/>
  <c r="AK11" i="20"/>
  <c r="AP11" i="20"/>
  <c r="AO9" i="20"/>
  <c r="AP9" i="20"/>
  <c r="AM6" i="20"/>
  <c r="AM5" i="20"/>
  <c r="AM4" i="20"/>
  <c r="AG45" i="20"/>
  <c r="AG44" i="20"/>
  <c r="AG42" i="20"/>
  <c r="AG41" i="20"/>
  <c r="AG39" i="20"/>
  <c r="AG37" i="20"/>
  <c r="AG36" i="20"/>
  <c r="AG35" i="20"/>
  <c r="AG33" i="20"/>
  <c r="AJ30" i="20"/>
  <c r="AI30" i="20"/>
  <c r="AH30" i="20"/>
  <c r="AG28" i="20"/>
  <c r="AG25" i="20"/>
  <c r="AG24" i="20"/>
  <c r="AG23" i="20"/>
  <c r="AG22" i="20"/>
  <c r="AG21" i="20"/>
  <c r="AG19" i="20"/>
  <c r="AG17" i="20"/>
  <c r="AG16" i="20"/>
  <c r="AG13" i="20"/>
  <c r="AI11" i="20"/>
  <c r="AH11" i="20"/>
  <c r="AJ11" i="20"/>
  <c r="AJ9" i="20"/>
  <c r="AI9" i="20"/>
  <c r="AH9" i="20"/>
  <c r="AG6" i="20"/>
  <c r="AG5" i="20"/>
  <c r="AB30" i="20"/>
  <c r="AC30" i="20"/>
  <c r="AA27" i="20"/>
  <c r="AA26" i="20"/>
  <c r="AA25" i="20"/>
  <c r="AA20" i="20"/>
  <c r="AA18" i="20"/>
  <c r="AA17" i="20"/>
  <c r="AA13" i="20"/>
  <c r="AC11" i="20"/>
  <c r="AA12" i="20"/>
  <c r="AB9" i="20"/>
  <c r="AB10" i="20" s="1"/>
  <c r="Y9" i="20"/>
  <c r="AA6" i="20"/>
  <c r="AA5" i="20"/>
  <c r="U46" i="20"/>
  <c r="U45" i="20"/>
  <c r="U43" i="20"/>
  <c r="U42" i="20"/>
  <c r="U41" i="20"/>
  <c r="U40" i="20"/>
  <c r="U39" i="20"/>
  <c r="U38" i="20"/>
  <c r="U37" i="20"/>
  <c r="U36" i="20"/>
  <c r="U35" i="20"/>
  <c r="U34" i="20"/>
  <c r="U33" i="20"/>
  <c r="U32" i="20"/>
  <c r="X30" i="20"/>
  <c r="W30" i="20"/>
  <c r="U31" i="20"/>
  <c r="V30" i="20"/>
  <c r="U28" i="20"/>
  <c r="U26" i="20"/>
  <c r="U25" i="20"/>
  <c r="U23" i="20"/>
  <c r="U22" i="20"/>
  <c r="U21" i="20"/>
  <c r="U20" i="20"/>
  <c r="U19" i="20"/>
  <c r="U18" i="20"/>
  <c r="U17" i="20"/>
  <c r="U16" i="20"/>
  <c r="U15" i="20"/>
  <c r="U14" i="20"/>
  <c r="W11" i="20"/>
  <c r="V11" i="20"/>
  <c r="U12" i="20"/>
  <c r="X11" i="20"/>
  <c r="X9" i="20"/>
  <c r="W9" i="20"/>
  <c r="W10" i="20" s="1"/>
  <c r="V9" i="20"/>
  <c r="U6" i="20"/>
  <c r="O43" i="20"/>
  <c r="O42" i="20"/>
  <c r="O36" i="20"/>
  <c r="O31" i="20"/>
  <c r="R30" i="20"/>
  <c r="Q30" i="20"/>
  <c r="P30" i="20"/>
  <c r="O28" i="20"/>
  <c r="O27" i="20"/>
  <c r="O26" i="20"/>
  <c r="O25" i="20"/>
  <c r="O24" i="20"/>
  <c r="O23" i="20"/>
  <c r="O22" i="20"/>
  <c r="O21" i="20"/>
  <c r="O20" i="20"/>
  <c r="O19" i="20"/>
  <c r="O18" i="20"/>
  <c r="O17" i="20"/>
  <c r="O16" i="20"/>
  <c r="O15" i="20"/>
  <c r="O14" i="20"/>
  <c r="O13" i="20"/>
  <c r="R11" i="20"/>
  <c r="Q11" i="20"/>
  <c r="O12" i="20"/>
  <c r="P11" i="20"/>
  <c r="N11" i="20"/>
  <c r="R9" i="20"/>
  <c r="P9" i="20"/>
  <c r="M9" i="20"/>
  <c r="O5" i="20"/>
  <c r="BX4" i="20"/>
  <c r="CE4" i="20" s="1"/>
  <c r="BY44" i="20"/>
  <c r="K30" i="20"/>
  <c r="J30" i="20"/>
  <c r="BY24" i="20"/>
  <c r="BY21" i="20"/>
  <c r="K11" i="20"/>
  <c r="L11" i="20"/>
  <c r="I46" i="20"/>
  <c r="I43" i="20"/>
  <c r="I42" i="20"/>
  <c r="I41" i="20"/>
  <c r="I40" i="20"/>
  <c r="I39" i="20"/>
  <c r="I37" i="20"/>
  <c r="I36" i="20"/>
  <c r="I33" i="20"/>
  <c r="I32" i="20"/>
  <c r="G30" i="20"/>
  <c r="I25" i="20"/>
  <c r="I23" i="20"/>
  <c r="I21" i="20"/>
  <c r="I18" i="20"/>
  <c r="I17" i="20"/>
  <c r="I15" i="20"/>
  <c r="I14" i="20"/>
  <c r="I8" i="20"/>
  <c r="BX46" i="20"/>
  <c r="CE46" i="20" s="1"/>
  <c r="BX44" i="20"/>
  <c r="CE44" i="20" s="1"/>
  <c r="BX43" i="20"/>
  <c r="CE43" i="20" s="1"/>
  <c r="BX42" i="20"/>
  <c r="CE42" i="20" s="1"/>
  <c r="BX39" i="20"/>
  <c r="CE39" i="20" s="1"/>
  <c r="BX36" i="20"/>
  <c r="CE36" i="20" s="1"/>
  <c r="BX35" i="20"/>
  <c r="CE35" i="20" s="1"/>
  <c r="BX34" i="20"/>
  <c r="CE34" i="20" s="1"/>
  <c r="BZ28" i="20"/>
  <c r="CF28" i="20" s="1"/>
  <c r="BX28" i="20"/>
  <c r="CE28" i="20" s="1"/>
  <c r="BX26" i="20"/>
  <c r="BZ25" i="20"/>
  <c r="CF25" i="20" s="1"/>
  <c r="BZ24" i="20"/>
  <c r="CF24" i="20" s="1"/>
  <c r="BX24" i="20"/>
  <c r="CE24" i="20" s="1"/>
  <c r="BX23" i="20"/>
  <c r="CE23" i="20" s="1"/>
  <c r="BZ21" i="20"/>
  <c r="BX20" i="20"/>
  <c r="CE20" i="20" s="1"/>
  <c r="BX19" i="20"/>
  <c r="CE19" i="20" s="1"/>
  <c r="BZ18" i="20"/>
  <c r="CF18" i="20" s="1"/>
  <c r="BX18" i="20"/>
  <c r="CE18" i="20" s="1"/>
  <c r="BZ17" i="20"/>
  <c r="BX16" i="20"/>
  <c r="BX15" i="20"/>
  <c r="BZ13" i="20"/>
  <c r="CF13" i="20" s="1"/>
  <c r="BZ12" i="20"/>
  <c r="CF12" i="20" s="1"/>
  <c r="C9" i="20"/>
  <c r="E9" i="20" s="1"/>
  <c r="F9" i="20"/>
  <c r="BX7" i="20"/>
  <c r="CE7" i="20" s="1"/>
  <c r="BX6" i="20"/>
  <c r="CE6" i="20" s="1"/>
  <c r="BZ5" i="20"/>
  <c r="CF5" i="20" s="1"/>
  <c r="BY43" i="20"/>
  <c r="BY40" i="20"/>
  <c r="BX40" i="20"/>
  <c r="CE40" i="20" s="1"/>
  <c r="BY39" i="20"/>
  <c r="BX38" i="20"/>
  <c r="CE38" i="20" s="1"/>
  <c r="I38" i="20"/>
  <c r="BY35" i="20"/>
  <c r="I34" i="20"/>
  <c r="BY32" i="20"/>
  <c r="BX32" i="20"/>
  <c r="CE32" i="20" s="1"/>
  <c r="BY31" i="20"/>
  <c r="L30" i="20"/>
  <c r="H30" i="20"/>
  <c r="BY28" i="20"/>
  <c r="I28" i="20"/>
  <c r="BZ27" i="20"/>
  <c r="BY27" i="20"/>
  <c r="BX27" i="20"/>
  <c r="I27" i="20"/>
  <c r="I26" i="20"/>
  <c r="I24" i="20"/>
  <c r="BY23" i="20"/>
  <c r="BX22" i="20"/>
  <c r="CE22" i="20" s="1"/>
  <c r="I22" i="20"/>
  <c r="BZ20" i="20"/>
  <c r="CF20" i="20" s="1"/>
  <c r="BY20" i="20"/>
  <c r="I20" i="20"/>
  <c r="BZ19" i="20"/>
  <c r="CF19" i="20" s="1"/>
  <c r="BY19" i="20"/>
  <c r="I19" i="20"/>
  <c r="BZ16" i="20"/>
  <c r="BY16" i="20"/>
  <c r="I16" i="20"/>
  <c r="BZ15" i="20"/>
  <c r="BY15" i="20"/>
  <c r="BX14" i="20"/>
  <c r="BY12" i="20"/>
  <c r="BX12" i="20"/>
  <c r="CE12" i="20" s="1"/>
  <c r="I12" i="20"/>
  <c r="J11" i="20"/>
  <c r="H11" i="20"/>
  <c r="L9" i="20"/>
  <c r="J9" i="20"/>
  <c r="H9" i="20"/>
  <c r="G9" i="20"/>
  <c r="G10" i="20" s="1"/>
  <c r="BZ8" i="20"/>
  <c r="CF8" i="20" s="1"/>
  <c r="I5" i="20"/>
  <c r="AM30" i="19"/>
  <c r="I30" i="19"/>
  <c r="BS30" i="19"/>
  <c r="BR30" i="19"/>
  <c r="BN30" i="19"/>
  <c r="BM30" i="19"/>
  <c r="BL30" i="19"/>
  <c r="BH30" i="19"/>
  <c r="BG30" i="19"/>
  <c r="BF30" i="19"/>
  <c r="BB30" i="19"/>
  <c r="BA30" i="19"/>
  <c r="AZ30" i="19"/>
  <c r="AV30" i="19"/>
  <c r="AU30" i="19"/>
  <c r="AT30" i="19"/>
  <c r="AP30" i="19"/>
  <c r="AO30" i="19"/>
  <c r="AN30" i="19"/>
  <c r="AJ30" i="19"/>
  <c r="AI30" i="19"/>
  <c r="AH30" i="19"/>
  <c r="AD30" i="19"/>
  <c r="AC30" i="19"/>
  <c r="AB30" i="19"/>
  <c r="X30" i="19"/>
  <c r="W30" i="19"/>
  <c r="V30" i="19"/>
  <c r="R30" i="19"/>
  <c r="Q30" i="19"/>
  <c r="P30" i="19"/>
  <c r="M30" i="19"/>
  <c r="K30" i="19"/>
  <c r="J30" i="19"/>
  <c r="H30" i="19"/>
  <c r="G30" i="19"/>
  <c r="D30" i="19"/>
  <c r="C30" i="19"/>
  <c r="BZ28" i="19"/>
  <c r="CF28" i="19" s="1"/>
  <c r="BY28" i="19"/>
  <c r="BX28" i="19"/>
  <c r="CE28" i="19" s="1"/>
  <c r="U28" i="19"/>
  <c r="I28" i="19"/>
  <c r="BZ27" i="19"/>
  <c r="BY27" i="19"/>
  <c r="BX27" i="19"/>
  <c r="U27" i="19"/>
  <c r="I27" i="19"/>
  <c r="BZ26" i="19"/>
  <c r="BY26" i="19"/>
  <c r="BX26" i="19"/>
  <c r="U26" i="19"/>
  <c r="I26" i="19"/>
  <c r="BZ25" i="19"/>
  <c r="CF25" i="19" s="1"/>
  <c r="BY25" i="19"/>
  <c r="BX25" i="19"/>
  <c r="CE25" i="19" s="1"/>
  <c r="U25" i="19"/>
  <c r="I25" i="19"/>
  <c r="BZ24" i="19"/>
  <c r="CF24" i="19" s="1"/>
  <c r="BY24" i="19"/>
  <c r="BX24" i="19"/>
  <c r="CE24" i="19" s="1"/>
  <c r="U24" i="19"/>
  <c r="I24" i="19"/>
  <c r="BZ23" i="19"/>
  <c r="CF23" i="19" s="1"/>
  <c r="BY23" i="19"/>
  <c r="BX23" i="19"/>
  <c r="CE23" i="19" s="1"/>
  <c r="U23" i="19"/>
  <c r="I23" i="19"/>
  <c r="BZ22" i="19"/>
  <c r="CF22" i="19" s="1"/>
  <c r="BY22" i="19"/>
  <c r="BX22" i="19"/>
  <c r="CE22" i="19" s="1"/>
  <c r="U22" i="19"/>
  <c r="I22" i="19"/>
  <c r="BZ21" i="19"/>
  <c r="BY21" i="19"/>
  <c r="BX21" i="19"/>
  <c r="U21" i="19"/>
  <c r="I21" i="19"/>
  <c r="BZ20" i="19"/>
  <c r="CF20" i="19" s="1"/>
  <c r="BY20" i="19"/>
  <c r="BX20" i="19"/>
  <c r="CE20" i="19" s="1"/>
  <c r="U20" i="19"/>
  <c r="I20" i="19"/>
  <c r="BZ19" i="19"/>
  <c r="CF19" i="19" s="1"/>
  <c r="BY19" i="19"/>
  <c r="BX19" i="19"/>
  <c r="CE19" i="19" s="1"/>
  <c r="U19" i="19"/>
  <c r="I19" i="19"/>
  <c r="BZ18" i="19"/>
  <c r="CF18" i="19" s="1"/>
  <c r="BY18" i="19"/>
  <c r="BX18" i="19"/>
  <c r="CE18" i="19" s="1"/>
  <c r="U18" i="19"/>
  <c r="I18" i="19"/>
  <c r="BZ17" i="19"/>
  <c r="BY17" i="19"/>
  <c r="BX17" i="19"/>
  <c r="U17" i="19"/>
  <c r="I17" i="19"/>
  <c r="BZ16" i="19"/>
  <c r="BY16" i="19"/>
  <c r="BX16" i="19"/>
  <c r="U16" i="19"/>
  <c r="I16" i="19"/>
  <c r="BZ15" i="19"/>
  <c r="BY15" i="19"/>
  <c r="BX15" i="19"/>
  <c r="U15" i="19"/>
  <c r="I15" i="19"/>
  <c r="BZ14" i="19"/>
  <c r="BY14" i="19"/>
  <c r="BX14" i="19"/>
  <c r="U14" i="19"/>
  <c r="I14" i="19"/>
  <c r="BZ13" i="19"/>
  <c r="CF13" i="19" s="1"/>
  <c r="BY13" i="19"/>
  <c r="BX13" i="19"/>
  <c r="CE13" i="19" s="1"/>
  <c r="I13" i="19"/>
  <c r="BZ12" i="19"/>
  <c r="CF12" i="19" s="1"/>
  <c r="BY12" i="19"/>
  <c r="BX12" i="19"/>
  <c r="CE12" i="19" s="1"/>
  <c r="U12" i="19"/>
  <c r="O12" i="19"/>
  <c r="I12" i="19"/>
  <c r="BS11" i="19"/>
  <c r="BR11" i="19"/>
  <c r="BM11" i="19"/>
  <c r="BL11" i="19"/>
  <c r="BG11" i="19"/>
  <c r="BF11" i="19"/>
  <c r="BA11" i="19"/>
  <c r="AZ11" i="19"/>
  <c r="AU11" i="19"/>
  <c r="AT11" i="19"/>
  <c r="AO11" i="19"/>
  <c r="AN11" i="19"/>
  <c r="AJ11" i="19"/>
  <c r="AI11" i="19"/>
  <c r="AH11" i="19"/>
  <c r="AD11" i="19"/>
  <c r="AC11" i="19"/>
  <c r="AB11" i="19"/>
  <c r="X11" i="19"/>
  <c r="W11" i="19"/>
  <c r="V11" i="19"/>
  <c r="R11" i="19"/>
  <c r="Q11" i="19"/>
  <c r="P11" i="19"/>
  <c r="N11" i="19"/>
  <c r="M11" i="19"/>
  <c r="K11" i="19"/>
  <c r="J11" i="19"/>
  <c r="H11" i="19"/>
  <c r="G11" i="19"/>
  <c r="D11" i="19"/>
  <c r="D29" i="19" s="1"/>
  <c r="C11" i="19"/>
  <c r="C29" i="19" s="1"/>
  <c r="BS9" i="19"/>
  <c r="BR9" i="19"/>
  <c r="BR10" i="19" s="1"/>
  <c r="BM9" i="19"/>
  <c r="BM10" i="19" s="1"/>
  <c r="BL9" i="19"/>
  <c r="BG9" i="19"/>
  <c r="BG10" i="19" s="1"/>
  <c r="BF9" i="19"/>
  <c r="BF10" i="19" s="1"/>
  <c r="BA9" i="19"/>
  <c r="BA10" i="19" s="1"/>
  <c r="AZ9" i="19"/>
  <c r="AU9" i="19"/>
  <c r="AU10" i="19" s="1"/>
  <c r="AT9" i="19"/>
  <c r="AT10" i="19" s="1"/>
  <c r="AO9" i="19"/>
  <c r="AN9" i="19"/>
  <c r="AJ9" i="19"/>
  <c r="AI9" i="19"/>
  <c r="AI10" i="19" s="1"/>
  <c r="AH9" i="19"/>
  <c r="AD9" i="19"/>
  <c r="AD10" i="19" s="1"/>
  <c r="AC9" i="19"/>
  <c r="AC10" i="19" s="1"/>
  <c r="AB9" i="19"/>
  <c r="X9" i="19"/>
  <c r="W9" i="19"/>
  <c r="W10" i="19" s="1"/>
  <c r="V9" i="19"/>
  <c r="V10" i="19" s="1"/>
  <c r="R9" i="19"/>
  <c r="Q9" i="19"/>
  <c r="P9" i="19"/>
  <c r="P10" i="19" s="1"/>
  <c r="M10" i="19"/>
  <c r="O8" i="19" s="1"/>
  <c r="J9" i="19"/>
  <c r="H9" i="19"/>
  <c r="G9" i="19"/>
  <c r="G10" i="19" s="1"/>
  <c r="D10" i="19"/>
  <c r="BZ8" i="19"/>
  <c r="CF8" i="19" s="1"/>
  <c r="BX8" i="19"/>
  <c r="CE8" i="19" s="1"/>
  <c r="U8" i="19"/>
  <c r="I8" i="19"/>
  <c r="BY8" i="19" s="1"/>
  <c r="BZ7" i="19"/>
  <c r="CF7" i="19" s="1"/>
  <c r="BX7" i="19"/>
  <c r="CE7" i="19" s="1"/>
  <c r="U7" i="19"/>
  <c r="I7" i="19"/>
  <c r="BY7" i="19" s="1"/>
  <c r="BZ6" i="19"/>
  <c r="CF6" i="19" s="1"/>
  <c r="BX6" i="19"/>
  <c r="CE6" i="19" s="1"/>
  <c r="U6" i="19"/>
  <c r="I6" i="19"/>
  <c r="BZ5" i="19"/>
  <c r="CF5" i="19" s="1"/>
  <c r="BX5" i="19"/>
  <c r="CE5" i="19" s="1"/>
  <c r="I5" i="19"/>
  <c r="BY5" i="19" s="1"/>
  <c r="BZ4" i="19"/>
  <c r="CF4" i="19" s="1"/>
  <c r="BY4" i="19"/>
  <c r="BX4" i="19"/>
  <c r="CE4" i="19" s="1"/>
  <c r="O4" i="19"/>
  <c r="I4" i="19"/>
  <c r="CC10" i="23" l="1"/>
  <c r="CD10" i="19"/>
  <c r="BO47" i="19"/>
  <c r="CA47" i="19" s="1"/>
  <c r="CD47" i="19" s="1"/>
  <c r="CA29" i="19"/>
  <c r="CD29" i="19" s="1"/>
  <c r="BU29" i="20"/>
  <c r="BU47" i="20" s="1"/>
  <c r="CD9" i="20"/>
  <c r="BO47" i="1"/>
  <c r="CA47" i="1" s="1"/>
  <c r="CD47" i="1" s="1"/>
  <c r="CA29" i="1"/>
  <c r="CD29" i="1" s="1"/>
  <c r="BS10" i="19"/>
  <c r="AY9" i="19"/>
  <c r="R10" i="19"/>
  <c r="U8" i="24"/>
  <c r="T9" i="24"/>
  <c r="T13" i="24"/>
  <c r="T11" i="1"/>
  <c r="T29" i="1" s="1"/>
  <c r="T47" i="1" s="1"/>
  <c r="T9" i="19"/>
  <c r="T8" i="20"/>
  <c r="U8" i="20" s="1"/>
  <c r="N9" i="19"/>
  <c r="N10" i="19" s="1"/>
  <c r="AC29" i="19"/>
  <c r="AC47" i="19" s="1"/>
  <c r="K9" i="19"/>
  <c r="K10" i="19" s="1"/>
  <c r="M29" i="19"/>
  <c r="M47" i="19" s="1"/>
  <c r="J29" i="19"/>
  <c r="J47" i="19" s="1"/>
  <c r="AJ29" i="19"/>
  <c r="AJ47" i="19" s="1"/>
  <c r="BH29" i="19"/>
  <c r="BH47" i="19" s="1"/>
  <c r="O11" i="19"/>
  <c r="AS9" i="19"/>
  <c r="AS10" i="19" s="1"/>
  <c r="BQ9" i="19"/>
  <c r="H29" i="19"/>
  <c r="H47" i="19" s="1"/>
  <c r="AP29" i="19"/>
  <c r="BN29" i="19"/>
  <c r="BN47" i="19" s="1"/>
  <c r="BA29" i="19"/>
  <c r="BA47" i="19" s="1"/>
  <c r="AH29" i="19"/>
  <c r="AO29" i="19"/>
  <c r="AO47" i="19" s="1"/>
  <c r="BM29" i="19"/>
  <c r="BM47" i="19" s="1"/>
  <c r="BT29" i="19"/>
  <c r="AO10" i="19"/>
  <c r="O9" i="19"/>
  <c r="O10" i="19" s="1"/>
  <c r="I11" i="19"/>
  <c r="I9" i="19"/>
  <c r="I10" i="19" s="1"/>
  <c r="H10" i="19"/>
  <c r="D47" i="19"/>
  <c r="AH47" i="19"/>
  <c r="C47" i="19"/>
  <c r="Q29" i="19"/>
  <c r="Q47" i="19" s="1"/>
  <c r="Q10" i="19"/>
  <c r="BL29" i="19"/>
  <c r="BL47" i="19" s="1"/>
  <c r="BL10" i="19"/>
  <c r="BF29" i="19"/>
  <c r="BF47" i="19" s="1"/>
  <c r="AZ29" i="19"/>
  <c r="AZ47" i="19" s="1"/>
  <c r="AV29" i="19"/>
  <c r="AV47" i="19" s="1"/>
  <c r="AN29" i="19"/>
  <c r="AN47" i="19" s="1"/>
  <c r="AN10" i="19"/>
  <c r="AH10" i="19"/>
  <c r="AB29" i="19"/>
  <c r="AB47" i="19" s="1"/>
  <c r="X29" i="19"/>
  <c r="X47" i="19" s="1"/>
  <c r="X10" i="19"/>
  <c r="R29" i="19"/>
  <c r="P29" i="19"/>
  <c r="P47" i="19" s="1"/>
  <c r="J10" i="19"/>
  <c r="I7" i="20"/>
  <c r="I9" i="20" s="1"/>
  <c r="I10" i="20" s="1"/>
  <c r="I44" i="20"/>
  <c r="AA19" i="20"/>
  <c r="AG15" i="20"/>
  <c r="BY37" i="20"/>
  <c r="AY4" i="20"/>
  <c r="BZ6" i="20"/>
  <c r="CF6" i="20" s="1"/>
  <c r="BK25" i="20"/>
  <c r="BQ23" i="20"/>
  <c r="BQ31" i="20"/>
  <c r="D11" i="20"/>
  <c r="C11" i="20"/>
  <c r="E11" i="20" s="1"/>
  <c r="Q29" i="20"/>
  <c r="Q47" i="20" s="1"/>
  <c r="AA7" i="20"/>
  <c r="AD11" i="20"/>
  <c r="AA21" i="20"/>
  <c r="AK9" i="20"/>
  <c r="AK29" i="20" s="1"/>
  <c r="AT9" i="20"/>
  <c r="AT10" i="20" s="1"/>
  <c r="BY17" i="20"/>
  <c r="BA30" i="20"/>
  <c r="BY41" i="20"/>
  <c r="BJ9" i="20"/>
  <c r="BJ10" i="20" s="1"/>
  <c r="BM11" i="20"/>
  <c r="BK27" i="20"/>
  <c r="BZ4" i="20"/>
  <c r="CF4" i="20" s="1"/>
  <c r="AU9" i="20"/>
  <c r="AU10" i="20" s="1"/>
  <c r="AY32" i="20"/>
  <c r="BP11" i="20"/>
  <c r="S9" i="20"/>
  <c r="S10" i="20" s="1"/>
  <c r="AC9" i="20"/>
  <c r="AC10" i="20" s="1"/>
  <c r="AN9" i="20"/>
  <c r="AN10" i="20" s="1"/>
  <c r="AV9" i="20"/>
  <c r="AV29" i="20" s="1"/>
  <c r="AV47" i="20" s="1"/>
  <c r="BY25" i="20"/>
  <c r="AZ30" i="20"/>
  <c r="BM9" i="20"/>
  <c r="BM10" i="20" s="1"/>
  <c r="BN29" i="20"/>
  <c r="BN47" i="20" s="1"/>
  <c r="BL30" i="20"/>
  <c r="I45" i="20"/>
  <c r="D9" i="20"/>
  <c r="D10" i="20" s="1"/>
  <c r="AD9" i="20"/>
  <c r="AD10" i="20" s="1"/>
  <c r="AM40" i="20"/>
  <c r="AQ9" i="20"/>
  <c r="AQ10" i="20" s="1"/>
  <c r="BY13" i="20"/>
  <c r="BF11" i="20"/>
  <c r="BF29" i="20" s="1"/>
  <c r="BF47" i="20" s="1"/>
  <c r="BK15" i="20"/>
  <c r="M30" i="20"/>
  <c r="BB11" i="20"/>
  <c r="BB29" i="20" s="1"/>
  <c r="BB47" i="20" s="1"/>
  <c r="BY45" i="20"/>
  <c r="BP9" i="20"/>
  <c r="BQ28" i="20"/>
  <c r="BQ34" i="20"/>
  <c r="BQ40" i="20"/>
  <c r="BQ11" i="19"/>
  <c r="BQ30" i="19"/>
  <c r="BQ36" i="20"/>
  <c r="BP30" i="20"/>
  <c r="BO30" i="20"/>
  <c r="BQ14" i="20"/>
  <c r="BQ20" i="20"/>
  <c r="BQ26" i="20"/>
  <c r="BQ44" i="20"/>
  <c r="BK9" i="19"/>
  <c r="BK10" i="19" s="1"/>
  <c r="BK4" i="20"/>
  <c r="BI9" i="20"/>
  <c r="BI10" i="20" s="1"/>
  <c r="BK28" i="20"/>
  <c r="BK11" i="19"/>
  <c r="BK6" i="20"/>
  <c r="BK24" i="20"/>
  <c r="BK12" i="20"/>
  <c r="BK18" i="20"/>
  <c r="BI30" i="20"/>
  <c r="BK8" i="20"/>
  <c r="BJ11" i="20"/>
  <c r="BK20" i="20"/>
  <c r="BK26" i="20"/>
  <c r="BK43" i="20"/>
  <c r="BC30" i="20"/>
  <c r="BE30" i="19"/>
  <c r="AW11" i="20"/>
  <c r="AY26" i="20"/>
  <c r="AY31" i="20"/>
  <c r="AY11" i="19"/>
  <c r="AY29" i="19" s="1"/>
  <c r="AY19" i="20"/>
  <c r="AX30" i="20"/>
  <c r="AY34" i="20"/>
  <c r="AY30" i="19"/>
  <c r="AX9" i="20"/>
  <c r="AX29" i="20" s="1"/>
  <c r="AY18" i="20"/>
  <c r="AY39" i="20"/>
  <c r="AY27" i="20"/>
  <c r="AY42" i="20"/>
  <c r="AS11" i="19"/>
  <c r="AS29" i="19" s="1"/>
  <c r="AS23" i="20"/>
  <c r="AS43" i="20"/>
  <c r="AS28" i="20"/>
  <c r="AR30" i="20"/>
  <c r="AR9" i="20"/>
  <c r="AR29" i="20" s="1"/>
  <c r="AS16" i="20"/>
  <c r="AS22" i="20"/>
  <c r="AS36" i="20"/>
  <c r="AS42" i="20"/>
  <c r="AS30" i="19"/>
  <c r="AS27" i="20"/>
  <c r="AQ30" i="20"/>
  <c r="AS15" i="20"/>
  <c r="AS35" i="20"/>
  <c r="AM12" i="20"/>
  <c r="AM18" i="20"/>
  <c r="AM46" i="20"/>
  <c r="AM14" i="20"/>
  <c r="AM42" i="20"/>
  <c r="AM19" i="20"/>
  <c r="AM31" i="20"/>
  <c r="AM11" i="19"/>
  <c r="AM22" i="20"/>
  <c r="AL30" i="20"/>
  <c r="AM34" i="20"/>
  <c r="AG12" i="20"/>
  <c r="AG18" i="20"/>
  <c r="AG27" i="20"/>
  <c r="AE30" i="20"/>
  <c r="AG38" i="20"/>
  <c r="AG20" i="20"/>
  <c r="AG26" i="20"/>
  <c r="AG40" i="20"/>
  <c r="AG43" i="20"/>
  <c r="AG46" i="20"/>
  <c r="AG11" i="19"/>
  <c r="AG14" i="20"/>
  <c r="AG34" i="20"/>
  <c r="AG30" i="19"/>
  <c r="AE9" i="20"/>
  <c r="AE10" i="20" s="1"/>
  <c r="AF30" i="20"/>
  <c r="AG7" i="20"/>
  <c r="BZ9" i="19"/>
  <c r="CF9" i="19" s="1"/>
  <c r="AF11" i="20"/>
  <c r="AA24" i="20"/>
  <c r="Y30" i="20"/>
  <c r="BX9" i="19"/>
  <c r="Z11" i="20"/>
  <c r="AA15" i="20"/>
  <c r="BY9" i="19"/>
  <c r="AA14" i="20"/>
  <c r="AA23" i="20"/>
  <c r="AA28" i="20"/>
  <c r="AA16" i="20"/>
  <c r="AA22" i="20"/>
  <c r="U30" i="19"/>
  <c r="U9" i="19"/>
  <c r="U10" i="19" s="1"/>
  <c r="T30" i="20"/>
  <c r="BX30" i="19"/>
  <c r="CE30" i="19" s="1"/>
  <c r="BY30" i="19"/>
  <c r="U24" i="20"/>
  <c r="U27" i="20"/>
  <c r="U44" i="20"/>
  <c r="U30" i="20" s="1"/>
  <c r="BQ4" i="20"/>
  <c r="AS4" i="20"/>
  <c r="AG4" i="20"/>
  <c r="AA4" i="20"/>
  <c r="O4" i="20"/>
  <c r="I4" i="20"/>
  <c r="H29" i="20"/>
  <c r="H47" i="20" s="1"/>
  <c r="BA29" i="20"/>
  <c r="J29" i="20"/>
  <c r="J47" i="20" s="1"/>
  <c r="BN10" i="20"/>
  <c r="BX11" i="19"/>
  <c r="CE11" i="19" s="1"/>
  <c r="BY11" i="19"/>
  <c r="BZ11" i="19"/>
  <c r="CF11" i="19" s="1"/>
  <c r="F11" i="20"/>
  <c r="F29" i="20" s="1"/>
  <c r="BZ7" i="20"/>
  <c r="CF7" i="20" s="1"/>
  <c r="C30" i="20"/>
  <c r="E30" i="20" s="1"/>
  <c r="F30" i="20"/>
  <c r="BX13" i="20"/>
  <c r="CE13" i="20" s="1"/>
  <c r="BZ22" i="20"/>
  <c r="CF22" i="20" s="1"/>
  <c r="BZ23" i="20"/>
  <c r="CF23" i="20" s="1"/>
  <c r="BZ26" i="20"/>
  <c r="F10" i="20"/>
  <c r="BX8" i="20"/>
  <c r="BO10" i="20"/>
  <c r="CA10" i="20" s="1"/>
  <c r="CD10" i="20" s="1"/>
  <c r="BR10" i="20"/>
  <c r="BR29" i="20"/>
  <c r="BR47" i="20" s="1"/>
  <c r="BS29" i="20"/>
  <c r="BS47" i="20" s="1"/>
  <c r="BS10" i="20"/>
  <c r="BT29" i="20"/>
  <c r="BT10" i="20"/>
  <c r="BO11" i="20"/>
  <c r="CA11" i="20" s="1"/>
  <c r="CD11" i="20" s="1"/>
  <c r="BQ32" i="20"/>
  <c r="BQ7" i="20"/>
  <c r="BQ9" i="20" s="1"/>
  <c r="BL29" i="20"/>
  <c r="BI11" i="20"/>
  <c r="BX41" i="20"/>
  <c r="CE41" i="20" s="1"/>
  <c r="BK7" i="20"/>
  <c r="BX5" i="20"/>
  <c r="CE5" i="20" s="1"/>
  <c r="BX17" i="20"/>
  <c r="BX25" i="20"/>
  <c r="CE25" i="20" s="1"/>
  <c r="BH29" i="20"/>
  <c r="BH47" i="20" s="1"/>
  <c r="BH10" i="20"/>
  <c r="BC10" i="20"/>
  <c r="BG29" i="20"/>
  <c r="BG47" i="20" s="1"/>
  <c r="BG10" i="20"/>
  <c r="BF10" i="20"/>
  <c r="BC11" i="20"/>
  <c r="AW10" i="20"/>
  <c r="AZ10" i="20"/>
  <c r="AZ29" i="20"/>
  <c r="BB10" i="20"/>
  <c r="BY33" i="20"/>
  <c r="AY7" i="20"/>
  <c r="AY9" i="20" s="1"/>
  <c r="AW30" i="20"/>
  <c r="AS8" i="20"/>
  <c r="AQ11" i="20"/>
  <c r="AS32" i="20"/>
  <c r="BY18" i="20"/>
  <c r="AS7" i="20"/>
  <c r="AS31" i="20"/>
  <c r="AO29" i="20"/>
  <c r="AP29" i="20"/>
  <c r="AP10" i="20"/>
  <c r="AO10" i="20"/>
  <c r="AO30" i="20"/>
  <c r="AM7" i="20"/>
  <c r="AK30" i="20"/>
  <c r="AJ29" i="20"/>
  <c r="AJ47" i="20" s="1"/>
  <c r="AJ10" i="20"/>
  <c r="AI10" i="20"/>
  <c r="AI29" i="20"/>
  <c r="AI47" i="20" s="1"/>
  <c r="AH10" i="20"/>
  <c r="AH29" i="20"/>
  <c r="AH47" i="20" s="1"/>
  <c r="AE11" i="20"/>
  <c r="AG32" i="20"/>
  <c r="AG31" i="20"/>
  <c r="Y10" i="20"/>
  <c r="AC29" i="20"/>
  <c r="Y11" i="20"/>
  <c r="AD30" i="20"/>
  <c r="BZ14" i="20"/>
  <c r="BX21" i="20"/>
  <c r="AB11" i="20"/>
  <c r="AB29" i="20" s="1"/>
  <c r="AB47" i="20" s="1"/>
  <c r="BX33" i="20"/>
  <c r="CE33" i="20" s="1"/>
  <c r="BX37" i="20"/>
  <c r="CE37" i="20" s="1"/>
  <c r="BX45" i="20"/>
  <c r="CE45" i="20" s="1"/>
  <c r="BY34" i="20"/>
  <c r="V10" i="20"/>
  <c r="V29" i="20"/>
  <c r="V47" i="20" s="1"/>
  <c r="W29" i="20"/>
  <c r="W47" i="20" s="1"/>
  <c r="X29" i="20"/>
  <c r="X47" i="20" s="1"/>
  <c r="X10" i="20"/>
  <c r="S11" i="20"/>
  <c r="BY14" i="20"/>
  <c r="BY26" i="20"/>
  <c r="BY38" i="20"/>
  <c r="U7" i="20"/>
  <c r="S30" i="20"/>
  <c r="BY22" i="20"/>
  <c r="BY46" i="20"/>
  <c r="R29" i="20"/>
  <c r="R47" i="20" s="1"/>
  <c r="R10" i="20"/>
  <c r="M10" i="20"/>
  <c r="P10" i="20"/>
  <c r="P29" i="20"/>
  <c r="P47" i="20" s="1"/>
  <c r="O11" i="20"/>
  <c r="BY42" i="20"/>
  <c r="M11" i="20"/>
  <c r="M29" i="20" s="1"/>
  <c r="BX31" i="20"/>
  <c r="CE31" i="20" s="1"/>
  <c r="BY36" i="20"/>
  <c r="J10" i="20"/>
  <c r="L29" i="20"/>
  <c r="L47" i="20" s="1"/>
  <c r="L10" i="20"/>
  <c r="I35" i="20"/>
  <c r="I6" i="20"/>
  <c r="G11" i="20"/>
  <c r="G29" i="20" s="1"/>
  <c r="G47" i="20" s="1"/>
  <c r="I13" i="20"/>
  <c r="I11" i="20" s="1"/>
  <c r="H10" i="20"/>
  <c r="I31" i="20"/>
  <c r="C10" i="20"/>
  <c r="E10" i="20" s="1"/>
  <c r="D30" i="20"/>
  <c r="AY10" i="19"/>
  <c r="N29" i="19"/>
  <c r="V29" i="19"/>
  <c r="V47" i="19" s="1"/>
  <c r="AD29" i="19"/>
  <c r="AD47" i="19" s="1"/>
  <c r="AT29" i="19"/>
  <c r="AT47" i="19" s="1"/>
  <c r="BB29" i="19"/>
  <c r="BB47" i="19" s="1"/>
  <c r="BR29" i="19"/>
  <c r="BR47" i="19" s="1"/>
  <c r="C10" i="19"/>
  <c r="E10" i="19" s="1"/>
  <c r="AB10" i="19"/>
  <c r="AJ10" i="19"/>
  <c r="AZ10" i="19"/>
  <c r="G29" i="19"/>
  <c r="G47" i="19" s="1"/>
  <c r="W29" i="19"/>
  <c r="W47" i="19" s="1"/>
  <c r="AU29" i="19"/>
  <c r="AU47" i="19" s="1"/>
  <c r="BS29" i="19"/>
  <c r="BS47" i="19" s="1"/>
  <c r="AI29" i="19"/>
  <c r="AI47" i="19" s="1"/>
  <c r="BG29" i="19"/>
  <c r="BG47" i="19" s="1"/>
  <c r="CC29" i="20" l="1"/>
  <c r="CC29" i="19"/>
  <c r="CC11" i="20"/>
  <c r="CC9" i="20"/>
  <c r="BX10" i="19"/>
  <c r="CE10" i="19" s="1"/>
  <c r="CE9" i="19"/>
  <c r="BX9" i="20"/>
  <c r="BX10" i="20" s="1"/>
  <c r="CE10" i="20" s="1"/>
  <c r="CE8" i="20"/>
  <c r="BQ10" i="19"/>
  <c r="BQ29" i="19"/>
  <c r="BQ47" i="19" s="1"/>
  <c r="BO29" i="20"/>
  <c r="BO53" i="20"/>
  <c r="BC29" i="20"/>
  <c r="AY47" i="19"/>
  <c r="AW29" i="20"/>
  <c r="AW47" i="20" s="1"/>
  <c r="AP47" i="20"/>
  <c r="CB11" i="24"/>
  <c r="CB9" i="24"/>
  <c r="AP47" i="19"/>
  <c r="CC29" i="23"/>
  <c r="AF8" i="20"/>
  <c r="AF9" i="19"/>
  <c r="AG9" i="19"/>
  <c r="AG10" i="19" s="1"/>
  <c r="R47" i="19"/>
  <c r="BK29" i="19"/>
  <c r="AR10" i="20"/>
  <c r="Y29" i="20"/>
  <c r="Y47" i="20" s="1"/>
  <c r="T9" i="20"/>
  <c r="BZ9" i="20"/>
  <c r="U13" i="24"/>
  <c r="T11" i="24"/>
  <c r="T29" i="24" s="1"/>
  <c r="T47" i="24" s="1"/>
  <c r="BL47" i="20"/>
  <c r="T10" i="24"/>
  <c r="C29" i="20"/>
  <c r="E29" i="20" s="1"/>
  <c r="U9" i="24"/>
  <c r="T13" i="20"/>
  <c r="T11" i="19"/>
  <c r="T29" i="19" s="1"/>
  <c r="T47" i="19" s="1"/>
  <c r="U13" i="19"/>
  <c r="T10" i="19"/>
  <c r="BZ10" i="19"/>
  <c r="CF10" i="19" s="1"/>
  <c r="AC47" i="20"/>
  <c r="AV10" i="20"/>
  <c r="CB10" i="24" s="1"/>
  <c r="BY10" i="19"/>
  <c r="U4" i="19"/>
  <c r="U5" i="19"/>
  <c r="I29" i="19"/>
  <c r="I47" i="19" s="1"/>
  <c r="K29" i="19"/>
  <c r="K47" i="19" s="1"/>
  <c r="O29" i="19"/>
  <c r="AX10" i="20"/>
  <c r="Q10" i="20"/>
  <c r="AS11" i="20"/>
  <c r="AY11" i="20"/>
  <c r="AY29" i="20" s="1"/>
  <c r="BP29" i="20"/>
  <c r="BP47" i="20" s="1"/>
  <c r="BJ29" i="20"/>
  <c r="BQ11" i="20"/>
  <c r="BQ29" i="20" s="1"/>
  <c r="AM30" i="20"/>
  <c r="AX47" i="20"/>
  <c r="AK10" i="20"/>
  <c r="BI29" i="20"/>
  <c r="BI47" i="20" s="1"/>
  <c r="BM29" i="20"/>
  <c r="BM47" i="20" s="1"/>
  <c r="BP10" i="20"/>
  <c r="AR47" i="20"/>
  <c r="BK11" i="20"/>
  <c r="M47" i="20"/>
  <c r="AN29" i="20"/>
  <c r="AN47" i="20" s="1"/>
  <c r="AM11" i="20"/>
  <c r="AY30" i="20"/>
  <c r="BZ29" i="19"/>
  <c r="CF29" i="19" s="1"/>
  <c r="AT29" i="20"/>
  <c r="AT47" i="20" s="1"/>
  <c r="BY29" i="19"/>
  <c r="BX29" i="19"/>
  <c r="AA11" i="20"/>
  <c r="AG11" i="20"/>
  <c r="I30" i="20"/>
  <c r="U9" i="20"/>
  <c r="U10" i="20" s="1"/>
  <c r="BQ30" i="20"/>
  <c r="BK9" i="20"/>
  <c r="BK10" i="20" s="1"/>
  <c r="D29" i="20"/>
  <c r="D47" i="20" s="1"/>
  <c r="T10" i="20"/>
  <c r="AD29" i="20"/>
  <c r="AD47" i="20" s="1"/>
  <c r="AU29" i="20"/>
  <c r="AU47" i="20" s="1"/>
  <c r="S29" i="20"/>
  <c r="S47" i="20" s="1"/>
  <c r="AQ29" i="20"/>
  <c r="AQ47" i="20" s="1"/>
  <c r="AZ47" i="20"/>
  <c r="BC47" i="20"/>
  <c r="F47" i="20"/>
  <c r="AE29" i="20"/>
  <c r="AE47" i="20" s="1"/>
  <c r="BA47" i="20"/>
  <c r="AS47" i="19"/>
  <c r="AG30" i="20"/>
  <c r="AO47" i="20"/>
  <c r="I29" i="20"/>
  <c r="AS9" i="20"/>
  <c r="AS10" i="20" s="1"/>
  <c r="BX30" i="20"/>
  <c r="CE30" i="20" s="1"/>
  <c r="BZ11" i="20"/>
  <c r="CF11" i="20" s="1"/>
  <c r="BX11" i="20"/>
  <c r="BQ10" i="20"/>
  <c r="AY10" i="20"/>
  <c r="BY11" i="20"/>
  <c r="AS30" i="20"/>
  <c r="AK47" i="20"/>
  <c r="BY30" i="20"/>
  <c r="CE9" i="20" l="1"/>
  <c r="CF9" i="20"/>
  <c r="BX47" i="19"/>
  <c r="CE47" i="19" s="1"/>
  <c r="CE29" i="19"/>
  <c r="CC10" i="20"/>
  <c r="BX29" i="20"/>
  <c r="CE29" i="20" s="1"/>
  <c r="CE11" i="20"/>
  <c r="BO47" i="20"/>
  <c r="CA47" i="20" s="1"/>
  <c r="CD47" i="20" s="1"/>
  <c r="CA29" i="20"/>
  <c r="CD29" i="20" s="1"/>
  <c r="AG29" i="19"/>
  <c r="AG47" i="19" s="1"/>
  <c r="AF10" i="19"/>
  <c r="AF29" i="19"/>
  <c r="AF47" i="19" s="1"/>
  <c r="AG8" i="20"/>
  <c r="AG9" i="20" s="1"/>
  <c r="AG10" i="20" s="1"/>
  <c r="AF9" i="20"/>
  <c r="C47" i="20"/>
  <c r="E47" i="20" s="1"/>
  <c r="BZ10" i="20"/>
  <c r="BZ29" i="20"/>
  <c r="CF29" i="20" s="1"/>
  <c r="U10" i="24"/>
  <c r="U11" i="24"/>
  <c r="U29" i="24" s="1"/>
  <c r="U47" i="24" s="1"/>
  <c r="U13" i="20"/>
  <c r="T11" i="20"/>
  <c r="T29" i="20" s="1"/>
  <c r="T47" i="20" s="1"/>
  <c r="U11" i="19"/>
  <c r="U29" i="19" s="1"/>
  <c r="U47" i="19" s="1"/>
  <c r="BY47" i="19"/>
  <c r="BQ47" i="20"/>
  <c r="BK29" i="20"/>
  <c r="AY47" i="20"/>
  <c r="I47" i="20"/>
  <c r="AS29" i="20"/>
  <c r="AS47" i="20" s="1"/>
  <c r="CF10" i="20" l="1"/>
  <c r="BX47" i="20"/>
  <c r="CE47" i="20" s="1"/>
  <c r="CB29" i="24"/>
  <c r="AF10" i="20"/>
  <c r="AF29" i="20"/>
  <c r="AF47" i="20" s="1"/>
  <c r="AG29" i="20"/>
  <c r="AG47" i="20" s="1"/>
  <c r="U11" i="20"/>
  <c r="U29" i="20" s="1"/>
  <c r="U47" i="20" s="1"/>
  <c r="BZ46" i="1"/>
  <c r="BY46" i="1"/>
  <c r="BX46" i="1"/>
  <c r="BZ45" i="1"/>
  <c r="BY45" i="1"/>
  <c r="BX45" i="1"/>
  <c r="BZ44" i="1"/>
  <c r="BY44" i="1"/>
  <c r="BX44" i="1"/>
  <c r="BZ43" i="1"/>
  <c r="BY43" i="1"/>
  <c r="BX43" i="1"/>
  <c r="BZ42" i="1"/>
  <c r="BY42" i="1"/>
  <c r="BX42" i="1"/>
  <c r="BZ41" i="1"/>
  <c r="BY41" i="1"/>
  <c r="BX41" i="1"/>
  <c r="BZ40" i="1"/>
  <c r="BY40" i="1"/>
  <c r="BX40" i="1"/>
  <c r="BZ39" i="1"/>
  <c r="BY39" i="1"/>
  <c r="BX39" i="1"/>
  <c r="BZ38" i="1"/>
  <c r="BY38" i="1"/>
  <c r="BX38" i="1"/>
  <c r="BZ37" i="1"/>
  <c r="BY37" i="1"/>
  <c r="BX37" i="1"/>
  <c r="BZ36" i="1"/>
  <c r="BY36" i="1"/>
  <c r="BX36" i="1"/>
  <c r="BZ35" i="1"/>
  <c r="BY35" i="1"/>
  <c r="BX35" i="1"/>
  <c r="BZ34" i="1"/>
  <c r="BY34" i="1"/>
  <c r="BX34" i="1"/>
  <c r="BZ33" i="1"/>
  <c r="BY33" i="1"/>
  <c r="BX33" i="1"/>
  <c r="BZ32" i="1"/>
  <c r="BY32" i="1"/>
  <c r="BX32" i="1"/>
  <c r="BZ31" i="1"/>
  <c r="BY31" i="1"/>
  <c r="BX31" i="1"/>
  <c r="BZ28" i="1"/>
  <c r="CF28" i="1" s="1"/>
  <c r="BY28" i="1"/>
  <c r="BX28" i="1"/>
  <c r="CE28" i="1" s="1"/>
  <c r="BZ27" i="1"/>
  <c r="BY27" i="1"/>
  <c r="BX27" i="1"/>
  <c r="BZ26" i="1"/>
  <c r="BY26" i="1"/>
  <c r="BX26" i="1"/>
  <c r="BZ25" i="1"/>
  <c r="CF25" i="1" s="1"/>
  <c r="BY25" i="1"/>
  <c r="BX25" i="1"/>
  <c r="CE25" i="1" s="1"/>
  <c r="BZ24" i="1"/>
  <c r="CF24" i="1" s="1"/>
  <c r="BY24" i="1"/>
  <c r="BX24" i="1"/>
  <c r="CE24" i="1" s="1"/>
  <c r="BZ23" i="1"/>
  <c r="CF23" i="1" s="1"/>
  <c r="BY23" i="1"/>
  <c r="BX23" i="1"/>
  <c r="CE23" i="1" s="1"/>
  <c r="BZ22" i="1"/>
  <c r="CF22" i="1" s="1"/>
  <c r="BY22" i="1"/>
  <c r="BX22" i="1"/>
  <c r="CE22" i="1" s="1"/>
  <c r="BZ21" i="1"/>
  <c r="BY21" i="1"/>
  <c r="BX21" i="1"/>
  <c r="BZ20" i="1"/>
  <c r="CF20" i="1" s="1"/>
  <c r="BY20" i="1"/>
  <c r="BX20" i="1"/>
  <c r="CE20" i="1" s="1"/>
  <c r="BZ19" i="1"/>
  <c r="CF19" i="1" s="1"/>
  <c r="BY19" i="1"/>
  <c r="BX19" i="1"/>
  <c r="CE19" i="1" s="1"/>
  <c r="BZ18" i="1"/>
  <c r="CF18" i="1" s="1"/>
  <c r="BY18" i="1"/>
  <c r="BX18" i="1"/>
  <c r="CE18" i="1" s="1"/>
  <c r="BZ17" i="1"/>
  <c r="BY17" i="1"/>
  <c r="BX17" i="1"/>
  <c r="BZ16" i="1"/>
  <c r="BY16" i="1"/>
  <c r="BX16" i="1"/>
  <c r="BZ15" i="1"/>
  <c r="BY15" i="1"/>
  <c r="BX15" i="1"/>
  <c r="BZ14" i="1"/>
  <c r="BY14" i="1"/>
  <c r="BX14" i="1"/>
  <c r="BZ13" i="1"/>
  <c r="CF13" i="1" s="1"/>
  <c r="BY13" i="1"/>
  <c r="BX13" i="1"/>
  <c r="CE13" i="1" s="1"/>
  <c r="BZ12" i="1"/>
  <c r="CF12" i="1" s="1"/>
  <c r="BY12" i="1"/>
  <c r="BX12" i="1"/>
  <c r="CE12" i="1" s="1"/>
  <c r="BZ8" i="1"/>
  <c r="CF8" i="1" s="1"/>
  <c r="BX8" i="1"/>
  <c r="CE8" i="1" s="1"/>
  <c r="BZ7" i="1"/>
  <c r="CF7" i="1" s="1"/>
  <c r="BX7" i="1"/>
  <c r="CE7" i="1" s="1"/>
  <c r="BZ6" i="1"/>
  <c r="CF6" i="1" s="1"/>
  <c r="BX6" i="1"/>
  <c r="CE6" i="1" s="1"/>
  <c r="BZ5" i="1"/>
  <c r="CF5" i="1" s="1"/>
  <c r="BX5" i="1"/>
  <c r="CE5" i="1" s="1"/>
  <c r="BT30" i="1"/>
  <c r="BS30" i="1"/>
  <c r="BR30" i="1"/>
  <c r="BS11" i="1"/>
  <c r="BR11" i="1"/>
  <c r="BS9" i="1"/>
  <c r="BR9" i="1"/>
  <c r="BR10" i="1" s="1"/>
  <c r="BN30" i="1"/>
  <c r="BM30" i="1"/>
  <c r="BL30" i="1"/>
  <c r="BM11" i="1"/>
  <c r="BL11" i="1"/>
  <c r="BM9" i="1"/>
  <c r="BM10" i="1" s="1"/>
  <c r="BL9" i="1"/>
  <c r="BL10" i="1" s="1"/>
  <c r="BH30" i="1"/>
  <c r="BG30" i="1"/>
  <c r="BF30" i="1"/>
  <c r="BG11" i="1"/>
  <c r="BF11" i="1"/>
  <c r="BG9" i="1"/>
  <c r="BG10" i="1" s="1"/>
  <c r="BF9" i="1"/>
  <c r="BF10" i="1" s="1"/>
  <c r="BB30" i="1"/>
  <c r="BA30" i="1"/>
  <c r="AZ30" i="1"/>
  <c r="BA11" i="1"/>
  <c r="AZ11" i="1"/>
  <c r="BA9" i="1"/>
  <c r="BA10" i="1" s="1"/>
  <c r="AZ9" i="1"/>
  <c r="AZ10" i="1" s="1"/>
  <c r="AV30" i="1"/>
  <c r="AU30" i="1"/>
  <c r="AT30" i="1"/>
  <c r="AU11" i="1"/>
  <c r="AT11" i="1"/>
  <c r="AU9" i="1"/>
  <c r="AU10" i="1" s="1"/>
  <c r="AT9" i="1"/>
  <c r="AT10" i="1" s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P30" i="1"/>
  <c r="AO30" i="1"/>
  <c r="AN30" i="1"/>
  <c r="AO11" i="1"/>
  <c r="AN11" i="1"/>
  <c r="AO9" i="1"/>
  <c r="AO10" i="1" s="1"/>
  <c r="AN9" i="1"/>
  <c r="AN10" i="1" s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J30" i="1"/>
  <c r="AI30" i="1"/>
  <c r="AH30" i="1"/>
  <c r="AJ11" i="1"/>
  <c r="AI11" i="1"/>
  <c r="AH11" i="1"/>
  <c r="AJ9" i="1"/>
  <c r="AI9" i="1"/>
  <c r="AI10" i="1" s="1"/>
  <c r="AH9" i="1"/>
  <c r="AH10" i="1" s="1"/>
  <c r="AD30" i="1"/>
  <c r="AC30" i="1"/>
  <c r="AB30" i="1"/>
  <c r="AD11" i="1"/>
  <c r="AC11" i="1"/>
  <c r="AB11" i="1"/>
  <c r="AD9" i="1"/>
  <c r="AD10" i="1" s="1"/>
  <c r="AC9" i="1"/>
  <c r="AC10" i="1" s="1"/>
  <c r="AB9" i="1"/>
  <c r="AB10" i="1" s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X30" i="1"/>
  <c r="W30" i="1"/>
  <c r="V30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X11" i="1"/>
  <c r="W11" i="1"/>
  <c r="V11" i="1"/>
  <c r="X9" i="1"/>
  <c r="X10" i="1" s="1"/>
  <c r="W9" i="1"/>
  <c r="W10" i="1" s="1"/>
  <c r="V9" i="1"/>
  <c r="U8" i="1"/>
  <c r="U7" i="1"/>
  <c r="U6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R30" i="1"/>
  <c r="Q30" i="1"/>
  <c r="P30" i="1"/>
  <c r="N30" i="1"/>
  <c r="M30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R11" i="1"/>
  <c r="Q11" i="1"/>
  <c r="P11" i="1"/>
  <c r="N11" i="1"/>
  <c r="M11" i="1"/>
  <c r="R9" i="1"/>
  <c r="R10" i="1" s="1"/>
  <c r="Q9" i="1"/>
  <c r="Q10" i="1" s="1"/>
  <c r="P9" i="1"/>
  <c r="P10" i="1" s="1"/>
  <c r="M9" i="1"/>
  <c r="O6" i="1"/>
  <c r="O5" i="1"/>
  <c r="O4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5" i="1"/>
  <c r="I6" i="1"/>
  <c r="K6" i="20" s="1"/>
  <c r="I7" i="1"/>
  <c r="K7" i="20" s="1"/>
  <c r="I8" i="1"/>
  <c r="K8" i="20" s="1"/>
  <c r="BY8" i="20" s="1"/>
  <c r="I4" i="1"/>
  <c r="K4" i="20" s="1"/>
  <c r="BY4" i="20" s="1"/>
  <c r="BZ4" i="1"/>
  <c r="CF4" i="1" s="1"/>
  <c r="BX4" i="1"/>
  <c r="CE4" i="1" s="1"/>
  <c r="D10" i="1"/>
  <c r="F10" i="1"/>
  <c r="H9" i="1"/>
  <c r="H10" i="1" s="1"/>
  <c r="J9" i="1"/>
  <c r="J10" i="1" s="1"/>
  <c r="L9" i="1"/>
  <c r="L10" i="1" s="1"/>
  <c r="D11" i="1"/>
  <c r="F11" i="1"/>
  <c r="H11" i="1"/>
  <c r="J11" i="1"/>
  <c r="K11" i="1"/>
  <c r="L11" i="1"/>
  <c r="D30" i="1"/>
  <c r="F30" i="1"/>
  <c r="G30" i="1"/>
  <c r="H30" i="1"/>
  <c r="J30" i="1"/>
  <c r="K30" i="1"/>
  <c r="L30" i="1"/>
  <c r="C10" i="1"/>
  <c r="E10" i="1" s="1"/>
  <c r="BS10" i="1" l="1"/>
  <c r="Z8" i="24"/>
  <c r="Z8" i="20"/>
  <c r="Z9" i="1"/>
  <c r="BY6" i="1"/>
  <c r="BY4" i="1"/>
  <c r="K9" i="1"/>
  <c r="K10" i="1" s="1"/>
  <c r="K9" i="20"/>
  <c r="BY7" i="20"/>
  <c r="BY9" i="20" s="1"/>
  <c r="BY7" i="1"/>
  <c r="BY8" i="1"/>
  <c r="AM9" i="1"/>
  <c r="AM10" i="1" s="1"/>
  <c r="N9" i="1"/>
  <c r="N7" i="20"/>
  <c r="AG9" i="1"/>
  <c r="AG10" i="1" s="1"/>
  <c r="I9" i="1"/>
  <c r="I10" i="1" s="1"/>
  <c r="AJ29" i="1"/>
  <c r="AJ47" i="1" s="1"/>
  <c r="V29" i="1"/>
  <c r="V47" i="1" s="1"/>
  <c r="J29" i="1"/>
  <c r="BZ30" i="1"/>
  <c r="BX30" i="1"/>
  <c r="BX9" i="1"/>
  <c r="BY30" i="1"/>
  <c r="BZ11" i="1"/>
  <c r="CF11" i="1" s="1"/>
  <c r="BX11" i="1"/>
  <c r="CE11" i="1" s="1"/>
  <c r="BY11" i="1"/>
  <c r="BZ9" i="1"/>
  <c r="CF9" i="1" s="1"/>
  <c r="AS9" i="1"/>
  <c r="AS10" i="1" s="1"/>
  <c r="AJ10" i="1"/>
  <c r="AY11" i="1"/>
  <c r="BN29" i="1"/>
  <c r="BN47" i="1" s="1"/>
  <c r="G47" i="1"/>
  <c r="M29" i="1"/>
  <c r="M47" i="1" s="1"/>
  <c r="AM30" i="1"/>
  <c r="BQ9" i="1"/>
  <c r="H29" i="1"/>
  <c r="H47" i="1" s="1"/>
  <c r="AU29" i="1"/>
  <c r="AU47" i="1" s="1"/>
  <c r="BQ30" i="1"/>
  <c r="AO29" i="1"/>
  <c r="AO47" i="1" s="1"/>
  <c r="AY9" i="1"/>
  <c r="AY10" i="1" s="1"/>
  <c r="V10" i="1"/>
  <c r="AG30" i="1"/>
  <c r="AS11" i="1"/>
  <c r="BK30" i="1"/>
  <c r="I30" i="1"/>
  <c r="O11" i="1"/>
  <c r="U9" i="1"/>
  <c r="AM11" i="1"/>
  <c r="BQ11" i="1"/>
  <c r="AC29" i="1"/>
  <c r="AY30" i="1"/>
  <c r="BK11" i="1"/>
  <c r="I11" i="1"/>
  <c r="I29" i="1" s="1"/>
  <c r="O30" i="1"/>
  <c r="U11" i="1"/>
  <c r="BF29" i="1"/>
  <c r="BF47" i="1" s="1"/>
  <c r="U30" i="1"/>
  <c r="AG11" i="1"/>
  <c r="AS30" i="1"/>
  <c r="BK9" i="1"/>
  <c r="BR29" i="1"/>
  <c r="BR47" i="1" s="1"/>
  <c r="BS29" i="1"/>
  <c r="BS47" i="1" s="1"/>
  <c r="BT29" i="1"/>
  <c r="BT47" i="1" s="1"/>
  <c r="BL29" i="1"/>
  <c r="BL47" i="1" s="1"/>
  <c r="BM29" i="1"/>
  <c r="BM47" i="1" s="1"/>
  <c r="BG29" i="1"/>
  <c r="BG47" i="1" s="1"/>
  <c r="BH29" i="1"/>
  <c r="BH47" i="1" s="1"/>
  <c r="AZ29" i="1"/>
  <c r="AZ47" i="1" s="1"/>
  <c r="BA29" i="1"/>
  <c r="BA47" i="1" s="1"/>
  <c r="BB29" i="1"/>
  <c r="BB47" i="1" s="1"/>
  <c r="AT29" i="1"/>
  <c r="AT47" i="1" s="1"/>
  <c r="AV29" i="1"/>
  <c r="AV47" i="1" s="1"/>
  <c r="AN29" i="1"/>
  <c r="AN47" i="1" s="1"/>
  <c r="AP29" i="1"/>
  <c r="AH29" i="1"/>
  <c r="AH47" i="1" s="1"/>
  <c r="AI29" i="1"/>
  <c r="AI47" i="1" s="1"/>
  <c r="AB29" i="1"/>
  <c r="AB47" i="1" s="1"/>
  <c r="AD29" i="1"/>
  <c r="AD47" i="1" s="1"/>
  <c r="W29" i="1"/>
  <c r="X29" i="1"/>
  <c r="X47" i="1" s="1"/>
  <c r="M10" i="1"/>
  <c r="P29" i="1"/>
  <c r="P47" i="1" s="1"/>
  <c r="Q29" i="1"/>
  <c r="Q47" i="1" s="1"/>
  <c r="R29" i="1"/>
  <c r="R47" i="1" s="1"/>
  <c r="J47" i="1"/>
  <c r="F29" i="1"/>
  <c r="F47" i="1" s="1"/>
  <c r="D29" i="1"/>
  <c r="D47" i="1" s="1"/>
  <c r="L29" i="1"/>
  <c r="L47" i="1" s="1"/>
  <c r="CC29" i="1" l="1"/>
  <c r="BX10" i="1"/>
  <c r="CE10" i="1" s="1"/>
  <c r="CE9" i="1"/>
  <c r="BQ10" i="1"/>
  <c r="AP47" i="1"/>
  <c r="CC47" i="1" s="1"/>
  <c r="AG29" i="1"/>
  <c r="Z29" i="1"/>
  <c r="Z47" i="1" s="1"/>
  <c r="Z10" i="1"/>
  <c r="AM29" i="1"/>
  <c r="AM47" i="1" s="1"/>
  <c r="AA8" i="20"/>
  <c r="AA9" i="20" s="1"/>
  <c r="Z9" i="20"/>
  <c r="Z9" i="24"/>
  <c r="AA8" i="24"/>
  <c r="BZ10" i="1"/>
  <c r="CF10" i="1" s="1"/>
  <c r="W47" i="1"/>
  <c r="AC47" i="1"/>
  <c r="T4" i="20"/>
  <c r="U4" i="1"/>
  <c r="T5" i="20"/>
  <c r="U5" i="1"/>
  <c r="K29" i="1"/>
  <c r="K47" i="1" s="1"/>
  <c r="K5" i="20"/>
  <c r="BY5" i="20" s="1"/>
  <c r="BY5" i="1"/>
  <c r="BY9" i="1"/>
  <c r="N10" i="1"/>
  <c r="N29" i="1"/>
  <c r="N47" i="1" s="1"/>
  <c r="BY10" i="20"/>
  <c r="BY29" i="20"/>
  <c r="BY47" i="20" s="1"/>
  <c r="K10" i="20"/>
  <c r="K29" i="20"/>
  <c r="K47" i="20" s="1"/>
  <c r="AS29" i="1"/>
  <c r="O7" i="20"/>
  <c r="AY29" i="1"/>
  <c r="AY47" i="1" s="1"/>
  <c r="N8" i="20"/>
  <c r="O8" i="1"/>
  <c r="BQ29" i="1"/>
  <c r="BQ47" i="1" s="1"/>
  <c r="BX29" i="1"/>
  <c r="BZ29" i="1"/>
  <c r="CF29" i="1" s="1"/>
  <c r="AS47" i="1"/>
  <c r="I47" i="1"/>
  <c r="U29" i="1"/>
  <c r="U47" i="1" s="1"/>
  <c r="BK29" i="1"/>
  <c r="BK47" i="1" s="1"/>
  <c r="BK10" i="1"/>
  <c r="U10" i="1"/>
  <c r="AG47" i="1"/>
  <c r="C30" i="1"/>
  <c r="E30" i="1" s="1"/>
  <c r="C11" i="1"/>
  <c r="E11" i="1" s="1"/>
  <c r="BX47" i="1" l="1"/>
  <c r="CE47" i="1" s="1"/>
  <c r="CE29" i="1"/>
  <c r="U4" i="20"/>
  <c r="O8" i="20"/>
  <c r="U5" i="20"/>
  <c r="AA10" i="20"/>
  <c r="AA29" i="20"/>
  <c r="AA9" i="24"/>
  <c r="Z10" i="24"/>
  <c r="Z29" i="24"/>
  <c r="Z47" i="24" s="1"/>
  <c r="Z10" i="20"/>
  <c r="Z29" i="20"/>
  <c r="BZ47" i="1"/>
  <c r="CF47" i="1" s="1"/>
  <c r="BY10" i="1"/>
  <c r="BY29" i="1"/>
  <c r="O9" i="1"/>
  <c r="N9" i="20"/>
  <c r="C29" i="1"/>
  <c r="E29" i="1" s="1"/>
  <c r="O9" i="20" l="1"/>
  <c r="O10" i="20" s="1"/>
  <c r="AA29" i="24"/>
  <c r="AA47" i="24" s="1"/>
  <c r="AA10" i="24"/>
  <c r="BY47" i="1"/>
  <c r="N29" i="20"/>
  <c r="N10" i="20"/>
  <c r="O10" i="1"/>
  <c r="O29" i="1"/>
  <c r="O47" i="1" s="1"/>
  <c r="O29" i="20"/>
  <c r="C47" i="1"/>
  <c r="E47" i="1" s="1"/>
  <c r="BY6" i="19" l="1"/>
  <c r="BY6" i="20"/>
  <c r="N6" i="20"/>
  <c r="O6" i="20" l="1"/>
  <c r="O30" i="19" l="1"/>
  <c r="O47" i="19" s="1"/>
  <c r="N44" i="20"/>
  <c r="N37" i="20"/>
  <c r="N45" i="20"/>
  <c r="N38" i="20"/>
  <c r="N35" i="20"/>
  <c r="N33" i="20"/>
  <c r="N32" i="20"/>
  <c r="N39" i="20"/>
  <c r="N40" i="20"/>
  <c r="N41" i="20"/>
  <c r="N34" i="20"/>
  <c r="N46" i="20"/>
  <c r="O34" i="20" l="1"/>
  <c r="O41" i="20"/>
  <c r="O33" i="20"/>
  <c r="O37" i="20"/>
  <c r="O40" i="20"/>
  <c r="O35" i="20"/>
  <c r="O44" i="20"/>
  <c r="O46" i="20"/>
  <c r="O39" i="20"/>
  <c r="O38" i="20"/>
  <c r="O45" i="20"/>
  <c r="N30" i="20"/>
  <c r="N47" i="20" s="1"/>
  <c r="O32" i="20"/>
  <c r="N30" i="19"/>
  <c r="N47" i="19" s="1"/>
  <c r="O30" i="20" l="1"/>
  <c r="O47" i="20" s="1"/>
  <c r="BT41" i="24" l="1"/>
  <c r="BT42" i="24"/>
  <c r="BT36" i="24"/>
  <c r="BZ38" i="23"/>
  <c r="BZ45" i="23"/>
  <c r="BT45" i="24"/>
  <c r="BZ41" i="23"/>
  <c r="BZ39" i="23"/>
  <c r="BT39" i="24"/>
  <c r="BZ43" i="23"/>
  <c r="BT43" i="24"/>
  <c r="BZ42" i="23"/>
  <c r="BZ37" i="23"/>
  <c r="BT37" i="24"/>
  <c r="BZ35" i="23"/>
  <c r="BT35" i="24"/>
  <c r="BZ36" i="23"/>
  <c r="BT33" i="24"/>
  <c r="BT40" i="24"/>
  <c r="BZ40" i="23"/>
  <c r="BZ32" i="23"/>
  <c r="BT32" i="24"/>
  <c r="BT30" i="23"/>
  <c r="BZ34" i="23"/>
  <c r="BZ44" i="23"/>
  <c r="BT44" i="24"/>
  <c r="BZ31" i="23"/>
  <c r="BT31" i="24"/>
  <c r="BZ46" i="23"/>
  <c r="BT46" i="24"/>
  <c r="BZ33" i="23"/>
  <c r="BT47" i="23" l="1"/>
  <c r="CA47" i="23" s="1"/>
  <c r="CA30" i="23"/>
  <c r="BZ40" i="24"/>
  <c r="CA40" i="24"/>
  <c r="BZ36" i="24"/>
  <c r="CA36" i="24"/>
  <c r="BZ31" i="24"/>
  <c r="CA31" i="24"/>
  <c r="BZ35" i="24"/>
  <c r="CA35" i="24"/>
  <c r="BZ43" i="24"/>
  <c r="CA43" i="24"/>
  <c r="BZ46" i="24"/>
  <c r="CA46" i="24"/>
  <c r="BZ44" i="24"/>
  <c r="CA44" i="24"/>
  <c r="BZ32" i="24"/>
  <c r="CA32" i="24"/>
  <c r="BZ33" i="24"/>
  <c r="CA33" i="24"/>
  <c r="BZ37" i="24"/>
  <c r="CA37" i="24"/>
  <c r="BZ45" i="24"/>
  <c r="CA45" i="24"/>
  <c r="BZ42" i="24"/>
  <c r="CA42" i="24"/>
  <c r="BZ39" i="24"/>
  <c r="CA39" i="24"/>
  <c r="BZ41" i="24"/>
  <c r="CA41" i="24"/>
  <c r="BZ30" i="23"/>
  <c r="BT38" i="24"/>
  <c r="BT34" i="24"/>
  <c r="BZ34" i="24" l="1"/>
  <c r="CA34" i="24"/>
  <c r="BZ38" i="24"/>
  <c r="CA38" i="24"/>
  <c r="BZ41" i="19"/>
  <c r="CF41" i="19" s="1"/>
  <c r="BT41" i="20"/>
  <c r="CC41" i="20" s="1"/>
  <c r="BZ31" i="19"/>
  <c r="CF31" i="19" s="1"/>
  <c r="BT31" i="20"/>
  <c r="CC31" i="20" s="1"/>
  <c r="BT30" i="19"/>
  <c r="CC30" i="19" s="1"/>
  <c r="BZ39" i="19"/>
  <c r="CF39" i="19" s="1"/>
  <c r="BT39" i="20"/>
  <c r="CC39" i="20" s="1"/>
  <c r="BZ40" i="19"/>
  <c r="CF40" i="19" s="1"/>
  <c r="BT40" i="20"/>
  <c r="CC40" i="20" s="1"/>
  <c r="BZ33" i="19"/>
  <c r="CF33" i="19" s="1"/>
  <c r="BT33" i="20"/>
  <c r="CC33" i="20" s="1"/>
  <c r="BZ37" i="19"/>
  <c r="CF37" i="19" s="1"/>
  <c r="BT37" i="20"/>
  <c r="CC37" i="20" s="1"/>
  <c r="BZ32" i="19"/>
  <c r="CF32" i="19" s="1"/>
  <c r="BT32" i="20"/>
  <c r="CC32" i="20" s="1"/>
  <c r="BZ43" i="19"/>
  <c r="CF43" i="19" s="1"/>
  <c r="BT43" i="20"/>
  <c r="CC43" i="20" s="1"/>
  <c r="BZ35" i="19"/>
  <c r="CF35" i="19" s="1"/>
  <c r="BT35" i="20"/>
  <c r="CC35" i="20" s="1"/>
  <c r="BZ38" i="19"/>
  <c r="CF38" i="19" s="1"/>
  <c r="BT38" i="20"/>
  <c r="CC38" i="20" s="1"/>
  <c r="BZ42" i="19"/>
  <c r="CF42" i="19" s="1"/>
  <c r="BT42" i="20"/>
  <c r="CC42" i="20" s="1"/>
  <c r="BZ34" i="19"/>
  <c r="CF34" i="19" s="1"/>
  <c r="BT34" i="20"/>
  <c r="CC34" i="20" s="1"/>
  <c r="BZ45" i="19"/>
  <c r="CF45" i="19" s="1"/>
  <c r="BT45" i="20"/>
  <c r="CC45" i="20" s="1"/>
  <c r="BZ36" i="19"/>
  <c r="CF36" i="19" s="1"/>
  <c r="BT36" i="20"/>
  <c r="CC36" i="20" s="1"/>
  <c r="BZ44" i="19"/>
  <c r="CF44" i="19" s="1"/>
  <c r="BT44" i="20"/>
  <c r="CC44" i="20" s="1"/>
  <c r="BZ46" i="19"/>
  <c r="CF46" i="19" s="1"/>
  <c r="BT46" i="20"/>
  <c r="CC46" i="20" s="1"/>
  <c r="BZ47" i="23"/>
  <c r="BT30" i="24"/>
  <c r="BZ30" i="24" l="1"/>
  <c r="BZ47" i="24" s="1"/>
  <c r="BT47" i="24"/>
  <c r="CA47" i="24" s="1"/>
  <c r="CA30" i="24"/>
  <c r="BZ44" i="20"/>
  <c r="CF44" i="20" s="1"/>
  <c r="BZ42" i="20"/>
  <c r="CF42" i="20" s="1"/>
  <c r="BZ35" i="20"/>
  <c r="CF35" i="20" s="1"/>
  <c r="BZ32" i="20"/>
  <c r="CF32" i="20" s="1"/>
  <c r="BZ33" i="20"/>
  <c r="CF33" i="20" s="1"/>
  <c r="BZ39" i="20"/>
  <c r="CF39" i="20" s="1"/>
  <c r="BZ41" i="20"/>
  <c r="CF41" i="20" s="1"/>
  <c r="BZ45" i="20"/>
  <c r="CF45" i="20" s="1"/>
  <c r="BZ46" i="20"/>
  <c r="CF46" i="20" s="1"/>
  <c r="BZ36" i="20"/>
  <c r="CF36" i="20" s="1"/>
  <c r="BZ34" i="20"/>
  <c r="CF34" i="20" s="1"/>
  <c r="BZ38" i="20"/>
  <c r="CF38" i="20" s="1"/>
  <c r="BZ43" i="20"/>
  <c r="CF43" i="20" s="1"/>
  <c r="BZ37" i="20"/>
  <c r="CF37" i="20" s="1"/>
  <c r="BZ40" i="20"/>
  <c r="CF40" i="20" s="1"/>
  <c r="BT47" i="19"/>
  <c r="CC30" i="23"/>
  <c r="BZ30" i="19"/>
  <c r="CF30" i="19" s="1"/>
  <c r="BT30" i="20"/>
  <c r="CC30" i="20" s="1"/>
  <c r="BZ31" i="20"/>
  <c r="CF31" i="20" s="1"/>
  <c r="CC47" i="23" l="1"/>
  <c r="CC47" i="19"/>
  <c r="BT47" i="20"/>
  <c r="CC47" i="20" s="1"/>
  <c r="CB30" i="24"/>
  <c r="BZ30" i="20"/>
  <c r="CF30" i="20" s="1"/>
  <c r="BZ47" i="19"/>
  <c r="CF47" i="19" l="1"/>
  <c r="BZ47" i="20"/>
  <c r="CF47" i="20" s="1"/>
  <c r="AA45" i="19" l="1"/>
  <c r="Z45" i="20"/>
  <c r="AA45" i="20"/>
  <c r="Z39" i="20"/>
  <c r="Z30" i="19"/>
  <c r="Z47" i="19" s="1"/>
  <c r="Z36" i="20"/>
  <c r="AA36" i="20"/>
  <c r="AA37" i="19"/>
  <c r="Z37" i="20"/>
  <c r="AA37" i="20"/>
  <c r="Z35" i="20"/>
  <c r="AA35" i="20"/>
  <c r="Z33" i="20"/>
  <c r="AA31" i="19"/>
  <c r="Z31" i="20"/>
  <c r="AA36" i="19"/>
  <c r="AA35" i="19"/>
  <c r="AA39" i="19"/>
  <c r="AA33" i="19"/>
  <c r="AA43" i="19"/>
  <c r="BW43" i="19" s="1"/>
  <c r="Z43" i="20"/>
  <c r="AA34" i="19"/>
  <c r="Z34" i="20"/>
  <c r="AA46" i="19"/>
  <c r="Z46" i="20"/>
  <c r="AA46" i="20"/>
  <c r="AA41" i="19"/>
  <c r="Z41" i="20"/>
  <c r="AA44" i="19"/>
  <c r="Z44" i="20"/>
  <c r="AA44" i="20"/>
  <c r="AA42" i="19"/>
  <c r="BW42" i="19" s="1"/>
  <c r="Z42" i="20"/>
  <c r="AA40" i="19"/>
  <c r="Z40" i="20"/>
  <c r="AA38" i="19"/>
  <c r="Z38" i="20"/>
  <c r="AA32" i="19"/>
  <c r="Z32" i="20"/>
  <c r="AA41" i="20" l="1"/>
  <c r="AA39" i="20"/>
  <c r="Z30" i="20"/>
  <c r="Z47" i="20" s="1"/>
  <c r="AA40" i="20"/>
  <c r="AA34" i="20"/>
  <c r="AA31" i="20"/>
  <c r="AA38" i="20"/>
  <c r="AA42" i="20"/>
  <c r="AA43" i="20"/>
  <c r="AA33" i="20"/>
  <c r="AA30" i="19"/>
  <c r="AA47" i="19" s="1"/>
  <c r="AA32" i="20"/>
  <c r="AA30" i="20" l="1"/>
  <c r="AA47" i="20" s="1"/>
  <c r="AM9" i="19" l="1"/>
  <c r="AM10" i="19" s="1"/>
  <c r="AL8" i="20"/>
  <c r="AM29" i="19" l="1"/>
  <c r="AM47" i="19" s="1"/>
  <c r="AL9" i="19"/>
  <c r="AL10" i="19" s="1"/>
  <c r="AL9" i="20"/>
  <c r="AM8" i="20"/>
  <c r="AM9" i="20" s="1"/>
  <c r="AL29" i="19"/>
  <c r="AL47" i="19" s="1"/>
  <c r="AM10" i="20" l="1"/>
  <c r="AM29" i="20"/>
  <c r="AM47" i="20" s="1"/>
  <c r="AL10" i="20"/>
  <c r="AL29" i="20"/>
  <c r="AL47" i="20" s="1"/>
  <c r="AT11" i="23" l="1"/>
  <c r="AT29" i="23" s="1"/>
  <c r="AT47" i="23" s="1"/>
  <c r="AT28" i="24"/>
  <c r="AT11" i="24" s="1"/>
  <c r="AT29" i="24" s="1"/>
  <c r="AT47" i="24" s="1"/>
  <c r="BL11" i="23"/>
  <c r="BL29" i="23" s="1"/>
  <c r="BL47" i="23" s="1"/>
  <c r="BL28" i="24"/>
  <c r="BL11" i="24" s="1"/>
  <c r="BL29" i="24" s="1"/>
  <c r="BL47" i="24" s="1"/>
  <c r="AN28" i="24"/>
  <c r="AN11" i="23"/>
  <c r="AN29" i="23" s="1"/>
  <c r="AN47" i="23" s="1"/>
  <c r="BX28" i="23"/>
  <c r="BX11" i="23" s="1"/>
  <c r="BX29" i="23" s="1"/>
  <c r="BX47" i="23" s="1"/>
  <c r="AZ11" i="23"/>
  <c r="AZ29" i="23" s="1"/>
  <c r="AZ47" i="23" s="1"/>
  <c r="AZ28" i="24"/>
  <c r="AZ11" i="24" s="1"/>
  <c r="AZ29" i="24" s="1"/>
  <c r="AZ47" i="24" s="1"/>
  <c r="BF11" i="23"/>
  <c r="BF29" i="23" s="1"/>
  <c r="BF47" i="23" s="1"/>
  <c r="BF28" i="24"/>
  <c r="BF11" i="24" s="1"/>
  <c r="BF29" i="24" s="1"/>
  <c r="BF47" i="24" s="1"/>
  <c r="BR11" i="23"/>
  <c r="BR29" i="23" s="1"/>
  <c r="BR47" i="23" s="1"/>
  <c r="BR28" i="24"/>
  <c r="BR11" i="24" s="1"/>
  <c r="BR29" i="24" s="1"/>
  <c r="BR47" i="24" s="1"/>
  <c r="AN11" i="24" l="1"/>
  <c r="AN29" i="24" s="1"/>
  <c r="AN47" i="24" s="1"/>
  <c r="BX28" i="24"/>
  <c r="BX11" i="24" s="1"/>
  <c r="BX29" i="24" s="1"/>
  <c r="BX47" i="24" s="1"/>
  <c r="CB28" i="23" l="1"/>
  <c r="CB27" i="23"/>
  <c r="CB26" i="23"/>
  <c r="CB25" i="23"/>
  <c r="CB23" i="23"/>
  <c r="CB22" i="23"/>
  <c r="CB21" i="23"/>
  <c r="CB19" i="23"/>
  <c r="CB18" i="23"/>
  <c r="CB16" i="23"/>
  <c r="CB15" i="23"/>
  <c r="CB14" i="23"/>
  <c r="CB20" i="23" l="1"/>
  <c r="CB6" i="23" l="1"/>
  <c r="CB7" i="23" l="1"/>
  <c r="CB5" i="23"/>
  <c r="CB8" i="23" l="1"/>
  <c r="CB10" i="23" l="1"/>
  <c r="CB9" i="23"/>
  <c r="CB24" i="23"/>
  <c r="CB13" i="23" l="1"/>
  <c r="CB12" i="23" l="1"/>
  <c r="CB4" i="23" l="1"/>
  <c r="CB11" i="23" l="1"/>
  <c r="CB29" i="23"/>
  <c r="BE4" i="23" l="1"/>
  <c r="BE4" i="19"/>
  <c r="BV13" i="23"/>
  <c r="BW13" i="23" s="1"/>
  <c r="BV4" i="1"/>
  <c r="BW4" i="1" s="1"/>
  <c r="BE4" i="1"/>
  <c r="BV4" i="19"/>
  <c r="BW4" i="19" s="1"/>
  <c r="BV6" i="23"/>
  <c r="BW6" i="23" s="1"/>
  <c r="BV8" i="23"/>
  <c r="BW8" i="23" s="1"/>
  <c r="BD11" i="23"/>
  <c r="BV12" i="23"/>
  <c r="BW12" i="23" s="1"/>
  <c r="BD9" i="1"/>
  <c r="BD10" i="1" s="1"/>
  <c r="BV4" i="23"/>
  <c r="BW4" i="23" s="1"/>
  <c r="BV7" i="23"/>
  <c r="BW7" i="23" s="1"/>
  <c r="BE9" i="23"/>
  <c r="BD9" i="23"/>
  <c r="BD9" i="19"/>
  <c r="BD10" i="19" s="1"/>
  <c r="BD6" i="24"/>
  <c r="BV8" i="19"/>
  <c r="BW8" i="19" s="1"/>
  <c r="BV5" i="19"/>
  <c r="BW5" i="19" s="1"/>
  <c r="BV6" i="1"/>
  <c r="BW6" i="1" s="1"/>
  <c r="BD5" i="24"/>
  <c r="BV5" i="1"/>
  <c r="BW5" i="1" s="1"/>
  <c r="BD5" i="20"/>
  <c r="BE5" i="20" s="1"/>
  <c r="BV5" i="20"/>
  <c r="BW5" i="20" s="1"/>
  <c r="BD8" i="24"/>
  <c r="BE8" i="24" s="1"/>
  <c r="BV8" i="1"/>
  <c r="BW8" i="1" s="1"/>
  <c r="BV5" i="23"/>
  <c r="BW5" i="23" s="1"/>
  <c r="BD13" i="20"/>
  <c r="BD7" i="24"/>
  <c r="BE7" i="24" s="1"/>
  <c r="BE9" i="24" s="1"/>
  <c r="BV7" i="24"/>
  <c r="BV7" i="1"/>
  <c r="BW7" i="1" s="1"/>
  <c r="BV6" i="19"/>
  <c r="BW6" i="19" s="1"/>
  <c r="BD4" i="24"/>
  <c r="BE4" i="24" s="1"/>
  <c r="BV4" i="24"/>
  <c r="BW4" i="24" s="1"/>
  <c r="BD7" i="20"/>
  <c r="BV7" i="20" s="1"/>
  <c r="BW7" i="20" s="1"/>
  <c r="BD6" i="20"/>
  <c r="BD8" i="20"/>
  <c r="BE8" i="20" s="1"/>
  <c r="BV8" i="20"/>
  <c r="BW8" i="20" s="1"/>
  <c r="BE9" i="19"/>
  <c r="BV7" i="19"/>
  <c r="BD4" i="20"/>
  <c r="BE4" i="20" s="1"/>
  <c r="BV4" i="20"/>
  <c r="BW4" i="20" s="1"/>
  <c r="BV9" i="19" l="1"/>
  <c r="BV10" i="19" s="1"/>
  <c r="BW9" i="1"/>
  <c r="BW10" i="1" s="1"/>
  <c r="BV9" i="23"/>
  <c r="BV10" i="23" s="1"/>
  <c r="BV9" i="20"/>
  <c r="BV10" i="20" s="1"/>
  <c r="BW7" i="19"/>
  <c r="BW9" i="19" s="1"/>
  <c r="BW10" i="19" s="1"/>
  <c r="BW9" i="23"/>
  <c r="BW10" i="23" s="1"/>
  <c r="BV9" i="1"/>
  <c r="BV10" i="1" s="1"/>
  <c r="BD29" i="23"/>
  <c r="BD47" i="23" s="1"/>
  <c r="BE10" i="19"/>
  <c r="BE9" i="1"/>
  <c r="BE10" i="24"/>
  <c r="BE13" i="20"/>
  <c r="BV13" i="20"/>
  <c r="BW13" i="20" s="1"/>
  <c r="BD12" i="24"/>
  <c r="BV12" i="1"/>
  <c r="BD12" i="20"/>
  <c r="BD11" i="1"/>
  <c r="BD29" i="1" s="1"/>
  <c r="BE7" i="20"/>
  <c r="BE9" i="20" s="1"/>
  <c r="BD9" i="20"/>
  <c r="BV13" i="19"/>
  <c r="BW13" i="19" s="1"/>
  <c r="BE6" i="20"/>
  <c r="BV6" i="20"/>
  <c r="BW6" i="20" s="1"/>
  <c r="BW9" i="20"/>
  <c r="BW7" i="24"/>
  <c r="BE5" i="24"/>
  <c r="BV5" i="24"/>
  <c r="BW5" i="24" s="1"/>
  <c r="BD13" i="24"/>
  <c r="BD9" i="24"/>
  <c r="BV8" i="24"/>
  <c r="BW8" i="24" s="1"/>
  <c r="BE6" i="24"/>
  <c r="BV6" i="24"/>
  <c r="BW6" i="24" s="1"/>
  <c r="BE10" i="23"/>
  <c r="BV13" i="1"/>
  <c r="BW13" i="1" s="1"/>
  <c r="BD11" i="19"/>
  <c r="BV12" i="19"/>
  <c r="BD10" i="23"/>
  <c r="BD29" i="19"/>
  <c r="BD47" i="19" s="1"/>
  <c r="BW12" i="19" l="1"/>
  <c r="BD10" i="24"/>
  <c r="BW9" i="24"/>
  <c r="BD10" i="20"/>
  <c r="BV12" i="20"/>
  <c r="BE12" i="20"/>
  <c r="BE13" i="24"/>
  <c r="BV13" i="24"/>
  <c r="BW13" i="24" s="1"/>
  <c r="BV9" i="24"/>
  <c r="BW12" i="1"/>
  <c r="BE10" i="1"/>
  <c r="BW10" i="20"/>
  <c r="BE10" i="20"/>
  <c r="BE12" i="24"/>
  <c r="BV12" i="24"/>
  <c r="BW12" i="24" l="1"/>
  <c r="BV10" i="24"/>
  <c r="BW12" i="20"/>
  <c r="BW10" i="24"/>
  <c r="BV15" i="23"/>
  <c r="BW15" i="23" s="1"/>
  <c r="BV18" i="19"/>
  <c r="BW18" i="19" s="1"/>
  <c r="BV26" i="19"/>
  <c r="BW26" i="19" s="1"/>
  <c r="BD19" i="24"/>
  <c r="BV19" i="24" s="1"/>
  <c r="BW19" i="24" s="1"/>
  <c r="BV18" i="23"/>
  <c r="BW18" i="23" s="1"/>
  <c r="BV17" i="23"/>
  <c r="BW17" i="23" s="1"/>
  <c r="BV25" i="23"/>
  <c r="BW25" i="23" s="1"/>
  <c r="BV14" i="23"/>
  <c r="BW14" i="23" s="1"/>
  <c r="BD18" i="20"/>
  <c r="BE18" i="20" s="1"/>
  <c r="BV18" i="20"/>
  <c r="BW18" i="20" s="1"/>
  <c r="BD15" i="24"/>
  <c r="BE15" i="24" s="1"/>
  <c r="BV19" i="23"/>
  <c r="BW19" i="23" s="1"/>
  <c r="BV25" i="1"/>
  <c r="BW25" i="1" s="1"/>
  <c r="BV24" i="19"/>
  <c r="BW24" i="19" s="1"/>
  <c r="BV22" i="1"/>
  <c r="BW22" i="1" s="1"/>
  <c r="BV14" i="19"/>
  <c r="BD15" i="20"/>
  <c r="BE15" i="20" s="1"/>
  <c r="BV15" i="20"/>
  <c r="BW15" i="20" s="1"/>
  <c r="BV26" i="1"/>
  <c r="BW26" i="1" s="1"/>
  <c r="BD21" i="20"/>
  <c r="BV21" i="20" s="1"/>
  <c r="BW21" i="20" s="1"/>
  <c r="BD26" i="24"/>
  <c r="BE26" i="24" s="1"/>
  <c r="BD21" i="24"/>
  <c r="BE21" i="24" s="1"/>
  <c r="BV21" i="24"/>
  <c r="BW21" i="24" s="1"/>
  <c r="BD25" i="24"/>
  <c r="BE25" i="24" s="1"/>
  <c r="BV26" i="23"/>
  <c r="BW26" i="23" s="1"/>
  <c r="BV20" i="19"/>
  <c r="BW20" i="19" s="1"/>
  <c r="BV27" i="23"/>
  <c r="BW27" i="23" s="1"/>
  <c r="BV22" i="23"/>
  <c r="BW22" i="23" s="1"/>
  <c r="BV20" i="23"/>
  <c r="BW20" i="23" s="1"/>
  <c r="BV28" i="23"/>
  <c r="BW28" i="23" s="1"/>
  <c r="BV20" i="20"/>
  <c r="BW20" i="20" s="1"/>
  <c r="BV25" i="19"/>
  <c r="BW25" i="19" s="1"/>
  <c r="BD20" i="24"/>
  <c r="BE20" i="24" s="1"/>
  <c r="BD20" i="20"/>
  <c r="BE20" i="20" s="1"/>
  <c r="BV15" i="1"/>
  <c r="BW15" i="1" s="1"/>
  <c r="BD22" i="24"/>
  <c r="BV22" i="24" s="1"/>
  <c r="BW22" i="24" s="1"/>
  <c r="BD27" i="20"/>
  <c r="BE27" i="20" s="1"/>
  <c r="BV27" i="20"/>
  <c r="BW27" i="20" s="1"/>
  <c r="BV23" i="23"/>
  <c r="BW23" i="23" s="1"/>
  <c r="BV17" i="19"/>
  <c r="BW17" i="19" s="1"/>
  <c r="BD14" i="20"/>
  <c r="BD14" i="24"/>
  <c r="BV14" i="24" s="1"/>
  <c r="BD16" i="24"/>
  <c r="BE16" i="24" s="1"/>
  <c r="BV19" i="19"/>
  <c r="BW19" i="19" s="1"/>
  <c r="BV27" i="19"/>
  <c r="BW27" i="19" s="1"/>
  <c r="BD19" i="20"/>
  <c r="BE19" i="20" s="1"/>
  <c r="BV19" i="20"/>
  <c r="BW19" i="20" s="1"/>
  <c r="BV24" i="23"/>
  <c r="BW24" i="23" s="1"/>
  <c r="BV18" i="1"/>
  <c r="BW18" i="1" s="1"/>
  <c r="BV21" i="23"/>
  <c r="BW21" i="23" s="1"/>
  <c r="BV22" i="19"/>
  <c r="BW22" i="19" s="1"/>
  <c r="BV16" i="1"/>
  <c r="BW16" i="1" s="1"/>
  <c r="BV14" i="1"/>
  <c r="BW14" i="1" s="1"/>
  <c r="BV17" i="1"/>
  <c r="BW17" i="1" s="1"/>
  <c r="BD17" i="20"/>
  <c r="BE17" i="20" s="1"/>
  <c r="BD28" i="24"/>
  <c r="BE28" i="24" s="1"/>
  <c r="BV28" i="1"/>
  <c r="BW28" i="1" s="1"/>
  <c r="BV20" i="1"/>
  <c r="BW20" i="1" s="1"/>
  <c r="BD17" i="24"/>
  <c r="BE17" i="24" s="1"/>
  <c r="BV17" i="24"/>
  <c r="BW17" i="24" s="1"/>
  <c r="BV24" i="1"/>
  <c r="BW24" i="1" s="1"/>
  <c r="BD27" i="24"/>
  <c r="BV27" i="24" s="1"/>
  <c r="BW27" i="24" s="1"/>
  <c r="BV21" i="19"/>
  <c r="BW21" i="19" s="1"/>
  <c r="BV23" i="19"/>
  <c r="BW23" i="19" s="1"/>
  <c r="BD24" i="24"/>
  <c r="BE24" i="24" s="1"/>
  <c r="BV24" i="24"/>
  <c r="BW24" i="24" s="1"/>
  <c r="BV21" i="1"/>
  <c r="BW21" i="1" s="1"/>
  <c r="BV28" i="19"/>
  <c r="BW28" i="19" s="1"/>
  <c r="BV23" i="1"/>
  <c r="BW23" i="1" s="1"/>
  <c r="BV16" i="23"/>
  <c r="BW16" i="23" s="1"/>
  <c r="BE24" i="20"/>
  <c r="BV16" i="19"/>
  <c r="BW16" i="19" s="1"/>
  <c r="BV15" i="19"/>
  <c r="BW15" i="19" s="1"/>
  <c r="BD22" i="20"/>
  <c r="BD23" i="20"/>
  <c r="BE23" i="20" s="1"/>
  <c r="BV23" i="20"/>
  <c r="BW23" i="20" s="1"/>
  <c r="BD25" i="20"/>
  <c r="BE25" i="20" s="1"/>
  <c r="BV25" i="20"/>
  <c r="BW25" i="20" s="1"/>
  <c r="BV19" i="1"/>
  <c r="BW19" i="1" s="1"/>
  <c r="BD24" i="20"/>
  <c r="BV24" i="20"/>
  <c r="BW24" i="20" s="1"/>
  <c r="BD16" i="20"/>
  <c r="BD18" i="24"/>
  <c r="BE18" i="24" s="1"/>
  <c r="BV18" i="24"/>
  <c r="BW18" i="24" s="1"/>
  <c r="BD28" i="20"/>
  <c r="BE28" i="20" s="1"/>
  <c r="BV28" i="20"/>
  <c r="BW28" i="20" s="1"/>
  <c r="BV27" i="1"/>
  <c r="BW27" i="1" s="1"/>
  <c r="BD23" i="24"/>
  <c r="BE23" i="24" s="1"/>
  <c r="BV23" i="24"/>
  <c r="BW23" i="24" s="1"/>
  <c r="BD26" i="20"/>
  <c r="BE26" i="20" s="1"/>
  <c r="BV26" i="20"/>
  <c r="BW26" i="20" s="1"/>
  <c r="BE16" i="20" l="1"/>
  <c r="BV16" i="20"/>
  <c r="BW16" i="20" s="1"/>
  <c r="BE22" i="20"/>
  <c r="BV22" i="20"/>
  <c r="BW22" i="20" s="1"/>
  <c r="BW11" i="1"/>
  <c r="BW29" i="1" s="1"/>
  <c r="BW14" i="24"/>
  <c r="BE11" i="1"/>
  <c r="BE29" i="1" s="1"/>
  <c r="BE11" i="23"/>
  <c r="BE29" i="23" s="1"/>
  <c r="BE47" i="23" s="1"/>
  <c r="BD11" i="20"/>
  <c r="BD29" i="20" s="1"/>
  <c r="BV11" i="19"/>
  <c r="BV29" i="19" s="1"/>
  <c r="BV20" i="24"/>
  <c r="BW20" i="24" s="1"/>
  <c r="BV11" i="23"/>
  <c r="BV29" i="23" s="1"/>
  <c r="BV16" i="24"/>
  <c r="BW16" i="24" s="1"/>
  <c r="BE21" i="20"/>
  <c r="BE19" i="24"/>
  <c r="BE27" i="24"/>
  <c r="BV11" i="1"/>
  <c r="BV29" i="1" s="1"/>
  <c r="BV25" i="24"/>
  <c r="BW25" i="24" s="1"/>
  <c r="BV26" i="24"/>
  <c r="BW26" i="24" s="1"/>
  <c r="BV15" i="24"/>
  <c r="BW15" i="24" s="1"/>
  <c r="BV28" i="24"/>
  <c r="BW28" i="24" s="1"/>
  <c r="BE22" i="24"/>
  <c r="BV14" i="20"/>
  <c r="BV17" i="20"/>
  <c r="BW17" i="20" s="1"/>
  <c r="BE11" i="19"/>
  <c r="BE29" i="19" s="1"/>
  <c r="BE47" i="19" s="1"/>
  <c r="BD11" i="24"/>
  <c r="BD29" i="24" s="1"/>
  <c r="BE14" i="20"/>
  <c r="BE11" i="20" s="1"/>
  <c r="BE29" i="20" s="1"/>
  <c r="BW11" i="23"/>
  <c r="BW29" i="23" s="1"/>
  <c r="BE14" i="24"/>
  <c r="BW14" i="19"/>
  <c r="BW11" i="19" s="1"/>
  <c r="BW29" i="19" s="1"/>
  <c r="BE11" i="24" l="1"/>
  <c r="BE29" i="24" s="1"/>
  <c r="BW11" i="24"/>
  <c r="BW29" i="24" s="1"/>
  <c r="BV11" i="20"/>
  <c r="BV29" i="20" s="1"/>
  <c r="BW14" i="20"/>
  <c r="BW11" i="20" s="1"/>
  <c r="BW29" i="20" s="1"/>
  <c r="BV11" i="24"/>
  <c r="BV29" i="24" s="1"/>
  <c r="BV33" i="1"/>
  <c r="BW33" i="1" s="1"/>
  <c r="BV38" i="1"/>
  <c r="BW38" i="1" s="1"/>
  <c r="BV41" i="1"/>
  <c r="BW41" i="1" s="1"/>
  <c r="BD41" i="24"/>
  <c r="BE41" i="24" s="1"/>
  <c r="BD44" i="24"/>
  <c r="BE44" i="24" s="1"/>
  <c r="BD34" i="24"/>
  <c r="BE34" i="24" s="1"/>
  <c r="BD40" i="24"/>
  <c r="BE40" i="24" s="1"/>
  <c r="BV45" i="1"/>
  <c r="BW45" i="1" s="1"/>
  <c r="BD45" i="24"/>
  <c r="BE45" i="24" s="1"/>
  <c r="BV32" i="1"/>
  <c r="BW32" i="1" s="1"/>
  <c r="BD36" i="24"/>
  <c r="BE36" i="24" s="1"/>
  <c r="BD38" i="24"/>
  <c r="BE38" i="24"/>
  <c r="BD37" i="24"/>
  <c r="BE37" i="24" s="1"/>
  <c r="BV37" i="1"/>
  <c r="BW37" i="1" s="1"/>
  <c r="BD42" i="24"/>
  <c r="BE42" i="24" s="1"/>
  <c r="BD35" i="24"/>
  <c r="BE35" i="24" s="1"/>
  <c r="BV43" i="20"/>
  <c r="BW43" i="20" s="1"/>
  <c r="BV40" i="1"/>
  <c r="BW40" i="1" s="1"/>
  <c r="BD43" i="24"/>
  <c r="BV43" i="24" s="1"/>
  <c r="BW43" i="24" s="1"/>
  <c r="BD43" i="20"/>
  <c r="BE43" i="20" s="1"/>
  <c r="BD33" i="20"/>
  <c r="BE33" i="20" s="1"/>
  <c r="BD42" i="20"/>
  <c r="BE42" i="20" s="1"/>
  <c r="BV46" i="1"/>
  <c r="BW46" i="1" s="1"/>
  <c r="BD46" i="24"/>
  <c r="BV39" i="1"/>
  <c r="BW39" i="1" s="1"/>
  <c r="BE40" i="20"/>
  <c r="BD41" i="20"/>
  <c r="BE41" i="20" s="1"/>
  <c r="BD30" i="1"/>
  <c r="BD47" i="1"/>
  <c r="BV34" i="1"/>
  <c r="BW34" i="1" s="1"/>
  <c r="BD46" i="20"/>
  <c r="BE46" i="20" s="1"/>
  <c r="BD44" i="20"/>
  <c r="BE44" i="20"/>
  <c r="BV43" i="1"/>
  <c r="BW43" i="1" s="1"/>
  <c r="BD45" i="20"/>
  <c r="BE45" i="20" s="1"/>
  <c r="BV35" i="1"/>
  <c r="BW35" i="1" s="1"/>
  <c r="BD37" i="20"/>
  <c r="BE37" i="20" s="1"/>
  <c r="BD39" i="20"/>
  <c r="BE39" i="20" s="1"/>
  <c r="BD32" i="20"/>
  <c r="BE32" i="20" s="1"/>
  <c r="BV36" i="1"/>
  <c r="BW36" i="1" s="1"/>
  <c r="BD39" i="24"/>
  <c r="BE39" i="24" s="1"/>
  <c r="BD34" i="20"/>
  <c r="BE34" i="20" s="1"/>
  <c r="BD40" i="20"/>
  <c r="BD38" i="20"/>
  <c r="BE38" i="20" s="1"/>
  <c r="BE31" i="24"/>
  <c r="BE31" i="20"/>
  <c r="BV31" i="1"/>
  <c r="BW31" i="1" s="1"/>
  <c r="BD31" i="24"/>
  <c r="BD30" i="24" s="1"/>
  <c r="BD47" i="24" s="1"/>
  <c r="BV42" i="1"/>
  <c r="BW42" i="1" s="1"/>
  <c r="BD36" i="20"/>
  <c r="BV44" i="1"/>
  <c r="BW44" i="1" s="1"/>
  <c r="BD32" i="24"/>
  <c r="BE32" i="24" s="1"/>
  <c r="BD35" i="20"/>
  <c r="BE35" i="20" s="1"/>
  <c r="BD33" i="24"/>
  <c r="BE33" i="24" s="1"/>
  <c r="BE30" i="1"/>
  <c r="BE47" i="1" s="1"/>
  <c r="BD31" i="20"/>
  <c r="BD30" i="20" s="1"/>
  <c r="BD47" i="20" s="1"/>
  <c r="BV30" i="1" l="1"/>
  <c r="BV47" i="1" s="1"/>
  <c r="BW30" i="1"/>
  <c r="BW47" i="1" s="1"/>
  <c r="BE36" i="20"/>
  <c r="BE30" i="20" s="1"/>
  <c r="BE47" i="20" s="1"/>
  <c r="BV42" i="20"/>
  <c r="BW42" i="20" s="1"/>
  <c r="BE43" i="24"/>
  <c r="BE30" i="24" s="1"/>
  <c r="BE47" i="24" s="1"/>
  <c r="BV42" i="24"/>
  <c r="BW42" i="24" s="1"/>
  <c r="BE46" i="24"/>
  <c r="BV34" i="23" l="1"/>
  <c r="BW34" i="23" s="1"/>
  <c r="BV41" i="19"/>
  <c r="BW41" i="19" s="1"/>
  <c r="BV41" i="23"/>
  <c r="BW41" i="23" s="1"/>
  <c r="BV35" i="23"/>
  <c r="BW35" i="23" s="1"/>
  <c r="BV33" i="19"/>
  <c r="BW33" i="19" s="1"/>
  <c r="BV39" i="23"/>
  <c r="BW39" i="23" s="1"/>
  <c r="BV33" i="23"/>
  <c r="BW33" i="23" s="1"/>
  <c r="BV40" i="23"/>
  <c r="BW40" i="23" s="1"/>
  <c r="BV46" i="23"/>
  <c r="BW46" i="23" s="1"/>
  <c r="BV32" i="23"/>
  <c r="BW32" i="23" s="1"/>
  <c r="BV46" i="19"/>
  <c r="BW46" i="19" s="1"/>
  <c r="BV32" i="19"/>
  <c r="BW32" i="19" s="1"/>
  <c r="BV40" i="19"/>
  <c r="BW40" i="19" s="1"/>
  <c r="BJ30" i="23"/>
  <c r="BJ47" i="23" s="1"/>
  <c r="BJ45" i="20"/>
  <c r="BV45" i="20" s="1"/>
  <c r="BW45" i="20" s="1"/>
  <c r="BJ34" i="24"/>
  <c r="BK34" i="24" s="1"/>
  <c r="BV34" i="24"/>
  <c r="BW34" i="24" s="1"/>
  <c r="BJ41" i="24"/>
  <c r="BK41" i="24" s="1"/>
  <c r="BV41" i="24"/>
  <c r="BW41" i="24" s="1"/>
  <c r="BJ44" i="24"/>
  <c r="BK44" i="24" s="1"/>
  <c r="BK38" i="24"/>
  <c r="BJ38" i="24"/>
  <c r="BV38" i="24" s="1"/>
  <c r="BW38" i="24" s="1"/>
  <c r="BJ33" i="20"/>
  <c r="BK33" i="20" s="1"/>
  <c r="BV37" i="24"/>
  <c r="BW37" i="24" s="1"/>
  <c r="BJ37" i="24"/>
  <c r="BK37" i="24"/>
  <c r="BJ46" i="24"/>
  <c r="BK46" i="24" s="1"/>
  <c r="BV46" i="24"/>
  <c r="BW46" i="24" s="1"/>
  <c r="BJ39" i="24"/>
  <c r="BK39" i="24" s="1"/>
  <c r="BJ45" i="24"/>
  <c r="BK45" i="24" s="1"/>
  <c r="BV45" i="24"/>
  <c r="BW45" i="24" s="1"/>
  <c r="BV38" i="19"/>
  <c r="BW38" i="19" s="1"/>
  <c r="BV34" i="19"/>
  <c r="BW34" i="19" s="1"/>
  <c r="BV38" i="23"/>
  <c r="BW38" i="23" s="1"/>
  <c r="BV35" i="19"/>
  <c r="BW35" i="19" s="1"/>
  <c r="BK45" i="19"/>
  <c r="BV45" i="19"/>
  <c r="BW45" i="19" s="1"/>
  <c r="BV37" i="19"/>
  <c r="BW37" i="19" s="1"/>
  <c r="BV45" i="23"/>
  <c r="BW45" i="23" s="1"/>
  <c r="BV37" i="23"/>
  <c r="BW37" i="23" s="1"/>
  <c r="BV39" i="19"/>
  <c r="BW39" i="19" s="1"/>
  <c r="BV44" i="19"/>
  <c r="BW44" i="19" s="1"/>
  <c r="BV36" i="19"/>
  <c r="BW36" i="19" s="1"/>
  <c r="BV44" i="23"/>
  <c r="BW44" i="23" s="1"/>
  <c r="BV36" i="23"/>
  <c r="BW36" i="23" s="1"/>
  <c r="BJ30" i="19"/>
  <c r="BJ47" i="19" s="1"/>
  <c r="BV40" i="20"/>
  <c r="BW40" i="20" s="1"/>
  <c r="BK40" i="19"/>
  <c r="BJ40" i="20"/>
  <c r="BK40" i="20" s="1"/>
  <c r="BK34" i="23"/>
  <c r="BK44" i="23"/>
  <c r="BK39" i="19"/>
  <c r="BJ39" i="20"/>
  <c r="BK39" i="20" s="1"/>
  <c r="BV39" i="20"/>
  <c r="BW39" i="20" s="1"/>
  <c r="BK36" i="24"/>
  <c r="BK36" i="23"/>
  <c r="BJ36" i="24"/>
  <c r="BV36" i="24"/>
  <c r="BW36" i="24" s="1"/>
  <c r="BK37" i="23"/>
  <c r="BK40" i="23"/>
  <c r="BJ40" i="24"/>
  <c r="BK40" i="24" s="1"/>
  <c r="BJ32" i="24"/>
  <c r="BK32" i="24" s="1"/>
  <c r="BV32" i="24"/>
  <c r="BW32" i="24" s="1"/>
  <c r="BV46" i="20"/>
  <c r="BW46" i="20" s="1"/>
  <c r="BJ46" i="20"/>
  <c r="BK46" i="20"/>
  <c r="BK41" i="19"/>
  <c r="BJ41" i="20"/>
  <c r="BV41" i="20" s="1"/>
  <c r="BW41" i="20" s="1"/>
  <c r="BK41" i="23"/>
  <c r="BK35" i="19"/>
  <c r="BJ35" i="20"/>
  <c r="BK35" i="20" s="1"/>
  <c r="BV35" i="20"/>
  <c r="BW35" i="20" s="1"/>
  <c r="BK39" i="23"/>
  <c r="BK33" i="23"/>
  <c r="BJ33" i="24"/>
  <c r="BK33" i="24" s="1"/>
  <c r="BV33" i="24"/>
  <c r="BW33" i="24" s="1"/>
  <c r="BK32" i="23"/>
  <c r="BV38" i="20"/>
  <c r="BW38" i="20" s="1"/>
  <c r="BJ38" i="20"/>
  <c r="BK38" i="20" s="1"/>
  <c r="BV44" i="20"/>
  <c r="BW44" i="20" s="1"/>
  <c r="BJ44" i="20"/>
  <c r="BK44" i="20" s="1"/>
  <c r="BK38" i="19"/>
  <c r="BV31" i="23"/>
  <c r="BK32" i="20"/>
  <c r="BK32" i="19"/>
  <c r="BJ32" i="20"/>
  <c r="BV32" i="20"/>
  <c r="BW32" i="20" s="1"/>
  <c r="BK44" i="19"/>
  <c r="BK34" i="19"/>
  <c r="BJ34" i="20"/>
  <c r="BK34" i="20" s="1"/>
  <c r="BV34" i="20"/>
  <c r="BW34" i="20" s="1"/>
  <c r="BK35" i="24"/>
  <c r="BK35" i="23"/>
  <c r="BJ35" i="24"/>
  <c r="BV35" i="24"/>
  <c r="BW35" i="24" s="1"/>
  <c r="BK38" i="23"/>
  <c r="BV31" i="19"/>
  <c r="BW31" i="19" s="1"/>
  <c r="BK46" i="19"/>
  <c r="BK31" i="19"/>
  <c r="BJ31" i="20"/>
  <c r="BK31" i="20" s="1"/>
  <c r="BV31" i="20"/>
  <c r="BK45" i="23"/>
  <c r="BK33" i="19"/>
  <c r="BK37" i="19"/>
  <c r="BJ37" i="20"/>
  <c r="BK37" i="20" s="1"/>
  <c r="BV37" i="20"/>
  <c r="BW37" i="20" s="1"/>
  <c r="BK46" i="23"/>
  <c r="BK36" i="19"/>
  <c r="BJ36" i="20"/>
  <c r="BK36" i="20" s="1"/>
  <c r="BV36" i="20"/>
  <c r="BW36" i="20" s="1"/>
  <c r="BK31" i="23"/>
  <c r="BJ31" i="24"/>
  <c r="BK31" i="24" s="1"/>
  <c r="BV31" i="24"/>
  <c r="BW31" i="24" s="1"/>
  <c r="BV30" i="19" l="1"/>
  <c r="BV47" i="19" s="1"/>
  <c r="BK30" i="19"/>
  <c r="BK47" i="19" s="1"/>
  <c r="BW30" i="19"/>
  <c r="BW47" i="19" s="1"/>
  <c r="BV30" i="23"/>
  <c r="BV47" i="23" s="1"/>
  <c r="BK30" i="23"/>
  <c r="BK47" i="23" s="1"/>
  <c r="BK30" i="24"/>
  <c r="BK47" i="24" s="1"/>
  <c r="BW31" i="23"/>
  <c r="BW30" i="23" s="1"/>
  <c r="BW47" i="23" s="1"/>
  <c r="BK41" i="20"/>
  <c r="BK30" i="20" s="1"/>
  <c r="BK47" i="20" s="1"/>
  <c r="BV39" i="24"/>
  <c r="BW39" i="24" s="1"/>
  <c r="BV33" i="20"/>
  <c r="BW33" i="20" s="1"/>
  <c r="BJ30" i="20"/>
  <c r="BJ47" i="20" s="1"/>
  <c r="BJ30" i="24"/>
  <c r="BJ47" i="24" s="1"/>
  <c r="BV40" i="24"/>
  <c r="BW40" i="24" s="1"/>
  <c r="BV44" i="24"/>
  <c r="BW44" i="24" s="1"/>
  <c r="BK45" i="20"/>
  <c r="BW31" i="20"/>
  <c r="BW30" i="24" l="1"/>
  <c r="BW47" i="24" s="1"/>
  <c r="BV30" i="20"/>
  <c r="BV47" i="20" s="1"/>
  <c r="BW30" i="20"/>
  <c r="BW47" i="20" s="1"/>
  <c r="BV30" i="24"/>
  <c r="BV47" i="24" s="1"/>
</calcChain>
</file>

<file path=xl/comments1.xml><?xml version="1.0" encoding="utf-8"?>
<comments xmlns="http://schemas.openxmlformats.org/spreadsheetml/2006/main">
  <authors>
    <author>李娟</author>
  </authors>
  <commentList>
    <comment ref="A12" authorId="0" shapeId="0">
      <text>
        <r>
          <rPr>
            <b/>
            <sz val="9"/>
            <color indexed="81"/>
            <rFont val="宋体"/>
            <family val="3"/>
            <charset val="134"/>
          </rPr>
          <t>重分类至费用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重分类至费用</t>
        </r>
      </text>
    </comment>
    <comment ref="A13" authorId="0" shapeId="0">
      <text>
        <r>
          <rPr>
            <b/>
            <sz val="9"/>
            <color indexed="81"/>
            <rFont val="宋体"/>
            <family val="3"/>
            <charset val="134"/>
          </rPr>
          <t>重分类至费用</t>
        </r>
      </text>
    </comment>
    <comment ref="B13" authorId="0" shapeId="0">
      <text>
        <r>
          <rPr>
            <b/>
            <sz val="9"/>
            <color indexed="81"/>
            <rFont val="宋体"/>
            <family val="3"/>
            <charset val="134"/>
          </rPr>
          <t>重分类至费用</t>
        </r>
      </text>
    </comment>
  </commentList>
</comments>
</file>

<file path=xl/comments2.xml><?xml version="1.0" encoding="utf-8"?>
<comments xmlns="http://schemas.openxmlformats.org/spreadsheetml/2006/main">
  <authors>
    <author>李娟</author>
  </authors>
  <commentList>
    <comment ref="A12" authorId="0" shapeId="0">
      <text>
        <r>
          <rPr>
            <b/>
            <sz val="9"/>
            <color indexed="81"/>
            <rFont val="宋体"/>
            <family val="3"/>
            <charset val="134"/>
          </rPr>
          <t>重分类至费用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重分类至费用</t>
        </r>
      </text>
    </comment>
    <comment ref="A13" authorId="0" shapeId="0">
      <text>
        <r>
          <rPr>
            <b/>
            <sz val="9"/>
            <color indexed="81"/>
            <rFont val="宋体"/>
            <family val="3"/>
            <charset val="134"/>
          </rPr>
          <t>重分类至费用</t>
        </r>
      </text>
    </comment>
    <comment ref="B13" authorId="0" shapeId="0">
      <text>
        <r>
          <rPr>
            <b/>
            <sz val="9"/>
            <color indexed="81"/>
            <rFont val="宋体"/>
            <family val="3"/>
            <charset val="134"/>
          </rPr>
          <t>重分类至费用</t>
        </r>
      </text>
    </comment>
  </commentList>
</comments>
</file>

<file path=xl/comments3.xml><?xml version="1.0" encoding="utf-8"?>
<comments xmlns="http://schemas.openxmlformats.org/spreadsheetml/2006/main">
  <authors>
    <author>汪静</author>
    <author>李娟</author>
  </authors>
  <commentList>
    <comment ref="AQ7" authorId="0" shapeId="0">
      <text>
        <r>
          <rPr>
            <b/>
            <sz val="9"/>
            <color indexed="81"/>
            <rFont val="宋体"/>
            <family val="3"/>
            <charset val="134"/>
          </rPr>
          <t>自然堂沃尔玛费用红票-632904.85</t>
        </r>
      </text>
    </comment>
    <comment ref="AW7" authorId="0" shapeId="0">
      <text>
        <r>
          <rPr>
            <sz val="9"/>
            <color indexed="81"/>
            <rFont val="宋体"/>
            <family val="3"/>
            <charset val="134"/>
          </rPr>
          <t xml:space="preserve">自然堂大润发费用红字发票-908358.41/1.13
</t>
        </r>
      </text>
    </comment>
    <comment ref="BC7" authorId="0" shapeId="0">
      <text>
        <r>
          <rPr>
            <b/>
            <sz val="9"/>
            <color indexed="81"/>
            <rFont val="宋体"/>
            <family val="3"/>
            <charset val="134"/>
          </rPr>
          <t>沃尔玛红票172142.02</t>
        </r>
      </text>
    </comment>
    <comment ref="A12" authorId="1" shapeId="0">
      <text>
        <r>
          <rPr>
            <b/>
            <sz val="9"/>
            <color indexed="81"/>
            <rFont val="宋体"/>
            <family val="3"/>
            <charset val="134"/>
          </rPr>
          <t>重分类至费用</t>
        </r>
      </text>
    </comment>
    <comment ref="B12" authorId="1" shapeId="0">
      <text>
        <r>
          <rPr>
            <b/>
            <sz val="9"/>
            <color indexed="81"/>
            <rFont val="宋体"/>
            <family val="3"/>
            <charset val="134"/>
          </rPr>
          <t>重分类至费用</t>
        </r>
      </text>
    </comment>
    <comment ref="A13" authorId="1" shapeId="0">
      <text>
        <r>
          <rPr>
            <b/>
            <sz val="9"/>
            <color indexed="81"/>
            <rFont val="宋体"/>
            <family val="3"/>
            <charset val="134"/>
          </rPr>
          <t>重分类至费用</t>
        </r>
      </text>
    </comment>
    <comment ref="B13" authorId="1" shapeId="0">
      <text>
        <r>
          <rPr>
            <b/>
            <sz val="9"/>
            <color indexed="81"/>
            <rFont val="宋体"/>
            <family val="3"/>
            <charset val="134"/>
          </rPr>
          <t>重分类至费用</t>
        </r>
      </text>
    </comment>
    <comment ref="AE18" authorId="0" shapeId="0">
      <text>
        <r>
          <rPr>
            <b/>
            <sz val="9"/>
            <color indexed="81"/>
            <rFont val="宋体"/>
            <family val="3"/>
            <charset val="134"/>
          </rPr>
          <t>OA单成本10605.31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K18" authorId="0" shapeId="0">
      <text>
        <r>
          <rPr>
            <b/>
            <sz val="9"/>
            <color indexed="81"/>
            <rFont val="宋体"/>
            <family val="3"/>
            <charset val="134"/>
          </rPr>
          <t>OA单成本8424.86</t>
        </r>
      </text>
    </comment>
    <comment ref="AQ18" authorId="0" shapeId="0">
      <text>
        <r>
          <rPr>
            <b/>
            <sz val="9"/>
            <color indexed="81"/>
            <rFont val="宋体"/>
            <family val="3"/>
            <charset val="134"/>
          </rPr>
          <t>OA单成本</t>
        </r>
        <r>
          <rPr>
            <sz val="9"/>
            <color indexed="81"/>
            <rFont val="宋体"/>
            <family val="3"/>
            <charset val="134"/>
          </rPr>
          <t xml:space="preserve">
3296.59</t>
        </r>
      </text>
    </comment>
    <comment ref="AW18" authorId="0" shapeId="0">
      <text>
        <r>
          <rPr>
            <b/>
            <sz val="9"/>
            <color indexed="81"/>
            <rFont val="宋体"/>
            <family val="3"/>
            <charset val="134"/>
          </rPr>
          <t>OA单费用5071.26</t>
        </r>
      </text>
    </comment>
    <comment ref="BC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OA单费用+营业外支出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C20" authorId="0" shapeId="0">
      <text>
        <r>
          <rPr>
            <sz val="9"/>
            <color indexed="81"/>
            <rFont val="宋体"/>
            <family val="3"/>
            <charset val="134"/>
          </rPr>
          <t xml:space="preserve">调整
</t>
        </r>
      </text>
    </comment>
    <comment ref="Y22" authorId="0" shapeId="0">
      <text>
        <r>
          <rPr>
            <b/>
            <sz val="9"/>
            <color indexed="81"/>
            <rFont val="宋体"/>
            <family val="3"/>
            <charset val="134"/>
          </rPr>
          <t>调整人资费用15975/20000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K22" authorId="0" shapeId="0">
      <text>
        <r>
          <rPr>
            <b/>
            <sz val="9"/>
            <color indexed="81"/>
            <rFont val="宋体"/>
            <family val="3"/>
            <charset val="134"/>
          </rPr>
          <t>增加未入账人资费用38658.43</t>
        </r>
      </text>
    </comment>
    <comment ref="AQ22" authorId="0" shapeId="0">
      <text>
        <r>
          <rPr>
            <b/>
            <sz val="9"/>
            <color indexed="81"/>
            <rFont val="宋体"/>
            <family val="3"/>
            <charset val="134"/>
          </rPr>
          <t>调整</t>
        </r>
      </text>
    </comment>
    <comment ref="AW22" authorId="0" shapeId="0">
      <text>
        <r>
          <rPr>
            <sz val="9"/>
            <color indexed="81"/>
            <rFont val="宋体"/>
            <family val="3"/>
            <charset val="134"/>
          </rPr>
          <t xml:space="preserve">调整
</t>
        </r>
      </text>
    </comment>
    <comment ref="BC22" authorId="0" shapeId="0">
      <text>
        <r>
          <rPr>
            <sz val="9"/>
            <color indexed="81"/>
            <rFont val="宋体"/>
            <family val="3"/>
            <charset val="134"/>
          </rPr>
          <t xml:space="preserve">调整
</t>
        </r>
      </text>
    </comment>
  </commentList>
</comments>
</file>

<file path=xl/comments4.xml><?xml version="1.0" encoding="utf-8"?>
<comments xmlns="http://schemas.openxmlformats.org/spreadsheetml/2006/main">
  <authors>
    <author>汪静</author>
    <author>李娟</author>
    <author>王晋</author>
    <author>詹媛</author>
  </authors>
  <commentList>
    <comment ref="AQ7" authorId="0" shapeId="0">
      <text>
        <r>
          <rPr>
            <b/>
            <sz val="9"/>
            <color indexed="81"/>
            <rFont val="宋体"/>
            <family val="3"/>
            <charset val="134"/>
          </rPr>
          <t>春夏沃尔玛费用红票-36993.39</t>
        </r>
      </text>
    </comment>
    <comment ref="A12" authorId="1" shapeId="0">
      <text>
        <r>
          <rPr>
            <b/>
            <sz val="9"/>
            <color indexed="81"/>
            <rFont val="宋体"/>
            <family val="3"/>
            <charset val="134"/>
          </rPr>
          <t>重分类至费用</t>
        </r>
      </text>
    </comment>
    <comment ref="B12" authorId="1" shapeId="0">
      <text>
        <r>
          <rPr>
            <b/>
            <sz val="9"/>
            <color indexed="81"/>
            <rFont val="宋体"/>
            <family val="3"/>
            <charset val="134"/>
          </rPr>
          <t>重分类至费用</t>
        </r>
      </text>
    </comment>
    <comment ref="BI12" authorId="2" shapeId="0">
      <text>
        <r>
          <rPr>
            <b/>
            <sz val="9"/>
            <color indexed="81"/>
            <rFont val="宋体"/>
            <family val="3"/>
            <charset val="134"/>
          </rPr>
          <t>货架消化滞销库存49909.43</t>
        </r>
      </text>
    </comment>
    <comment ref="A13" authorId="1" shapeId="0">
      <text>
        <r>
          <rPr>
            <b/>
            <sz val="9"/>
            <color indexed="81"/>
            <rFont val="宋体"/>
            <family val="3"/>
            <charset val="134"/>
          </rPr>
          <t>重分类至费用</t>
        </r>
      </text>
    </comment>
    <comment ref="B13" authorId="1" shapeId="0">
      <text>
        <r>
          <rPr>
            <b/>
            <sz val="9"/>
            <color indexed="81"/>
            <rFont val="宋体"/>
            <family val="3"/>
            <charset val="134"/>
          </rPr>
          <t>重分类至费用</t>
        </r>
      </text>
    </comment>
    <comment ref="AE18" authorId="0" shapeId="0">
      <text>
        <r>
          <rPr>
            <b/>
            <sz val="9"/>
            <color indexed="81"/>
            <rFont val="宋体"/>
            <family val="3"/>
            <charset val="134"/>
          </rPr>
          <t>OA单成本178.21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K18" authorId="0" shapeId="0">
      <text>
        <r>
          <rPr>
            <b/>
            <sz val="9"/>
            <color indexed="81"/>
            <rFont val="宋体"/>
            <family val="3"/>
            <charset val="134"/>
          </rPr>
          <t>OA单成本857.05</t>
        </r>
      </text>
    </comment>
    <comment ref="AQ18" authorId="0" shapeId="0">
      <text>
        <r>
          <rPr>
            <b/>
            <sz val="9"/>
            <color indexed="81"/>
            <rFont val="宋体"/>
            <family val="3"/>
            <charset val="134"/>
          </rPr>
          <t>OA单成本</t>
        </r>
        <r>
          <rPr>
            <sz val="9"/>
            <color indexed="81"/>
            <rFont val="宋体"/>
            <family val="3"/>
            <charset val="134"/>
          </rPr>
          <t xml:space="preserve">
138
</t>
        </r>
      </text>
    </comment>
    <comment ref="BC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OA单费用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C20" authorId="0" shapeId="0">
      <text>
        <r>
          <rPr>
            <b/>
            <sz val="9"/>
            <color indexed="81"/>
            <rFont val="宋体"/>
            <family val="3"/>
            <charset val="134"/>
          </rPr>
          <t>调整</t>
        </r>
      </text>
    </comment>
    <comment ref="Y22" authorId="0" shapeId="0">
      <text>
        <r>
          <rPr>
            <b/>
            <sz val="9"/>
            <color indexed="81"/>
            <rFont val="宋体"/>
            <family val="3"/>
            <charset val="134"/>
          </rPr>
          <t>调整人资费用15975/20000</t>
        </r>
      </text>
    </comment>
    <comment ref="AE34" authorId="3" shapeId="0">
      <text>
        <r>
          <rPr>
            <b/>
            <sz val="9"/>
            <color indexed="81"/>
            <rFont val="宋体"/>
            <family val="3"/>
            <charset val="134"/>
          </rPr>
          <t>春夏积分商城销售成本分摊4336.17元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E37" authorId="3" shapeId="0">
      <text>
        <r>
          <rPr>
            <b/>
            <sz val="9"/>
            <color indexed="81"/>
            <rFont val="宋体"/>
            <family val="3"/>
            <charset val="134"/>
          </rPr>
          <t>合计27020.80元，计入5月管报。</t>
        </r>
      </text>
    </comment>
    <comment ref="AE39" authorId="3" shapeId="0">
      <text>
        <r>
          <rPr>
            <b/>
            <sz val="9"/>
            <color indexed="81"/>
            <rFont val="宋体"/>
            <family val="3"/>
            <charset val="134"/>
          </rPr>
          <t>OA领用分摊7815.09元</t>
        </r>
      </text>
    </comment>
  </commentList>
</comments>
</file>

<file path=xl/comments5.xml><?xml version="1.0" encoding="utf-8"?>
<comments xmlns="http://schemas.openxmlformats.org/spreadsheetml/2006/main">
  <authors>
    <author>李娟</author>
  </authors>
  <commentList>
    <comment ref="A12" authorId="0" shapeId="0">
      <text>
        <r>
          <rPr>
            <b/>
            <sz val="9"/>
            <color indexed="81"/>
            <rFont val="宋体"/>
            <family val="3"/>
            <charset val="134"/>
          </rPr>
          <t>重分类至费用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重分类至费用</t>
        </r>
      </text>
    </comment>
    <comment ref="A13" authorId="0" shapeId="0">
      <text>
        <r>
          <rPr>
            <b/>
            <sz val="9"/>
            <color indexed="81"/>
            <rFont val="宋体"/>
            <family val="3"/>
            <charset val="134"/>
          </rPr>
          <t>重分类至费用</t>
        </r>
      </text>
    </comment>
    <comment ref="B13" authorId="0" shapeId="0">
      <text>
        <r>
          <rPr>
            <b/>
            <sz val="9"/>
            <color indexed="81"/>
            <rFont val="宋体"/>
            <family val="3"/>
            <charset val="134"/>
          </rPr>
          <t>重分类至费用</t>
        </r>
      </text>
    </comment>
  </commentList>
</comments>
</file>

<file path=xl/comments6.xml><?xml version="1.0" encoding="utf-8"?>
<comments xmlns="http://schemas.openxmlformats.org/spreadsheetml/2006/main">
  <authors>
    <author>李娟</author>
    <author>汪静</author>
    <author>詹媛</author>
  </authors>
  <commentList>
    <comment ref="A12" authorId="0" shapeId="0">
      <text>
        <r>
          <rPr>
            <b/>
            <sz val="9"/>
            <color indexed="81"/>
            <rFont val="宋体"/>
            <family val="3"/>
            <charset val="134"/>
          </rPr>
          <t>重分类至费用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重分类至费用</t>
        </r>
      </text>
    </comment>
    <comment ref="A13" authorId="0" shapeId="0">
      <text>
        <r>
          <rPr>
            <b/>
            <sz val="9"/>
            <color indexed="81"/>
            <rFont val="宋体"/>
            <family val="3"/>
            <charset val="134"/>
          </rPr>
          <t>重分类至费用</t>
        </r>
      </text>
    </comment>
    <comment ref="B13" authorId="0" shapeId="0">
      <text>
        <r>
          <rPr>
            <b/>
            <sz val="9"/>
            <color indexed="81"/>
            <rFont val="宋体"/>
            <family val="3"/>
            <charset val="134"/>
          </rPr>
          <t>重分类至费用</t>
        </r>
      </text>
    </comment>
    <comment ref="AE18" authorId="1" shapeId="0">
      <text>
        <r>
          <rPr>
            <b/>
            <sz val="9"/>
            <color indexed="81"/>
            <rFont val="宋体"/>
            <family val="3"/>
            <charset val="134"/>
          </rPr>
          <t>OA单成本178.21</t>
        </r>
      </text>
    </comment>
    <comment ref="AK18" authorId="1" shapeId="0">
      <text>
        <r>
          <rPr>
            <b/>
            <sz val="9"/>
            <color indexed="81"/>
            <rFont val="宋体"/>
            <family val="3"/>
            <charset val="134"/>
          </rPr>
          <t>OA单成本857.05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Q18" authorId="1" shapeId="0">
      <text>
        <r>
          <rPr>
            <b/>
            <sz val="9"/>
            <color indexed="81"/>
            <rFont val="宋体"/>
            <family val="3"/>
            <charset val="134"/>
          </rPr>
          <t>OA单成本
138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C18" authorId="1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OA单费用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Y22" authorId="1" shapeId="0">
      <text>
        <r>
          <rPr>
            <b/>
            <sz val="9"/>
            <color indexed="81"/>
            <rFont val="宋体"/>
            <family val="3"/>
            <charset val="134"/>
          </rPr>
          <t>调整15975/20000</t>
        </r>
      </text>
    </comment>
    <comment ref="AE34" authorId="2" shapeId="0">
      <text>
        <r>
          <rPr>
            <b/>
            <sz val="9"/>
            <color indexed="81"/>
            <rFont val="宋体"/>
            <family val="3"/>
            <charset val="134"/>
          </rPr>
          <t>春夏积分商城销售成本分摊4336.17元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E37" authorId="2" shapeId="0">
      <text>
        <r>
          <rPr>
            <b/>
            <sz val="9"/>
            <color indexed="81"/>
            <rFont val="宋体"/>
            <family val="3"/>
            <charset val="134"/>
          </rPr>
          <t>合计27020.80元，计入5月管报。</t>
        </r>
      </text>
    </comment>
    <comment ref="AE39" authorId="2" shapeId="0">
      <text>
        <r>
          <rPr>
            <b/>
            <sz val="9"/>
            <color indexed="81"/>
            <rFont val="宋体"/>
            <family val="3"/>
            <charset val="134"/>
          </rPr>
          <t>OA领用分摊7815.09元</t>
        </r>
      </text>
    </comment>
    <comment ref="AK39" authorId="2" shapeId="0">
      <text>
        <r>
          <rPr>
            <b/>
            <sz val="9"/>
            <color indexed="81"/>
            <rFont val="宋体"/>
            <family val="3"/>
            <charset val="134"/>
          </rPr>
          <t>OA领用分摊</t>
        </r>
      </text>
    </comment>
  </commentList>
</comments>
</file>

<file path=xl/sharedStrings.xml><?xml version="1.0" encoding="utf-8"?>
<sst xmlns="http://schemas.openxmlformats.org/spreadsheetml/2006/main" count="919" uniqueCount="181">
  <si>
    <t>二、公司零售额</t>
  </si>
  <si>
    <t>销售利润</t>
  </si>
  <si>
    <t>三、回款</t>
  </si>
  <si>
    <t>六、销售毛利</t>
  </si>
  <si>
    <t>销售毛利率</t>
  </si>
  <si>
    <t>七、销售费用-渠道费用</t>
  </si>
  <si>
    <t>渠道利润</t>
  </si>
  <si>
    <t>仓储物流费</t>
  </si>
  <si>
    <t>促销费</t>
  </si>
  <si>
    <t>广告费</t>
  </si>
  <si>
    <t>培训和会议</t>
  </si>
  <si>
    <t>渠道发展费</t>
  </si>
  <si>
    <t>渠道建设费</t>
  </si>
  <si>
    <t>物料配赠费用</t>
  </si>
  <si>
    <t>CRM费用</t>
  </si>
  <si>
    <t>信息系统维护费</t>
  </si>
  <si>
    <t>公关费</t>
  </si>
  <si>
    <t>广告劳务费</t>
  </si>
  <si>
    <t>广告制作费</t>
  </si>
  <si>
    <t>长期待摊、折旧费用</t>
  </si>
  <si>
    <t>折扣折让、货补费用</t>
  </si>
  <si>
    <t>创新营销费</t>
  </si>
  <si>
    <t>创意咨询服务</t>
  </si>
  <si>
    <t>市场调研费</t>
  </si>
  <si>
    <t>人资费</t>
  </si>
  <si>
    <t>办公费</t>
  </si>
  <si>
    <t>促销费</t>
    <phoneticPr fontId="2" type="noConversion"/>
  </si>
  <si>
    <t>单位：万元</t>
    <phoneticPr fontId="2" type="noConversion"/>
  </si>
  <si>
    <t>四、营业收入</t>
    <phoneticPr fontId="2" type="noConversion"/>
  </si>
  <si>
    <t>五、营业成本</t>
    <phoneticPr fontId="2" type="noConversion"/>
  </si>
  <si>
    <t>一、零售原价金额</t>
    <phoneticPr fontId="2" type="noConversion"/>
  </si>
  <si>
    <t>BA劳务费用</t>
    <phoneticPr fontId="2" type="noConversion"/>
  </si>
  <si>
    <t>人资费（减掉BA劳务费）</t>
    <phoneticPr fontId="2" type="noConversion"/>
  </si>
  <si>
    <t>市场秩序维护费</t>
  </si>
  <si>
    <t>2、物料配赠费用</t>
  </si>
  <si>
    <t>3、广告费</t>
  </si>
  <si>
    <t>4、CRM费用</t>
  </si>
  <si>
    <t>5、创意咨询服务</t>
  </si>
  <si>
    <t>6、市场调研费</t>
  </si>
  <si>
    <t>7、促销费</t>
  </si>
  <si>
    <t>8、渠道建设费</t>
  </si>
  <si>
    <t>9、渠道发展费</t>
  </si>
  <si>
    <t>10、BA劳务费用</t>
  </si>
  <si>
    <t>11、人资费（减掉BA劳务费）</t>
  </si>
  <si>
    <t>12、培训和会议</t>
  </si>
  <si>
    <t>13、仓储物流费</t>
  </si>
  <si>
    <t>14、长期待摊、折旧费用</t>
  </si>
  <si>
    <t>15、信息系统维护费</t>
  </si>
  <si>
    <t>16、市场秩序维护费</t>
  </si>
  <si>
    <t>17、办公费</t>
  </si>
  <si>
    <t>1、广告费</t>
  </si>
  <si>
    <t>2、广告劳务费</t>
  </si>
  <si>
    <t>3、广告制作费</t>
  </si>
  <si>
    <t>5、创新营销费</t>
  </si>
  <si>
    <t>6、创意咨询服务</t>
  </si>
  <si>
    <t>7、公关费</t>
  </si>
  <si>
    <t>8、市场调研费</t>
  </si>
  <si>
    <t>9、促销费</t>
  </si>
  <si>
    <t>10、渠道建设费</t>
  </si>
  <si>
    <t>11、人资费</t>
  </si>
  <si>
    <t>16、办公费</t>
  </si>
  <si>
    <t>1、折扣折让、货补费用</t>
    <phoneticPr fontId="2" type="noConversion"/>
  </si>
  <si>
    <t>返回目录</t>
    <phoneticPr fontId="2" type="noConversion"/>
  </si>
  <si>
    <t>同期</t>
    <phoneticPr fontId="2" type="noConversion"/>
  </si>
  <si>
    <t>余日预测</t>
    <phoneticPr fontId="2" type="noConversion"/>
  </si>
  <si>
    <t>年度预算</t>
    <phoneticPr fontId="2" type="noConversion"/>
  </si>
  <si>
    <t>本月已实现</t>
    <phoneticPr fontId="2" type="noConversion"/>
  </si>
  <si>
    <t>2月</t>
    <phoneticPr fontId="2" type="noConversion"/>
  </si>
  <si>
    <t>3月</t>
    <phoneticPr fontId="2" type="noConversion"/>
  </si>
  <si>
    <t>1月</t>
    <phoneticPr fontId="2" type="noConversion"/>
  </si>
  <si>
    <t>实际</t>
    <phoneticPr fontId="2" type="noConversion"/>
  </si>
  <si>
    <t>同期</t>
    <phoneticPr fontId="2" type="noConversion"/>
  </si>
  <si>
    <t xml:space="preserve">        月度
项目</t>
    <phoneticPr fontId="2" type="noConversion"/>
  </si>
  <si>
    <t>4月</t>
    <phoneticPr fontId="2" type="noConversion"/>
  </si>
  <si>
    <t>5月</t>
    <phoneticPr fontId="2" type="noConversion"/>
  </si>
  <si>
    <t>6月</t>
    <phoneticPr fontId="2" type="noConversion"/>
  </si>
  <si>
    <t>7月</t>
    <phoneticPr fontId="2" type="noConversion"/>
  </si>
  <si>
    <t>8月</t>
    <phoneticPr fontId="2" type="noConversion"/>
  </si>
  <si>
    <t>9月</t>
    <phoneticPr fontId="2" type="noConversion"/>
  </si>
  <si>
    <t>10月</t>
    <phoneticPr fontId="2" type="noConversion"/>
  </si>
  <si>
    <t>11月</t>
    <phoneticPr fontId="2" type="noConversion"/>
  </si>
  <si>
    <t>12月</t>
    <phoneticPr fontId="2" type="noConversion"/>
  </si>
  <si>
    <t>全年</t>
    <phoneticPr fontId="2" type="noConversion"/>
  </si>
  <si>
    <t>八、销售费用-市场费用</t>
    <phoneticPr fontId="2" type="noConversion"/>
  </si>
  <si>
    <t>本年已实现</t>
    <phoneticPr fontId="2" type="noConversion"/>
  </si>
  <si>
    <t>本年预测</t>
    <phoneticPr fontId="2" type="noConversion"/>
  </si>
  <si>
    <t>本月预测</t>
  </si>
  <si>
    <t>2020年关键指标--货架事业部</t>
    <phoneticPr fontId="2" type="noConversion"/>
  </si>
  <si>
    <t>2020年关键指标--自然堂货架</t>
    <phoneticPr fontId="2" type="noConversion"/>
  </si>
  <si>
    <t>2020年关键指标--春夏货架</t>
    <phoneticPr fontId="2" type="noConversion"/>
  </si>
  <si>
    <t>执行预算</t>
  </si>
  <si>
    <t>执行预算</t>
    <phoneticPr fontId="2" type="noConversion"/>
  </si>
  <si>
    <t>执行预算</t>
    <phoneticPr fontId="2" type="noConversion"/>
  </si>
  <si>
    <t xml:space="preserve">        月度
项目</t>
    <phoneticPr fontId="2" type="noConversion"/>
  </si>
  <si>
    <t>一、零售原价金额</t>
    <phoneticPr fontId="2" type="noConversion"/>
  </si>
  <si>
    <t>四、营业收入</t>
    <phoneticPr fontId="2" type="noConversion"/>
  </si>
  <si>
    <t>1、折扣折让、货补费用</t>
    <phoneticPr fontId="2" type="noConversion"/>
  </si>
  <si>
    <t>促销费</t>
    <phoneticPr fontId="2" type="noConversion"/>
  </si>
  <si>
    <t>BA劳务费用</t>
    <phoneticPr fontId="2" type="noConversion"/>
  </si>
  <si>
    <t>人资费（减掉BA劳务费）</t>
    <phoneticPr fontId="2" type="noConversion"/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</si>
  <si>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</si>
  <si>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</si>
  <si>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</si>
  <si>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</si>
  <si>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</si>
  <si>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</si>
  <si>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</si>
  <si>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</si>
  <si>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</si>
  <si>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</si>
  <si>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</si>
  <si>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</si>
  <si>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全年</t>
    <phoneticPr fontId="2" type="noConversion"/>
  </si>
  <si>
    <t>2020年关键指标--春夏货架清场退货</t>
    <phoneticPr fontId="2" type="noConversion"/>
  </si>
  <si>
    <t>本月发生</t>
    <phoneticPr fontId="2" type="noConversion"/>
  </si>
  <si>
    <t>本年发生</t>
    <phoneticPr fontId="2" type="noConversion"/>
  </si>
  <si>
    <t>2020年关键指标--春夏货架</t>
    <phoneticPr fontId="2" type="noConversion"/>
  </si>
  <si>
    <t>单位：万元</t>
    <phoneticPr fontId="2" type="noConversion"/>
  </si>
  <si>
    <t>返回目录</t>
    <phoneticPr fontId="2" type="noConversion"/>
  </si>
  <si>
    <t xml:space="preserve">        月度
项目</t>
    <phoneticPr fontId="2" type="noConversion"/>
  </si>
  <si>
    <t>1月</t>
    <phoneticPr fontId="2" type="noConversion"/>
  </si>
  <si>
    <t>4月</t>
    <phoneticPr fontId="2" type="noConversion"/>
  </si>
  <si>
    <t>5月</t>
    <phoneticPr fontId="2" type="noConversion"/>
  </si>
  <si>
    <t>6月</t>
    <phoneticPr fontId="2" type="noConversion"/>
  </si>
  <si>
    <t>7月</t>
    <phoneticPr fontId="2" type="noConversion"/>
  </si>
  <si>
    <t>8月</t>
    <phoneticPr fontId="2" type="noConversion"/>
  </si>
  <si>
    <t>9月</t>
    <phoneticPr fontId="2" type="noConversion"/>
  </si>
  <si>
    <t>10月</t>
    <phoneticPr fontId="2" type="noConversion"/>
  </si>
  <si>
    <t>11月</t>
    <phoneticPr fontId="2" type="noConversion"/>
  </si>
  <si>
    <t>12月</t>
    <phoneticPr fontId="2" type="noConversion"/>
  </si>
  <si>
    <t>实际</t>
    <phoneticPr fontId="2" type="noConversion"/>
  </si>
  <si>
    <t>同期</t>
    <phoneticPr fontId="2" type="noConversion"/>
  </si>
  <si>
    <t>执行预算</t>
    <phoneticPr fontId="2" type="noConversion"/>
  </si>
  <si>
    <t>年度预算</t>
    <phoneticPr fontId="2" type="noConversion"/>
  </si>
  <si>
    <t>本月已实现</t>
    <phoneticPr fontId="2" type="noConversion"/>
  </si>
  <si>
    <t>年度预算</t>
    <phoneticPr fontId="2" type="noConversion"/>
  </si>
  <si>
    <t>本月已实现</t>
    <phoneticPr fontId="2" type="noConversion"/>
  </si>
  <si>
    <t>余日预测</t>
    <phoneticPr fontId="2" type="noConversion"/>
  </si>
  <si>
    <t>年度预算</t>
    <phoneticPr fontId="2" type="noConversion"/>
  </si>
  <si>
    <t>本月已实现</t>
    <phoneticPr fontId="2" type="noConversion"/>
  </si>
  <si>
    <t>余日预测</t>
    <phoneticPr fontId="2" type="noConversion"/>
  </si>
  <si>
    <t>余日预测</t>
    <phoneticPr fontId="2" type="noConversion"/>
  </si>
  <si>
    <t>年度预算</t>
    <phoneticPr fontId="2" type="noConversion"/>
  </si>
  <si>
    <t>年度预算</t>
    <phoneticPr fontId="2" type="noConversion"/>
  </si>
  <si>
    <t>本月已实现</t>
    <phoneticPr fontId="2" type="noConversion"/>
  </si>
  <si>
    <t>同期</t>
    <phoneticPr fontId="2" type="noConversion"/>
  </si>
  <si>
    <t>本年预测</t>
    <phoneticPr fontId="2" type="noConversion"/>
  </si>
  <si>
    <t>五、营业成本</t>
    <phoneticPr fontId="2" type="noConversion"/>
  </si>
  <si>
    <t>促销费</t>
    <phoneticPr fontId="2" type="noConversion"/>
  </si>
  <si>
    <t>人资费（减掉BA劳务费）</t>
    <phoneticPr fontId="2" type="noConversion"/>
  </si>
  <si>
    <t>八、销售费用-市场费用</t>
    <phoneticPr fontId="2" type="noConversion"/>
  </si>
  <si>
    <t>单位：万元</t>
    <phoneticPr fontId="2" type="noConversion"/>
  </si>
  <si>
    <t xml:space="preserve">        月度
项目</t>
    <phoneticPr fontId="2" type="noConversion"/>
  </si>
  <si>
    <t>2月</t>
    <phoneticPr fontId="2" type="noConversion"/>
  </si>
  <si>
    <t>3月</t>
    <phoneticPr fontId="2" type="noConversion"/>
  </si>
  <si>
    <t>5月</t>
    <phoneticPr fontId="2" type="noConversion"/>
  </si>
  <si>
    <t>6月</t>
    <phoneticPr fontId="2" type="noConversion"/>
  </si>
  <si>
    <t>7月</t>
    <phoneticPr fontId="2" type="noConversion"/>
  </si>
  <si>
    <t>8月</t>
    <phoneticPr fontId="2" type="noConversion"/>
  </si>
  <si>
    <t>9月</t>
    <phoneticPr fontId="2" type="noConversion"/>
  </si>
  <si>
    <t>10月</t>
    <phoneticPr fontId="2" type="noConversion"/>
  </si>
  <si>
    <t>11月</t>
    <phoneticPr fontId="2" type="noConversion"/>
  </si>
  <si>
    <t>实际</t>
    <phoneticPr fontId="2" type="noConversion"/>
  </si>
  <si>
    <t>同期</t>
    <phoneticPr fontId="2" type="noConversion"/>
  </si>
  <si>
    <t>执行预算</t>
    <phoneticPr fontId="2" type="noConversion"/>
  </si>
  <si>
    <t>年度预算</t>
    <phoneticPr fontId="2" type="noConversion"/>
  </si>
  <si>
    <t>余日预测</t>
    <phoneticPr fontId="2" type="noConversion"/>
  </si>
  <si>
    <t>本月已实现</t>
    <phoneticPr fontId="2" type="noConversion"/>
  </si>
  <si>
    <t>余日预测</t>
    <phoneticPr fontId="2" type="noConversion"/>
  </si>
  <si>
    <t>同期</t>
    <phoneticPr fontId="2" type="noConversion"/>
  </si>
  <si>
    <t>年度预算</t>
    <phoneticPr fontId="2" type="noConversion"/>
  </si>
  <si>
    <t>本月已实现</t>
    <phoneticPr fontId="2" type="noConversion"/>
  </si>
  <si>
    <t>本年预测</t>
    <phoneticPr fontId="2" type="noConversion"/>
  </si>
  <si>
    <t>同期</t>
    <phoneticPr fontId="2" type="noConversion"/>
  </si>
  <si>
    <t>一、零售原价金额</t>
    <phoneticPr fontId="2" type="noConversion"/>
  </si>
  <si>
    <t>四、营业收入</t>
    <phoneticPr fontId="2" type="noConversion"/>
  </si>
  <si>
    <t>1、折扣折让、货补费用</t>
    <phoneticPr fontId="2" type="noConversion"/>
  </si>
  <si>
    <t>BA劳务费用</t>
    <phoneticPr fontId="2" type="noConversion"/>
  </si>
  <si>
    <t>人资费（减掉BA劳务费）</t>
    <phoneticPr fontId="2" type="noConversion"/>
  </si>
  <si>
    <t>全年</t>
  </si>
  <si>
    <t>本年已实现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</si>
</sst>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76" formatCode="_(&quot;¥&quot;* #,##0.00_);_(&quot;¥&quot;* \(#,##0.00\);_(&quot;¥&quot;* &quot;-&quot;??_);_(@_)"/>
    <numFmt numFmtId="177" formatCode="_(* #,##0_);_(* \(#,##0\);_(* &quot;-&quot;_);_(@_)"/>
    <numFmt numFmtId="178" formatCode="_(* #,##0.00_);_(* \(#,##0.00\);_(* &quot;-&quot;??_);_(@_)"/>
    <numFmt numFmtId="179" formatCode="0.0%"/>
    <numFmt numFmtId="180" formatCode="_ * #,##0_ ;_ * \-#,##0_ ;_ * &quot;-&quot;??_ ;_ @_ "/>
    <numFmt numFmtId="181" formatCode="###,000"/>
    <numFmt numFmtId="182" formatCode="_(* #,##0_);_(* \(#,##0\);_(* &quot;-&quot;??_);_(@_)"/>
    <numFmt numFmtId="183" formatCode="0.000000"/>
    <numFmt numFmtId="184" formatCode="_ * #,##0.00000_ ;_ * \-#,##0.00000_ ;_ * &quot;-&quot;_ ;_ @_ "/>
    <numFmt numFmtId="185" formatCode="#,##0.0000000000_ "/>
    <numFmt numFmtId="186" formatCode="#,##0_ "/>
    <numFmt numFmtId="187" formatCode="0_ "/>
    <numFmt numFmtId="188" formatCode="0.00_ "/>
  </numFmts>
  <fonts count="1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i/>
      <sz val="10"/>
      <color rgb="FF0070C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4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8"/>
      <color rgb="FF1F497D"/>
      <name val="Verdana"/>
      <family val="2"/>
    </font>
    <font>
      <sz val="11"/>
      <color rgb="FFFF0000"/>
      <name val="等线"/>
      <family val="2"/>
      <scheme val="minor"/>
    </font>
    <font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Down="1"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 style="medium">
        <color indexed="64"/>
      </right>
      <top/>
      <bottom style="thin">
        <color indexed="64"/>
      </bottom>
      <diagonal style="thin">
        <color indexed="64"/>
      </diagonal>
    </border>
  </borders>
  <cellStyleXfs count="6">
    <xf numFmtId="0" fontId="0" fillId="0" borderId="0"/>
    <xf numFmtId="17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/>
    <xf numFmtId="181" fontId="9" fillId="0" borderId="15" applyNumberFormat="0" applyProtection="0">
      <alignment horizontal="right" vertical="center"/>
    </xf>
    <xf numFmtId="176" fontId="1" fillId="0" borderId="0" applyFont="0" applyFill="0" applyBorder="0" applyAlignment="0" applyProtection="0">
      <alignment vertical="center"/>
    </xf>
  </cellStyleXfs>
  <cellXfs count="163">
    <xf numFmtId="0" fontId="0" fillId="0" borderId="0" xfId="0"/>
    <xf numFmtId="0" fontId="6" fillId="0" borderId="0" xfId="0" applyFont="1" applyAlignment="1" applyProtection="1">
      <alignment horizontal="left" vertical="center"/>
    </xf>
    <xf numFmtId="0" fontId="0" fillId="0" borderId="10" xfId="0" applyBorder="1" applyAlignment="1" applyProtection="1">
      <alignment horizontal="left" vertical="center"/>
    </xf>
    <xf numFmtId="0" fontId="0" fillId="2" borderId="10" xfId="0" applyFill="1" applyBorder="1" applyAlignment="1" applyProtection="1">
      <alignment horizontal="left" vertical="center"/>
    </xf>
    <xf numFmtId="0" fontId="0" fillId="0" borderId="10" xfId="0" applyFill="1" applyBorder="1" applyAlignment="1" applyProtection="1">
      <alignment horizontal="left" vertical="center" indent="2"/>
    </xf>
    <xf numFmtId="0" fontId="0" fillId="0" borderId="10" xfId="0" applyBorder="1" applyAlignment="1" applyProtection="1">
      <alignment horizontal="left" vertical="center" indent="2"/>
    </xf>
    <xf numFmtId="0" fontId="4" fillId="0" borderId="11" xfId="0" applyFont="1" applyBorder="1" applyAlignment="1" applyProtection="1">
      <alignment horizontal="left" vertical="center" indent="1"/>
    </xf>
    <xf numFmtId="0" fontId="0" fillId="0" borderId="0" xfId="0" applyAlignment="1" applyProtection="1">
      <alignment horizontal="left" vertical="center"/>
    </xf>
    <xf numFmtId="0" fontId="0" fillId="0" borderId="0" xfId="0" applyAlignment="1" applyProtection="1">
      <alignment horizontal="center" vertical="center"/>
    </xf>
    <xf numFmtId="179" fontId="3" fillId="0" borderId="1" xfId="2" applyNumberFormat="1" applyFont="1" applyBorder="1" applyAlignment="1" applyProtection="1">
      <alignment horizontal="center" vertical="center"/>
    </xf>
    <xf numFmtId="179" fontId="3" fillId="0" borderId="6" xfId="2" applyNumberFormat="1" applyFont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</xf>
    <xf numFmtId="179" fontId="3" fillId="0" borderId="0" xfId="2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vertical="center"/>
    </xf>
    <xf numFmtId="0" fontId="0" fillId="0" borderId="0" xfId="0" applyAlignment="1" applyProtection="1">
      <alignment vertical="center"/>
    </xf>
    <xf numFmtId="180" fontId="0" fillId="0" borderId="0" xfId="0" applyNumberFormat="1" applyAlignment="1" applyProtection="1">
      <alignment horizontal="center" vertical="center"/>
    </xf>
    <xf numFmtId="177" fontId="4" fillId="0" borderId="8" xfId="1" applyNumberFormat="1" applyFont="1" applyBorder="1" applyAlignment="1" applyProtection="1">
      <alignment vertical="center"/>
    </xf>
    <xf numFmtId="177" fontId="0" fillId="0" borderId="5" xfId="1" applyNumberFormat="1" applyFont="1" applyBorder="1" applyAlignment="1" applyProtection="1">
      <alignment vertical="center"/>
    </xf>
    <xf numFmtId="177" fontId="0" fillId="0" borderId="1" xfId="1" applyNumberFormat="1" applyFont="1" applyBorder="1" applyAlignment="1" applyProtection="1">
      <alignment vertical="center"/>
    </xf>
    <xf numFmtId="177" fontId="0" fillId="2" borderId="5" xfId="1" applyNumberFormat="1" applyFont="1" applyFill="1" applyBorder="1" applyAlignment="1" applyProtection="1">
      <alignment vertical="center"/>
    </xf>
    <xf numFmtId="177" fontId="0" fillId="2" borderId="1" xfId="1" applyNumberFormat="1" applyFont="1" applyFill="1" applyBorder="1" applyAlignment="1" applyProtection="1">
      <alignment vertical="center"/>
    </xf>
    <xf numFmtId="177" fontId="4" fillId="0" borderId="7" xfId="1" applyNumberFormat="1" applyFont="1" applyBorder="1" applyAlignment="1" applyProtection="1">
      <alignment vertical="center"/>
    </xf>
    <xf numFmtId="177" fontId="0" fillId="0" borderId="1" xfId="1" applyNumberFormat="1" applyFont="1" applyFill="1" applyBorder="1" applyAlignment="1" applyProtection="1">
      <alignment vertical="center"/>
    </xf>
    <xf numFmtId="177" fontId="0" fillId="0" borderId="0" xfId="0" applyNumberFormat="1" applyFill="1" applyBorder="1" applyAlignment="1" applyProtection="1">
      <alignment horizontal="center" vertical="center"/>
    </xf>
    <xf numFmtId="0" fontId="7" fillId="0" borderId="0" xfId="3" applyAlignment="1" applyProtection="1">
      <alignment horizontal="center" vertical="center"/>
    </xf>
    <xf numFmtId="177" fontId="0" fillId="0" borderId="0" xfId="0" applyNumberFormat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horizontal="center"/>
    </xf>
    <xf numFmtId="0" fontId="6" fillId="0" borderId="0" xfId="0" applyFont="1" applyFill="1" applyBorder="1" applyAlignment="1" applyProtection="1">
      <alignment vertical="center"/>
    </xf>
    <xf numFmtId="177" fontId="4" fillId="0" borderId="1" xfId="1" applyNumberFormat="1" applyFont="1" applyBorder="1" applyAlignment="1" applyProtection="1">
      <alignment vertical="center"/>
    </xf>
    <xf numFmtId="177" fontId="0" fillId="3" borderId="1" xfId="1" applyNumberFormat="1" applyFont="1" applyFill="1" applyBorder="1" applyAlignment="1" applyProtection="1">
      <alignment vertical="center"/>
    </xf>
    <xf numFmtId="0" fontId="4" fillId="0" borderId="1" xfId="0" applyFont="1" applyFill="1" applyBorder="1" applyAlignment="1" applyProtection="1">
      <alignment horizontal="center" vertical="center"/>
    </xf>
    <xf numFmtId="0" fontId="4" fillId="0" borderId="5" xfId="0" applyFont="1" applyFill="1" applyBorder="1" applyAlignment="1" applyProtection="1">
      <alignment horizontal="center" vertical="center"/>
    </xf>
    <xf numFmtId="0" fontId="4" fillId="0" borderId="6" xfId="0" applyFont="1" applyFill="1" applyBorder="1" applyAlignment="1" applyProtection="1">
      <alignment horizontal="center" vertical="center"/>
    </xf>
    <xf numFmtId="177" fontId="0" fillId="0" borderId="6" xfId="1" applyNumberFormat="1" applyFont="1" applyBorder="1" applyAlignment="1" applyProtection="1">
      <alignment vertical="center"/>
    </xf>
    <xf numFmtId="179" fontId="3" fillId="0" borderId="5" xfId="2" applyNumberFormat="1" applyFont="1" applyBorder="1" applyAlignment="1" applyProtection="1">
      <alignment horizontal="center" vertical="center"/>
    </xf>
    <xf numFmtId="177" fontId="0" fillId="2" borderId="6" xfId="1" applyNumberFormat="1" applyFont="1" applyFill="1" applyBorder="1" applyAlignment="1" applyProtection="1">
      <alignment vertical="center"/>
    </xf>
    <xf numFmtId="177" fontId="4" fillId="0" borderId="5" xfId="1" applyNumberFormat="1" applyFont="1" applyBorder="1" applyAlignment="1" applyProtection="1">
      <alignment vertical="center"/>
    </xf>
    <xf numFmtId="177" fontId="4" fillId="0" borderId="6" xfId="1" applyNumberFormat="1" applyFont="1" applyBorder="1" applyAlignment="1" applyProtection="1">
      <alignment vertical="center"/>
    </xf>
    <xf numFmtId="177" fontId="4" fillId="0" borderId="9" xfId="1" applyNumberFormat="1" applyFont="1" applyBorder="1" applyAlignment="1" applyProtection="1">
      <alignment vertical="center"/>
    </xf>
    <xf numFmtId="177" fontId="0" fillId="0" borderId="5" xfId="1" applyNumberFormat="1" applyFont="1" applyFill="1" applyBorder="1" applyAlignment="1" applyProtection="1">
      <alignment vertical="center"/>
    </xf>
    <xf numFmtId="177" fontId="4" fillId="0" borderId="1" xfId="1" applyNumberFormat="1" applyFont="1" applyFill="1" applyBorder="1" applyAlignment="1" applyProtection="1">
      <alignment vertical="center"/>
    </xf>
    <xf numFmtId="177" fontId="0" fillId="5" borderId="1" xfId="1" applyNumberFormat="1" applyFont="1" applyFill="1" applyBorder="1" applyAlignment="1" applyProtection="1">
      <alignment vertical="center"/>
    </xf>
    <xf numFmtId="179" fontId="3" fillId="5" borderId="1" xfId="2" applyNumberFormat="1" applyFont="1" applyFill="1" applyBorder="1" applyAlignment="1" applyProtection="1">
      <alignment horizontal="center" vertical="center"/>
    </xf>
    <xf numFmtId="177" fontId="0" fillId="0" borderId="6" xfId="1" applyNumberFormat="1" applyFont="1" applyFill="1" applyBorder="1" applyAlignment="1" applyProtection="1">
      <alignment vertical="center"/>
    </xf>
    <xf numFmtId="177" fontId="4" fillId="0" borderId="6" xfId="1" applyNumberFormat="1" applyFont="1" applyFill="1" applyBorder="1" applyAlignment="1" applyProtection="1">
      <alignment vertical="center"/>
    </xf>
    <xf numFmtId="177" fontId="0" fillId="5" borderId="6" xfId="1" applyNumberFormat="1" applyFont="1" applyFill="1" applyBorder="1" applyAlignment="1" applyProtection="1">
      <alignment vertical="center"/>
    </xf>
    <xf numFmtId="0" fontId="4" fillId="2" borderId="12" xfId="0" applyFont="1" applyFill="1" applyBorder="1" applyAlignment="1" applyProtection="1">
      <alignment vertical="center"/>
    </xf>
    <xf numFmtId="0" fontId="4" fillId="2" borderId="12" xfId="0" applyFont="1" applyFill="1" applyBorder="1" applyAlignment="1" applyProtection="1">
      <alignment horizontal="center" vertical="center"/>
    </xf>
    <xf numFmtId="0" fontId="0" fillId="0" borderId="12" xfId="0" applyBorder="1" applyAlignment="1" applyProtection="1">
      <alignment vertical="center"/>
    </xf>
    <xf numFmtId="179" fontId="3" fillId="0" borderId="12" xfId="2" applyNumberFormat="1" applyFont="1" applyBorder="1" applyAlignment="1" applyProtection="1">
      <alignment vertical="center"/>
    </xf>
    <xf numFmtId="0" fontId="0" fillId="2" borderId="12" xfId="0" applyFill="1" applyBorder="1" applyAlignment="1" applyProtection="1">
      <alignment vertical="center"/>
    </xf>
    <xf numFmtId="0" fontId="0" fillId="4" borderId="12" xfId="0" applyFill="1" applyBorder="1" applyAlignment="1" applyProtection="1">
      <alignment vertical="center"/>
    </xf>
    <xf numFmtId="0" fontId="0" fillId="0" borderId="12" xfId="0" applyFill="1" applyBorder="1" applyAlignment="1" applyProtection="1">
      <alignment vertical="center"/>
    </xf>
    <xf numFmtId="0" fontId="4" fillId="0" borderId="12" xfId="0" applyFont="1" applyBorder="1" applyAlignment="1" applyProtection="1">
      <alignment vertical="center"/>
    </xf>
    <xf numFmtId="179" fontId="3" fillId="0" borderId="10" xfId="2" applyNumberFormat="1" applyFont="1" applyBorder="1" applyAlignment="1" applyProtection="1">
      <alignment horizontal="center" vertical="center"/>
    </xf>
    <xf numFmtId="0" fontId="4" fillId="0" borderId="10" xfId="0" applyFont="1" applyBorder="1" applyAlignment="1" applyProtection="1">
      <alignment horizontal="left" vertical="center" indent="2"/>
    </xf>
    <xf numFmtId="0" fontId="0" fillId="2" borderId="10" xfId="0" applyFill="1" applyBorder="1" applyAlignment="1" applyProtection="1">
      <alignment vertical="center"/>
    </xf>
    <xf numFmtId="177" fontId="10" fillId="3" borderId="1" xfId="1" applyNumberFormat="1" applyFont="1" applyFill="1" applyBorder="1" applyAlignment="1" applyProtection="1">
      <alignment vertical="center"/>
    </xf>
    <xf numFmtId="0" fontId="4" fillId="0" borderId="17" xfId="0" applyFont="1" applyFill="1" applyBorder="1" applyAlignment="1" applyProtection="1">
      <alignment horizontal="center" vertical="center"/>
    </xf>
    <xf numFmtId="177" fontId="0" fillId="0" borderId="17" xfId="1" applyNumberFormat="1" applyFont="1" applyFill="1" applyBorder="1" applyAlignment="1" applyProtection="1">
      <alignment vertical="center"/>
    </xf>
    <xf numFmtId="177" fontId="0" fillId="0" borderId="17" xfId="1" applyNumberFormat="1" applyFont="1" applyBorder="1" applyAlignment="1" applyProtection="1">
      <alignment vertical="center"/>
    </xf>
    <xf numFmtId="179" fontId="3" fillId="0" borderId="17" xfId="2" applyNumberFormat="1" applyFont="1" applyBorder="1" applyAlignment="1" applyProtection="1">
      <alignment horizontal="center" vertical="center"/>
    </xf>
    <xf numFmtId="177" fontId="0" fillId="2" borderId="17" xfId="1" applyNumberFormat="1" applyFont="1" applyFill="1" applyBorder="1" applyAlignment="1" applyProtection="1">
      <alignment vertical="center"/>
    </xf>
    <xf numFmtId="177" fontId="4" fillId="0" borderId="17" xfId="1" applyNumberFormat="1" applyFont="1" applyBorder="1" applyAlignment="1" applyProtection="1">
      <alignment vertical="center"/>
    </xf>
    <xf numFmtId="177" fontId="4" fillId="0" borderId="18" xfId="1" applyNumberFormat="1" applyFont="1" applyBorder="1" applyAlignment="1" applyProtection="1">
      <alignment vertical="center"/>
    </xf>
    <xf numFmtId="9" fontId="0" fillId="0" borderId="0" xfId="2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1" xfId="0" applyFont="1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left" vertical="center"/>
    </xf>
    <xf numFmtId="0" fontId="0" fillId="0" borderId="1" xfId="0" applyBorder="1" applyAlignment="1" applyProtection="1">
      <alignment vertical="center"/>
    </xf>
    <xf numFmtId="179" fontId="3" fillId="0" borderId="1" xfId="2" applyNumberFormat="1" applyFont="1" applyBorder="1" applyAlignment="1" applyProtection="1">
      <alignment vertical="center"/>
    </xf>
    <xf numFmtId="0" fontId="0" fillId="2" borderId="1" xfId="0" applyFill="1" applyBorder="1" applyAlignment="1" applyProtection="1">
      <alignment horizontal="left" vertical="center"/>
    </xf>
    <xf numFmtId="0" fontId="0" fillId="2" borderId="1" xfId="0" applyFill="1" applyBorder="1" applyAlignment="1" applyProtection="1">
      <alignment vertical="center"/>
    </xf>
    <xf numFmtId="0" fontId="0" fillId="0" borderId="1" xfId="0" applyFill="1" applyBorder="1" applyAlignment="1" applyProtection="1">
      <alignment horizontal="left" vertical="center" indent="2"/>
    </xf>
    <xf numFmtId="0" fontId="0" fillId="4" borderId="1" xfId="0" applyFill="1" applyBorder="1" applyAlignment="1" applyProtection="1">
      <alignment vertical="center"/>
    </xf>
    <xf numFmtId="0" fontId="0" fillId="0" borderId="1" xfId="0" applyFill="1" applyBorder="1" applyAlignment="1" applyProtection="1">
      <alignment vertical="center"/>
    </xf>
    <xf numFmtId="0" fontId="0" fillId="0" borderId="1" xfId="0" applyBorder="1" applyAlignment="1" applyProtection="1">
      <alignment horizontal="left" vertical="center" indent="2"/>
    </xf>
    <xf numFmtId="0" fontId="4" fillId="0" borderId="1" xfId="0" applyFont="1" applyBorder="1" applyAlignment="1" applyProtection="1">
      <alignment horizontal="left" vertical="center" indent="2"/>
    </xf>
    <xf numFmtId="0" fontId="4" fillId="0" borderId="1" xfId="0" applyFont="1" applyBorder="1" applyAlignment="1" applyProtection="1">
      <alignment vertical="center"/>
    </xf>
    <xf numFmtId="179" fontId="3" fillId="0" borderId="1" xfId="2" applyNumberFormat="1" applyFont="1" applyFill="1" applyBorder="1" applyAlignment="1" applyProtection="1">
      <alignment horizontal="center" vertical="center"/>
    </xf>
    <xf numFmtId="177" fontId="0" fillId="0" borderId="1" xfId="0" applyNumberFormat="1" applyFill="1" applyBorder="1" applyAlignment="1" applyProtection="1">
      <alignment horizontal="center" vertical="center"/>
    </xf>
    <xf numFmtId="178" fontId="0" fillId="0" borderId="0" xfId="0" applyNumberFormat="1" applyFill="1" applyBorder="1" applyAlignment="1" applyProtection="1">
      <alignment horizontal="center" vertical="center"/>
    </xf>
    <xf numFmtId="183" fontId="0" fillId="0" borderId="0" xfId="0" applyNumberFormat="1" applyFill="1" applyBorder="1" applyAlignment="1" applyProtection="1">
      <alignment horizontal="center" vertical="center"/>
    </xf>
    <xf numFmtId="178" fontId="0" fillId="0" borderId="0" xfId="0" applyNumberFormat="1" applyAlignment="1" applyProtection="1">
      <alignment horizontal="center" vertical="center"/>
    </xf>
    <xf numFmtId="184" fontId="0" fillId="0" borderId="0" xfId="0" applyNumberFormat="1" applyFill="1" applyBorder="1" applyAlignment="1" applyProtection="1">
      <alignment horizontal="center" vertical="center"/>
    </xf>
    <xf numFmtId="185" fontId="0" fillId="0" borderId="0" xfId="0" applyNumberFormat="1" applyAlignment="1" applyProtection="1">
      <alignment horizontal="left" vertical="center"/>
    </xf>
    <xf numFmtId="182" fontId="0" fillId="0" borderId="0" xfId="1" applyNumberFormat="1" applyFont="1" applyFill="1" applyBorder="1" applyAlignment="1" applyProtection="1">
      <alignment horizontal="center" vertical="center"/>
    </xf>
    <xf numFmtId="186" fontId="0" fillId="3" borderId="1" xfId="1" applyNumberFormat="1" applyFont="1" applyFill="1" applyBorder="1" applyAlignment="1" applyProtection="1">
      <alignment vertical="center"/>
    </xf>
    <xf numFmtId="186" fontId="0" fillId="0" borderId="1" xfId="1" applyNumberFormat="1" applyFont="1" applyBorder="1" applyAlignment="1" applyProtection="1">
      <alignment vertical="center"/>
    </xf>
    <xf numFmtId="186" fontId="4" fillId="0" borderId="1" xfId="1" applyNumberFormat="1" applyFont="1" applyBorder="1" applyAlignment="1" applyProtection="1">
      <alignment vertical="center"/>
    </xf>
    <xf numFmtId="187" fontId="0" fillId="3" borderId="6" xfId="1" applyNumberFormat="1" applyFont="1" applyFill="1" applyBorder="1" applyAlignment="1" applyProtection="1">
      <alignment vertical="center"/>
    </xf>
    <xf numFmtId="187" fontId="0" fillId="3" borderId="5" xfId="1" applyNumberFormat="1" applyFont="1" applyFill="1" applyBorder="1" applyAlignment="1" applyProtection="1">
      <alignment vertical="center"/>
    </xf>
    <xf numFmtId="187" fontId="0" fillId="3" borderId="1" xfId="1" applyNumberFormat="1" applyFont="1" applyFill="1" applyBorder="1" applyAlignment="1" applyProtection="1">
      <alignment vertical="center"/>
    </xf>
    <xf numFmtId="187" fontId="0" fillId="0" borderId="1" xfId="1" applyNumberFormat="1" applyFont="1" applyBorder="1" applyAlignment="1" applyProtection="1">
      <alignment vertical="center"/>
    </xf>
    <xf numFmtId="187" fontId="0" fillId="5" borderId="1" xfId="1" applyNumberFormat="1" applyFont="1" applyFill="1" applyBorder="1" applyAlignment="1" applyProtection="1">
      <alignment vertical="center"/>
    </xf>
    <xf numFmtId="187" fontId="0" fillId="0" borderId="5" xfId="1" applyNumberFormat="1" applyFont="1" applyBorder="1" applyAlignment="1" applyProtection="1">
      <alignment vertical="center"/>
    </xf>
    <xf numFmtId="187" fontId="0" fillId="0" borderId="6" xfId="1" applyNumberFormat="1" applyFont="1" applyBorder="1" applyAlignment="1" applyProtection="1">
      <alignment vertical="center"/>
    </xf>
    <xf numFmtId="187" fontId="4" fillId="0" borderId="6" xfId="1" applyNumberFormat="1" applyFont="1" applyBorder="1" applyAlignment="1" applyProtection="1">
      <alignment vertical="center"/>
    </xf>
    <xf numFmtId="187" fontId="4" fillId="0" borderId="5" xfId="1" applyNumberFormat="1" applyFont="1" applyBorder="1" applyAlignment="1" applyProtection="1">
      <alignment vertical="center"/>
    </xf>
    <xf numFmtId="187" fontId="4" fillId="0" borderId="1" xfId="1" applyNumberFormat="1" applyFont="1" applyBorder="1" applyAlignment="1" applyProtection="1">
      <alignment vertical="center"/>
    </xf>
    <xf numFmtId="187" fontId="4" fillId="5" borderId="1" xfId="1" applyNumberFormat="1" applyFont="1" applyFill="1" applyBorder="1" applyAlignment="1" applyProtection="1">
      <alignment vertical="center"/>
    </xf>
    <xf numFmtId="187" fontId="0" fillId="2" borderId="6" xfId="1" applyNumberFormat="1" applyFont="1" applyFill="1" applyBorder="1" applyAlignment="1" applyProtection="1">
      <alignment vertical="center"/>
    </xf>
    <xf numFmtId="187" fontId="0" fillId="2" borderId="5" xfId="1" applyNumberFormat="1" applyFont="1" applyFill="1" applyBorder="1" applyAlignment="1" applyProtection="1">
      <alignment vertical="center"/>
    </xf>
    <xf numFmtId="187" fontId="0" fillId="2" borderId="1" xfId="1" applyNumberFormat="1" applyFont="1" applyFill="1" applyBorder="1" applyAlignment="1" applyProtection="1">
      <alignment vertical="center"/>
    </xf>
    <xf numFmtId="187" fontId="0" fillId="3" borderId="1" xfId="5" applyNumberFormat="1" applyFont="1" applyFill="1" applyBorder="1" applyAlignment="1" applyProtection="1">
      <alignment vertical="center"/>
    </xf>
    <xf numFmtId="187" fontId="4" fillId="0" borderId="9" xfId="1" applyNumberFormat="1" applyFont="1" applyBorder="1" applyAlignment="1" applyProtection="1">
      <alignment vertical="center"/>
    </xf>
    <xf numFmtId="187" fontId="4" fillId="0" borderId="7" xfId="1" applyNumberFormat="1" applyFont="1" applyBorder="1" applyAlignment="1" applyProtection="1">
      <alignment vertical="center"/>
    </xf>
    <xf numFmtId="187" fontId="4" fillId="0" borderId="8" xfId="1" applyNumberFormat="1" applyFont="1" applyBorder="1" applyAlignment="1" applyProtection="1">
      <alignment vertical="center"/>
    </xf>
    <xf numFmtId="187" fontId="4" fillId="5" borderId="8" xfId="1" applyNumberFormat="1" applyFont="1" applyFill="1" applyBorder="1" applyAlignment="1" applyProtection="1">
      <alignment vertical="center"/>
    </xf>
    <xf numFmtId="186" fontId="0" fillId="0" borderId="1" xfId="0" applyNumberFormat="1" applyFill="1" applyBorder="1" applyAlignment="1" applyProtection="1">
      <alignment horizontal="center" vertical="center"/>
    </xf>
    <xf numFmtId="188" fontId="0" fillId="0" borderId="0" xfId="0" applyNumberFormat="1" applyFill="1" applyBorder="1" applyAlignment="1" applyProtection="1">
      <alignment horizontal="center" vertical="center"/>
    </xf>
    <xf numFmtId="188" fontId="4" fillId="0" borderId="0" xfId="0" applyNumberFormat="1" applyFont="1" applyFill="1" applyBorder="1" applyAlignment="1" applyProtection="1">
      <alignment horizontal="center" vertical="center"/>
    </xf>
    <xf numFmtId="187" fontId="0" fillId="0" borderId="5" xfId="1" applyNumberFormat="1" applyFont="1" applyFill="1" applyBorder="1" applyAlignment="1" applyProtection="1">
      <alignment vertical="center"/>
    </xf>
    <xf numFmtId="187" fontId="0" fillId="0" borderId="1" xfId="1" applyNumberFormat="1" applyFont="1" applyFill="1" applyBorder="1" applyAlignment="1" applyProtection="1">
      <alignment vertical="center"/>
    </xf>
    <xf numFmtId="187" fontId="0" fillId="0" borderId="17" xfId="1" applyNumberFormat="1" applyFont="1" applyFill="1" applyBorder="1" applyAlignment="1" applyProtection="1">
      <alignment vertical="center"/>
    </xf>
    <xf numFmtId="187" fontId="0" fillId="0" borderId="6" xfId="1" applyNumberFormat="1" applyFont="1" applyFill="1" applyBorder="1" applyAlignment="1" applyProtection="1">
      <alignment vertical="center"/>
    </xf>
    <xf numFmtId="187" fontId="10" fillId="0" borderId="5" xfId="1" applyNumberFormat="1" applyFont="1" applyFill="1" applyBorder="1" applyAlignment="1" applyProtection="1">
      <alignment vertical="center"/>
    </xf>
    <xf numFmtId="187" fontId="10" fillId="3" borderId="5" xfId="1" applyNumberFormat="1" applyFont="1" applyFill="1" applyBorder="1" applyAlignment="1" applyProtection="1">
      <alignment vertical="center"/>
    </xf>
    <xf numFmtId="187" fontId="0" fillId="0" borderId="17" xfId="1" applyNumberFormat="1" applyFont="1" applyBorder="1" applyAlignment="1" applyProtection="1">
      <alignment vertical="center"/>
    </xf>
    <xf numFmtId="187" fontId="0" fillId="2" borderId="17" xfId="1" applyNumberFormat="1" applyFont="1" applyFill="1" applyBorder="1" applyAlignment="1" applyProtection="1">
      <alignment vertical="center"/>
    </xf>
    <xf numFmtId="187" fontId="10" fillId="3" borderId="1" xfId="1" applyNumberFormat="1" applyFont="1" applyFill="1" applyBorder="1" applyAlignment="1" applyProtection="1">
      <alignment vertical="center"/>
    </xf>
    <xf numFmtId="187" fontId="4" fillId="0" borderId="17" xfId="1" applyNumberFormat="1" applyFont="1" applyBorder="1" applyAlignment="1" applyProtection="1">
      <alignment vertical="center"/>
    </xf>
    <xf numFmtId="187" fontId="4" fillId="0" borderId="18" xfId="1" applyNumberFormat="1" applyFont="1" applyBorder="1" applyAlignment="1" applyProtection="1">
      <alignment vertical="center"/>
    </xf>
    <xf numFmtId="187" fontId="0" fillId="2" borderId="10" xfId="0" applyNumberFormat="1" applyFill="1" applyBorder="1" applyAlignment="1" applyProtection="1">
      <alignment horizontal="left" vertical="center"/>
    </xf>
    <xf numFmtId="187" fontId="0" fillId="2" borderId="12" xfId="0" applyNumberFormat="1" applyFill="1" applyBorder="1" applyAlignment="1" applyProtection="1">
      <alignment vertical="center"/>
    </xf>
    <xf numFmtId="187" fontId="0" fillId="0" borderId="0" xfId="0" applyNumberFormat="1" applyFill="1" applyBorder="1" applyAlignment="1" applyProtection="1">
      <alignment horizontal="center" vertical="center"/>
    </xf>
    <xf numFmtId="187" fontId="0" fillId="4" borderId="12" xfId="0" applyNumberFormat="1" applyFill="1" applyBorder="1" applyAlignment="1" applyProtection="1">
      <alignment vertical="center"/>
    </xf>
    <xf numFmtId="187" fontId="0" fillId="0" borderId="10" xfId="0" applyNumberFormat="1" applyFill="1" applyBorder="1" applyAlignment="1" applyProtection="1">
      <alignment horizontal="left" vertical="center" indent="2"/>
    </xf>
    <xf numFmtId="187" fontId="0" fillId="0" borderId="12" xfId="0" applyNumberFormat="1" applyFill="1" applyBorder="1" applyAlignment="1" applyProtection="1">
      <alignment vertical="center"/>
    </xf>
    <xf numFmtId="187" fontId="0" fillId="0" borderId="12" xfId="0" applyNumberFormat="1" applyBorder="1" applyAlignment="1" applyProtection="1">
      <alignment vertical="center"/>
    </xf>
    <xf numFmtId="187" fontId="0" fillId="0" borderId="10" xfId="0" applyNumberFormat="1" applyBorder="1" applyAlignment="1" applyProtection="1">
      <alignment horizontal="left" vertical="center" indent="2"/>
    </xf>
    <xf numFmtId="187" fontId="4" fillId="0" borderId="10" xfId="0" applyNumberFormat="1" applyFont="1" applyBorder="1" applyAlignment="1" applyProtection="1">
      <alignment horizontal="left" vertical="center" indent="2"/>
    </xf>
    <xf numFmtId="187" fontId="4" fillId="0" borderId="12" xfId="0" applyNumberFormat="1" applyFont="1" applyBorder="1" applyAlignment="1" applyProtection="1">
      <alignment vertical="center"/>
    </xf>
    <xf numFmtId="187" fontId="4" fillId="0" borderId="0" xfId="0" applyNumberFormat="1" applyFont="1" applyFill="1" applyBorder="1" applyAlignment="1" applyProtection="1">
      <alignment horizontal="center" vertical="center"/>
    </xf>
    <xf numFmtId="187" fontId="0" fillId="2" borderId="10" xfId="0" applyNumberFormat="1" applyFill="1" applyBorder="1" applyAlignment="1" applyProtection="1">
      <alignment vertical="center"/>
    </xf>
    <xf numFmtId="187" fontId="4" fillId="0" borderId="11" xfId="0" applyNumberFormat="1" applyFont="1" applyBorder="1" applyAlignment="1" applyProtection="1">
      <alignment horizontal="left" vertical="center" indent="1"/>
    </xf>
    <xf numFmtId="187" fontId="0" fillId="0" borderId="10" xfId="0" applyNumberFormat="1" applyBorder="1" applyAlignment="1" applyProtection="1">
      <alignment horizontal="left" vertical="center"/>
    </xf>
    <xf numFmtId="187" fontId="0" fillId="3" borderId="5" xfId="5" applyNumberFormat="1" applyFont="1" applyFill="1" applyBorder="1" applyAlignment="1" applyProtection="1">
      <alignment vertical="center"/>
    </xf>
    <xf numFmtId="187" fontId="4" fillId="0" borderId="1" xfId="1" applyNumberFormat="1" applyFont="1" applyFill="1" applyBorder="1" applyAlignment="1" applyProtection="1">
      <alignment vertical="center"/>
    </xf>
    <xf numFmtId="187" fontId="4" fillId="0" borderId="6" xfId="1" applyNumberFormat="1" applyFont="1" applyFill="1" applyBorder="1" applyAlignment="1" applyProtection="1">
      <alignment vertical="center"/>
    </xf>
    <xf numFmtId="187" fontId="0" fillId="5" borderId="6" xfId="1" applyNumberFormat="1" applyFont="1" applyFill="1" applyBorder="1" applyAlignment="1" applyProtection="1">
      <alignment vertical="center"/>
    </xf>
    <xf numFmtId="187" fontId="0" fillId="0" borderId="10" xfId="0" applyNumberFormat="1" applyFill="1" applyBorder="1" applyAlignment="1" applyProtection="1">
      <alignment horizontal="left" vertical="center"/>
    </xf>
    <xf numFmtId="0" fontId="0" fillId="0" borderId="10" xfId="0" applyFill="1" applyBorder="1" applyAlignment="1" applyProtection="1">
      <alignment horizontal="left" vertical="center"/>
    </xf>
    <xf numFmtId="187" fontId="0" fillId="0" borderId="1" xfId="5" applyNumberFormat="1" applyFont="1" applyBorder="1" applyAlignment="1" applyProtection="1">
      <alignment vertical="center"/>
    </xf>
    <xf numFmtId="178" fontId="0" fillId="0" borderId="0" xfId="1" applyFont="1" applyFill="1" applyBorder="1" applyAlignment="1" applyProtection="1">
      <alignment horizontal="center" vertical="center"/>
    </xf>
    <xf numFmtId="182" fontId="4" fillId="0" borderId="0" xfId="1" applyNumberFormat="1" applyFont="1" applyFill="1" applyBorder="1" applyAlignment="1" applyProtection="1">
      <alignment horizontal="center" vertical="center"/>
    </xf>
    <xf numFmtId="182" fontId="0" fillId="6" borderId="0" xfId="1" applyNumberFormat="1" applyFont="1" applyFill="1" applyBorder="1" applyAlignment="1" applyProtection="1">
      <alignment horizontal="center" vertical="center"/>
    </xf>
    <xf numFmtId="186" fontId="0" fillId="0" borderId="0" xfId="0" applyNumberFormat="1" applyFill="1" applyBorder="1" applyAlignment="1" applyProtection="1">
      <alignment horizontal="center" vertical="center"/>
    </xf>
    <xf numFmtId="0" fontId="4" fillId="0" borderId="2" xfId="0" applyFont="1" applyFill="1" applyBorder="1" applyAlignment="1" applyProtection="1">
      <alignment horizontal="center" vertical="center"/>
    </xf>
    <xf numFmtId="0" fontId="4" fillId="0" borderId="3" xfId="0" applyFont="1" applyFill="1" applyBorder="1" applyAlignment="1" applyProtection="1">
      <alignment horizontal="center" vertical="center"/>
    </xf>
    <xf numFmtId="0" fontId="4" fillId="0" borderId="4" xfId="0" applyFont="1" applyFill="1" applyBorder="1" applyAlignment="1" applyProtection="1">
      <alignment horizontal="center" vertical="center"/>
    </xf>
    <xf numFmtId="0" fontId="4" fillId="0" borderId="13" xfId="0" applyFont="1" applyFill="1" applyBorder="1" applyAlignment="1" applyProtection="1">
      <alignment horizontal="center" vertical="center" wrapText="1"/>
    </xf>
    <xf numFmtId="0" fontId="4" fillId="0" borderId="14" xfId="0" applyFont="1" applyFill="1" applyBorder="1" applyAlignment="1" applyProtection="1">
      <alignment horizontal="center" vertical="center"/>
    </xf>
    <xf numFmtId="0" fontId="4" fillId="0" borderId="16" xfId="0" applyFont="1" applyFill="1" applyBorder="1" applyAlignment="1" applyProtection="1">
      <alignment horizontal="center" vertical="center"/>
    </xf>
    <xf numFmtId="0" fontId="4" fillId="0" borderId="19" xfId="0" applyFont="1" applyFill="1" applyBorder="1" applyAlignment="1" applyProtection="1">
      <alignment horizontal="center" vertical="center" wrapText="1"/>
    </xf>
    <xf numFmtId="0" fontId="4" fillId="0" borderId="19" xfId="0" applyFont="1" applyFill="1" applyBorder="1" applyAlignment="1" applyProtection="1">
      <alignment horizontal="center" vertical="center"/>
    </xf>
    <xf numFmtId="0" fontId="4" fillId="0" borderId="20" xfId="0" applyFont="1" applyFill="1" applyBorder="1" applyAlignment="1" applyProtection="1">
      <alignment horizontal="center" vertical="center"/>
    </xf>
    <xf numFmtId="0" fontId="4" fillId="0" borderId="21" xfId="0" applyFont="1" applyFill="1" applyBorder="1" applyAlignment="1" applyProtection="1">
      <alignment horizontal="center" vertical="center"/>
    </xf>
    <xf numFmtId="0" fontId="4" fillId="0" borderId="22" xfId="0" applyFont="1" applyFill="1" applyBorder="1" applyAlignment="1" applyProtection="1">
      <alignment horizontal="center" vertical="center"/>
    </xf>
    <xf numFmtId="0" fontId="4" fillId="0" borderId="23" xfId="0" applyFont="1" applyFill="1" applyBorder="1" applyAlignment="1" applyProtection="1">
      <alignment horizontal="center" vertical="center" wrapText="1"/>
    </xf>
    <xf numFmtId="0" fontId="4" fillId="0" borderId="24" xfId="0" applyFont="1" applyFill="1" applyBorder="1" applyAlignment="1" applyProtection="1">
      <alignment horizontal="center" vertical="center" wrapText="1"/>
    </xf>
  </cellXfs>
  <cellStyles count="6">
    <cellStyle name="SAPDataCell" xfId="4"/>
    <cellStyle name="百分比" xfId="2" builtinId="5"/>
    <cellStyle name="常规" xfId="0" builtinId="0"/>
    <cellStyle name="超链接" xfId="3" builtinId="8"/>
    <cellStyle name="货币" xfId="5" builtinId="4"/>
    <cellStyle name="千位分隔" xfId="1" builtinId="3"/>
  </cellStyles>
  <dxfs count="0"/>
  <tableStyles count="0" defaultTableStyle="TableStyleMedium2" defaultPivotStyle="PivotStyleLight16"/>
  <colors>
    <mruColors>
      <color rgb="FFFF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wangjing/&#26700;&#38754;/&#24180;&#20013;&#39044;&#31639;&#35843;&#25972;-2020/&#24180;&#20013;&#39044;&#31639;&#31614;&#25209;-8.4&#26356;&#25913;+&#37038;&#20214;&#30830;&#35748;&#29256;/&#36135;&#26550;&#20107;&#19994;&#37096;&#24180;&#20013;&#20250;&#35758;&#25968;&#25454;-B&#29256;&#65288;0804&#6528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wangjing/&#26700;&#38754;/&#24180;&#20013;&#39044;&#31639;&#35843;&#25972;-2020/&#24180;&#20013;&#39044;&#31639;&#31614;&#25209;-8.4&#26356;&#25913;+&#37038;&#20214;&#30830;&#35748;&#29256;/&#24180;&#20013;&#39044;&#31639;&#35843;&#25972;&#27169;&#26495;&#22871;&#34920;-B&#29256;&#65288;0804&#65289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wangjing/&#26700;&#38754;/2020&#36153;&#29992;&#39044;&#31639;&#34920;/02&#25191;&#34892;&#39044;&#31639;/12&#26376;&#25191;&#34892;&#39044;&#31639;%20-%20&#26356;&#25913;/&#20285;&#36130;&#23383;2020(32)&#39044;&#31639;&#32534;&#21046;&#24037;&#20855;&#34920;-111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wangjing/&#25105;&#30340;&#25991;&#26723;/WeChat%20Files/wxid_4op3adlhwnx422/FileStorage/File/2020-09/&#34920;05&#65306;&#20851;&#38190;&#25351;&#26631;2020-&#26149;&#22799;&#20107;&#19994;&#37096;2020092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wangjing/&#26700;&#38754;/&#31649;&#25253;&#22635;&#20889;/01-&#26376;&#24230;&#25253;&#34920;/7&#26376;&#25253;&#34920;/&#34920;02&#65306;&#38144;&#21806;&#36130;&#21153;&#31649;&#29702;&#25253;&#34920;-&#36135;&#26550;2020&#24180;7&#26376;-&#20154;&#36164;&#20998;&#25674;-&#38598;&#22242;&#29256;+&#19979;&#21322;&#24180;&#39044;&#31639;&#26367;&#25442;(&#21435;&#38142;&#25509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货架事业部年中预算销售数据"/>
      <sheetName val="货架事业部年中预算损益数"/>
      <sheetName val="春夏货架预算调整审核表"/>
      <sheetName val="货架合计"/>
      <sheetName val="春夏货架"/>
      <sheetName val="自然堂货架"/>
      <sheetName val="货架事业部年中预算损益数（不含3nka）"/>
      <sheetName val="春夏货架预算调整审核表 (不含3nka)"/>
      <sheetName val="自然堂货架预算调整审核表"/>
      <sheetName val="货架合计不含3nka"/>
      <sheetName val="春夏货架不含3nka"/>
      <sheetName val="屈臣氏合计"/>
      <sheetName val="自然堂屈臣氏"/>
      <sheetName val="春夏屈臣氏"/>
      <sheetName val="NKA"/>
      <sheetName val="分销部"/>
      <sheetName val="流程"/>
    </sheetNames>
    <sheetDataSet>
      <sheetData sheetId="0" refreshError="1"/>
      <sheetData sheetId="1" refreshError="1"/>
      <sheetData sheetId="2" refreshError="1"/>
      <sheetData sheetId="3">
        <row r="4">
          <cell r="O4">
            <v>85160.00500908721</v>
          </cell>
        </row>
      </sheetData>
      <sheetData sheetId="4" refreshError="1"/>
      <sheetData sheetId="5">
        <row r="4">
          <cell r="P4">
            <v>30181.600427364174</v>
          </cell>
        </row>
      </sheetData>
      <sheetData sheetId="6" refreshError="1"/>
      <sheetData sheetId="7" refreshError="1"/>
      <sheetData sheetId="8" refreshError="1"/>
      <sheetData sheetId="9">
        <row r="4">
          <cell r="O4">
            <v>84421.263409087202</v>
          </cell>
        </row>
        <row r="5">
          <cell r="O5">
            <v>48343.739185820385</v>
          </cell>
        </row>
        <row r="6">
          <cell r="O6">
            <v>29755.138231515873</v>
          </cell>
        </row>
        <row r="7">
          <cell r="O7">
            <v>22721.253414372364</v>
          </cell>
        </row>
        <row r="8">
          <cell r="O8">
            <v>5894.1562409604931</v>
          </cell>
        </row>
        <row r="9">
          <cell r="O9">
            <v>16827.097173411868</v>
          </cell>
        </row>
        <row r="10">
          <cell r="O10">
            <v>0.74058842030113803</v>
          </cell>
        </row>
        <row r="11">
          <cell r="O11">
            <v>20815.618968039016</v>
          </cell>
        </row>
        <row r="12">
          <cell r="O12">
            <v>1500.9184695999581</v>
          </cell>
        </row>
        <row r="13">
          <cell r="O13">
            <v>941.67945051425556</v>
          </cell>
        </row>
        <row r="14">
          <cell r="O14">
            <v>0</v>
          </cell>
        </row>
        <row r="15">
          <cell r="O15">
            <v>0</v>
          </cell>
        </row>
        <row r="16">
          <cell r="O16">
            <v>0</v>
          </cell>
        </row>
        <row r="17">
          <cell r="O17">
            <v>0</v>
          </cell>
        </row>
        <row r="18">
          <cell r="O18">
            <v>-2.3454379999999979</v>
          </cell>
        </row>
        <row r="19">
          <cell r="O19">
            <v>415.28562399999998</v>
          </cell>
        </row>
        <row r="20">
          <cell r="O20">
            <v>13414.399277814191</v>
          </cell>
        </row>
        <row r="21">
          <cell r="O21">
            <v>222.87578099999993</v>
          </cell>
        </row>
        <row r="22">
          <cell r="O22">
            <v>2785.3242189999992</v>
          </cell>
        </row>
        <row r="23">
          <cell r="O23">
            <v>165.788432</v>
          </cell>
        </row>
        <row r="24">
          <cell r="O24">
            <v>506.86350311061511</v>
          </cell>
        </row>
        <row r="25">
          <cell r="O25">
            <v>201.85893099999981</v>
          </cell>
        </row>
        <row r="26">
          <cell r="O26">
            <v>4.2389999999999997E-2</v>
          </cell>
        </row>
        <row r="27">
          <cell r="O27">
            <v>0</v>
          </cell>
        </row>
        <row r="28">
          <cell r="O28">
            <v>662.92832799999996</v>
          </cell>
        </row>
      </sheetData>
      <sheetData sheetId="10">
        <row r="4">
          <cell r="P4">
            <v>7324.2746317230331</v>
          </cell>
        </row>
        <row r="5">
          <cell r="P5">
            <v>5181.7158483871581</v>
          </cell>
        </row>
        <row r="6">
          <cell r="P6">
            <v>2993.1145494800367</v>
          </cell>
        </row>
        <row r="7">
          <cell r="P7">
            <v>2636.0743362831854</v>
          </cell>
        </row>
        <row r="8">
          <cell r="P8">
            <v>590.63773407637314</v>
          </cell>
        </row>
        <row r="9">
          <cell r="P9">
            <v>2045.4366022068125</v>
          </cell>
        </row>
        <row r="10">
          <cell r="P10">
            <v>4.6554392374893867</v>
          </cell>
        </row>
        <row r="11">
          <cell r="P11">
            <v>2931.3863802499859</v>
          </cell>
        </row>
        <row r="12">
          <cell r="P12">
            <v>63.066768338053812</v>
          </cell>
        </row>
        <row r="13">
          <cell r="P13">
            <v>268.35003556891598</v>
          </cell>
        </row>
        <row r="14">
          <cell r="P14">
            <v>0</v>
          </cell>
        </row>
        <row r="15">
          <cell r="P15">
            <v>0</v>
          </cell>
        </row>
        <row r="16">
          <cell r="P16">
            <v>0</v>
          </cell>
        </row>
        <row r="18">
          <cell r="P18">
            <v>3</v>
          </cell>
        </row>
        <row r="19">
          <cell r="P19">
            <v>250</v>
          </cell>
        </row>
        <row r="20">
          <cell r="P20">
            <v>1826.6477737843165</v>
          </cell>
        </row>
        <row r="21">
          <cell r="P21">
            <v>17.330065751202383</v>
          </cell>
        </row>
        <row r="22">
          <cell r="P22">
            <v>221.26279278539289</v>
          </cell>
        </row>
        <row r="23">
          <cell r="P23">
            <v>63</v>
          </cell>
        </row>
        <row r="24">
          <cell r="P24">
            <v>59.578944022104722</v>
          </cell>
        </row>
        <row r="25">
          <cell r="P25">
            <v>0</v>
          </cell>
        </row>
        <row r="26">
          <cell r="P26">
            <v>0</v>
          </cell>
        </row>
        <row r="27">
          <cell r="P27">
            <v>0</v>
          </cell>
        </row>
        <row r="28">
          <cell r="P28">
            <v>159.15</v>
          </cell>
        </row>
        <row r="29">
          <cell r="P29">
            <v>-885.94977804317352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双品牌"/>
      <sheetName val="自然堂8月执行预算填写表"/>
      <sheetName val="春夏8月执行预算填写表"/>
      <sheetName val="预算调整审核表"/>
      <sheetName val="预算调整审核表-自然堂"/>
      <sheetName val="预算调整审核表-春夏"/>
      <sheetName val="品牌渠道"/>
      <sheetName val="填写目录"/>
      <sheetName val="货架渠道合计"/>
      <sheetName val="NKA合计"/>
      <sheetName val="分销部合计"/>
      <sheetName val="自然堂合计"/>
      <sheetName val="春夏合计"/>
      <sheetName val="自然堂NKA"/>
      <sheetName val="屈臣氏合计"/>
      <sheetName val="春夏屈臣氏-填写"/>
      <sheetName val="春夏分销部-填写"/>
      <sheetName val="引用"/>
      <sheetName val="自然堂分销部-填写"/>
      <sheetName val="自然堂沃尔玛-填写"/>
      <sheetName val="自然堂屈臣氏-填写"/>
      <sheetName val="自然堂家乐福-填写"/>
      <sheetName val="自然堂大润发-填写"/>
      <sheetName val="自然堂新通路-填写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8">
          <cell r="J8">
            <v>5321.0857726856266</v>
          </cell>
          <cell r="K8">
            <v>4581.3989392888489</v>
          </cell>
          <cell r="L8">
            <v>5145.3840100612742</v>
          </cell>
          <cell r="M8">
            <v>4859.8965015002977</v>
          </cell>
          <cell r="N8">
            <v>5088.3222789822903</v>
          </cell>
          <cell r="O8">
            <v>5185.512924845837</v>
          </cell>
        </row>
        <row r="9">
          <cell r="J9">
            <v>2831.5702641600301</v>
          </cell>
          <cell r="K9">
            <v>2956</v>
          </cell>
          <cell r="L9">
            <v>3376</v>
          </cell>
          <cell r="M9">
            <v>3097</v>
          </cell>
          <cell r="N9">
            <v>3283</v>
          </cell>
          <cell r="O9">
            <v>3422.3</v>
          </cell>
        </row>
        <row r="11">
          <cell r="J11">
            <v>1163.4067589469123</v>
          </cell>
          <cell r="K11">
            <v>1368.22355315</v>
          </cell>
          <cell r="L11">
            <v>1545.2856880628385</v>
          </cell>
          <cell r="M11">
            <v>1512.135825224269</v>
          </cell>
          <cell r="N11">
            <v>1587.8316880628388</v>
          </cell>
          <cell r="O11">
            <v>1991.0747467789818</v>
          </cell>
        </row>
        <row r="12">
          <cell r="J12">
            <v>928.64287218584082</v>
          </cell>
          <cell r="K12">
            <v>1228.4784887678693</v>
          </cell>
          <cell r="L12">
            <v>1461.8422396187884</v>
          </cell>
          <cell r="M12">
            <v>1405.9356296800545</v>
          </cell>
          <cell r="N12">
            <v>1465.2935670524168</v>
          </cell>
          <cell r="O12">
            <v>1659.130578624915</v>
          </cell>
        </row>
        <row r="13">
          <cell r="J13">
            <v>378.78290078722767</v>
          </cell>
          <cell r="K13">
            <v>384.53701285941582</v>
          </cell>
          <cell r="L13">
            <v>431.24837366142032</v>
          </cell>
          <cell r="M13">
            <v>405.99003591776068</v>
          </cell>
          <cell r="N13">
            <v>426.07942261246927</v>
          </cell>
          <cell r="O13">
            <v>432.10874504582608</v>
          </cell>
        </row>
        <row r="48"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</row>
        <row r="49">
          <cell r="J49">
            <v>11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0"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</row>
        <row r="51"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</row>
        <row r="52"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</row>
        <row r="53">
          <cell r="J53">
            <v>0.96666666666666667</v>
          </cell>
          <cell r="K53">
            <v>0.96666666666666667</v>
          </cell>
          <cell r="L53">
            <v>0.96666666666666667</v>
          </cell>
          <cell r="M53">
            <v>0.96666666666666667</v>
          </cell>
          <cell r="N53">
            <v>0.96666666666666667</v>
          </cell>
          <cell r="O53">
            <v>0.96666666666666667</v>
          </cell>
        </row>
        <row r="54">
          <cell r="J54">
            <v>25.112725312189621</v>
          </cell>
          <cell r="K54">
            <v>30.617001362139952</v>
          </cell>
          <cell r="L54">
            <v>32.944138405363169</v>
          </cell>
          <cell r="M54">
            <v>32.391041505912725</v>
          </cell>
          <cell r="N54">
            <v>33.196414904511997</v>
          </cell>
          <cell r="O54">
            <v>32.271489455222124</v>
          </cell>
        </row>
        <row r="55">
          <cell r="J55">
            <v>26.914319248826295</v>
          </cell>
          <cell r="K55">
            <v>38.284741784037564</v>
          </cell>
          <cell r="L55">
            <v>17.081690140845069</v>
          </cell>
          <cell r="M55">
            <v>18.008215962441316</v>
          </cell>
          <cell r="N55">
            <v>10.93169014084507</v>
          </cell>
          <cell r="O55">
            <v>10.729342723004695</v>
          </cell>
        </row>
        <row r="56">
          <cell r="J56">
            <v>6.328638497652582</v>
          </cell>
          <cell r="K56">
            <v>21.469483568075116</v>
          </cell>
          <cell r="L56">
            <v>2.563380281690141</v>
          </cell>
          <cell r="M56">
            <v>2.516431924882629</v>
          </cell>
          <cell r="N56">
            <v>21.56338028169014</v>
          </cell>
          <cell r="O56">
            <v>2.5586854460093895</v>
          </cell>
        </row>
        <row r="57">
          <cell r="J57">
            <v>20.647730829420972</v>
          </cell>
          <cell r="K57">
            <v>22.382472613458528</v>
          </cell>
          <cell r="L57">
            <v>30.938967136150232</v>
          </cell>
          <cell r="M57">
            <v>10.860719874804381</v>
          </cell>
          <cell r="N57">
            <v>0.93896713615023475</v>
          </cell>
          <cell r="O57">
            <v>0.93114241001564946</v>
          </cell>
        </row>
        <row r="58">
          <cell r="J58">
            <v>0.10954616588419405</v>
          </cell>
          <cell r="K58">
            <v>6.9764945226917057</v>
          </cell>
          <cell r="L58">
            <v>0.18779342723004694</v>
          </cell>
          <cell r="M58">
            <v>5.1721439749608766</v>
          </cell>
          <cell r="N58">
            <v>0.18779342723004694</v>
          </cell>
          <cell r="O58">
            <v>0.18622848200312989</v>
          </cell>
        </row>
        <row r="59"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</row>
        <row r="60">
          <cell r="J60">
            <v>373.17862745748005</v>
          </cell>
          <cell r="K60">
            <v>53.425377148439011</v>
          </cell>
          <cell r="L60">
            <v>64.209317044460008</v>
          </cell>
          <cell r="M60">
            <v>64.629148036334001</v>
          </cell>
          <cell r="N60">
            <v>63.986023214265003</v>
          </cell>
          <cell r="O60">
            <v>75.459232360925981</v>
          </cell>
        </row>
        <row r="61"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</row>
        <row r="62"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</row>
        <row r="63">
          <cell r="J63">
            <v>30</v>
          </cell>
          <cell r="K63">
            <v>0</v>
          </cell>
          <cell r="L63">
            <v>25</v>
          </cell>
          <cell r="M63">
            <v>0</v>
          </cell>
          <cell r="N63">
            <v>30</v>
          </cell>
          <cell r="O63">
            <v>10</v>
          </cell>
        </row>
        <row r="64"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5"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</row>
        <row r="66"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</row>
        <row r="67">
          <cell r="J67">
            <v>-60.859031999999985</v>
          </cell>
          <cell r="K67">
            <v>1.8144</v>
          </cell>
          <cell r="L67">
            <v>1.8144</v>
          </cell>
          <cell r="M67">
            <v>1.8144</v>
          </cell>
          <cell r="N67">
            <v>31.814399999999999</v>
          </cell>
          <cell r="O67">
            <v>4.8384</v>
          </cell>
        </row>
        <row r="68">
          <cell r="J68">
            <v>273.23331986149401</v>
          </cell>
          <cell r="K68">
            <v>284.873319861494</v>
          </cell>
          <cell r="L68">
            <v>323.864985854569</v>
          </cell>
          <cell r="M68">
            <v>334.08786792083004</v>
          </cell>
          <cell r="N68">
            <v>477.85620192775599</v>
          </cell>
          <cell r="O68">
            <v>272.12781791626503</v>
          </cell>
        </row>
        <row r="69"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</row>
        <row r="70"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</row>
        <row r="71">
          <cell r="J71">
            <v>655.06826868160772</v>
          </cell>
          <cell r="K71">
            <v>509.86</v>
          </cell>
          <cell r="L71">
            <v>550.16</v>
          </cell>
          <cell r="M71">
            <v>546.52</v>
          </cell>
          <cell r="N71">
            <v>562.38</v>
          </cell>
          <cell r="O71">
            <v>533.59800000000007</v>
          </cell>
        </row>
        <row r="72"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</row>
        <row r="74">
          <cell r="J74">
            <v>15.278322374799604</v>
          </cell>
          <cell r="K74">
            <v>15.278322374799604</v>
          </cell>
          <cell r="L74">
            <v>15.278322374799604</v>
          </cell>
          <cell r="M74">
            <v>15.278322374799604</v>
          </cell>
          <cell r="N74">
            <v>15.278322374799604</v>
          </cell>
          <cell r="O74">
            <v>15.278322374799604</v>
          </cell>
        </row>
        <row r="75">
          <cell r="J75">
            <v>181.62448978270208</v>
          </cell>
          <cell r="K75">
            <v>197.78853988638093</v>
          </cell>
          <cell r="L75">
            <v>197.78853988638093</v>
          </cell>
          <cell r="M75">
            <v>197.78853988638093</v>
          </cell>
          <cell r="N75">
            <v>197.78853988638093</v>
          </cell>
          <cell r="O75">
            <v>197.78853988638093</v>
          </cell>
        </row>
        <row r="77">
          <cell r="J77">
            <v>10.5</v>
          </cell>
          <cell r="K77">
            <v>10.5</v>
          </cell>
          <cell r="L77">
            <v>10.5</v>
          </cell>
          <cell r="M77">
            <v>10.5</v>
          </cell>
          <cell r="N77">
            <v>10.5</v>
          </cell>
          <cell r="O77">
            <v>10.5</v>
          </cell>
        </row>
        <row r="78">
          <cell r="J78">
            <v>49.581493778775815</v>
          </cell>
          <cell r="K78">
            <v>30.463982300884958</v>
          </cell>
          <cell r="L78">
            <v>34.828141592920353</v>
          </cell>
          <cell r="M78">
            <v>31.873982300884954</v>
          </cell>
          <cell r="N78">
            <v>33.811415929203541</v>
          </cell>
          <cell r="O78">
            <v>35.359283185840702</v>
          </cell>
        </row>
        <row r="79">
          <cell r="J79">
            <v>16.703606166666653</v>
          </cell>
          <cell r="K79">
            <v>16.703606166666653</v>
          </cell>
          <cell r="L79">
            <v>16.703606166666653</v>
          </cell>
          <cell r="M79">
            <v>16.703606166666653</v>
          </cell>
          <cell r="N79">
            <v>16.703606166666653</v>
          </cell>
          <cell r="O79">
            <v>16.703606166666653</v>
          </cell>
        </row>
        <row r="84">
          <cell r="J84">
            <v>13.8</v>
          </cell>
          <cell r="K84">
            <v>15.31</v>
          </cell>
          <cell r="L84">
            <v>18.02</v>
          </cell>
          <cell r="M84">
            <v>16.8</v>
          </cell>
          <cell r="N84">
            <v>15.8</v>
          </cell>
          <cell r="O84">
            <v>15.8</v>
          </cell>
        </row>
        <row r="85">
          <cell r="J85">
            <v>4.95</v>
          </cell>
          <cell r="K85">
            <v>6.3204000000000002</v>
          </cell>
          <cell r="L85">
            <v>6.3000000000000007</v>
          </cell>
          <cell r="M85">
            <v>7.29</v>
          </cell>
          <cell r="N85">
            <v>6.1000000000000005</v>
          </cell>
          <cell r="O85">
            <v>5</v>
          </cell>
        </row>
        <row r="86">
          <cell r="J86">
            <v>2.4</v>
          </cell>
          <cell r="K86">
            <v>5.4</v>
          </cell>
          <cell r="L86">
            <v>5.4</v>
          </cell>
          <cell r="M86">
            <v>3.38</v>
          </cell>
          <cell r="N86">
            <v>3.35</v>
          </cell>
          <cell r="O86">
            <v>4.57</v>
          </cell>
        </row>
        <row r="87">
          <cell r="J87">
            <v>0.11</v>
          </cell>
          <cell r="K87">
            <v>0.13</v>
          </cell>
          <cell r="L87">
            <v>0.13</v>
          </cell>
          <cell r="M87">
            <v>2.09</v>
          </cell>
          <cell r="N87">
            <v>0.11</v>
          </cell>
          <cell r="O87">
            <v>0.56600000000000006</v>
          </cell>
        </row>
      </sheetData>
      <sheetData sheetId="12">
        <row r="8">
          <cell r="J8">
            <v>1262.6205246571087</v>
          </cell>
          <cell r="K8">
            <v>1052.8764205724865</v>
          </cell>
          <cell r="L8">
            <v>1167.5713342276772</v>
          </cell>
          <cell r="M8">
            <v>1279.9474514558351</v>
          </cell>
          <cell r="N8">
            <v>1279.4018522965332</v>
          </cell>
          <cell r="O8">
            <v>1281.8570485133914</v>
          </cell>
        </row>
        <row r="9">
          <cell r="J9">
            <v>850.28727695858618</v>
          </cell>
          <cell r="K9">
            <v>754.28571428571433</v>
          </cell>
          <cell r="L9">
            <v>834.28571428571433</v>
          </cell>
          <cell r="M9">
            <v>914.28571428571433</v>
          </cell>
          <cell r="N9">
            <v>914.28571428571433</v>
          </cell>
          <cell r="O9">
            <v>914.28571428571433</v>
          </cell>
        </row>
        <row r="11">
          <cell r="J11">
            <v>508.53854948003692</v>
          </cell>
          <cell r="K11">
            <v>428.86399999999998</v>
          </cell>
          <cell r="L11">
            <v>477.47199999999998</v>
          </cell>
          <cell r="M11">
            <v>526.07999999999993</v>
          </cell>
          <cell r="N11">
            <v>526.07999999999993</v>
          </cell>
          <cell r="O11">
            <v>526.07999999999993</v>
          </cell>
        </row>
        <row r="12">
          <cell r="J12">
            <v>437.3345132743363</v>
          </cell>
          <cell r="K12">
            <v>379.52566371681417</v>
          </cell>
          <cell r="L12">
            <v>422.54159292035399</v>
          </cell>
          <cell r="M12">
            <v>465.55752212389382</v>
          </cell>
          <cell r="N12">
            <v>465.55752212389382</v>
          </cell>
          <cell r="O12">
            <v>465.55752212389382</v>
          </cell>
        </row>
        <row r="13">
          <cell r="J13">
            <v>98.752019790658878</v>
          </cell>
          <cell r="K13">
            <v>85.257142857142853</v>
          </cell>
          <cell r="L13">
            <v>94.628571428571433</v>
          </cell>
          <cell r="M13">
            <v>104</v>
          </cell>
          <cell r="N13">
            <v>104</v>
          </cell>
          <cell r="O13">
            <v>104</v>
          </cell>
        </row>
        <row r="48"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</row>
        <row r="49"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0"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</row>
        <row r="51"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</row>
        <row r="52"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</row>
        <row r="53">
          <cell r="J53">
            <v>0.5</v>
          </cell>
          <cell r="K53">
            <v>0.5</v>
          </cell>
          <cell r="L53">
            <v>0.5</v>
          </cell>
          <cell r="M53">
            <v>0.5</v>
          </cell>
          <cell r="N53">
            <v>0.5</v>
          </cell>
          <cell r="O53">
            <v>0.5</v>
          </cell>
        </row>
        <row r="54">
          <cell r="J54">
            <v>4.2345053353373965</v>
          </cell>
          <cell r="K54">
            <v>2.1280261889913796</v>
          </cell>
          <cell r="L54">
            <v>2.1647162956981276</v>
          </cell>
          <cell r="M54">
            <v>1.9934957977333039</v>
          </cell>
          <cell r="N54">
            <v>1.9445756554576403</v>
          </cell>
          <cell r="O54">
            <v>2.1647162956981285</v>
          </cell>
        </row>
        <row r="55">
          <cell r="J55">
            <v>11.920000000000002</v>
          </cell>
          <cell r="K55">
            <v>12.4</v>
          </cell>
          <cell r="L55">
            <v>12.8</v>
          </cell>
          <cell r="M55">
            <v>13.200000000000001</v>
          </cell>
          <cell r="N55">
            <v>13.200000000000001</v>
          </cell>
          <cell r="O55">
            <v>13.200000000000001</v>
          </cell>
        </row>
        <row r="56">
          <cell r="J56">
            <v>2</v>
          </cell>
          <cell r="K56">
            <v>55.5</v>
          </cell>
          <cell r="L56">
            <v>2</v>
          </cell>
          <cell r="M56">
            <v>2</v>
          </cell>
          <cell r="N56">
            <v>72.5</v>
          </cell>
          <cell r="O56">
            <v>2</v>
          </cell>
        </row>
        <row r="57">
          <cell r="J57">
            <v>7</v>
          </cell>
          <cell r="K57">
            <v>14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</row>
        <row r="58">
          <cell r="J58">
            <v>0</v>
          </cell>
          <cell r="K58">
            <v>0</v>
          </cell>
          <cell r="L58">
            <v>20</v>
          </cell>
          <cell r="M58">
            <v>0</v>
          </cell>
          <cell r="N58">
            <v>0</v>
          </cell>
          <cell r="O58">
            <v>0</v>
          </cell>
        </row>
        <row r="59"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</row>
        <row r="60">
          <cell r="J60">
            <v>21.487830864980694</v>
          </cell>
          <cell r="K60">
            <v>8.5067472003702598</v>
          </cell>
          <cell r="L60">
            <v>8.6499669796869885</v>
          </cell>
          <cell r="M60">
            <v>7.9816080095422555</v>
          </cell>
          <cell r="N60">
            <v>7.7906483037866181</v>
          </cell>
          <cell r="O60">
            <v>8.649966979686992</v>
          </cell>
        </row>
        <row r="61"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</row>
        <row r="62"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</row>
        <row r="63">
          <cell r="J63">
            <v>10</v>
          </cell>
          <cell r="K63">
            <v>0</v>
          </cell>
          <cell r="L63">
            <v>80</v>
          </cell>
          <cell r="M63">
            <v>10</v>
          </cell>
          <cell r="N63">
            <v>0</v>
          </cell>
          <cell r="O63">
            <v>150</v>
          </cell>
        </row>
        <row r="64"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5"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</row>
        <row r="66"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</row>
        <row r="67"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</row>
        <row r="68">
          <cell r="J68">
            <v>75.905404277120994</v>
          </cell>
          <cell r="K68">
            <v>83.664545705185986</v>
          </cell>
          <cell r="L68">
            <v>86.768202276413007</v>
          </cell>
          <cell r="M68">
            <v>83.664545705185986</v>
          </cell>
          <cell r="N68">
            <v>83.664545705185986</v>
          </cell>
          <cell r="O68">
            <v>79.635452263328006</v>
          </cell>
        </row>
        <row r="69">
          <cell r="J69">
            <v>0</v>
          </cell>
          <cell r="K69">
            <v>0</v>
          </cell>
          <cell r="L69">
            <v>20</v>
          </cell>
          <cell r="M69">
            <v>20</v>
          </cell>
          <cell r="N69">
            <v>0</v>
          </cell>
          <cell r="O69">
            <v>20</v>
          </cell>
        </row>
        <row r="70">
          <cell r="J70">
            <v>0.1403024023487808</v>
          </cell>
          <cell r="K70">
            <v>0.1403024023487808</v>
          </cell>
          <cell r="L70">
            <v>0.1403024023487808</v>
          </cell>
          <cell r="M70">
            <v>0.1403024023487808</v>
          </cell>
          <cell r="N70">
            <v>0.1403024023487808</v>
          </cell>
          <cell r="O70">
            <v>0.1403024023487808</v>
          </cell>
        </row>
        <row r="71">
          <cell r="J71">
            <v>294.90326343780384</v>
          </cell>
          <cell r="K71">
            <v>166.4</v>
          </cell>
          <cell r="L71">
            <v>187.20000000000002</v>
          </cell>
          <cell r="M71">
            <v>208</v>
          </cell>
          <cell r="N71">
            <v>208</v>
          </cell>
          <cell r="O71">
            <v>208</v>
          </cell>
        </row>
        <row r="72"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</row>
        <row r="74">
          <cell r="J74">
            <v>2.8883442918670639</v>
          </cell>
          <cell r="K74">
            <v>2.8883442918670639</v>
          </cell>
          <cell r="L74">
            <v>2.8883442918670639</v>
          </cell>
          <cell r="M74">
            <v>2.8883442918670639</v>
          </cell>
          <cell r="N74">
            <v>2.8883442918670639</v>
          </cell>
          <cell r="O74">
            <v>2.8883442918670639</v>
          </cell>
        </row>
        <row r="75">
          <cell r="J75">
            <v>33.680507217297887</v>
          </cell>
          <cell r="K75">
            <v>37.516457113619005</v>
          </cell>
          <cell r="L75">
            <v>37.516457113619005</v>
          </cell>
          <cell r="M75">
            <v>37.516457113619005</v>
          </cell>
          <cell r="N75">
            <v>37.516457113619005</v>
          </cell>
          <cell r="O75">
            <v>37.516457113619005</v>
          </cell>
        </row>
        <row r="77">
          <cell r="J77">
            <v>10.5</v>
          </cell>
          <cell r="K77">
            <v>10.5</v>
          </cell>
          <cell r="L77">
            <v>10.5</v>
          </cell>
          <cell r="M77">
            <v>10.5</v>
          </cell>
          <cell r="N77">
            <v>10.5</v>
          </cell>
          <cell r="O77">
            <v>10.5</v>
          </cell>
        </row>
        <row r="78">
          <cell r="J78">
            <v>16.669209508830381</v>
          </cell>
          <cell r="K78">
            <v>7.4619469026548675</v>
          </cell>
          <cell r="L78">
            <v>8.2619469026548682</v>
          </cell>
          <cell r="M78">
            <v>9.0619469026548671</v>
          </cell>
          <cell r="N78">
            <v>9.0619469026548671</v>
          </cell>
          <cell r="O78">
            <v>9.0619469026548671</v>
          </cell>
        </row>
        <row r="79"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</row>
        <row r="84">
          <cell r="J84">
            <v>15</v>
          </cell>
          <cell r="K84">
            <v>17</v>
          </cell>
          <cell r="L84">
            <v>18</v>
          </cell>
          <cell r="M84">
            <v>16</v>
          </cell>
          <cell r="N84">
            <v>15</v>
          </cell>
          <cell r="O84">
            <v>14</v>
          </cell>
        </row>
        <row r="85">
          <cell r="J85">
            <v>5</v>
          </cell>
          <cell r="K85">
            <v>7</v>
          </cell>
          <cell r="L85">
            <v>7</v>
          </cell>
          <cell r="M85">
            <v>8</v>
          </cell>
          <cell r="N85">
            <v>5</v>
          </cell>
          <cell r="O85">
            <v>4</v>
          </cell>
        </row>
        <row r="86">
          <cell r="J86">
            <v>3</v>
          </cell>
          <cell r="K86">
            <v>4</v>
          </cell>
          <cell r="L86">
            <v>4</v>
          </cell>
          <cell r="M86">
            <v>5</v>
          </cell>
          <cell r="N86">
            <v>4</v>
          </cell>
          <cell r="O86">
            <v>4</v>
          </cell>
        </row>
        <row r="87">
          <cell r="J87">
            <v>0</v>
          </cell>
          <cell r="K87">
            <v>0</v>
          </cell>
          <cell r="L87">
            <v>1</v>
          </cell>
          <cell r="M87">
            <v>1.42</v>
          </cell>
          <cell r="N87">
            <v>1.73</v>
          </cell>
          <cell r="O87">
            <v>0</v>
          </cell>
        </row>
      </sheetData>
      <sheetData sheetId="13"/>
      <sheetData sheetId="14"/>
      <sheetData sheetId="15"/>
      <sheetData sheetId="16"/>
      <sheetData sheetId="17"/>
      <sheetData sheetId="18"/>
      <sheetData sheetId="19">
        <row r="17">
          <cell r="Q17">
            <v>59.9218276</v>
          </cell>
          <cell r="R17">
            <v>17.098199999999999</v>
          </cell>
          <cell r="S17">
            <v>18.585000000000001</v>
          </cell>
          <cell r="T17">
            <v>17.8416</v>
          </cell>
          <cell r="U17">
            <v>18.585000000000001</v>
          </cell>
          <cell r="V17">
            <v>16.354799999999997</v>
          </cell>
        </row>
        <row r="19">
          <cell r="Q19">
            <v>406.07817239999997</v>
          </cell>
          <cell r="R19">
            <v>100.947</v>
          </cell>
          <cell r="S19">
            <v>109.72499999999999</v>
          </cell>
          <cell r="T19">
            <v>105.33599999999998</v>
          </cell>
          <cell r="U19">
            <v>109.72499999999999</v>
          </cell>
          <cell r="V19">
            <v>96.557999999999993</v>
          </cell>
        </row>
        <row r="21">
          <cell r="R21">
            <v>10</v>
          </cell>
          <cell r="S21">
            <v>10</v>
          </cell>
          <cell r="T21">
            <v>10</v>
          </cell>
          <cell r="U21">
            <v>10</v>
          </cell>
          <cell r="V21">
            <v>10</v>
          </cell>
        </row>
      </sheetData>
      <sheetData sheetId="20"/>
      <sheetData sheetId="21"/>
      <sheetData sheetId="22"/>
      <sheetData sheetId="2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2-项目预算使用明细表 (2)"/>
      <sheetName val="表1.年度预算工具 "/>
      <sheetName val="执行预算审核表-自然堂"/>
      <sheetName val="执行预算审核表-春夏"/>
      <sheetName val="执行预算比表"/>
      <sheetName val="表1-年度预算工具表V3.0"/>
      <sheetName val="Q4预算对比"/>
      <sheetName val="表2.2 变动执行预算-非项目"/>
      <sheetName val="Sheet1"/>
      <sheetName val="表2.2 变动执行预算-非项目-春夏"/>
      <sheetName val="表2.2 变动执行预算-非项目 -自然堂"/>
      <sheetName val="人资差旅分摊"/>
      <sheetName val="表2.3 变动执行预算-项目"/>
      <sheetName val="项目预算调整审批表"/>
    </sheetNames>
    <sheetDataSet>
      <sheetData sheetId="0" refreshError="1"/>
      <sheetData sheetId="1">
        <row r="45">
          <cell r="Q45">
            <v>31.96790262446952</v>
          </cell>
          <cell r="R45">
            <v>14.40389294403893</v>
          </cell>
        </row>
      </sheetData>
      <sheetData sheetId="2">
        <row r="5">
          <cell r="D5">
            <v>1500</v>
          </cell>
        </row>
        <row r="6">
          <cell r="D6">
            <v>1109.335681037272</v>
          </cell>
        </row>
        <row r="24">
          <cell r="E24">
            <v>19.013971443715512</v>
          </cell>
          <cell r="F24">
            <v>79.559456436145297</v>
          </cell>
        </row>
        <row r="25">
          <cell r="E25">
            <v>47.550000000000033</v>
          </cell>
          <cell r="F25">
            <v>7.9652945691784671</v>
          </cell>
        </row>
      </sheetData>
      <sheetData sheetId="3">
        <row r="5">
          <cell r="D5">
            <v>740</v>
          </cell>
        </row>
        <row r="6">
          <cell r="D6">
            <v>574.69282238442815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6">
          <cell r="L36">
            <v>0.79474604622871048</v>
          </cell>
        </row>
        <row r="39">
          <cell r="L39">
            <v>3.4407994344258954</v>
          </cell>
        </row>
        <row r="40">
          <cell r="L40">
            <v>20.981295620437958</v>
          </cell>
        </row>
        <row r="43">
          <cell r="L43">
            <v>3.1789841849148419</v>
          </cell>
        </row>
        <row r="45">
          <cell r="L45">
            <v>13.749054114230274</v>
          </cell>
        </row>
        <row r="61">
          <cell r="L61">
            <v>126.57992165183029</v>
          </cell>
        </row>
        <row r="63">
          <cell r="L63">
            <v>0.22300955908616657</v>
          </cell>
        </row>
        <row r="64">
          <cell r="L64">
            <v>330.61435523114358</v>
          </cell>
        </row>
      </sheetData>
      <sheetData sheetId="10">
        <row r="36">
          <cell r="L36">
            <v>0.87395170620130325</v>
          </cell>
        </row>
        <row r="39">
          <cell r="L39">
            <v>29.176265452809041</v>
          </cell>
        </row>
        <row r="40">
          <cell r="L40">
            <v>9.7002697026087823</v>
          </cell>
        </row>
        <row r="41">
          <cell r="L41">
            <v>0.16836693061025593</v>
          </cell>
        </row>
        <row r="43">
          <cell r="L43">
            <v>2.313276735695533</v>
          </cell>
        </row>
        <row r="44">
          <cell r="L44">
            <v>0.84183465305127958</v>
          </cell>
        </row>
        <row r="45">
          <cell r="L45">
            <v>68.22178434876399</v>
          </cell>
        </row>
        <row r="58">
          <cell r="L58">
            <v>10</v>
          </cell>
        </row>
        <row r="59">
          <cell r="L59">
            <v>4.3743392433976407</v>
          </cell>
        </row>
        <row r="61">
          <cell r="L61">
            <v>246.02748700630076</v>
          </cell>
        </row>
        <row r="64">
          <cell r="L64">
            <v>482.41953364717557</v>
          </cell>
        </row>
      </sheetData>
      <sheetData sheetId="11">
        <row r="5">
          <cell r="C5">
            <v>72.520149309999994</v>
          </cell>
          <cell r="D5">
            <v>201.79519807999998</v>
          </cell>
        </row>
        <row r="6">
          <cell r="C6">
            <v>13.754</v>
          </cell>
          <cell r="D6">
            <v>38.271999999999998</v>
          </cell>
        </row>
      </sheetData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春夏事业部"/>
      <sheetName val="春夏美妆"/>
      <sheetName val="春夏电商"/>
      <sheetName val="流程"/>
      <sheetName val="辅助"/>
      <sheetName val="Sheet1"/>
      <sheetName val="5月预测"/>
    </sheetNames>
    <sheetDataSet>
      <sheetData sheetId="0"/>
      <sheetData sheetId="1">
        <row r="31">
          <cell r="AP31">
            <v>5.2924528301886786</v>
          </cell>
          <cell r="AV31">
            <v>25.528301886792455</v>
          </cell>
          <cell r="BB31">
            <v>75.339622641509436</v>
          </cell>
          <cell r="BH31">
            <v>118.9245283018868</v>
          </cell>
          <cell r="BN31">
            <v>72.226415094339629</v>
          </cell>
          <cell r="BT31">
            <v>30.509433962264154</v>
          </cell>
        </row>
        <row r="32">
          <cell r="AP32">
            <v>46.698113207547173</v>
          </cell>
          <cell r="AV32">
            <v>56.037735849056602</v>
          </cell>
          <cell r="BB32">
            <v>46.698113207547173</v>
          </cell>
          <cell r="BH32">
            <v>46.698113207547173</v>
          </cell>
          <cell r="BN32">
            <v>72.091011320754731</v>
          </cell>
          <cell r="BT32">
            <v>51.886792452830193</v>
          </cell>
        </row>
        <row r="33">
          <cell r="AP33">
            <v>1.5441509433962264</v>
          </cell>
          <cell r="AV33">
            <v>4.5826415094339623</v>
          </cell>
          <cell r="BB33">
            <v>5.9150943396226419</v>
          </cell>
          <cell r="BH33">
            <v>0</v>
          </cell>
          <cell r="BN33">
            <v>43.002735849056606</v>
          </cell>
          <cell r="BT33">
            <v>0</v>
          </cell>
        </row>
        <row r="34">
          <cell r="AP34">
            <v>1.1886849056603774</v>
          </cell>
          <cell r="AV34">
            <v>10.370716981132077</v>
          </cell>
          <cell r="BB34">
            <v>9.2985283018867921</v>
          </cell>
          <cell r="BH34">
            <v>5.2924528301886795</v>
          </cell>
          <cell r="BN34">
            <v>4.9811320754716979</v>
          </cell>
          <cell r="BT34">
            <v>3.7358490566037736</v>
          </cell>
        </row>
        <row r="35">
          <cell r="AP35">
            <v>0</v>
          </cell>
          <cell r="AV35">
            <v>0</v>
          </cell>
          <cell r="BB35">
            <v>0</v>
          </cell>
          <cell r="BH35">
            <v>0</v>
          </cell>
          <cell r="BN35">
            <v>0</v>
          </cell>
          <cell r="BT35">
            <v>24.258113207547172</v>
          </cell>
        </row>
        <row r="36">
          <cell r="AP36">
            <v>10.377358489528302</v>
          </cell>
          <cell r="AV36">
            <v>21.273584905556604</v>
          </cell>
          <cell r="BB36">
            <v>21.273584904622645</v>
          </cell>
          <cell r="BH36">
            <v>10.377358490462264</v>
          </cell>
          <cell r="BN36">
            <v>10.377358490555663</v>
          </cell>
          <cell r="BT36">
            <v>10.377358490462264</v>
          </cell>
        </row>
        <row r="37">
          <cell r="AP37">
            <v>4.3584905660377355</v>
          </cell>
          <cell r="AV37">
            <v>0</v>
          </cell>
          <cell r="BB37">
            <v>0</v>
          </cell>
          <cell r="BH37">
            <v>0</v>
          </cell>
          <cell r="BN37">
            <v>0</v>
          </cell>
          <cell r="BT37">
            <v>0</v>
          </cell>
        </row>
        <row r="38">
          <cell r="AP38">
            <v>0</v>
          </cell>
          <cell r="AV38">
            <v>0</v>
          </cell>
          <cell r="BB38">
            <v>0</v>
          </cell>
          <cell r="BH38">
            <v>0</v>
          </cell>
          <cell r="BN38">
            <v>0</v>
          </cell>
          <cell r="BT38">
            <v>0</v>
          </cell>
        </row>
        <row r="39">
          <cell r="AP39">
            <v>0</v>
          </cell>
          <cell r="AV39">
            <v>0</v>
          </cell>
          <cell r="BB39">
            <v>0</v>
          </cell>
          <cell r="BH39">
            <v>0</v>
          </cell>
          <cell r="BN39">
            <v>0</v>
          </cell>
          <cell r="BT39">
            <v>0</v>
          </cell>
        </row>
        <row r="40">
          <cell r="AP40">
            <v>0</v>
          </cell>
          <cell r="AV40">
            <v>0</v>
          </cell>
          <cell r="BB40">
            <v>0</v>
          </cell>
          <cell r="BH40">
            <v>0</v>
          </cell>
          <cell r="BN40">
            <v>0</v>
          </cell>
          <cell r="BT40">
            <v>0</v>
          </cell>
        </row>
        <row r="41">
          <cell r="AP41">
            <v>37.345000000000006</v>
          </cell>
          <cell r="AV41">
            <v>37.345000000000006</v>
          </cell>
          <cell r="BB41">
            <v>37.345000000000006</v>
          </cell>
          <cell r="BH41">
            <v>37.345000000000006</v>
          </cell>
          <cell r="BN41">
            <v>37.345000000000006</v>
          </cell>
          <cell r="BT41">
            <v>37.345000000000006</v>
          </cell>
        </row>
        <row r="42">
          <cell r="AP42">
            <v>0</v>
          </cell>
          <cell r="AV42">
            <v>0</v>
          </cell>
          <cell r="BB42">
            <v>0</v>
          </cell>
          <cell r="BH42">
            <v>0</v>
          </cell>
          <cell r="BN42">
            <v>0</v>
          </cell>
          <cell r="BT42">
            <v>0</v>
          </cell>
        </row>
        <row r="43">
          <cell r="AP43">
            <v>0</v>
          </cell>
          <cell r="AV43">
            <v>0</v>
          </cell>
          <cell r="BB43">
            <v>0</v>
          </cell>
          <cell r="BH43">
            <v>0</v>
          </cell>
          <cell r="BN43">
            <v>0</v>
          </cell>
          <cell r="BT43">
            <v>0</v>
          </cell>
        </row>
        <row r="44">
          <cell r="AP44">
            <v>0</v>
          </cell>
          <cell r="AV44">
            <v>0</v>
          </cell>
          <cell r="BB44">
            <v>0</v>
          </cell>
          <cell r="BH44">
            <v>0</v>
          </cell>
          <cell r="BN44">
            <v>0</v>
          </cell>
          <cell r="BT44">
            <v>0</v>
          </cell>
        </row>
        <row r="45">
          <cell r="AP45">
            <v>0</v>
          </cell>
          <cell r="AV45">
            <v>0</v>
          </cell>
          <cell r="BB45">
            <v>0</v>
          </cell>
          <cell r="BH45">
            <v>0</v>
          </cell>
          <cell r="BN45">
            <v>0</v>
          </cell>
          <cell r="BT45">
            <v>0</v>
          </cell>
        </row>
        <row r="46">
          <cell r="AP46">
            <v>2.7500000000000004</v>
          </cell>
          <cell r="AV46">
            <v>2.7500000000000004</v>
          </cell>
          <cell r="BB46">
            <v>2.7500000000000004</v>
          </cell>
          <cell r="BH46">
            <v>2.7500000000000004</v>
          </cell>
          <cell r="BN46">
            <v>2.7500000000000004</v>
          </cell>
          <cell r="BT46">
            <v>2.7500000000000004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目录"/>
      <sheetName val="1.01经营快报月"/>
      <sheetName val="1.01经营快报累计"/>
      <sheetName val="1.02货架利润表 "/>
      <sheetName val="1.02货架利润表累计"/>
      <sheetName val="1.02货架利润表-春夏(不含3nka)"/>
      <sheetName val="1.02春夏货架-退货影响"/>
      <sheetName val="1.02货架利润表春夏撤出累计"/>
      <sheetName val="1.03品牌、渠道分品类实际营收折扣报表"/>
      <sheetName val="1.03品牌、渠道分品类毛利率报表"/>
      <sheetName val="1.04分渠道营收达成统计表"/>
      <sheetName val="1.04营收业绩统计表-附表"/>
      <sheetName val="1.05分系列营收贡献报表"/>
      <sheetName val="1.06应收账龄分析及逾期款追踪表"/>
      <sheetName val="1.07代理商进货指标达成统计表"/>
      <sheetName val="1.08渠道客户毛利贡献表 "/>
      <sheetName val="货架渠道合计"/>
      <sheetName val="货架渠道合计不含3nka"/>
      <sheetName val="NKA合计"/>
      <sheetName val="NKA合计不含3nka"/>
      <sheetName val="屈臣氏合计"/>
      <sheetName val="大润发合计"/>
      <sheetName val="沃尔玛合计"/>
      <sheetName val="家乐福合计"/>
      <sheetName val="新通路合计"/>
      <sheetName val="分销部合计"/>
      <sheetName val="自然堂合计"/>
      <sheetName val="自然堂NKA"/>
      <sheetName val="自然堂屈臣氏"/>
      <sheetName val="自然堂大润发"/>
      <sheetName val="自然堂沃尔玛"/>
      <sheetName val="自然堂家乐福"/>
      <sheetName val="自然堂新通路"/>
      <sheetName val="自然堂分销部"/>
      <sheetName val="春夏合计"/>
      <sheetName val="春夏撤出合计"/>
      <sheetName val="春夏NKA不含3nka"/>
      <sheetName val="春夏屈臣氏"/>
      <sheetName val="春夏大润发"/>
      <sheetName val="春夏沃尔玛"/>
      <sheetName val="春夏家乐福"/>
      <sheetName val="春夏新通路"/>
      <sheetName val="春夏分销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4">
          <cell r="BC4">
            <v>27241682</v>
          </cell>
          <cell r="BD4">
            <v>22540603</v>
          </cell>
          <cell r="BE4">
            <v>28230753</v>
          </cell>
          <cell r="BF4">
            <v>28627865</v>
          </cell>
          <cell r="BG4">
            <v>21015620</v>
          </cell>
          <cell r="BH4">
            <v>24938159</v>
          </cell>
        </row>
        <row r="5">
          <cell r="BC5">
            <v>16079812.826249998</v>
          </cell>
          <cell r="BD5">
            <v>16296023.136499999</v>
          </cell>
          <cell r="BE5">
            <v>16469498.50184935</v>
          </cell>
          <cell r="BF5">
            <v>16572272.163200084</v>
          </cell>
          <cell r="BG5">
            <v>15414551.653306482</v>
          </cell>
          <cell r="BH5">
            <v>13358074.957998749</v>
          </cell>
        </row>
        <row r="6">
          <cell r="BC6">
            <v>2745150.0904999999</v>
          </cell>
          <cell r="BD6">
            <v>12065117.034599999</v>
          </cell>
          <cell r="BE6">
            <v>16798811.569499999</v>
          </cell>
          <cell r="BF6">
            <v>11878687.631200001</v>
          </cell>
          <cell r="BG6">
            <v>7387164.3981999997</v>
          </cell>
          <cell r="BH6">
            <v>12119806.093800001</v>
          </cell>
        </row>
        <row r="12">
          <cell r="BC12">
            <v>7743943.8599999994</v>
          </cell>
          <cell r="BD12">
            <v>7354033.4100000001</v>
          </cell>
          <cell r="BE12">
            <v>7127337.1300000008</v>
          </cell>
          <cell r="BF12">
            <v>8707353.8300000001</v>
          </cell>
          <cell r="BG12">
            <v>7525502.3300000001</v>
          </cell>
          <cell r="BH12">
            <v>-7311276.9700000007</v>
          </cell>
        </row>
        <row r="13">
          <cell r="BC13">
            <v>1558435.24</v>
          </cell>
          <cell r="BD13">
            <v>1459179.43</v>
          </cell>
          <cell r="BE13">
            <v>1271988</v>
          </cell>
          <cell r="BF13">
            <v>1627553.71</v>
          </cell>
          <cell r="BG13">
            <v>1202559.4099999999</v>
          </cell>
          <cell r="BH13">
            <v>1461041.9700000002</v>
          </cell>
        </row>
        <row r="19">
          <cell r="BC19">
            <v>200706.61</v>
          </cell>
          <cell r="BD19">
            <v>215123.49</v>
          </cell>
          <cell r="BE19">
            <v>273363.32</v>
          </cell>
          <cell r="BF19">
            <v>419298.93999999994</v>
          </cell>
          <cell r="BG19">
            <v>136226.26999999999</v>
          </cell>
          <cell r="BH19">
            <v>169436.38</v>
          </cell>
        </row>
        <row r="26">
          <cell r="BC26">
            <v>631271.21</v>
          </cell>
          <cell r="BD26">
            <v>593172.33000000007</v>
          </cell>
          <cell r="BE26">
            <v>1020985.4199999999</v>
          </cell>
          <cell r="BF26">
            <v>194405.55000000002</v>
          </cell>
          <cell r="BG26">
            <v>328309.38</v>
          </cell>
          <cell r="BH26">
            <v>190119.78</v>
          </cell>
        </row>
        <row r="68">
          <cell r="BC68">
            <v>33950.800000000003</v>
          </cell>
          <cell r="BD68">
            <v>-442.18</v>
          </cell>
          <cell r="BE68">
            <v>124990.20999999998</v>
          </cell>
          <cell r="BF68">
            <v>5877.8700000000008</v>
          </cell>
          <cell r="BG68">
            <v>9605.33</v>
          </cell>
          <cell r="BH68">
            <v>689.58</v>
          </cell>
        </row>
        <row r="76">
          <cell r="BC76">
            <v>-22666.00000000016</v>
          </cell>
          <cell r="BD76">
            <v>-45365.419999999853</v>
          </cell>
          <cell r="BE76">
            <v>-152755.53000000009</v>
          </cell>
          <cell r="BF76">
            <v>-149622.46999999986</v>
          </cell>
          <cell r="BG76">
            <v>-63774.16000000004</v>
          </cell>
          <cell r="BH76">
            <v>-998319.92</v>
          </cell>
        </row>
        <row r="83">
          <cell r="BC83">
            <v>3910113.1500000004</v>
          </cell>
          <cell r="BD83">
            <v>7327338.7800000003</v>
          </cell>
          <cell r="BE83">
            <v>3672987.2499999995</v>
          </cell>
          <cell r="BF83">
            <v>5340982.4700000007</v>
          </cell>
          <cell r="BG83">
            <v>4349552.8400000008</v>
          </cell>
          <cell r="BH83">
            <v>4762487.5699999994</v>
          </cell>
        </row>
        <row r="84"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</row>
        <row r="85">
          <cell r="BC85">
            <v>1950599.4942999999</v>
          </cell>
          <cell r="BD85">
            <v>600037.75</v>
          </cell>
          <cell r="BE85">
            <v>618052.19999999995</v>
          </cell>
          <cell r="BF85">
            <v>699731.41876000003</v>
          </cell>
          <cell r="BG85">
            <v>710647.09</v>
          </cell>
          <cell r="BH85">
            <v>1410884.8303799999</v>
          </cell>
        </row>
        <row r="89"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</row>
        <row r="91">
          <cell r="BC91">
            <v>78833.550000000017</v>
          </cell>
          <cell r="BD91">
            <v>74055.42</v>
          </cell>
          <cell r="BE91">
            <v>109932.36000000002</v>
          </cell>
          <cell r="BF91">
            <v>72514.669999999984</v>
          </cell>
          <cell r="BG91">
            <v>77394.23</v>
          </cell>
          <cell r="BH91">
            <v>72529.599999999991</v>
          </cell>
        </row>
        <row r="93">
          <cell r="BC93">
            <v>11817.360000000002</v>
          </cell>
          <cell r="BD93">
            <v>7713.8700000000026</v>
          </cell>
          <cell r="BE93">
            <v>6510.5500000000065</v>
          </cell>
          <cell r="BF93">
            <v>6510.300000000002</v>
          </cell>
          <cell r="BG93">
            <v>6510.6100000000006</v>
          </cell>
          <cell r="BH93">
            <v>7078.1600000000017</v>
          </cell>
        </row>
        <row r="97"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</row>
        <row r="102">
          <cell r="BC102">
            <v>896444.20460000006</v>
          </cell>
          <cell r="BD102">
            <v>238910.7</v>
          </cell>
          <cell r="BE102">
            <v>209041.69</v>
          </cell>
          <cell r="BF102">
            <v>171781.89360000001</v>
          </cell>
          <cell r="BG102">
            <v>232142.27</v>
          </cell>
          <cell r="BH102">
            <v>348360.49835999997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</sheetPr>
  <dimension ref="A1:CF61"/>
  <sheetViews>
    <sheetView showGridLines="0" zoomScale="85" zoomScaleNormal="85" workbookViewId="0">
      <pane xSplit="1" ySplit="3" topLeftCell="BI4" activePane="bottomRight" state="frozen"/>
      <selection activeCell="BU6" sqref="BU6"/>
      <selection pane="topRight" activeCell="BU6" sqref="BU6"/>
      <selection pane="bottomLeft" activeCell="BU6" sqref="BU6"/>
      <selection pane="bottomRight" activeCell="BI5" sqref="BI5"/>
    </sheetView>
  </sheetViews>
  <sheetFormatPr defaultColWidth="8.59765625" defaultRowHeight="13.9" outlineLevelRow="1" outlineLevelCol="1" x14ac:dyDescent="0.4"/>
  <cols>
    <col min="1" max="1" width="24.59765625" style="7" customWidth="1"/>
    <col min="2" max="2" width="19.73046875" style="15" hidden="1" customWidth="1"/>
    <col min="3" max="7" width="10" style="8" customWidth="1"/>
    <col min="8" max="9" width="10" style="8" hidden="1" customWidth="1"/>
    <col min="10" max="10" width="10" style="8" customWidth="1"/>
    <col min="11" max="11" width="10" style="27" customWidth="1"/>
    <col min="12" max="12" width="10" style="8" customWidth="1"/>
    <col min="13" max="13" width="10" style="11" customWidth="1" outlineLevel="1"/>
    <col min="14" max="14" width="10" style="11" hidden="1" customWidth="1" outlineLevel="1"/>
    <col min="15" max="15" width="10" style="11" hidden="1" customWidth="1"/>
    <col min="16" max="18" width="10" style="11" customWidth="1"/>
    <col min="19" max="19" width="10" style="11" customWidth="1" outlineLevel="1"/>
    <col min="20" max="20" width="10" style="11" hidden="1" customWidth="1" outlineLevel="1"/>
    <col min="21" max="21" width="10" style="11" hidden="1" customWidth="1"/>
    <col min="22" max="22" width="10" style="11" customWidth="1"/>
    <col min="23" max="23" width="10" style="11" customWidth="1" outlineLevel="1"/>
    <col min="24" max="24" width="10" style="11" customWidth="1"/>
    <col min="25" max="25" width="10" style="11" customWidth="1" outlineLevel="1"/>
    <col min="26" max="26" width="10" style="11" hidden="1" customWidth="1" outlineLevel="1"/>
    <col min="27" max="27" width="10" style="11" hidden="1" customWidth="1"/>
    <col min="28" max="28" width="10" style="11" customWidth="1"/>
    <col min="29" max="29" width="10" style="11" customWidth="1" outlineLevel="1"/>
    <col min="30" max="30" width="10" style="11" customWidth="1"/>
    <col min="31" max="31" width="12.3984375" style="11" customWidth="1" outlineLevel="1"/>
    <col min="32" max="32" width="10" style="11" hidden="1" customWidth="1" outlineLevel="1"/>
    <col min="33" max="33" width="10" style="11" hidden="1" customWidth="1"/>
    <col min="34" max="34" width="10" style="11" customWidth="1"/>
    <col min="35" max="35" width="10" style="11" customWidth="1" outlineLevel="1"/>
    <col min="36" max="36" width="10" style="11" customWidth="1"/>
    <col min="37" max="37" width="10" style="11" customWidth="1" outlineLevel="1"/>
    <col min="38" max="38" width="10" style="11" hidden="1" customWidth="1" outlineLevel="1"/>
    <col min="39" max="39" width="10" style="11" hidden="1" customWidth="1"/>
    <col min="40" max="40" width="10" style="11" customWidth="1"/>
    <col min="41" max="41" width="10" style="11" customWidth="1" outlineLevel="1"/>
    <col min="42" max="42" width="10" style="11" customWidth="1"/>
    <col min="43" max="43" width="10" style="11" customWidth="1" outlineLevel="1"/>
    <col min="44" max="44" width="10" style="11" hidden="1" customWidth="1" outlineLevel="1"/>
    <col min="45" max="45" width="10" style="11" hidden="1" customWidth="1"/>
    <col min="46" max="46" width="10" style="11" customWidth="1"/>
    <col min="47" max="47" width="10" style="11" customWidth="1" outlineLevel="1"/>
    <col min="48" max="48" width="10" style="11" customWidth="1"/>
    <col min="49" max="49" width="10" style="11" customWidth="1" outlineLevel="1"/>
    <col min="50" max="50" width="10" style="11" hidden="1" customWidth="1" outlineLevel="1"/>
    <col min="51" max="51" width="10" style="11" hidden="1" customWidth="1"/>
    <col min="52" max="52" width="10" style="11" customWidth="1"/>
    <col min="53" max="53" width="10" style="11" customWidth="1" outlineLevel="1"/>
    <col min="54" max="54" width="10" style="11" customWidth="1"/>
    <col min="55" max="55" width="10" style="11" customWidth="1" outlineLevel="1"/>
    <col min="56" max="56" width="10" style="11" hidden="1" customWidth="1" outlineLevel="1"/>
    <col min="57" max="57" width="10" style="11" hidden="1" customWidth="1"/>
    <col min="58" max="58" width="10" style="11" customWidth="1"/>
    <col min="59" max="59" width="10" style="11" customWidth="1" outlineLevel="1"/>
    <col min="60" max="60" width="10" style="11" customWidth="1"/>
    <col min="61" max="61" width="10" style="11" customWidth="1" outlineLevel="1"/>
    <col min="62" max="62" width="10" style="11" hidden="1" customWidth="1" outlineLevel="1"/>
    <col min="63" max="63" width="10" style="11" hidden="1" customWidth="1"/>
    <col min="64" max="64" width="10" style="11" customWidth="1"/>
    <col min="65" max="65" width="10" style="11" customWidth="1" outlineLevel="1"/>
    <col min="66" max="66" width="10" style="11" customWidth="1"/>
    <col min="67" max="67" width="10" style="11" customWidth="1" outlineLevel="1"/>
    <col min="68" max="68" width="10" style="11" hidden="1" customWidth="1" outlineLevel="1"/>
    <col min="69" max="69" width="10" style="11" hidden="1" customWidth="1"/>
    <col min="70" max="70" width="10" style="11" customWidth="1"/>
    <col min="71" max="71" width="10" style="11" customWidth="1" outlineLevel="1"/>
    <col min="72" max="72" width="10" style="11" customWidth="1"/>
    <col min="73" max="74" width="10" style="11" customWidth="1" outlineLevel="1"/>
    <col min="75" max="78" width="10" style="11" customWidth="1"/>
    <col min="79" max="79" width="13.6640625" style="88" bestFit="1" customWidth="1"/>
    <col min="80" max="80" width="11.33203125" style="88" bestFit="1" customWidth="1"/>
    <col min="81" max="81" width="10.265625" style="88" bestFit="1" customWidth="1"/>
    <col min="82" max="16384" width="8.59765625" style="11"/>
  </cols>
  <sheetData>
    <row r="1" spans="1:84" ht="18" thickBot="1" x14ac:dyDescent="0.45">
      <c r="A1" s="1" t="s">
        <v>87</v>
      </c>
      <c r="B1" s="14"/>
      <c r="C1" s="29"/>
      <c r="D1" s="28" t="s">
        <v>27</v>
      </c>
      <c r="E1" s="28"/>
      <c r="F1" s="29"/>
      <c r="G1" s="29"/>
      <c r="H1" s="29"/>
      <c r="I1" s="29"/>
      <c r="J1" s="29"/>
      <c r="L1" s="25"/>
    </row>
    <row r="2" spans="1:84" s="12" customFormat="1" x14ac:dyDescent="0.4">
      <c r="A2" s="153" t="s">
        <v>72</v>
      </c>
      <c r="B2" s="48"/>
      <c r="C2" s="150" t="s">
        <v>69</v>
      </c>
      <c r="D2" s="151"/>
      <c r="E2" s="155"/>
      <c r="F2" s="152"/>
      <c r="G2" s="150" t="s">
        <v>67</v>
      </c>
      <c r="H2" s="151"/>
      <c r="I2" s="151"/>
      <c r="J2" s="151"/>
      <c r="K2" s="151"/>
      <c r="L2" s="152"/>
      <c r="M2" s="150" t="s">
        <v>68</v>
      </c>
      <c r="N2" s="151"/>
      <c r="O2" s="151"/>
      <c r="P2" s="151"/>
      <c r="Q2" s="151"/>
      <c r="R2" s="152"/>
      <c r="S2" s="150" t="s">
        <v>73</v>
      </c>
      <c r="T2" s="151"/>
      <c r="U2" s="151"/>
      <c r="V2" s="151"/>
      <c r="W2" s="151"/>
      <c r="X2" s="152"/>
      <c r="Y2" s="150" t="s">
        <v>74</v>
      </c>
      <c r="Z2" s="151"/>
      <c r="AA2" s="151"/>
      <c r="AB2" s="151"/>
      <c r="AC2" s="151"/>
      <c r="AD2" s="152"/>
      <c r="AE2" s="150" t="s">
        <v>75</v>
      </c>
      <c r="AF2" s="151"/>
      <c r="AG2" s="151"/>
      <c r="AH2" s="151"/>
      <c r="AI2" s="151"/>
      <c r="AJ2" s="152"/>
      <c r="AK2" s="150" t="s">
        <v>76</v>
      </c>
      <c r="AL2" s="151"/>
      <c r="AM2" s="151"/>
      <c r="AN2" s="151"/>
      <c r="AO2" s="151"/>
      <c r="AP2" s="152"/>
      <c r="AQ2" s="150" t="s">
        <v>77</v>
      </c>
      <c r="AR2" s="151"/>
      <c r="AS2" s="151"/>
      <c r="AT2" s="151"/>
      <c r="AU2" s="151"/>
      <c r="AV2" s="152"/>
      <c r="AW2" s="150" t="s">
        <v>78</v>
      </c>
      <c r="AX2" s="151"/>
      <c r="AY2" s="151"/>
      <c r="AZ2" s="151"/>
      <c r="BA2" s="151"/>
      <c r="BB2" s="152"/>
      <c r="BC2" s="150" t="s">
        <v>79</v>
      </c>
      <c r="BD2" s="151"/>
      <c r="BE2" s="151"/>
      <c r="BF2" s="151"/>
      <c r="BG2" s="151"/>
      <c r="BH2" s="152"/>
      <c r="BI2" s="150" t="s">
        <v>80</v>
      </c>
      <c r="BJ2" s="151"/>
      <c r="BK2" s="151"/>
      <c r="BL2" s="151"/>
      <c r="BM2" s="151"/>
      <c r="BN2" s="152"/>
      <c r="BO2" s="150" t="s">
        <v>81</v>
      </c>
      <c r="BP2" s="151"/>
      <c r="BQ2" s="151"/>
      <c r="BR2" s="151"/>
      <c r="BS2" s="151"/>
      <c r="BT2" s="152"/>
      <c r="BU2" s="150" t="s">
        <v>82</v>
      </c>
      <c r="BV2" s="151"/>
      <c r="BW2" s="151"/>
      <c r="BX2" s="151"/>
      <c r="BY2" s="151"/>
      <c r="BZ2" s="152"/>
      <c r="CA2" s="147"/>
      <c r="CB2" s="147"/>
      <c r="CC2" s="147"/>
    </row>
    <row r="3" spans="1:84" s="12" customFormat="1" x14ac:dyDescent="0.4">
      <c r="A3" s="154"/>
      <c r="B3" s="49"/>
      <c r="C3" s="33" t="s">
        <v>70</v>
      </c>
      <c r="D3" s="32" t="s">
        <v>71</v>
      </c>
      <c r="E3" s="60" t="s">
        <v>92</v>
      </c>
      <c r="F3" s="34" t="s">
        <v>65</v>
      </c>
      <c r="G3" s="33" t="s">
        <v>66</v>
      </c>
      <c r="H3" s="32" t="s">
        <v>64</v>
      </c>
      <c r="I3" s="32" t="s">
        <v>86</v>
      </c>
      <c r="J3" s="32" t="s">
        <v>63</v>
      </c>
      <c r="K3" s="32" t="s">
        <v>90</v>
      </c>
      <c r="L3" s="34" t="s">
        <v>65</v>
      </c>
      <c r="M3" s="33" t="s">
        <v>66</v>
      </c>
      <c r="N3" s="32" t="s">
        <v>64</v>
      </c>
      <c r="O3" s="32" t="s">
        <v>86</v>
      </c>
      <c r="P3" s="32" t="s">
        <v>63</v>
      </c>
      <c r="Q3" s="32" t="s">
        <v>90</v>
      </c>
      <c r="R3" s="34" t="s">
        <v>65</v>
      </c>
      <c r="S3" s="33" t="s">
        <v>66</v>
      </c>
      <c r="T3" s="32" t="s">
        <v>64</v>
      </c>
      <c r="U3" s="32" t="s">
        <v>86</v>
      </c>
      <c r="V3" s="32" t="s">
        <v>63</v>
      </c>
      <c r="W3" s="32" t="s">
        <v>90</v>
      </c>
      <c r="X3" s="34" t="s">
        <v>65</v>
      </c>
      <c r="Y3" s="33" t="s">
        <v>66</v>
      </c>
      <c r="Z3" s="32" t="s">
        <v>64</v>
      </c>
      <c r="AA3" s="32" t="s">
        <v>86</v>
      </c>
      <c r="AB3" s="32" t="s">
        <v>63</v>
      </c>
      <c r="AC3" s="32" t="s">
        <v>90</v>
      </c>
      <c r="AD3" s="34" t="s">
        <v>65</v>
      </c>
      <c r="AE3" s="33" t="s">
        <v>66</v>
      </c>
      <c r="AF3" s="32" t="s">
        <v>64</v>
      </c>
      <c r="AG3" s="32" t="s">
        <v>86</v>
      </c>
      <c r="AH3" s="32" t="s">
        <v>63</v>
      </c>
      <c r="AI3" s="32" t="s">
        <v>90</v>
      </c>
      <c r="AJ3" s="34" t="s">
        <v>65</v>
      </c>
      <c r="AK3" s="33" t="s">
        <v>66</v>
      </c>
      <c r="AL3" s="32" t="s">
        <v>64</v>
      </c>
      <c r="AM3" s="32" t="s">
        <v>86</v>
      </c>
      <c r="AN3" s="32" t="s">
        <v>63</v>
      </c>
      <c r="AO3" s="32" t="s">
        <v>90</v>
      </c>
      <c r="AP3" s="34" t="s">
        <v>65</v>
      </c>
      <c r="AQ3" s="33" t="s">
        <v>66</v>
      </c>
      <c r="AR3" s="32" t="s">
        <v>64</v>
      </c>
      <c r="AS3" s="32" t="s">
        <v>86</v>
      </c>
      <c r="AT3" s="32" t="s">
        <v>63</v>
      </c>
      <c r="AU3" s="32" t="s">
        <v>90</v>
      </c>
      <c r="AV3" s="34" t="s">
        <v>65</v>
      </c>
      <c r="AW3" s="33" t="s">
        <v>66</v>
      </c>
      <c r="AX3" s="32" t="s">
        <v>64</v>
      </c>
      <c r="AY3" s="32" t="s">
        <v>86</v>
      </c>
      <c r="AZ3" s="32" t="s">
        <v>63</v>
      </c>
      <c r="BA3" s="32" t="s">
        <v>90</v>
      </c>
      <c r="BB3" s="34" t="s">
        <v>65</v>
      </c>
      <c r="BC3" s="33" t="s">
        <v>66</v>
      </c>
      <c r="BD3" s="32" t="s">
        <v>64</v>
      </c>
      <c r="BE3" s="32" t="s">
        <v>86</v>
      </c>
      <c r="BF3" s="32" t="s">
        <v>63</v>
      </c>
      <c r="BG3" s="32" t="s">
        <v>90</v>
      </c>
      <c r="BH3" s="34" t="s">
        <v>65</v>
      </c>
      <c r="BI3" s="33" t="s">
        <v>66</v>
      </c>
      <c r="BJ3" s="32" t="s">
        <v>64</v>
      </c>
      <c r="BK3" s="32" t="s">
        <v>86</v>
      </c>
      <c r="BL3" s="32" t="s">
        <v>63</v>
      </c>
      <c r="BM3" s="32" t="s">
        <v>90</v>
      </c>
      <c r="BN3" s="34" t="s">
        <v>65</v>
      </c>
      <c r="BO3" s="33" t="s">
        <v>66</v>
      </c>
      <c r="BP3" s="32" t="s">
        <v>64</v>
      </c>
      <c r="BQ3" s="32" t="s">
        <v>86</v>
      </c>
      <c r="BR3" s="32" t="s">
        <v>63</v>
      </c>
      <c r="BS3" s="32" t="s">
        <v>90</v>
      </c>
      <c r="BT3" s="34" t="s">
        <v>65</v>
      </c>
      <c r="BU3" s="33" t="s">
        <v>84</v>
      </c>
      <c r="BV3" s="32" t="s">
        <v>64</v>
      </c>
      <c r="BW3" s="32" t="s">
        <v>85</v>
      </c>
      <c r="BX3" s="32" t="s">
        <v>63</v>
      </c>
      <c r="BY3" s="32" t="s">
        <v>90</v>
      </c>
      <c r="BZ3" s="34" t="s">
        <v>65</v>
      </c>
      <c r="CA3" s="147"/>
      <c r="CB3" s="147"/>
      <c r="CC3" s="147"/>
    </row>
    <row r="4" spans="1:84" s="127" customFormat="1" x14ac:dyDescent="0.4">
      <c r="A4" s="138" t="s">
        <v>30</v>
      </c>
      <c r="B4" s="131"/>
      <c r="C4" s="114">
        <f>自然堂货架!C4+春夏货架!C4</f>
        <v>9753.7864000000009</v>
      </c>
      <c r="D4" s="115">
        <f>自然堂货架!D4+春夏货架!D4</f>
        <v>8939.107</v>
      </c>
      <c r="E4" s="116">
        <f>C4</f>
        <v>9753.7864000000009</v>
      </c>
      <c r="F4" s="117">
        <f>自然堂货架!F4+春夏货架!F4</f>
        <v>9753.7864000000009</v>
      </c>
      <c r="G4" s="114">
        <f>自然堂货架!G4+春夏货架!G4</f>
        <v>7156.0639000000001</v>
      </c>
      <c r="H4" s="115">
        <f>自然堂货架!H4+春夏货架!H4</f>
        <v>0</v>
      </c>
      <c r="I4" s="95">
        <f>SUM(G4:H4)</f>
        <v>7156.0639000000001</v>
      </c>
      <c r="J4" s="115">
        <f>自然堂货架!J4+春夏货架!J4</f>
        <v>6070.5652</v>
      </c>
      <c r="K4" s="115">
        <f>自然堂货架!K4+春夏货架!K4</f>
        <v>7156.0639000000001</v>
      </c>
      <c r="L4" s="117">
        <f>自然堂货架!L4+春夏货架!L4</f>
        <v>7156.0639000000001</v>
      </c>
      <c r="M4" s="114">
        <f>自然堂货架!M4+春夏货架!M4</f>
        <v>5767.7870800000001</v>
      </c>
      <c r="N4" s="115">
        <f>自然堂货架!N4+春夏货架!N4</f>
        <v>0</v>
      </c>
      <c r="O4" s="95">
        <f>SUM(M4:N4)</f>
        <v>5767.7870800000001</v>
      </c>
      <c r="P4" s="115">
        <f>自然堂货架!P4+春夏货架!P4</f>
        <v>10596.5164</v>
      </c>
      <c r="Q4" s="115">
        <f>自然堂货架!Q4+春夏货架!Q4</f>
        <v>5767.7870800000001</v>
      </c>
      <c r="R4" s="117">
        <f>自然堂货架!R4+春夏货架!R4</f>
        <v>5767.7870800000001</v>
      </c>
      <c r="S4" s="114">
        <f>自然堂货架!S4+春夏货架!S4</f>
        <v>9156.1687700000002</v>
      </c>
      <c r="T4" s="115">
        <f>自然堂货架!T4+春夏货架!T4</f>
        <v>0</v>
      </c>
      <c r="U4" s="95">
        <f>SUM(S4:T4)</f>
        <v>9156.1687700000002</v>
      </c>
      <c r="V4" s="115">
        <f>自然堂货架!V4+春夏货架!V4</f>
        <v>9670.1388000000006</v>
      </c>
      <c r="W4" s="115">
        <f>自然堂货架!W4+春夏货架!W4</f>
        <v>9156.1687700000002</v>
      </c>
      <c r="X4" s="117">
        <f>自然堂货架!X4+春夏货架!X4</f>
        <v>9156.1687700000002</v>
      </c>
      <c r="Y4" s="114">
        <f>自然堂货架!Y4+春夏货架!Y4</f>
        <v>6364.7245999999996</v>
      </c>
      <c r="Z4" s="115">
        <f>自然堂货架!Z4+春夏货架!Z4</f>
        <v>0</v>
      </c>
      <c r="AA4" s="95">
        <f>SUM(Y4:Z4)</f>
        <v>6364.7245999999996</v>
      </c>
      <c r="AB4" s="115">
        <f>自然堂货架!AB4+春夏货架!AB4</f>
        <v>9898.2052999999996</v>
      </c>
      <c r="AC4" s="115">
        <f>自然堂货架!AC4+春夏货架!AC4</f>
        <v>6364.7245999999996</v>
      </c>
      <c r="AD4" s="117">
        <f>自然堂货架!AD4+春夏货架!AD4</f>
        <v>6364.7245999999996</v>
      </c>
      <c r="AE4" s="114">
        <f>自然堂货架!AE4+春夏货架!AE4</f>
        <v>9455.5992000000006</v>
      </c>
      <c r="AF4" s="115">
        <f>自然堂货架!AF4+春夏货架!AF4</f>
        <v>0</v>
      </c>
      <c r="AG4" s="95">
        <f>SUM(AE4:AF4)</f>
        <v>9455.5992000000006</v>
      </c>
      <c r="AH4" s="115">
        <f>自然堂货架!AH4+春夏货架!AH4</f>
        <v>8892.9619000000002</v>
      </c>
      <c r="AI4" s="115">
        <f>自然堂货架!AI4+春夏货架!AI4</f>
        <v>9455.5992000000006</v>
      </c>
      <c r="AJ4" s="117">
        <f>自然堂货架!AJ4+春夏货架!AJ4</f>
        <v>9455.5992000000006</v>
      </c>
      <c r="AK4" s="114">
        <f>自然堂货架!AK4+春夏货架!AK4</f>
        <v>7898.9256999999998</v>
      </c>
      <c r="AL4" s="115">
        <f>自然堂货架!AL4+春夏货架!AL4</f>
        <v>0</v>
      </c>
      <c r="AM4" s="95">
        <f>SUM(AK4:AL4)</f>
        <v>7898.9256999999998</v>
      </c>
      <c r="AN4" s="115">
        <f>自然堂货架!AN4+春夏货架!AN4</f>
        <v>8916.3850000000002</v>
      </c>
      <c r="AO4" s="115">
        <f>自然堂货架!AO4+春夏货架!AO4</f>
        <v>6583.7062973427355</v>
      </c>
      <c r="AP4" s="117">
        <f>自然堂货架!AP4+春夏货架!AP4</f>
        <v>6583.7062973427355</v>
      </c>
      <c r="AQ4" s="114">
        <f>自然堂货架!AQ4+春夏货架!AQ4</f>
        <v>6983.6711999999998</v>
      </c>
      <c r="AR4" s="115">
        <f>自然堂货架!AR4+春夏货架!AR4</f>
        <v>0</v>
      </c>
      <c r="AS4" s="95">
        <f>SUM(AQ4:AR4)</f>
        <v>6983.6711999999998</v>
      </c>
      <c r="AT4" s="115">
        <f>自然堂货架!AT4+春夏货架!AT4</f>
        <v>8934.8348999999998</v>
      </c>
      <c r="AU4" s="115">
        <f>自然堂货架!AU4+春夏货架!AU4</f>
        <v>5634.2753598613353</v>
      </c>
      <c r="AV4" s="117">
        <f>自然堂货架!AV4+春夏货架!AV4</f>
        <v>5634.2753598613353</v>
      </c>
      <c r="AW4" s="114">
        <f>自然堂货架!AW4+春夏货架!AW4</f>
        <v>7973.4782999999998</v>
      </c>
      <c r="AX4" s="115">
        <f>自然堂货架!AX4+春夏货架!AX4</f>
        <v>0</v>
      </c>
      <c r="AY4" s="95">
        <f>SUM(AW4:AX4)</f>
        <v>7973.4782999999998</v>
      </c>
      <c r="AZ4" s="115">
        <f>自然堂货架!AZ4+春夏货架!AZ4</f>
        <v>10969.5515</v>
      </c>
      <c r="BA4" s="115">
        <f>自然堂货架!BA4+春夏货架!BA4</f>
        <v>6312.9553442889519</v>
      </c>
      <c r="BB4" s="117">
        <f>自然堂货架!BB4+春夏货架!BB4</f>
        <v>6312.9553442889519</v>
      </c>
      <c r="BC4" s="114">
        <f>自然堂货架!BC4+春夏货架!BC4</f>
        <v>10405.0154</v>
      </c>
      <c r="BD4" s="115">
        <f>自然堂货架!BD4+春夏货架!BD4</f>
        <v>0</v>
      </c>
      <c r="BE4" s="95">
        <f>SUM(BC4:BD4)</f>
        <v>10405.0154</v>
      </c>
      <c r="BF4" s="115">
        <f>自然堂货架!BF4+春夏货架!BF4</f>
        <v>12221.035400000001</v>
      </c>
      <c r="BG4" s="115">
        <f>自然堂货架!BG4+春夏货架!BG4</f>
        <v>6139.8439529561329</v>
      </c>
      <c r="BH4" s="117">
        <f>自然堂货架!BH4+春夏货架!BH4</f>
        <v>6139.8439529561329</v>
      </c>
      <c r="BI4" s="114">
        <f>自然堂货架!BI4+春夏货架!BI4</f>
        <v>9879.7717000000011</v>
      </c>
      <c r="BJ4" s="115">
        <f>自然堂货架!BJ4+春夏货架!BJ4</f>
        <v>0</v>
      </c>
      <c r="BK4" s="95">
        <f>SUM(BI4:BJ4)</f>
        <v>9879.7717000000011</v>
      </c>
      <c r="BL4" s="115">
        <f>自然堂货架!BL4+春夏货架!BL4</f>
        <v>10581.8969</v>
      </c>
      <c r="BM4" s="115">
        <f>自然堂货架!BM4+春夏货架!BM4</f>
        <v>6367.7241312788237</v>
      </c>
      <c r="BN4" s="117">
        <f>自然堂货架!BN4+春夏货架!BN4</f>
        <v>6367.7241312788237</v>
      </c>
      <c r="BO4" s="114">
        <f>自然堂货架!BO4+春夏货架!BO4</f>
        <v>10434.4895</v>
      </c>
      <c r="BP4" s="115">
        <f>自然堂货架!BP4+春夏货架!BP4</f>
        <v>0</v>
      </c>
      <c r="BQ4" s="95">
        <f>SUM(BO4:BP4)</f>
        <v>10434.4895</v>
      </c>
      <c r="BR4" s="115">
        <f>自然堂货架!BR4+春夏货架!BR4</f>
        <v>10530.3634</v>
      </c>
      <c r="BS4" s="115">
        <f>自然堂货架!BS4+春夏货架!BS4</f>
        <v>6725.6615059258747</v>
      </c>
      <c r="BT4" s="117">
        <f>自然堂货架!BT4+春夏货架!BT4</f>
        <v>6467.3699733592284</v>
      </c>
      <c r="BU4" s="97">
        <f>C4+G4+M4+S4+Y4+AE4+AK4+AQ4+AW4+BC4+BI4+BO4</f>
        <v>101229.48174999999</v>
      </c>
      <c r="BV4" s="95">
        <f>H4+SUMIF($M$3:$BT$3,"余日预测",$M4:$BT4)</f>
        <v>0</v>
      </c>
      <c r="BW4" s="95">
        <f>SUM(BU4:BV4)</f>
        <v>101229.48174999999</v>
      </c>
      <c r="BX4" s="95">
        <f>SUMIF($C$3:$BT$3,BX$3,$C4:$BT4)</f>
        <v>116221.56169999999</v>
      </c>
      <c r="BY4" s="95">
        <f>SUMIF($C$3:$BT$3,BY$3,$C4:$BT4)</f>
        <v>85418.296541653865</v>
      </c>
      <c r="BZ4" s="98">
        <f>SUMIF($C$3:$BT$3,BZ$3,$C4:$BT4)</f>
        <v>85160.00500908721</v>
      </c>
      <c r="CA4" s="88">
        <f>C4+G4+M4+S4+Y4+AE4+AK4+AQ4+AW4+BC4+BI4+BO4</f>
        <v>101229.48174999999</v>
      </c>
      <c r="CB4" s="88">
        <f>D4+J4+P4+V4+AB4+AH4+AN4+AT4+AZ4+BF4+BL4+BR4</f>
        <v>116221.56169999999</v>
      </c>
      <c r="CC4" s="88">
        <f>F4+L4+R4+X4+AD4+AJ4+AP4+AV4+BB4+BH4+BN4+BT4</f>
        <v>85160.00500908721</v>
      </c>
      <c r="CD4" s="146">
        <f>CA4-BU4</f>
        <v>0</v>
      </c>
      <c r="CE4" s="146">
        <f>CB4-BX4</f>
        <v>0</v>
      </c>
      <c r="CF4" s="146">
        <f>CC4-BZ4</f>
        <v>0</v>
      </c>
    </row>
    <row r="5" spans="1:84" s="127" customFormat="1" x14ac:dyDescent="0.4">
      <c r="A5" s="138" t="s">
        <v>0</v>
      </c>
      <c r="B5" s="131"/>
      <c r="C5" s="114">
        <f>自然堂货架!C5+春夏货架!C5</f>
        <v>4891.7270957700002</v>
      </c>
      <c r="D5" s="115">
        <f>自然堂货架!D5+春夏货架!D5</f>
        <v>4622.7052140695068</v>
      </c>
      <c r="E5" s="116">
        <f t="shared" ref="E5:E47" si="0">C5</f>
        <v>4891.7270957700002</v>
      </c>
      <c r="F5" s="117">
        <f>自然堂货架!F5+春夏货架!F5</f>
        <v>4891.7270957700002</v>
      </c>
      <c r="G5" s="114">
        <f>自然堂货架!G5+春夏货架!G5</f>
        <v>1898.2744637849667</v>
      </c>
      <c r="H5" s="115">
        <f>自然堂货架!H5+春夏货架!H5</f>
        <v>0</v>
      </c>
      <c r="I5" s="95">
        <f t="shared" ref="I5:I8" si="1">SUM(G5:H5)</f>
        <v>1898.2744637849667</v>
      </c>
      <c r="J5" s="115">
        <f>自然堂货架!J5+春夏货架!J5</f>
        <v>4090.3096556152004</v>
      </c>
      <c r="K5" s="115">
        <f>自然堂货架!K5+春夏货架!K5</f>
        <v>1898.2744637849667</v>
      </c>
      <c r="L5" s="117">
        <f>自然堂货架!L5+春夏货架!L5</f>
        <v>1898.2744637849667</v>
      </c>
      <c r="M5" s="114">
        <f>自然堂货架!M5+春夏货架!M5</f>
        <v>4165.7310393116295</v>
      </c>
      <c r="N5" s="115">
        <f>自然堂货架!N5+春夏货架!N5</f>
        <v>0</v>
      </c>
      <c r="O5" s="95">
        <f t="shared" ref="O5:O8" si="2">SUM(M5:N5)</f>
        <v>4165.7310393116295</v>
      </c>
      <c r="P5" s="115">
        <f>自然堂货架!P5+春夏货架!P5</f>
        <v>6659.2274438194509</v>
      </c>
      <c r="Q5" s="115">
        <f>自然堂货架!Q5+春夏货架!Q5</f>
        <v>4165.7310393116295</v>
      </c>
      <c r="R5" s="117">
        <f>自然堂货架!R5+春夏货架!R5</f>
        <v>4165.7310393116295</v>
      </c>
      <c r="S5" s="114">
        <f>自然堂货架!S5+春夏货架!S5</f>
        <v>4576.565409384637</v>
      </c>
      <c r="T5" s="115">
        <f>自然堂货架!T5+春夏货架!T5</f>
        <v>0</v>
      </c>
      <c r="U5" s="95">
        <f t="shared" ref="U5:U8" si="3">SUM(S5:T5)</f>
        <v>4576.565409384637</v>
      </c>
      <c r="V5" s="115">
        <f>自然堂货架!V5+春夏货架!V5</f>
        <v>5094.2788826328515</v>
      </c>
      <c r="W5" s="115">
        <f>自然堂货架!W5+春夏货架!W5</f>
        <v>4576.565409384637</v>
      </c>
      <c r="X5" s="117">
        <f>自然堂货架!X5+春夏货架!X5</f>
        <v>4576.565409384637</v>
      </c>
      <c r="Y5" s="114">
        <f>自然堂货架!Y5+春夏货架!Y5</f>
        <v>4725.2142433049994</v>
      </c>
      <c r="Z5" s="115">
        <f>自然堂货架!Z5+春夏货架!Z5</f>
        <v>0</v>
      </c>
      <c r="AA5" s="95">
        <f t="shared" ref="AA5:AA8" si="4">SUM(Y5:Z5)</f>
        <v>4725.2142433049994</v>
      </c>
      <c r="AB5" s="115">
        <f>自然堂货架!AB5+春夏货架!AB5</f>
        <v>5110.5348629656564</v>
      </c>
      <c r="AC5" s="115">
        <f>自然堂货架!AC5+春夏货架!AC5</f>
        <v>4725.2142433049994</v>
      </c>
      <c r="AD5" s="117">
        <f>自然堂货架!AD5+春夏货架!AD5</f>
        <v>4725.2142433049994</v>
      </c>
      <c r="AE5" s="114">
        <f>自然堂货架!AE5+春夏货架!AE5</f>
        <v>4444.6555490969604</v>
      </c>
      <c r="AF5" s="115">
        <f>自然堂货架!AF5+春夏货架!AF5</f>
        <v>0</v>
      </c>
      <c r="AG5" s="95">
        <f t="shared" ref="AG5:AG8" si="5">SUM(AE5:AF5)</f>
        <v>4444.6555490969604</v>
      </c>
      <c r="AH5" s="115">
        <f>自然堂货架!AH5+春夏货架!AH5</f>
        <v>4650.0555086753466</v>
      </c>
      <c r="AI5" s="115">
        <f>自然堂货架!AI5+春夏货架!AI5</f>
        <v>4444.6555490969604</v>
      </c>
      <c r="AJ5" s="117">
        <f>自然堂货架!AJ5+春夏货架!AJ5</f>
        <v>4444.6555490969604</v>
      </c>
      <c r="AK5" s="114">
        <f>自然堂货架!AK5+春夏货架!AK5</f>
        <v>3940.0752478200025</v>
      </c>
      <c r="AL5" s="115">
        <f>自然堂货架!AL5+春夏货架!AL5</f>
        <v>0</v>
      </c>
      <c r="AM5" s="95">
        <f t="shared" ref="AM5:AM8" si="6">SUM(AK5:AL5)</f>
        <v>3940.0752478200025</v>
      </c>
      <c r="AN5" s="115">
        <f>自然堂货架!AN5+春夏货架!AN5</f>
        <v>4628.4154804434547</v>
      </c>
      <c r="AO5" s="115">
        <f>自然堂货架!AO5+春夏货架!AO5</f>
        <v>3681.8575411186162</v>
      </c>
      <c r="AP5" s="117">
        <f>自然堂货架!AP5+春夏货架!AP5</f>
        <v>3681.8575411186162</v>
      </c>
      <c r="AQ5" s="114">
        <f>自然堂货架!AQ5+春夏货架!AQ5</f>
        <v>4650.0025242056181</v>
      </c>
      <c r="AR5" s="115">
        <f>自然堂货架!AR5+春夏货架!AR5</f>
        <v>0</v>
      </c>
      <c r="AS5" s="95">
        <f t="shared" ref="AS5:AS8" si="7">SUM(AQ5:AR5)</f>
        <v>4650.0025242056181</v>
      </c>
      <c r="AT5" s="115">
        <f>自然堂货架!AT5+春夏货架!AT5</f>
        <v>5749.8038699731223</v>
      </c>
      <c r="AU5" s="115">
        <f>自然堂货架!AU5+春夏货架!AU5</f>
        <v>3710.2857142857142</v>
      </c>
      <c r="AV5" s="117">
        <f>自然堂货架!AV5+春夏货架!AV5</f>
        <v>3710.2857142857142</v>
      </c>
      <c r="AW5" s="114">
        <f>自然堂货架!AW5+春夏货架!AW5</f>
        <v>4274.4459498130109</v>
      </c>
      <c r="AX5" s="115">
        <f>自然堂货架!AX5+春夏货架!AX5</f>
        <v>0</v>
      </c>
      <c r="AY5" s="95">
        <f t="shared" ref="AY5:AY8" si="8">SUM(AW5:AX5)</f>
        <v>4274.4459498130109</v>
      </c>
      <c r="AZ5" s="115">
        <f>自然堂货架!AZ5+春夏货架!AZ5</f>
        <v>6110.4111701110323</v>
      </c>
      <c r="BA5" s="115">
        <f>自然堂货架!BA5+春夏货架!BA5</f>
        <v>4210.2857142857147</v>
      </c>
      <c r="BB5" s="117">
        <f>自然堂货架!BB5+春夏货架!BB5</f>
        <v>4210.2857142857147</v>
      </c>
      <c r="BC5" s="114">
        <f>自然堂货架!BC5+春夏货架!BC5</f>
        <v>6447.6490022935714</v>
      </c>
      <c r="BD5" s="115">
        <f>自然堂货架!BD5+春夏货架!BD5</f>
        <v>0</v>
      </c>
      <c r="BE5" s="95">
        <f t="shared" ref="BE5:BE8" si="9">SUM(BC5:BD5)</f>
        <v>6447.6490022935714</v>
      </c>
      <c r="BF5" s="115">
        <f>自然堂货架!BF5+春夏货架!BF5</f>
        <v>5863.2585023554166</v>
      </c>
      <c r="BG5" s="115">
        <f>自然堂货架!BG5+春夏货架!BG5</f>
        <v>4011.2857142857142</v>
      </c>
      <c r="BH5" s="117">
        <f>自然堂货架!BH5+春夏货架!BH5</f>
        <v>4011.2857142857142</v>
      </c>
      <c r="BI5" s="114">
        <f>自然堂货架!BI5+春夏货架!BI5</f>
        <v>5216.7276141821403</v>
      </c>
      <c r="BJ5" s="115">
        <f>自然堂货架!BJ5+春夏货架!BJ5</f>
        <v>0</v>
      </c>
      <c r="BK5" s="95">
        <f t="shared" ref="BK5:BK8" si="10">SUM(BI5:BJ5)</f>
        <v>5216.7276141821403</v>
      </c>
      <c r="BL5" s="115">
        <f>自然堂货架!BL5+春夏货架!BL5</f>
        <v>6110.7328601865665</v>
      </c>
      <c r="BM5" s="115">
        <f>自然堂货架!BM5+春夏货架!BM5</f>
        <v>4197.2857142857147</v>
      </c>
      <c r="BN5" s="117">
        <f>自然堂货架!BN5+春夏货架!BN5</f>
        <v>4197.2857142857147</v>
      </c>
      <c r="BO5" s="114">
        <f>自然堂货架!BO5+春夏货架!BO5</f>
        <v>4430.6518098663619</v>
      </c>
      <c r="BP5" s="115">
        <f>自然堂货架!BP5+春夏货架!BP5</f>
        <v>0</v>
      </c>
      <c r="BQ5" s="95">
        <f t="shared" ref="BQ5:BQ8" si="11">SUM(BO5:BP5)</f>
        <v>4430.6518098663619</v>
      </c>
      <c r="BR5" s="115">
        <f>自然堂货架!BR5+春夏货架!BR5</f>
        <v>4999.1845338564317</v>
      </c>
      <c r="BS5" s="115">
        <f>自然堂货架!BS5+春夏货架!BS5</f>
        <v>4547.3101794481208</v>
      </c>
      <c r="BT5" s="117">
        <f>自然堂货架!BT5+春夏货架!BT5</f>
        <v>4336.5857142857149</v>
      </c>
      <c r="BU5" s="97">
        <f t="shared" ref="BU5:BU8" si="12">C5+G5+M5+S5+Y5+AE5+AK5+AQ5+AW5+BC5+BI5+BO5</f>
        <v>53661.719948833896</v>
      </c>
      <c r="BV5" s="95">
        <f>H5+SUMIF($M$3:$BT$3,"余日预测",$M5:$BT5)</f>
        <v>0</v>
      </c>
      <c r="BW5" s="95">
        <f t="shared" ref="BW5:BW8" si="13">SUM(BU5:BV5)</f>
        <v>53661.719948833896</v>
      </c>
      <c r="BX5" s="95">
        <f t="shared" ref="BX5:BX8" si="14">SUMIF($C$3:$BT$3,BX$3,$C5:$BT5)</f>
        <v>63688.917984704043</v>
      </c>
      <c r="BY5" s="95">
        <f t="shared" ref="BY5:BZ8" si="15">SUMIF($C$3:$BT$3,BY$3,$C5:$BT5)</f>
        <v>49060.478378362794</v>
      </c>
      <c r="BZ5" s="98">
        <f t="shared" si="15"/>
        <v>48849.753913200388</v>
      </c>
      <c r="CA5" s="88">
        <f t="shared" ref="CA5:CA47" si="16">C5+G5+M5+S5+Y5+AE5+AK5+AQ5+AW5+BC5+BI5+BO5</f>
        <v>53661.719948833896</v>
      </c>
      <c r="CB5" s="88">
        <f t="shared" ref="CB5:CB47" si="17">D5+J5+P5+V5+AB5+AH5+AN5+AT5+AZ5+BF5+BL5+BR5</f>
        <v>63688.917984704043</v>
      </c>
      <c r="CC5" s="88">
        <f t="shared" ref="CC5:CC47" si="18">F5+L5+R5+X5+AD5+AJ5+AP5+AV5+BB5+BH5+BN5+BT5</f>
        <v>48849.753913200388</v>
      </c>
      <c r="CD5" s="146">
        <f t="shared" ref="CD5:CD47" si="19">CA5-BU5</f>
        <v>0</v>
      </c>
      <c r="CE5" s="146">
        <f t="shared" ref="CE5:CE47" si="20">CB5-BX5</f>
        <v>0</v>
      </c>
      <c r="CF5" s="146">
        <f t="shared" ref="CF5:CF47" si="21">CC5-BZ5</f>
        <v>0</v>
      </c>
    </row>
    <row r="6" spans="1:84" s="127" customFormat="1" x14ac:dyDescent="0.4">
      <c r="A6" s="138" t="s">
        <v>2</v>
      </c>
      <c r="B6" s="131"/>
      <c r="C6" s="114">
        <f>自然堂货架!C6+春夏货架!C6</f>
        <v>3658.5762406800004</v>
      </c>
      <c r="D6" s="115">
        <f>自然堂货架!D6+春夏货架!D6</f>
        <v>4628.6165126400001</v>
      </c>
      <c r="E6" s="116">
        <f t="shared" si="0"/>
        <v>3658.5762406800004</v>
      </c>
      <c r="F6" s="117">
        <f>自然堂货架!F6+春夏货架!F6</f>
        <v>3658.5762406800004</v>
      </c>
      <c r="G6" s="114">
        <f>自然堂货架!G6+春夏货架!G6</f>
        <v>2800.14486803</v>
      </c>
      <c r="H6" s="115">
        <f>自然堂货架!H6+春夏货架!H6</f>
        <v>0</v>
      </c>
      <c r="I6" s="95">
        <f t="shared" si="1"/>
        <v>2800.14486803</v>
      </c>
      <c r="J6" s="115">
        <f>自然堂货架!J6+春夏货架!J6</f>
        <v>2209.6110379600004</v>
      </c>
      <c r="K6" s="115">
        <f>自然堂货架!K6+春夏货架!K6</f>
        <v>2800.14486803</v>
      </c>
      <c r="L6" s="117">
        <f>自然堂货架!L6+春夏货架!L6</f>
        <v>2800.14486803</v>
      </c>
      <c r="M6" s="114">
        <f>自然堂货架!M6+春夏货架!M6</f>
        <v>3542.6550208400004</v>
      </c>
      <c r="N6" s="115">
        <f>自然堂货架!N6+春夏货架!N6</f>
        <v>0</v>
      </c>
      <c r="O6" s="95">
        <f t="shared" si="2"/>
        <v>3542.6550208400004</v>
      </c>
      <c r="P6" s="115">
        <f>自然堂货架!P6+春夏货架!P6</f>
        <v>3531.8120844799996</v>
      </c>
      <c r="Q6" s="115">
        <f>自然堂货架!Q6+春夏货架!Q6</f>
        <v>3542.6550208400004</v>
      </c>
      <c r="R6" s="117">
        <f>自然堂货架!R6+春夏货架!R6</f>
        <v>3542.6550208400004</v>
      </c>
      <c r="S6" s="114">
        <f>自然堂货架!S6+春夏货架!S6</f>
        <v>2602.49011827</v>
      </c>
      <c r="T6" s="115">
        <f>自然堂货架!T6+春夏货架!T6</f>
        <v>0</v>
      </c>
      <c r="U6" s="95">
        <f t="shared" si="3"/>
        <v>2602.49011827</v>
      </c>
      <c r="V6" s="115">
        <f>自然堂货架!V6+春夏货架!V6</f>
        <v>2256.7971586600002</v>
      </c>
      <c r="W6" s="115">
        <f>自然堂货架!W6+春夏货架!W6</f>
        <v>2602.49011827</v>
      </c>
      <c r="X6" s="117">
        <f>自然堂货架!X6+春夏货架!X6</f>
        <v>2602.49011827</v>
      </c>
      <c r="Y6" s="114">
        <f>自然堂货架!Y6+春夏货架!Y6</f>
        <v>1934.1093279099998</v>
      </c>
      <c r="Z6" s="115">
        <f>自然堂货架!Z6+春夏货架!Z6</f>
        <v>0</v>
      </c>
      <c r="AA6" s="95">
        <f t="shared" si="4"/>
        <v>1934.1093279099998</v>
      </c>
      <c r="AB6" s="115">
        <f>自然堂货架!AB6+春夏货架!AB6</f>
        <v>3563.8656627199998</v>
      </c>
      <c r="AC6" s="115">
        <f>自然堂货架!AC6+春夏货架!AC6</f>
        <v>1934.1093279099998</v>
      </c>
      <c r="AD6" s="117">
        <f>自然堂货架!AD6+春夏货架!AD6</f>
        <v>1934.1093279099998</v>
      </c>
      <c r="AE6" s="114">
        <f>自然堂货架!AE6+春夏货架!AE6</f>
        <v>2532.6695400799999</v>
      </c>
      <c r="AF6" s="115">
        <f>自然堂货架!AF6+春夏货架!AF6</f>
        <v>0</v>
      </c>
      <c r="AG6" s="95">
        <f t="shared" si="5"/>
        <v>2532.6695400799999</v>
      </c>
      <c r="AH6" s="115">
        <f>自然堂货架!AH6+春夏货架!AH6</f>
        <v>2137.4182432899997</v>
      </c>
      <c r="AI6" s="115">
        <f>自然堂货架!AI6+春夏货架!AI6</f>
        <v>2532.6695400799999</v>
      </c>
      <c r="AJ6" s="117">
        <f>自然堂货架!AJ6+春夏货架!AJ6</f>
        <v>2532.6695400799999</v>
      </c>
      <c r="AK6" s="114">
        <f>自然堂货架!AK6+春夏货架!AK6</f>
        <v>2684.3177310199999</v>
      </c>
      <c r="AL6" s="115">
        <f>自然堂货架!AL6+春夏货架!AL6</f>
        <v>0</v>
      </c>
      <c r="AM6" s="95">
        <f t="shared" si="6"/>
        <v>2684.3177310199999</v>
      </c>
      <c r="AN6" s="115">
        <f>自然堂货架!AN6+春夏货架!AN6</f>
        <v>2543.9384922899999</v>
      </c>
      <c r="AO6" s="115">
        <f>自然堂货架!AO6+春夏货架!AO6</f>
        <v>2137.9453084269489</v>
      </c>
      <c r="AP6" s="117">
        <f>自然堂货架!AP6+春夏货架!AP6</f>
        <v>2137.9453084269489</v>
      </c>
      <c r="AQ6" s="114">
        <f>自然堂货架!AQ6+春夏货架!AQ6</f>
        <v>2553.0239194199989</v>
      </c>
      <c r="AR6" s="115">
        <f>自然堂货架!AR6+春夏货架!AR6</f>
        <v>0</v>
      </c>
      <c r="AS6" s="95">
        <f t="shared" si="7"/>
        <v>2553.0239194199989</v>
      </c>
      <c r="AT6" s="115">
        <f>自然堂货架!AT6+春夏货架!AT6</f>
        <v>2836.8199965799995</v>
      </c>
      <c r="AU6" s="115">
        <f>自然堂货架!AU6+春夏货架!AU6</f>
        <v>1925.1327531500001</v>
      </c>
      <c r="AV6" s="117">
        <f>自然堂货架!AV6+春夏货架!AV6</f>
        <v>1925.1327531500001</v>
      </c>
      <c r="AW6" s="114">
        <f>自然堂货架!AW6+春夏货架!AW6</f>
        <v>2074.2516649899999</v>
      </c>
      <c r="AX6" s="115">
        <f>自然堂货架!AX6+春夏货架!AX6</f>
        <v>0</v>
      </c>
      <c r="AY6" s="95">
        <f t="shared" si="8"/>
        <v>2074.2516649899999</v>
      </c>
      <c r="AZ6" s="115">
        <f>自然堂货架!AZ6+春夏货架!AZ6</f>
        <v>3760.4367540199996</v>
      </c>
      <c r="BA6" s="115">
        <f>自然堂货架!BA6+春夏货架!BA6</f>
        <v>2161.0676880628384</v>
      </c>
      <c r="BB6" s="117">
        <f>自然堂货架!BB6+春夏货架!BB6</f>
        <v>2161.0676880628384</v>
      </c>
      <c r="BC6" s="114">
        <f>自然堂货架!BC6+春夏货架!BC6</f>
        <v>1554.82962886</v>
      </c>
      <c r="BD6" s="115">
        <f>自然堂货架!BD6+春夏货架!BD6</f>
        <v>0</v>
      </c>
      <c r="BE6" s="95">
        <f t="shared" si="9"/>
        <v>1554.82962886</v>
      </c>
      <c r="BF6" s="115">
        <f>自然堂货架!BF6+春夏货架!BF6</f>
        <v>2951.4635137099999</v>
      </c>
      <c r="BG6" s="115">
        <f>自然堂货架!BG6+春夏货架!BG6</f>
        <v>2171.3934252242689</v>
      </c>
      <c r="BH6" s="117">
        <f>自然堂货架!BH6+春夏货架!BH6</f>
        <v>2171.3934252242689</v>
      </c>
      <c r="BI6" s="114">
        <f>自然堂货架!BI6+春夏货架!BI6</f>
        <v>2029.3513031900002</v>
      </c>
      <c r="BJ6" s="115">
        <f>自然堂货架!BJ6+春夏货架!BJ6</f>
        <v>0</v>
      </c>
      <c r="BK6" s="95">
        <f t="shared" si="10"/>
        <v>2029.3513031900002</v>
      </c>
      <c r="BL6" s="115">
        <f>自然堂货架!BL6+春夏货架!BL6</f>
        <v>2761.39970576</v>
      </c>
      <c r="BM6" s="115">
        <f>自然堂货架!BM6+春夏货架!BM6</f>
        <v>2252.2216880628384</v>
      </c>
      <c r="BN6" s="117">
        <f>自然堂货架!BN6+春夏货架!BN6</f>
        <v>2252.2216880628384</v>
      </c>
      <c r="BO6" s="114">
        <f>自然堂货架!BO6+春夏货架!BO6</f>
        <v>2637.0260891399998</v>
      </c>
      <c r="BP6" s="115">
        <f>自然堂货架!BP6+春夏货架!BP6</f>
        <v>0</v>
      </c>
      <c r="BQ6" s="95">
        <f t="shared" si="11"/>
        <v>2637.0260891399998</v>
      </c>
      <c r="BR6" s="115">
        <f>自然堂货架!BR6+春夏货架!BR6</f>
        <v>3784.34532451</v>
      </c>
      <c r="BS6" s="115">
        <f>自然堂货架!BS6+春夏货架!BS6</f>
        <v>2747.4307138577224</v>
      </c>
      <c r="BT6" s="117">
        <f>自然堂货架!BT6+春夏货架!BT6</f>
        <v>2640.0675467789815</v>
      </c>
      <c r="BU6" s="97">
        <f t="shared" si="12"/>
        <v>30603.445452430002</v>
      </c>
      <c r="BV6" s="95">
        <f>H6+SUMIF($M$3:$BT$3,"余日预测",$M6:$BT6)</f>
        <v>0</v>
      </c>
      <c r="BW6" s="95">
        <f t="shared" si="13"/>
        <v>30603.445452430002</v>
      </c>
      <c r="BX6" s="95">
        <f t="shared" si="14"/>
        <v>36966.524486620001</v>
      </c>
      <c r="BY6" s="95">
        <f t="shared" si="15"/>
        <v>30465.836692594617</v>
      </c>
      <c r="BZ6" s="98">
        <f t="shared" si="15"/>
        <v>30358.473525515878</v>
      </c>
      <c r="CA6" s="88">
        <f t="shared" si="16"/>
        <v>30603.445452430002</v>
      </c>
      <c r="CB6" s="88">
        <f t="shared" si="17"/>
        <v>36966.524486620001</v>
      </c>
      <c r="CC6" s="88">
        <f t="shared" si="18"/>
        <v>30358.473525515878</v>
      </c>
      <c r="CD6" s="146">
        <f t="shared" si="19"/>
        <v>0</v>
      </c>
      <c r="CE6" s="146">
        <f t="shared" si="20"/>
        <v>0</v>
      </c>
      <c r="CF6" s="146">
        <f t="shared" si="21"/>
        <v>0</v>
      </c>
    </row>
    <row r="7" spans="1:84" s="127" customFormat="1" x14ac:dyDescent="0.4">
      <c r="A7" s="138" t="s">
        <v>28</v>
      </c>
      <c r="B7" s="131"/>
      <c r="C7" s="114">
        <f>自然堂货架!C7+春夏货架!C7</f>
        <v>2836.6159339999999</v>
      </c>
      <c r="D7" s="115">
        <f>自然堂货架!D7+春夏货架!D7</f>
        <v>2821.1456790000002</v>
      </c>
      <c r="E7" s="116">
        <f t="shared" si="0"/>
        <v>2836.6159339999999</v>
      </c>
      <c r="F7" s="117">
        <f>自然堂货架!F7+春夏货架!F7</f>
        <v>2836.6159339999999</v>
      </c>
      <c r="G7" s="114">
        <f>自然堂货架!G7+春夏货架!G7</f>
        <v>2107.0758139999998</v>
      </c>
      <c r="H7" s="115">
        <f>自然堂货架!H7+春夏货架!H7</f>
        <v>0</v>
      </c>
      <c r="I7" s="95">
        <f t="shared" si="1"/>
        <v>2107.0758139999998</v>
      </c>
      <c r="J7" s="115">
        <f>自然堂货架!J7+春夏货架!J7</f>
        <v>1485.5853140000002</v>
      </c>
      <c r="K7" s="115">
        <f>自然堂货架!K7+春夏货架!K7</f>
        <v>2107.0758139999998</v>
      </c>
      <c r="L7" s="117">
        <f>自然堂货架!L7+春夏货架!L7</f>
        <v>2107.0758139999998</v>
      </c>
      <c r="M7" s="114">
        <f>自然堂货架!M7+春夏货架!M7</f>
        <v>1439.8415399999997</v>
      </c>
      <c r="N7" s="115">
        <f>自然堂货架!N7+春夏货架!N7</f>
        <v>0</v>
      </c>
      <c r="O7" s="95">
        <f t="shared" si="2"/>
        <v>1439.8415399999997</v>
      </c>
      <c r="P7" s="115">
        <f>自然堂货架!P7+春夏货架!P7</f>
        <v>3564.4376549999997</v>
      </c>
      <c r="Q7" s="115">
        <f>自然堂货架!Q7+春夏货架!Q7</f>
        <v>1439.8415399999997</v>
      </c>
      <c r="R7" s="117">
        <f>自然堂货架!R7+春夏货架!R7</f>
        <v>1439.8415399999997</v>
      </c>
      <c r="S7" s="114">
        <f>自然堂货架!S7+春夏货架!S7</f>
        <v>2125.2832259292036</v>
      </c>
      <c r="T7" s="115">
        <f>自然堂货架!T7+春夏货架!T7</f>
        <v>0</v>
      </c>
      <c r="U7" s="95">
        <f t="shared" si="3"/>
        <v>2125.2832259292036</v>
      </c>
      <c r="V7" s="115">
        <f>自然堂货架!V7+春夏货架!V7</f>
        <v>2600.7977710000005</v>
      </c>
      <c r="W7" s="115">
        <f>自然堂货架!W7+春夏货架!W7</f>
        <v>2125.2832259292036</v>
      </c>
      <c r="X7" s="117">
        <f>自然堂货架!X7+春夏货架!X7</f>
        <v>2125.2832259292036</v>
      </c>
      <c r="Y7" s="114">
        <f>自然堂货架!Y7+春夏货架!Y7</f>
        <v>1643.3132380176989</v>
      </c>
      <c r="Z7" s="115">
        <f>自然堂货架!Z7+春夏货架!Z7</f>
        <v>0</v>
      </c>
      <c r="AA7" s="95">
        <f t="shared" si="4"/>
        <v>1643.3132380176989</v>
      </c>
      <c r="AB7" s="115">
        <f>自然堂货架!AB7+春夏货架!AB7</f>
        <v>2379.1464769999998</v>
      </c>
      <c r="AC7" s="115">
        <f>自然堂货架!AC7+春夏货架!AC7</f>
        <v>1643.3132380176989</v>
      </c>
      <c r="AD7" s="117">
        <f>自然堂货架!AD7+春夏货架!AD7</f>
        <v>1643.3132380176989</v>
      </c>
      <c r="AE7" s="114">
        <f>自然堂货架!AE7+春夏货架!AE7</f>
        <v>1993.2683950884957</v>
      </c>
      <c r="AF7" s="115">
        <f>自然堂货架!AF7+春夏货架!AF7</f>
        <v>0</v>
      </c>
      <c r="AG7" s="95">
        <f t="shared" si="5"/>
        <v>1993.2683950884957</v>
      </c>
      <c r="AH7" s="115">
        <f>自然堂货架!AH7+春夏货架!AH7</f>
        <v>2847.1986420000003</v>
      </c>
      <c r="AI7" s="115">
        <f>自然堂货架!AI7+春夏货架!AI7</f>
        <v>1993.2683950884957</v>
      </c>
      <c r="AJ7" s="117">
        <f>自然堂货架!AJ7+春夏货架!AJ7</f>
        <v>1993.2683950884957</v>
      </c>
      <c r="AK7" s="114">
        <f>自然堂货架!AK7+春夏货架!AK7</f>
        <v>1472.169986734513</v>
      </c>
      <c r="AL7" s="115">
        <f>自然堂货架!AL7+春夏货架!AL7</f>
        <v>0</v>
      </c>
      <c r="AM7" s="95">
        <f t="shared" si="6"/>
        <v>1472.169986734513</v>
      </c>
      <c r="AN7" s="115">
        <f>自然堂货架!AN7+春夏货架!AN7</f>
        <v>2597.2477069999995</v>
      </c>
      <c r="AO7" s="115">
        <f>自然堂货架!AO7+春夏货架!AO7</f>
        <v>1365.9773854601772</v>
      </c>
      <c r="AP7" s="117">
        <f>自然堂货架!AP7+春夏货架!AP7</f>
        <v>1365.9773854601772</v>
      </c>
      <c r="AQ7" s="114">
        <f>自然堂货架!AQ7+春夏货架!AQ7</f>
        <v>1705.7029386460165</v>
      </c>
      <c r="AR7" s="115">
        <f>自然堂货架!AR7+春夏货架!AR7</f>
        <v>0</v>
      </c>
      <c r="AS7" s="95">
        <f t="shared" si="7"/>
        <v>1705.7029386460165</v>
      </c>
      <c r="AT7" s="115">
        <f>自然堂货架!AT7+春夏货架!AT7</f>
        <v>2456.520266</v>
      </c>
      <c r="AU7" s="115">
        <f>自然堂货架!AU7+春夏货架!AU7</f>
        <v>1608.0041524846833</v>
      </c>
      <c r="AV7" s="117">
        <f>自然堂货架!AV7+春夏货架!AV7</f>
        <v>1608.0041524846833</v>
      </c>
      <c r="AW7" s="114">
        <f>自然堂货架!AW7+春夏货架!AW7</f>
        <v>1812.614615</v>
      </c>
      <c r="AX7" s="115">
        <f>自然堂货架!AX7+春夏货架!AX7</f>
        <v>0</v>
      </c>
      <c r="AY7" s="95">
        <f t="shared" si="8"/>
        <v>1812.614615</v>
      </c>
      <c r="AZ7" s="115">
        <f>自然堂货架!AZ7+春夏货架!AZ7</f>
        <v>2838.6961170000004</v>
      </c>
      <c r="BA7" s="115">
        <f>自然堂货架!BA7+春夏货架!BA7</f>
        <v>1884.3838325391425</v>
      </c>
      <c r="BB7" s="117">
        <f>自然堂货架!BB7+春夏货架!BB7</f>
        <v>1884.3838325391425</v>
      </c>
      <c r="BC7" s="114">
        <f>自然堂货架!BC7+春夏货架!BC7</f>
        <v>2503.1896409999999</v>
      </c>
      <c r="BD7" s="115">
        <f>自然堂货架!BD7+春夏货架!BD7</f>
        <v>0</v>
      </c>
      <c r="BE7" s="95">
        <f t="shared" si="9"/>
        <v>2503.1896409999999</v>
      </c>
      <c r="BF7" s="115">
        <f>自然堂货架!BF7+春夏货架!BF7</f>
        <v>3391.9917800000003</v>
      </c>
      <c r="BG7" s="115">
        <f>自然堂货架!BG7+春夏货架!BG7</f>
        <v>1871.4931518039484</v>
      </c>
      <c r="BH7" s="117">
        <f>自然堂货架!BH7+春夏货架!BH7</f>
        <v>1871.4931518039484</v>
      </c>
      <c r="BI7" s="114">
        <f>自然堂货架!BI7+春夏货架!BI7</f>
        <v>2610.3016680000001</v>
      </c>
      <c r="BJ7" s="115">
        <f>自然堂货架!BJ7+春夏货架!BJ7</f>
        <v>0</v>
      </c>
      <c r="BK7" s="95">
        <f t="shared" si="10"/>
        <v>2610.3016680000001</v>
      </c>
      <c r="BL7" s="115">
        <f>自然堂货架!BL7+春夏货架!BL7</f>
        <v>3179.1001189999997</v>
      </c>
      <c r="BM7" s="115">
        <f>自然堂货架!BM7+春夏货架!BM7</f>
        <v>1930.8510891763108</v>
      </c>
      <c r="BN7" s="117">
        <f>自然堂货架!BN7+春夏货架!BN7</f>
        <v>1930.8510891763108</v>
      </c>
      <c r="BO7" s="114">
        <f>自然堂货架!BO7+春夏货架!BO7</f>
        <v>2768.6571650000001</v>
      </c>
      <c r="BP7" s="115">
        <f>自然堂货架!BP7+春夏货架!BP7</f>
        <v>0</v>
      </c>
      <c r="BQ7" s="95">
        <f t="shared" si="11"/>
        <v>2768.6571650000001</v>
      </c>
      <c r="BR7" s="115">
        <f>自然堂货架!BR7+春夏货架!BR7</f>
        <v>168.22610899999961</v>
      </c>
      <c r="BS7" s="115">
        <f>自然堂货架!BS7+春夏货架!BS7</f>
        <v>2240</v>
      </c>
      <c r="BT7" s="117">
        <f>自然堂货架!BT7+春夏货架!BT7</f>
        <v>2124.6881007488087</v>
      </c>
      <c r="BU7" s="97">
        <f t="shared" si="12"/>
        <v>25018.034161415926</v>
      </c>
      <c r="BV7" s="95">
        <f>H7+SUMIF($M$3:$BT$3,"余日预测",$M7:$BT7)</f>
        <v>0</v>
      </c>
      <c r="BW7" s="95">
        <f t="shared" si="13"/>
        <v>25018.034161415926</v>
      </c>
      <c r="BX7" s="95">
        <f t="shared" si="14"/>
        <v>30330.093635999998</v>
      </c>
      <c r="BY7" s="95">
        <f t="shared" si="15"/>
        <v>23046.10775849966</v>
      </c>
      <c r="BZ7" s="98">
        <f t="shared" si="15"/>
        <v>22930.795859248468</v>
      </c>
      <c r="CA7" s="88">
        <f t="shared" si="16"/>
        <v>25018.034161415926</v>
      </c>
      <c r="CB7" s="88">
        <f t="shared" si="17"/>
        <v>30330.093635999998</v>
      </c>
      <c r="CC7" s="88">
        <f t="shared" si="18"/>
        <v>22930.795859248468</v>
      </c>
      <c r="CD7" s="146">
        <f t="shared" si="19"/>
        <v>0</v>
      </c>
      <c r="CE7" s="146">
        <f t="shared" si="20"/>
        <v>0</v>
      </c>
      <c r="CF7" s="146">
        <f t="shared" si="21"/>
        <v>0</v>
      </c>
    </row>
    <row r="8" spans="1:84" s="127" customFormat="1" x14ac:dyDescent="0.4">
      <c r="A8" s="138" t="s">
        <v>29</v>
      </c>
      <c r="B8" s="131"/>
      <c r="C8" s="114">
        <f>自然堂货架!C8+春夏货架!C8</f>
        <v>661.68530399999997</v>
      </c>
      <c r="D8" s="115">
        <f>自然堂货架!D8+春夏货架!D8</f>
        <v>547.57257100000004</v>
      </c>
      <c r="E8" s="116">
        <f t="shared" si="0"/>
        <v>661.68530399999997</v>
      </c>
      <c r="F8" s="117">
        <f>自然堂货架!F8+春夏货架!F8</f>
        <v>661.68530399999997</v>
      </c>
      <c r="G8" s="114">
        <f>自然堂货架!G8+春夏货架!G8</f>
        <v>476.47994000000006</v>
      </c>
      <c r="H8" s="115">
        <f>自然堂货架!H8+春夏货架!H8</f>
        <v>0</v>
      </c>
      <c r="I8" s="95">
        <f t="shared" si="1"/>
        <v>476.47994000000006</v>
      </c>
      <c r="J8" s="115">
        <f>自然堂货架!J8+春夏货架!J8</f>
        <v>347.85749100000004</v>
      </c>
      <c r="K8" s="115">
        <f>自然堂货架!K8+春夏货架!K8</f>
        <v>476.47994000000006</v>
      </c>
      <c r="L8" s="117">
        <f>自然堂货架!L8+春夏货架!L8</f>
        <v>476.47994000000006</v>
      </c>
      <c r="M8" s="114">
        <f>自然堂货架!M8+春夏货架!M8</f>
        <v>331.655081</v>
      </c>
      <c r="N8" s="115">
        <f>自然堂货架!N8+春夏货架!N8</f>
        <v>0</v>
      </c>
      <c r="O8" s="95">
        <f t="shared" si="2"/>
        <v>331.655081</v>
      </c>
      <c r="P8" s="115">
        <f>自然堂货架!P8+春夏货架!P8</f>
        <v>688.76812199999995</v>
      </c>
      <c r="Q8" s="115">
        <f>自然堂货架!Q8+春夏货架!Q8</f>
        <v>331.655081</v>
      </c>
      <c r="R8" s="117">
        <f>自然堂货架!R8+春夏货架!R8</f>
        <v>331.655081</v>
      </c>
      <c r="S8" s="114">
        <f>自然堂货架!S8+春夏货架!S8</f>
        <v>491.40905299999986</v>
      </c>
      <c r="T8" s="115">
        <f>自然堂货架!T8+春夏货架!T8</f>
        <v>0</v>
      </c>
      <c r="U8" s="95">
        <f t="shared" si="3"/>
        <v>491.40905299999986</v>
      </c>
      <c r="V8" s="115">
        <f>自然堂货架!V8+春夏货架!V8</f>
        <v>578.91633400000001</v>
      </c>
      <c r="W8" s="115">
        <f>自然堂货架!W8+春夏货架!W8</f>
        <v>491.40905299999986</v>
      </c>
      <c r="X8" s="117">
        <f>自然堂货架!X8+春夏货架!X8</f>
        <v>491.40905299999986</v>
      </c>
      <c r="Y8" s="114">
        <f>自然堂货架!Y8+春夏货架!Y8</f>
        <v>375.98341299999998</v>
      </c>
      <c r="Z8" s="115">
        <f>自然堂货架!Z8+春夏货架!Z8</f>
        <v>0</v>
      </c>
      <c r="AA8" s="95">
        <f t="shared" si="4"/>
        <v>375.98341299999998</v>
      </c>
      <c r="AB8" s="115">
        <f>自然堂货架!AB8+春夏货架!AB8</f>
        <v>530.08549399999993</v>
      </c>
      <c r="AC8" s="115">
        <f>自然堂货架!AC8+春夏货架!AC8</f>
        <v>375.98341299999998</v>
      </c>
      <c r="AD8" s="117">
        <f>自然堂货架!AD8+春夏货架!AD8</f>
        <v>375.98341299999998</v>
      </c>
      <c r="AE8" s="114">
        <f>自然堂货架!AE8+春夏货架!AE8</f>
        <v>552.41290800000002</v>
      </c>
      <c r="AF8" s="115">
        <f>自然堂货架!AF8+春夏货架!AF8</f>
        <v>0</v>
      </c>
      <c r="AG8" s="95">
        <f t="shared" si="5"/>
        <v>552.41290800000002</v>
      </c>
      <c r="AH8" s="115">
        <f>自然堂货架!AH8+春夏货架!AH8</f>
        <v>600.45741799999996</v>
      </c>
      <c r="AI8" s="115">
        <f>自然堂货架!AI8+春夏货架!AI8</f>
        <v>552.41290800000002</v>
      </c>
      <c r="AJ8" s="117">
        <f>自然堂货架!AJ8+春夏货架!AJ8</f>
        <v>552.41290800000002</v>
      </c>
      <c r="AK8" s="114">
        <f>自然堂货架!AK8+春夏货架!AK8</f>
        <v>486.45723400000008</v>
      </c>
      <c r="AL8" s="115">
        <f>自然堂货架!AL8+春夏货架!AL8</f>
        <v>0</v>
      </c>
      <c r="AM8" s="95">
        <f t="shared" si="6"/>
        <v>486.45723400000008</v>
      </c>
      <c r="AN8" s="115">
        <f>自然堂货架!AN8+春夏货架!AN8</f>
        <v>579.8937840000001</v>
      </c>
      <c r="AO8" s="115">
        <f>自然堂货架!AO8+春夏货架!AO8</f>
        <v>477.53492057788657</v>
      </c>
      <c r="AP8" s="117">
        <f>自然堂货架!AP8+春夏货架!AP8</f>
        <v>477.53492057788657</v>
      </c>
      <c r="AQ8" s="114">
        <f>自然堂货架!AQ8+春夏货架!AQ8</f>
        <v>434.55984800000022</v>
      </c>
      <c r="AR8" s="115">
        <f>自然堂货架!AR8+春夏货架!AR8</f>
        <v>0</v>
      </c>
      <c r="AS8" s="95">
        <f t="shared" si="7"/>
        <v>434.55984800000022</v>
      </c>
      <c r="AT8" s="115">
        <f>自然堂货架!AT8+春夏货架!AT8</f>
        <v>544.5089559999999</v>
      </c>
      <c r="AU8" s="115">
        <f>自然堂货架!AU8+春夏货架!AU8</f>
        <v>469.79415571655869</v>
      </c>
      <c r="AV8" s="117">
        <f>自然堂货架!AV8+春夏货架!AV8</f>
        <v>469.79415571655869</v>
      </c>
      <c r="AW8" s="114">
        <f>自然堂货架!AW8+春夏货架!AW8</f>
        <v>463.76420000000007</v>
      </c>
      <c r="AX8" s="115">
        <f>自然堂货架!AX8+春夏货架!AX8</f>
        <v>0</v>
      </c>
      <c r="AY8" s="95">
        <f t="shared" si="8"/>
        <v>463.76420000000007</v>
      </c>
      <c r="AZ8" s="115">
        <f>自然堂货架!AZ8+春夏货架!AZ8</f>
        <v>598.03607</v>
      </c>
      <c r="BA8" s="115">
        <f>自然堂货架!BA8+春夏货架!BA8</f>
        <v>525.87694508999175</v>
      </c>
      <c r="BB8" s="117">
        <f>自然堂货架!BB8+春夏货架!BB8</f>
        <v>525.87694508999175</v>
      </c>
      <c r="BC8" s="114">
        <f>自然堂货架!BC8+春夏货架!BC8</f>
        <v>620.35835700000007</v>
      </c>
      <c r="BD8" s="115">
        <f>自然堂货架!BD8+春夏货架!BD8</f>
        <v>0</v>
      </c>
      <c r="BE8" s="95">
        <f t="shared" si="9"/>
        <v>620.35835700000007</v>
      </c>
      <c r="BF8" s="115">
        <f>自然堂货架!BF8+春夏货架!BF8</f>
        <v>767.28133200000002</v>
      </c>
      <c r="BG8" s="115">
        <f>自然堂货架!BG8+春夏货架!BG8</f>
        <v>509.99003591776068</v>
      </c>
      <c r="BH8" s="117">
        <f>自然堂货架!BH8+春夏货架!BH8</f>
        <v>509.99003591776068</v>
      </c>
      <c r="BI8" s="114">
        <f>自然堂货架!BI8+春夏货架!BI8</f>
        <v>590.50593500000002</v>
      </c>
      <c r="BJ8" s="115">
        <f>自然堂货架!BJ8+春夏货架!BJ8</f>
        <v>0</v>
      </c>
      <c r="BK8" s="95">
        <f t="shared" si="10"/>
        <v>590.50593500000002</v>
      </c>
      <c r="BL8" s="115">
        <f>自然堂货架!BL8+春夏货架!BL8</f>
        <v>692.5211220000001</v>
      </c>
      <c r="BM8" s="115">
        <f>自然堂货架!BM8+春夏货架!BM8</f>
        <v>530.07942261246922</v>
      </c>
      <c r="BN8" s="117">
        <f>自然堂货架!BN8+春夏货架!BN8</f>
        <v>530.07942261246922</v>
      </c>
      <c r="BO8" s="114">
        <f>自然堂货架!BO8+春夏货架!BO8</f>
        <v>532.10352599999999</v>
      </c>
      <c r="BP8" s="115">
        <f>自然堂货架!BP8+春夏货架!BP8</f>
        <v>0</v>
      </c>
      <c r="BQ8" s="95">
        <f t="shared" si="11"/>
        <v>532.10352599999999</v>
      </c>
      <c r="BR8" s="115">
        <f>自然堂货架!BR8+春夏货架!BR8</f>
        <v>718.18085499999995</v>
      </c>
      <c r="BS8" s="115">
        <f>自然堂货架!BS8+春夏货架!BS8</f>
        <v>555.97149657829982</v>
      </c>
      <c r="BT8" s="117">
        <f>自然堂货架!BT8+春夏货架!BT8</f>
        <v>536.10874504582603</v>
      </c>
      <c r="BU8" s="97">
        <f t="shared" si="12"/>
        <v>6017.3747990000002</v>
      </c>
      <c r="BV8" s="95">
        <f>H8+SUMIF($M$3:$BT$3,"余日预测",$M8:$BT8)</f>
        <v>0</v>
      </c>
      <c r="BW8" s="95">
        <f t="shared" si="13"/>
        <v>6017.3747990000002</v>
      </c>
      <c r="BX8" s="95">
        <f t="shared" si="14"/>
        <v>7194.0795489999991</v>
      </c>
      <c r="BY8" s="95">
        <f t="shared" si="15"/>
        <v>5958.8726754929667</v>
      </c>
      <c r="BZ8" s="98">
        <f t="shared" si="15"/>
        <v>5939.0099239604933</v>
      </c>
      <c r="CA8" s="88">
        <f t="shared" si="16"/>
        <v>6017.3747990000002</v>
      </c>
      <c r="CB8" s="88">
        <f t="shared" si="17"/>
        <v>7194.0795489999991</v>
      </c>
      <c r="CC8" s="88">
        <f t="shared" si="18"/>
        <v>5939.0099239604933</v>
      </c>
      <c r="CD8" s="146">
        <f t="shared" si="19"/>
        <v>0</v>
      </c>
      <c r="CE8" s="146">
        <f t="shared" si="20"/>
        <v>0</v>
      </c>
      <c r="CF8" s="146">
        <f t="shared" si="21"/>
        <v>0</v>
      </c>
    </row>
    <row r="9" spans="1:84" s="127" customFormat="1" x14ac:dyDescent="0.4">
      <c r="A9" s="138" t="s">
        <v>3</v>
      </c>
      <c r="B9" s="131"/>
      <c r="C9" s="97">
        <f>C7-C8</f>
        <v>2174.9306299999998</v>
      </c>
      <c r="D9" s="95">
        <f t="shared" ref="D9:L9" si="22">D7-D8</f>
        <v>2273.573108</v>
      </c>
      <c r="E9" s="120">
        <f t="shared" si="0"/>
        <v>2174.9306299999998</v>
      </c>
      <c r="F9" s="98">
        <f t="shared" si="22"/>
        <v>2174.9306299999998</v>
      </c>
      <c r="G9" s="97">
        <f t="shared" si="22"/>
        <v>1630.5958739999996</v>
      </c>
      <c r="H9" s="95">
        <f t="shared" si="22"/>
        <v>0</v>
      </c>
      <c r="I9" s="95">
        <f t="shared" si="22"/>
        <v>1630.5958739999996</v>
      </c>
      <c r="J9" s="95">
        <f t="shared" si="22"/>
        <v>1137.7278230000002</v>
      </c>
      <c r="K9" s="95">
        <f t="shared" si="22"/>
        <v>1630.5958739999996</v>
      </c>
      <c r="L9" s="98">
        <f t="shared" si="22"/>
        <v>1630.5958739999996</v>
      </c>
      <c r="M9" s="97">
        <f t="shared" ref="M9" si="23">M7-M8</f>
        <v>1108.1864589999996</v>
      </c>
      <c r="N9" s="95">
        <f t="shared" ref="N9" si="24">N7-N8</f>
        <v>0</v>
      </c>
      <c r="O9" s="95">
        <f t="shared" ref="O9" si="25">O7-O8</f>
        <v>1108.1864589999996</v>
      </c>
      <c r="P9" s="95">
        <f t="shared" ref="P9:Q9" si="26">P7-P8</f>
        <v>2875.6695329999998</v>
      </c>
      <c r="Q9" s="95">
        <f t="shared" si="26"/>
        <v>1108.1864589999996</v>
      </c>
      <c r="R9" s="98">
        <f t="shared" ref="R9" si="27">R7-R8</f>
        <v>1108.1864589999996</v>
      </c>
      <c r="S9" s="97">
        <f t="shared" ref="S9" si="28">S7-S8</f>
        <v>1633.8741729292037</v>
      </c>
      <c r="T9" s="95">
        <f t="shared" ref="T9" si="29">T7-T8</f>
        <v>0</v>
      </c>
      <c r="U9" s="95">
        <f t="shared" ref="U9" si="30">U7-U8</f>
        <v>1633.8741729292037</v>
      </c>
      <c r="V9" s="95">
        <f t="shared" ref="V9" si="31">V7-V8</f>
        <v>2021.8814370000005</v>
      </c>
      <c r="W9" s="95">
        <f t="shared" ref="W9" si="32">W7-W8</f>
        <v>1633.8741729292037</v>
      </c>
      <c r="X9" s="98">
        <f t="shared" ref="X9" si="33">X7-X8</f>
        <v>1633.8741729292037</v>
      </c>
      <c r="Y9" s="97">
        <f t="shared" ref="Y9" si="34">Y7-Y8</f>
        <v>1267.329825017699</v>
      </c>
      <c r="Z9" s="95">
        <f t="shared" ref="Z9" si="35">Z7-Z8</f>
        <v>0</v>
      </c>
      <c r="AA9" s="95">
        <f t="shared" ref="AA9" si="36">AA7-AA8</f>
        <v>1267.329825017699</v>
      </c>
      <c r="AB9" s="95">
        <f t="shared" ref="AB9" si="37">AB7-AB8</f>
        <v>1849.0609829999999</v>
      </c>
      <c r="AC9" s="95">
        <f t="shared" ref="AC9" si="38">AC7-AC8</f>
        <v>1267.329825017699</v>
      </c>
      <c r="AD9" s="98">
        <f t="shared" ref="AD9" si="39">AD7-AD8</f>
        <v>1267.329825017699</v>
      </c>
      <c r="AE9" s="97">
        <f t="shared" ref="AE9" si="40">AE7-AE8</f>
        <v>1440.8554870884957</v>
      </c>
      <c r="AF9" s="95">
        <f t="shared" ref="AF9" si="41">AF7-AF8</f>
        <v>0</v>
      </c>
      <c r="AG9" s="95">
        <f t="shared" ref="AG9" si="42">AG7-AG8</f>
        <v>1440.8554870884957</v>
      </c>
      <c r="AH9" s="95">
        <f t="shared" ref="AH9" si="43">AH7-AH8</f>
        <v>2246.7412240000003</v>
      </c>
      <c r="AI9" s="95">
        <f t="shared" ref="AI9" si="44">AI7-AI8</f>
        <v>1440.8554870884957</v>
      </c>
      <c r="AJ9" s="98">
        <f t="shared" ref="AJ9" si="45">AJ7-AJ8</f>
        <v>1440.8554870884957</v>
      </c>
      <c r="AK9" s="97">
        <f t="shared" ref="AK9" si="46">AK7-AK8</f>
        <v>985.71275273451295</v>
      </c>
      <c r="AL9" s="95">
        <f t="shared" ref="AL9" si="47">AL7-AL8</f>
        <v>0</v>
      </c>
      <c r="AM9" s="95">
        <f t="shared" ref="AM9" si="48">AM7-AM8</f>
        <v>985.71275273451295</v>
      </c>
      <c r="AN9" s="95">
        <f t="shared" ref="AN9" si="49">AN7-AN8</f>
        <v>2017.3539229999994</v>
      </c>
      <c r="AO9" s="95">
        <f t="shared" ref="AO9" si="50">AO7-AO8</f>
        <v>888.44246488229055</v>
      </c>
      <c r="AP9" s="98">
        <f t="shared" ref="AP9" si="51">AP7-AP8</f>
        <v>888.44246488229055</v>
      </c>
      <c r="AQ9" s="97">
        <f t="shared" ref="AQ9" si="52">AQ7-AQ8</f>
        <v>1271.1430906460164</v>
      </c>
      <c r="AR9" s="95">
        <f t="shared" ref="AR9" si="53">AR7-AR8</f>
        <v>0</v>
      </c>
      <c r="AS9" s="95">
        <f t="shared" ref="AS9" si="54">AS7-AS8</f>
        <v>1271.1430906460164</v>
      </c>
      <c r="AT9" s="95">
        <f t="shared" ref="AT9" si="55">AT7-AT8</f>
        <v>1912.0113100000001</v>
      </c>
      <c r="AU9" s="95">
        <f t="shared" ref="AU9" si="56">AU7-AU8</f>
        <v>1138.2099967681247</v>
      </c>
      <c r="AV9" s="98">
        <f t="shared" ref="AV9" si="57">AV7-AV8</f>
        <v>1138.2099967681247</v>
      </c>
      <c r="AW9" s="97">
        <f t="shared" ref="AW9" si="58">AW7-AW8</f>
        <v>1348.8504149999999</v>
      </c>
      <c r="AX9" s="95">
        <f t="shared" ref="AX9" si="59">AX7-AX8</f>
        <v>0</v>
      </c>
      <c r="AY9" s="95">
        <f t="shared" ref="AY9" si="60">AY7-AY8</f>
        <v>1348.8504149999999</v>
      </c>
      <c r="AZ9" s="95">
        <f t="shared" ref="AZ9" si="61">AZ7-AZ8</f>
        <v>2240.6600470000003</v>
      </c>
      <c r="BA9" s="95">
        <f t="shared" ref="BA9" si="62">BA7-BA8</f>
        <v>1358.5068874491508</v>
      </c>
      <c r="BB9" s="98">
        <f t="shared" ref="BB9" si="63">BB7-BB8</f>
        <v>1358.5068874491508</v>
      </c>
      <c r="BC9" s="97">
        <f t="shared" ref="BC9" si="64">BC7-BC8</f>
        <v>1882.8312839999999</v>
      </c>
      <c r="BD9" s="95">
        <f t="shared" ref="BD9" si="65">BD7-BD8</f>
        <v>0</v>
      </c>
      <c r="BE9" s="95">
        <f t="shared" ref="BE9" si="66">BE7-BE8</f>
        <v>1882.8312839999999</v>
      </c>
      <c r="BF9" s="95">
        <f t="shared" ref="BF9" si="67">BF7-BF8</f>
        <v>2624.7104480000003</v>
      </c>
      <c r="BG9" s="95">
        <f t="shared" ref="BG9" si="68">BG7-BG8</f>
        <v>1361.5031158861877</v>
      </c>
      <c r="BH9" s="98">
        <f t="shared" ref="BH9" si="69">BH7-BH8</f>
        <v>1361.5031158861877</v>
      </c>
      <c r="BI9" s="97">
        <f t="shared" ref="BI9" si="70">BI7-BI8</f>
        <v>2019.7957329999999</v>
      </c>
      <c r="BJ9" s="95">
        <f t="shared" ref="BJ9" si="71">BJ7-BJ8</f>
        <v>0</v>
      </c>
      <c r="BK9" s="95">
        <f t="shared" ref="BK9" si="72">BK7-BK8</f>
        <v>2019.7957329999999</v>
      </c>
      <c r="BL9" s="95">
        <f t="shared" ref="BL9" si="73">BL7-BL8</f>
        <v>2486.5789969999996</v>
      </c>
      <c r="BM9" s="95">
        <f t="shared" ref="BM9" si="74">BM7-BM8</f>
        <v>1400.7716665638416</v>
      </c>
      <c r="BN9" s="98">
        <f t="shared" ref="BN9" si="75">BN7-BN8</f>
        <v>1400.7716665638416</v>
      </c>
      <c r="BO9" s="97">
        <f t="shared" ref="BO9" si="76">BO7-BO8</f>
        <v>2236.5536390000002</v>
      </c>
      <c r="BP9" s="95">
        <f t="shared" ref="BP9" si="77">BP7-BP8</f>
        <v>0</v>
      </c>
      <c r="BQ9" s="95">
        <f t="shared" ref="BQ9" si="78">BQ7-BQ8</f>
        <v>2236.5536390000002</v>
      </c>
      <c r="BR9" s="95">
        <f t="shared" ref="BR9" si="79">BR7-BR8</f>
        <v>-549.95474600000034</v>
      </c>
      <c r="BS9" s="95">
        <f t="shared" ref="BS9" si="80">BS7-BS8</f>
        <v>1684.0285034217002</v>
      </c>
      <c r="BT9" s="98">
        <f t="shared" ref="BT9" si="81">BT7-BT8</f>
        <v>1588.5793557029826</v>
      </c>
      <c r="BU9" s="95">
        <f t="shared" ref="BU9:BZ9" si="82">BU7-BU8</f>
        <v>19000.659362415925</v>
      </c>
      <c r="BV9" s="95">
        <f t="shared" si="82"/>
        <v>0</v>
      </c>
      <c r="BW9" s="95">
        <f t="shared" si="82"/>
        <v>19000.659362415925</v>
      </c>
      <c r="BX9" s="95">
        <f t="shared" si="82"/>
        <v>23136.014087</v>
      </c>
      <c r="BY9" s="95">
        <f t="shared" si="82"/>
        <v>17087.235083006693</v>
      </c>
      <c r="BZ9" s="98">
        <f t="shared" si="82"/>
        <v>16991.785935287975</v>
      </c>
      <c r="CA9" s="88">
        <f t="shared" si="16"/>
        <v>19000.659362415929</v>
      </c>
      <c r="CB9" s="88">
        <f t="shared" si="17"/>
        <v>23136.014087</v>
      </c>
      <c r="CC9" s="88">
        <f t="shared" si="18"/>
        <v>16991.785935287979</v>
      </c>
      <c r="CD9" s="146">
        <f t="shared" si="19"/>
        <v>0</v>
      </c>
      <c r="CE9" s="146">
        <f t="shared" si="20"/>
        <v>0</v>
      </c>
      <c r="CF9" s="146">
        <f t="shared" si="21"/>
        <v>0</v>
      </c>
    </row>
    <row r="10" spans="1:84" s="13" customFormat="1" x14ac:dyDescent="0.4">
      <c r="A10" s="56" t="s">
        <v>4</v>
      </c>
      <c r="B10" s="51"/>
      <c r="C10" s="36">
        <f>IFERROR(C9/C7,"/")</f>
        <v>0.76673426385681431</v>
      </c>
      <c r="D10" s="9">
        <f t="shared" ref="D10:L10" si="83">IFERROR(D9/D7,"/")</f>
        <v>0.80590418457436908</v>
      </c>
      <c r="E10" s="63">
        <f t="shared" si="0"/>
        <v>0.76673426385681431</v>
      </c>
      <c r="F10" s="10">
        <f t="shared" si="83"/>
        <v>0.76673426385681431</v>
      </c>
      <c r="G10" s="36">
        <f t="shared" si="83"/>
        <v>0.77386673187830524</v>
      </c>
      <c r="H10" s="9" t="str">
        <f t="shared" si="83"/>
        <v>/</v>
      </c>
      <c r="I10" s="9">
        <f t="shared" si="83"/>
        <v>0.77386673187830524</v>
      </c>
      <c r="J10" s="9">
        <f t="shared" si="83"/>
        <v>0.76584482377294161</v>
      </c>
      <c r="K10" s="9">
        <f t="shared" si="83"/>
        <v>0.77386673187830524</v>
      </c>
      <c r="L10" s="10">
        <f t="shared" si="83"/>
        <v>0.77386673187830524</v>
      </c>
      <c r="M10" s="36">
        <f t="shared" ref="M10" si="84">IFERROR(M9/M7,"/")</f>
        <v>0.76965862437890198</v>
      </c>
      <c r="N10" s="9" t="str">
        <f t="shared" ref="N10" si="85">IFERROR(N9/N7,"/")</f>
        <v>/</v>
      </c>
      <c r="O10" s="9">
        <f t="shared" ref="O10" si="86">IFERROR(O9/O7,"/")</f>
        <v>0.76965862437890198</v>
      </c>
      <c r="P10" s="9">
        <f t="shared" ref="P10" si="87">IFERROR(P9/P7,"/")</f>
        <v>0.80676668000243079</v>
      </c>
      <c r="Q10" s="9">
        <f t="shared" ref="Q10" si="88">IFERROR(Q9/Q7,"/")</f>
        <v>0.76965862437890198</v>
      </c>
      <c r="R10" s="10">
        <f t="shared" ref="R10" si="89">IFERROR(R9/R7,"/")</f>
        <v>0.76965862437890198</v>
      </c>
      <c r="S10" s="36">
        <f t="shared" ref="S10" si="90">IFERROR(S9/S7,"/")</f>
        <v>0.76877949865475037</v>
      </c>
      <c r="T10" s="9" t="str">
        <f t="shared" ref="T10" si="91">IFERROR(T9/T7,"/")</f>
        <v>/</v>
      </c>
      <c r="U10" s="9">
        <f t="shared" ref="U10" si="92">IFERROR(U9/U7,"/")</f>
        <v>0.76877949865475037</v>
      </c>
      <c r="V10" s="9">
        <f t="shared" ref="V10" si="93">IFERROR(V9/V7,"/")</f>
        <v>0.77740817050246547</v>
      </c>
      <c r="W10" s="9">
        <f t="shared" ref="W10" si="94">IFERROR(W9/W7,"/")</f>
        <v>0.76877949865475037</v>
      </c>
      <c r="X10" s="10">
        <f t="shared" ref="X10" si="95">IFERROR(X9/X7,"/")</f>
        <v>0.76877949865475037</v>
      </c>
      <c r="Y10" s="36">
        <f t="shared" ref="Y10" si="96">IFERROR(Y9/Y7,"/")</f>
        <v>0.77120405026765171</v>
      </c>
      <c r="Z10" s="9" t="str">
        <f t="shared" ref="Z10" si="97">IFERROR(Z9/Z7,"/")</f>
        <v>/</v>
      </c>
      <c r="AA10" s="9">
        <f t="shared" ref="AA10" si="98">IFERROR(AA9/AA7,"/")</f>
        <v>0.77120405026765171</v>
      </c>
      <c r="AB10" s="9">
        <f t="shared" ref="AB10" si="99">IFERROR(AB9/AB7,"/")</f>
        <v>0.77719509953484889</v>
      </c>
      <c r="AC10" s="9">
        <f t="shared" ref="AC10" si="100">IFERROR(AC9/AC7,"/")</f>
        <v>0.77120405026765171</v>
      </c>
      <c r="AD10" s="10">
        <f t="shared" ref="AD10" si="101">IFERROR(AD9/AD7,"/")</f>
        <v>0.77120405026765171</v>
      </c>
      <c r="AE10" s="36">
        <f t="shared" ref="AE10" si="102">IFERROR(AE9/AE7,"/")</f>
        <v>0.722860750031872</v>
      </c>
      <c r="AF10" s="9" t="str">
        <f t="shared" ref="AF10" si="103">IFERROR(AF9/AF7,"/")</f>
        <v>/</v>
      </c>
      <c r="AG10" s="9">
        <f t="shared" ref="AG10" si="104">IFERROR(AG9/AG7,"/")</f>
        <v>0.722860750031872</v>
      </c>
      <c r="AH10" s="9">
        <f t="shared" ref="AH10" si="105">IFERROR(AH9/AH7,"/")</f>
        <v>0.78910589196607239</v>
      </c>
      <c r="AI10" s="9">
        <f t="shared" ref="AI10" si="106">IFERROR(AI9/AI7,"/")</f>
        <v>0.722860750031872</v>
      </c>
      <c r="AJ10" s="10">
        <f t="shared" ref="AJ10" si="107">IFERROR(AJ9/AJ7,"/")</f>
        <v>0.722860750031872</v>
      </c>
      <c r="AK10" s="36">
        <f t="shared" ref="AK10" si="108">IFERROR(AK9/AK7,"/")</f>
        <v>0.66956449432919574</v>
      </c>
      <c r="AL10" s="9" t="str">
        <f t="shared" ref="AL10" si="109">IFERROR(AL9/AL7,"/")</f>
        <v>/</v>
      </c>
      <c r="AM10" s="9">
        <f t="shared" ref="AM10" si="110">IFERROR(AM9/AM7,"/")</f>
        <v>0.66956449432919574</v>
      </c>
      <c r="AN10" s="9">
        <f t="shared" ref="AN10" si="111">IFERROR(AN9/AN7,"/")</f>
        <v>0.77672757879924459</v>
      </c>
      <c r="AO10" s="9">
        <f t="shared" ref="AO10" si="112">IFERROR(AO9/AO7,"/")</f>
        <v>0.65040788693803131</v>
      </c>
      <c r="AP10" s="10">
        <f t="shared" ref="AP10" si="113">IFERROR(AP9/AP7,"/")</f>
        <v>0.65040788693803131</v>
      </c>
      <c r="AQ10" s="36">
        <f t="shared" ref="AQ10" si="114">IFERROR(AQ9/AQ7,"/")</f>
        <v>0.74523122511300077</v>
      </c>
      <c r="AR10" s="9" t="str">
        <f t="shared" ref="AR10" si="115">IFERROR(AR9/AR7,"/")</f>
        <v>/</v>
      </c>
      <c r="AS10" s="9">
        <f t="shared" ref="AS10" si="116">IFERROR(AS9/AS7,"/")</f>
        <v>0.74523122511300077</v>
      </c>
      <c r="AT10" s="9">
        <f t="shared" ref="AT10" si="117">IFERROR(AT9/AT7,"/")</f>
        <v>0.77834135401348248</v>
      </c>
      <c r="AU10" s="9">
        <f t="shared" ref="AU10" si="118">IFERROR(AU9/AU7,"/")</f>
        <v>0.70784020987095453</v>
      </c>
      <c r="AV10" s="10">
        <f t="shared" ref="AV10" si="119">IFERROR(AV9/AV7,"/")</f>
        <v>0.70784020987095453</v>
      </c>
      <c r="AW10" s="36">
        <f t="shared" ref="AW10" si="120">IFERROR(AW9/AW7,"/")</f>
        <v>0.74414627568254488</v>
      </c>
      <c r="AX10" s="9" t="str">
        <f t="shared" ref="AX10" si="121">IFERROR(AX9/AX7,"/")</f>
        <v>/</v>
      </c>
      <c r="AY10" s="9">
        <f t="shared" ref="AY10" si="122">IFERROR(AY9/AY7,"/")</f>
        <v>0.74414627568254488</v>
      </c>
      <c r="AZ10" s="9">
        <f t="shared" ref="AZ10" si="123">IFERROR(AZ9/AZ7,"/")</f>
        <v>0.78932719623683478</v>
      </c>
      <c r="BA10" s="9">
        <f t="shared" ref="BA10" si="124">IFERROR(BA9/BA7,"/")</f>
        <v>0.72092896573975029</v>
      </c>
      <c r="BB10" s="10">
        <f t="shared" ref="BB10" si="125">IFERROR(BB9/BB7,"/")</f>
        <v>0.72092896573975029</v>
      </c>
      <c r="BC10" s="36">
        <f t="shared" ref="BC10" si="126">IFERROR(BC9/BC7,"/")</f>
        <v>0.75217284905662485</v>
      </c>
      <c r="BD10" s="9" t="str">
        <f t="shared" ref="BD10" si="127">IFERROR(BD9/BD7,"/")</f>
        <v>/</v>
      </c>
      <c r="BE10" s="9">
        <f t="shared" ref="BE10" si="128">IFERROR(BE9/BE7,"/")</f>
        <v>0.75217284905662485</v>
      </c>
      <c r="BF10" s="9">
        <f t="shared" ref="BF10" si="129">IFERROR(BF9/BF7,"/")</f>
        <v>0.77379622895194633</v>
      </c>
      <c r="BG10" s="9">
        <f t="shared" ref="BG10" si="130">IFERROR(BG9/BG7,"/")</f>
        <v>0.72749564409243128</v>
      </c>
      <c r="BH10" s="10">
        <f t="shared" ref="BH10" si="131">IFERROR(BH9/BH7,"/")</f>
        <v>0.72749564409243128</v>
      </c>
      <c r="BI10" s="36">
        <f t="shared" ref="BI10" si="132">IFERROR(BI9/BI7,"/")</f>
        <v>0.77377866235191017</v>
      </c>
      <c r="BJ10" s="9" t="str">
        <f t="shared" ref="BJ10" si="133">IFERROR(BJ9/BJ7,"/")</f>
        <v>/</v>
      </c>
      <c r="BK10" s="9">
        <f t="shared" ref="BK10" si="134">IFERROR(BK9/BK7,"/")</f>
        <v>0.77377866235191017</v>
      </c>
      <c r="BL10" s="9">
        <f t="shared" ref="BL10" si="135">IFERROR(BL9/BL7,"/")</f>
        <v>0.78216441883628507</v>
      </c>
      <c r="BM10" s="9">
        <f t="shared" ref="BM10" si="136">IFERROR(BM9/BM7,"/")</f>
        <v>0.725468512002861</v>
      </c>
      <c r="BN10" s="10">
        <f t="shared" ref="BN10" si="137">IFERROR(BN9/BN7,"/")</f>
        <v>0.725468512002861</v>
      </c>
      <c r="BO10" s="36">
        <f t="shared" ref="BO10" si="138">IFERROR(BO9/BO7,"/")</f>
        <v>0.8078116956022614</v>
      </c>
      <c r="BP10" s="9" t="str">
        <f t="shared" ref="BP10" si="139">IFERROR(BP9/BP7,"/")</f>
        <v>/</v>
      </c>
      <c r="BQ10" s="9">
        <f t="shared" ref="BQ10" si="140">IFERROR(BQ9/BQ7,"/")</f>
        <v>0.8078116956022614</v>
      </c>
      <c r="BR10" s="9">
        <f t="shared" ref="BR10" si="141">IFERROR(BR9/BR7,"/")</f>
        <v>-3.2691402616938707</v>
      </c>
      <c r="BS10" s="9">
        <f t="shared" ref="BS10" si="142">IFERROR(BS9/BS7,"/")</f>
        <v>0.75179843902754473</v>
      </c>
      <c r="BT10" s="10">
        <f t="shared" ref="BT10:BU10" si="143">IFERROR(BT9/BT7,"/")</f>
        <v>0.74767649667879066</v>
      </c>
      <c r="BU10" s="36">
        <f t="shared" si="143"/>
        <v>0.75947851217341844</v>
      </c>
      <c r="BV10" s="9" t="str">
        <f t="shared" ref="BV10:BZ10" si="144">IFERROR(BV9/BV7,"/")</f>
        <v>/</v>
      </c>
      <c r="BW10" s="9">
        <f t="shared" si="144"/>
        <v>0.75947851217341844</v>
      </c>
      <c r="BX10" s="9">
        <f t="shared" si="144"/>
        <v>0.76280720938952007</v>
      </c>
      <c r="BY10" s="9">
        <f t="shared" si="144"/>
        <v>0.74143691689997981</v>
      </c>
      <c r="BZ10" s="10">
        <f t="shared" si="144"/>
        <v>0.74100288710366902</v>
      </c>
      <c r="CA10" s="88">
        <f t="shared" si="16"/>
        <v>9.0658091212038325</v>
      </c>
      <c r="CB10" s="88">
        <f t="shared" si="17"/>
        <v>5.3534413654970514</v>
      </c>
      <c r="CC10" s="88">
        <f t="shared" si="18"/>
        <v>8.8529216343911141</v>
      </c>
      <c r="CD10" s="146">
        <f t="shared" si="19"/>
        <v>8.3063306090304145</v>
      </c>
      <c r="CE10" s="146">
        <f t="shared" si="20"/>
        <v>4.590634156107531</v>
      </c>
      <c r="CF10" s="146">
        <f t="shared" si="21"/>
        <v>8.1119187472874454</v>
      </c>
    </row>
    <row r="11" spans="1:84" s="127" customFormat="1" x14ac:dyDescent="0.4">
      <c r="A11" s="125" t="s">
        <v>5</v>
      </c>
      <c r="B11" s="126"/>
      <c r="C11" s="104">
        <f>SUM(C12:C28)</f>
        <v>2124.4913230000002</v>
      </c>
      <c r="D11" s="105">
        <f t="shared" ref="D11:L11" si="145">SUM(D12:D28)</f>
        <v>1621.980816</v>
      </c>
      <c r="E11" s="121">
        <f t="shared" si="0"/>
        <v>2124.4913230000002</v>
      </c>
      <c r="F11" s="103">
        <f t="shared" si="145"/>
        <v>2124.4913230000002</v>
      </c>
      <c r="G11" s="104">
        <f t="shared" si="145"/>
        <v>1282.7826319999999</v>
      </c>
      <c r="H11" s="105">
        <f t="shared" si="145"/>
        <v>0</v>
      </c>
      <c r="I11" s="105">
        <f t="shared" si="145"/>
        <v>1282.7826319999999</v>
      </c>
      <c r="J11" s="105">
        <f t="shared" si="145"/>
        <v>1875.2861429999998</v>
      </c>
      <c r="K11" s="105">
        <f t="shared" si="145"/>
        <v>1282.7826319999999</v>
      </c>
      <c r="L11" s="103">
        <f t="shared" si="145"/>
        <v>1282.7826319999999</v>
      </c>
      <c r="M11" s="104">
        <f t="shared" ref="M11" si="146">SUM(M12:M28)</f>
        <v>1168.0522369999996</v>
      </c>
      <c r="N11" s="105">
        <f t="shared" ref="N11" si="147">SUM(N12:N28)</f>
        <v>0</v>
      </c>
      <c r="O11" s="105">
        <f t="shared" ref="O11" si="148">SUM(O12:O28)</f>
        <v>1168.0522369999996</v>
      </c>
      <c r="P11" s="105">
        <f t="shared" ref="P11" si="149">SUM(P12:P28)</f>
        <v>1998.3382229999997</v>
      </c>
      <c r="Q11" s="105">
        <f t="shared" ref="Q11" si="150">SUM(Q12:Q28)</f>
        <v>1168.0522369999996</v>
      </c>
      <c r="R11" s="103">
        <f t="shared" ref="R11" si="151">SUM(R12:R28)</f>
        <v>1168.0522369999996</v>
      </c>
      <c r="S11" s="104">
        <f t="shared" ref="S11" si="152">SUM(S12:S28)</f>
        <v>1934.2573990058588</v>
      </c>
      <c r="T11" s="105">
        <f t="shared" ref="T11" si="153">SUM(T12:T28)</f>
        <v>0</v>
      </c>
      <c r="U11" s="105">
        <f t="shared" ref="U11" si="154">SUM(U12:U28)</f>
        <v>1934.2573990058588</v>
      </c>
      <c r="V11" s="105">
        <f t="shared" ref="V11" si="155">SUM(V12:V28)</f>
        <v>2763.688592</v>
      </c>
      <c r="W11" s="105">
        <f t="shared" ref="W11" si="156">SUM(W12:W28)</f>
        <v>1934.2573990058588</v>
      </c>
      <c r="X11" s="103">
        <f t="shared" ref="X11" si="157">SUM(X12:X28)</f>
        <v>1934.2573990058588</v>
      </c>
      <c r="Y11" s="104">
        <f t="shared" ref="Y11" si="158">SUM(Y12:Y28)</f>
        <v>1591.344783</v>
      </c>
      <c r="Z11" s="105">
        <f t="shared" ref="Z11" si="159">SUM(Z12:Z28)</f>
        <v>0</v>
      </c>
      <c r="AA11" s="105">
        <f t="shared" ref="AA11" si="160">SUM(AA12:AA28)</f>
        <v>1591.344783</v>
      </c>
      <c r="AB11" s="105">
        <f t="shared" ref="AB11" si="161">SUM(AB12:AB28)</f>
        <v>3222.701141</v>
      </c>
      <c r="AC11" s="105">
        <f t="shared" ref="AC11" si="162">SUM(AC12:AC28)</f>
        <v>1591.344783</v>
      </c>
      <c r="AD11" s="103">
        <f t="shared" ref="AD11" si="163">SUM(AD12:AD28)</f>
        <v>1591.344783</v>
      </c>
      <c r="AE11" s="104">
        <f t="shared" ref="AE11" si="164">SUM(AE12:AE28)</f>
        <v>1526.2348949999996</v>
      </c>
      <c r="AF11" s="105">
        <f t="shared" ref="AF11" si="165">SUM(AF12:AF28)</f>
        <v>0</v>
      </c>
      <c r="AG11" s="105">
        <f t="shared" ref="AG11" si="166">SUM(AG12:AG28)</f>
        <v>1526.2348949999996</v>
      </c>
      <c r="AH11" s="105">
        <f t="shared" ref="AH11" si="167">SUM(AH12:AH28)</f>
        <v>2177.3921350000005</v>
      </c>
      <c r="AI11" s="105">
        <f t="shared" ref="AI11" si="168">SUM(AI12:AI28)</f>
        <v>1526.2348949999996</v>
      </c>
      <c r="AJ11" s="103">
        <f t="shared" ref="AJ11" si="169">SUM(AJ12:AJ28)</f>
        <v>1526.2348949999996</v>
      </c>
      <c r="AK11" s="104">
        <f t="shared" ref="AK11" si="170">SUM(AK12:AK28)</f>
        <v>1487.7212440000005</v>
      </c>
      <c r="AL11" s="105">
        <f t="shared" ref="AL11" si="171">SUM(AL12:AL28)</f>
        <v>0</v>
      </c>
      <c r="AM11" s="105">
        <f t="shared" ref="AM11" si="172">SUM(AM12:AM28)</f>
        <v>1487.7212440000005</v>
      </c>
      <c r="AN11" s="105">
        <f t="shared" ref="AN11" si="173">SUM(AN12:AN28)</f>
        <v>1911.1720700000003</v>
      </c>
      <c r="AO11" s="105">
        <f t="shared" ref="AO11" si="174">SUM(AO12:AO28)</f>
        <v>2171.4780901597537</v>
      </c>
      <c r="AP11" s="103">
        <f t="shared" ref="AP11" si="175">SUM(AP12:AP28)</f>
        <v>2171.4780901597537</v>
      </c>
      <c r="AQ11" s="104">
        <f t="shared" ref="AQ11" si="176">SUM(AQ12:AQ28)</f>
        <v>1769.4344219999998</v>
      </c>
      <c r="AR11" s="105">
        <f t="shared" ref="AR11" si="177">SUM(AR12:AR28)</f>
        <v>0</v>
      </c>
      <c r="AS11" s="105">
        <f t="shared" ref="AS11" si="178">SUM(AS12:AS28)</f>
        <v>1769.4344219999998</v>
      </c>
      <c r="AT11" s="105">
        <f t="shared" ref="AT11" si="179">SUM(AT12:AT28)</f>
        <v>2800.2781170009557</v>
      </c>
      <c r="AU11" s="105">
        <f t="shared" ref="AU11" si="180">SUM(AU12:AU28)</f>
        <v>1698.1711780607723</v>
      </c>
      <c r="AV11" s="103">
        <f t="shared" ref="AV11" si="181">SUM(AV12:AV28)</f>
        <v>1698.1711780607723</v>
      </c>
      <c r="AW11" s="104">
        <f t="shared" ref="AW11" si="182">SUM(AW12:AW28)</f>
        <v>2005.25099</v>
      </c>
      <c r="AX11" s="105">
        <f t="shared" ref="AX11" si="183">SUM(AX12:AX28)</f>
        <v>0</v>
      </c>
      <c r="AY11" s="105">
        <f t="shared" ref="AY11" si="184">SUM(AY12:AY28)</f>
        <v>2005.25099</v>
      </c>
      <c r="AZ11" s="105">
        <f t="shared" ref="AZ11" si="185">SUM(AZ12:AZ28)</f>
        <v>2482.0276249999997</v>
      </c>
      <c r="BA11" s="105">
        <f t="shared" ref="BA11" si="186">SUM(BA12:BA28)</f>
        <v>1864.0698852400299</v>
      </c>
      <c r="BB11" s="103">
        <f t="shared" ref="BB11" si="187">SUM(BB12:BB28)</f>
        <v>1864.0698852400299</v>
      </c>
      <c r="BC11" s="104">
        <f t="shared" ref="BC11" si="188">SUM(BC12:BC28)</f>
        <v>1829.0554638699998</v>
      </c>
      <c r="BD11" s="105">
        <f t="shared" ref="BD11" si="189">SUM(BD12:BD28)</f>
        <v>0</v>
      </c>
      <c r="BE11" s="105">
        <f t="shared" ref="BE11" si="190">SUM(BE12:BE28)</f>
        <v>1829.0554638699998</v>
      </c>
      <c r="BF11" s="105">
        <f t="shared" ref="BF11" si="191">SUM(BF12:BF28)</f>
        <v>2785.6557580000003</v>
      </c>
      <c r="BG11" s="105">
        <f t="shared" ref="BG11" si="192">SUM(BG12:BG28)</f>
        <v>1756.5377868185165</v>
      </c>
      <c r="BH11" s="103">
        <f t="shared" ref="BH11" si="193">SUM(BH12:BH28)</f>
        <v>1756.5377868185165</v>
      </c>
      <c r="BI11" s="104">
        <f t="shared" ref="BI11" si="194">SUM(BI12:BI28)</f>
        <v>1924.9513692299995</v>
      </c>
      <c r="BJ11" s="105">
        <f t="shared" ref="BJ11" si="195">SUM(BJ12:BJ28)</f>
        <v>0</v>
      </c>
      <c r="BK11" s="105">
        <f t="shared" ref="BK11" si="196">SUM(BK12:BK28)</f>
        <v>1924.9513692299995</v>
      </c>
      <c r="BL11" s="105">
        <f t="shared" ref="BL11" si="197">SUM(BL12:BL28)</f>
        <v>2772.3951410000004</v>
      </c>
      <c r="BM11" s="105">
        <f t="shared" ref="BM11" si="198">SUM(BM12:BM28)</f>
        <v>2150.5634067522292</v>
      </c>
      <c r="BN11" s="103">
        <f t="shared" ref="BN11" si="199">SUM(BN12:BN28)</f>
        <v>2006.7002424310858</v>
      </c>
      <c r="BO11" s="104">
        <f t="shared" ref="BO11" si="200">SUM(BO12:BO28)</f>
        <v>4976.5614363769009</v>
      </c>
      <c r="BP11" s="105">
        <f t="shared" ref="BP11" si="201">SUM(BP12:BP28)</f>
        <v>0</v>
      </c>
      <c r="BQ11" s="105">
        <f t="shared" ref="BQ11" si="202">SUM(BQ12:BQ28)</f>
        <v>4976.5614363769009</v>
      </c>
      <c r="BR11" s="105">
        <f t="shared" ref="BR11" si="203">SUM(BR12:BR28)</f>
        <v>3836.0157829999998</v>
      </c>
      <c r="BS11" s="105">
        <f t="shared" ref="BS11" si="204">SUM(BS12:BS28)</f>
        <v>2124.4874135097925</v>
      </c>
      <c r="BT11" s="103">
        <f t="shared" ref="BT11:BU11" si="205">SUM(BT12:BT28)</f>
        <v>1811.4899433230034</v>
      </c>
      <c r="BU11" s="104">
        <f t="shared" si="205"/>
        <v>23620.138194482759</v>
      </c>
      <c r="BV11" s="105">
        <f t="shared" ref="BV11:BZ11" si="206">SUM(BV12:BV28)</f>
        <v>0</v>
      </c>
      <c r="BW11" s="105">
        <f t="shared" si="206"/>
        <v>23620.138194482759</v>
      </c>
      <c r="BX11" s="105">
        <f t="shared" si="206"/>
        <v>30246.931544000952</v>
      </c>
      <c r="BY11" s="105">
        <f t="shared" si="206"/>
        <v>21392.471029546952</v>
      </c>
      <c r="BZ11" s="103">
        <f t="shared" si="206"/>
        <v>20935.610395039021</v>
      </c>
      <c r="CA11" s="88">
        <f t="shared" si="16"/>
        <v>23620.138194482759</v>
      </c>
      <c r="CB11" s="88">
        <f t="shared" si="17"/>
        <v>30246.931544000956</v>
      </c>
      <c r="CC11" s="88">
        <f t="shared" si="18"/>
        <v>20935.610395039017</v>
      </c>
      <c r="CD11" s="146">
        <f t="shared" si="19"/>
        <v>0</v>
      </c>
      <c r="CE11" s="146">
        <f t="shared" si="20"/>
        <v>0</v>
      </c>
      <c r="CF11" s="146">
        <f t="shared" si="21"/>
        <v>0</v>
      </c>
    </row>
    <row r="12" spans="1:84" s="127" customFormat="1" outlineLevel="1" x14ac:dyDescent="0.4">
      <c r="A12" s="129" t="s">
        <v>61</v>
      </c>
      <c r="B12" s="128" t="s">
        <v>20</v>
      </c>
      <c r="C12" s="114">
        <f>自然堂货架!C12+春夏货架!C12</f>
        <v>88.434554000000006</v>
      </c>
      <c r="D12" s="115">
        <f>自然堂货架!D12+春夏货架!D12</f>
        <v>92.626662999999994</v>
      </c>
      <c r="E12" s="116">
        <f t="shared" si="0"/>
        <v>88.434554000000006</v>
      </c>
      <c r="F12" s="117">
        <f>自然堂货架!F12+春夏货架!F12</f>
        <v>88.434554000000006</v>
      </c>
      <c r="G12" s="114">
        <f>自然堂货架!G12+春夏货架!G12</f>
        <v>46.87653000000001</v>
      </c>
      <c r="H12" s="115">
        <f>自然堂货架!H12+春夏货架!H12</f>
        <v>0</v>
      </c>
      <c r="I12" s="95">
        <f t="shared" ref="I12:I28" si="207">SUM(G12:H12)</f>
        <v>46.87653000000001</v>
      </c>
      <c r="J12" s="115">
        <f>自然堂货架!J12+春夏货架!J12</f>
        <v>43.47478799999999</v>
      </c>
      <c r="K12" s="115">
        <f>自然堂货架!K12+春夏货架!K12</f>
        <v>46.87653000000001</v>
      </c>
      <c r="L12" s="117">
        <f>自然堂货架!L12+春夏货架!L12</f>
        <v>46.87653000000001</v>
      </c>
      <c r="M12" s="114">
        <f>自然堂货架!M12+春夏货架!M12</f>
        <v>126.75205299999999</v>
      </c>
      <c r="N12" s="115">
        <f>自然堂货架!N12+春夏货架!N12</f>
        <v>0</v>
      </c>
      <c r="O12" s="95">
        <f t="shared" ref="O12:O28" si="208">SUM(M12:N12)</f>
        <v>126.75205299999999</v>
      </c>
      <c r="P12" s="115">
        <f>自然堂货架!P12+春夏货架!P12</f>
        <v>106.770416</v>
      </c>
      <c r="Q12" s="115">
        <f>自然堂货架!Q12+春夏货架!Q12</f>
        <v>126.75205299999999</v>
      </c>
      <c r="R12" s="117">
        <f>自然堂货架!R12+春夏货架!R12</f>
        <v>126.75205299999999</v>
      </c>
      <c r="S12" s="114">
        <f>自然堂货架!S12+春夏货架!S12</f>
        <v>175.96298899999999</v>
      </c>
      <c r="T12" s="115">
        <f>自然堂货架!T12+春夏货架!T12</f>
        <v>0</v>
      </c>
      <c r="U12" s="95">
        <f t="shared" ref="U12:U28" si="209">SUM(S12:T12)</f>
        <v>175.96298899999999</v>
      </c>
      <c r="V12" s="115">
        <f>自然堂货架!V12+春夏货架!V12</f>
        <v>123.32630399999999</v>
      </c>
      <c r="W12" s="115">
        <f>自然堂货架!W12+春夏货架!W12</f>
        <v>175.96298899999999</v>
      </c>
      <c r="X12" s="117">
        <f>自然堂货架!X12+春夏货架!X12</f>
        <v>175.96298899999999</v>
      </c>
      <c r="Y12" s="114">
        <f>自然堂货架!Y12+春夏货架!Y12</f>
        <v>113.488788</v>
      </c>
      <c r="Z12" s="115">
        <f>自然堂货架!Z12+春夏货架!Z12</f>
        <v>0</v>
      </c>
      <c r="AA12" s="95">
        <f t="shared" ref="AA12:AA28" si="210">SUM(Y12:Z12)</f>
        <v>113.488788</v>
      </c>
      <c r="AB12" s="115">
        <f>自然堂货架!AB12+春夏货架!AB12</f>
        <v>140.688154</v>
      </c>
      <c r="AC12" s="115">
        <f>自然堂货架!AC12+春夏货架!AC12</f>
        <v>113.488788</v>
      </c>
      <c r="AD12" s="117">
        <f>自然堂货架!AD12+春夏货架!AD12</f>
        <v>113.488788</v>
      </c>
      <c r="AE12" s="114">
        <f>自然堂货架!AE12+春夏货架!AE12</f>
        <v>200.92270900000005</v>
      </c>
      <c r="AF12" s="115">
        <f>自然堂货架!AF12+春夏货架!AF12</f>
        <v>0</v>
      </c>
      <c r="AG12" s="95">
        <f t="shared" ref="AG12:AG28" si="211">SUM(AE12:AF12)</f>
        <v>200.92270900000005</v>
      </c>
      <c r="AH12" s="115">
        <f>自然堂货架!AH12+春夏货架!AH12</f>
        <v>114.896353</v>
      </c>
      <c r="AI12" s="115">
        <f>自然堂货架!AI12+春夏货架!AI12</f>
        <v>200.92270900000005</v>
      </c>
      <c r="AJ12" s="117">
        <f>自然堂货架!AJ12+春夏货架!AJ12</f>
        <v>200.92270900000005</v>
      </c>
      <c r="AK12" s="114">
        <f>自然堂货架!AK12+春夏货架!AK12</f>
        <v>121.48348400000009</v>
      </c>
      <c r="AL12" s="115">
        <f>自然堂货架!AL12+春夏货架!AL12</f>
        <v>0</v>
      </c>
      <c r="AM12" s="95">
        <f t="shared" ref="AM12:AM28" si="212">SUM(AK12:AL12)</f>
        <v>121.48348400000009</v>
      </c>
      <c r="AN12" s="115">
        <f>自然堂货架!AN12+春夏货架!AN12</f>
        <v>96.671156999999994</v>
      </c>
      <c r="AO12" s="115">
        <f>自然堂货架!AO12+春夏货架!AO12</f>
        <v>394.66645832246076</v>
      </c>
      <c r="AP12" s="117">
        <f>自然堂货架!AP12+春夏货架!AP12</f>
        <v>394.66645832246076</v>
      </c>
      <c r="AQ12" s="114">
        <f>自然堂货架!AQ12+春夏货架!AQ12</f>
        <v>112.25287700000007</v>
      </c>
      <c r="AR12" s="115">
        <f>自然堂货架!AR12+春夏货架!AR12</f>
        <v>0</v>
      </c>
      <c r="AS12" s="95">
        <f t="shared" ref="AS12:AS28" si="213">SUM(AQ12:AR12)</f>
        <v>112.25287700000007</v>
      </c>
      <c r="AT12" s="115">
        <f>自然堂货架!AT12+春夏货架!AT12</f>
        <v>176.36939699999999</v>
      </c>
      <c r="AU12" s="115">
        <f>自然堂货架!AU12+春夏货架!AU12</f>
        <v>61.932124348809268</v>
      </c>
      <c r="AV12" s="117">
        <f>自然堂货架!AV12+春夏货架!AV12</f>
        <v>61.932124348809268</v>
      </c>
      <c r="AW12" s="114">
        <f>自然堂货架!AW12+春夏货架!AW12</f>
        <v>88.710642000000007</v>
      </c>
      <c r="AX12" s="115">
        <f>自然堂货架!AX12+春夏货架!AX12</f>
        <v>0</v>
      </c>
      <c r="AY12" s="95">
        <f t="shared" ref="AY12:AY28" si="214">SUM(AW12:AX12)</f>
        <v>88.710642000000007</v>
      </c>
      <c r="AZ12" s="115">
        <f>自然堂货架!AZ12+春夏货架!AZ12</f>
        <v>169.60037699999998</v>
      </c>
      <c r="BA12" s="115">
        <f>自然堂货架!BA12+春夏货架!BA12</f>
        <v>72.859284024147001</v>
      </c>
      <c r="BB12" s="117">
        <f>自然堂货架!BB12+春夏货架!BB12</f>
        <v>72.859284024147001</v>
      </c>
      <c r="BC12" s="114">
        <f>自然堂货架!BC12+春夏货架!BC12</f>
        <v>145.48746700000004</v>
      </c>
      <c r="BD12" s="115">
        <f>自然堂货架!BD12+春夏货架!BD12</f>
        <v>0</v>
      </c>
      <c r="BE12" s="95">
        <f t="shared" ref="BE12:BE28" si="215">SUM(BC12:BD12)</f>
        <v>145.48746700000004</v>
      </c>
      <c r="BF12" s="115">
        <f>自然堂货架!BF12+春夏货架!BF12</f>
        <v>199.21440200000001</v>
      </c>
      <c r="BG12" s="115">
        <f>自然堂货架!BG12+春夏货架!BG12</f>
        <v>72.610756045876258</v>
      </c>
      <c r="BH12" s="117">
        <f>自然堂货架!BH12+春夏货架!BH12</f>
        <v>72.610756045876258</v>
      </c>
      <c r="BI12" s="114">
        <f>自然堂货架!BI12+春夏货架!BI12</f>
        <v>150.00895700000007</v>
      </c>
      <c r="BJ12" s="115">
        <f>自然堂货架!BJ12+春夏货架!BJ12</f>
        <v>0</v>
      </c>
      <c r="BK12" s="95">
        <f t="shared" ref="BK12:BK28" si="216">SUM(BI12:BJ12)</f>
        <v>150.00895700000007</v>
      </c>
      <c r="BL12" s="115">
        <f>自然堂货架!BL12+春夏货架!BL12</f>
        <v>126.57919899999999</v>
      </c>
      <c r="BM12" s="115">
        <f>自然堂货架!BM12+春夏货架!BM12</f>
        <v>161.05513040837323</v>
      </c>
      <c r="BN12" s="117">
        <f>自然堂货架!BN12+春夏货架!BN12</f>
        <v>71.776671518051614</v>
      </c>
      <c r="BO12" s="114">
        <f>自然堂货架!BO12+春夏货架!BO12</f>
        <v>103.88404299999999</v>
      </c>
      <c r="BP12" s="115">
        <f>自然堂货架!BP12+春夏货架!BP12</f>
        <v>0</v>
      </c>
      <c r="BQ12" s="95">
        <f t="shared" ref="BQ12:BQ28" si="217">SUM(BO12:BP12)</f>
        <v>103.88404299999999</v>
      </c>
      <c r="BR12" s="115">
        <f>自然堂货架!BR12+春夏货架!BR12</f>
        <v>100.063424</v>
      </c>
      <c r="BS12" s="115">
        <f>自然堂货架!BS12+春夏货架!BS12</f>
        <v>180.54426634285508</v>
      </c>
      <c r="BT12" s="117">
        <f>自然堂货架!BT12+春夏货架!BT12</f>
        <v>84.109199340612975</v>
      </c>
      <c r="BU12" s="97">
        <f t="shared" ref="BU12:BU28" si="218">C12+G12+M12+S12+Y12+AE12+AK12+AQ12+AW12+BC12+BI12+BO12</f>
        <v>1474.2650930000004</v>
      </c>
      <c r="BV12" s="95">
        <f t="shared" ref="BV12:BV28" si="219">H12+SUMIF($M$3:$BT$3,"余日预测",$M12:$BT12)</f>
        <v>0</v>
      </c>
      <c r="BW12" s="95">
        <f t="shared" ref="BW12:BW28" si="220">SUM(BU12:BV12)</f>
        <v>1474.2650930000004</v>
      </c>
      <c r="BX12" s="95">
        <f t="shared" ref="BX12:BZ28" si="221">SUMIF($C$3:$BT$3,BX$3,$C12:$BT12)</f>
        <v>1490.280634</v>
      </c>
      <c r="BY12" s="95">
        <f t="shared" si="221"/>
        <v>1696.1056424925218</v>
      </c>
      <c r="BZ12" s="98">
        <f t="shared" si="221"/>
        <v>1510.3921165999582</v>
      </c>
      <c r="CA12" s="88">
        <f t="shared" si="16"/>
        <v>1474.2650930000004</v>
      </c>
      <c r="CB12" s="88">
        <f t="shared" si="17"/>
        <v>1490.280634</v>
      </c>
      <c r="CC12" s="88">
        <f t="shared" si="18"/>
        <v>1510.3921165999582</v>
      </c>
      <c r="CD12" s="146">
        <f t="shared" si="19"/>
        <v>0</v>
      </c>
      <c r="CE12" s="146">
        <f t="shared" si="20"/>
        <v>0</v>
      </c>
      <c r="CF12" s="146">
        <f t="shared" si="21"/>
        <v>0</v>
      </c>
    </row>
    <row r="13" spans="1:84" s="127" customFormat="1" outlineLevel="1" x14ac:dyDescent="0.4">
      <c r="A13" s="129" t="s">
        <v>34</v>
      </c>
      <c r="B13" s="128" t="s">
        <v>13</v>
      </c>
      <c r="C13" s="114">
        <f>自然堂货架!C13+春夏货架!C13</f>
        <v>43.627069999999996</v>
      </c>
      <c r="D13" s="115">
        <f>自然堂货架!D13+春夏货架!D13</f>
        <v>130.32134399999998</v>
      </c>
      <c r="E13" s="116">
        <f t="shared" si="0"/>
        <v>43.627069999999996</v>
      </c>
      <c r="F13" s="117">
        <f>自然堂货架!F13+春夏货架!F13</f>
        <v>43.627069999999996</v>
      </c>
      <c r="G13" s="114">
        <f>自然堂货架!G13+春夏货架!G13</f>
        <v>5.6495959999999998</v>
      </c>
      <c r="H13" s="115">
        <f>自然堂货架!H13+春夏货架!H13</f>
        <v>0</v>
      </c>
      <c r="I13" s="95">
        <f t="shared" si="207"/>
        <v>5.6495959999999998</v>
      </c>
      <c r="J13" s="115">
        <f>自然堂货架!J13+春夏货架!J13</f>
        <v>178.65445899999997</v>
      </c>
      <c r="K13" s="115">
        <f>自然堂货架!K13+春夏货架!K13</f>
        <v>5.6495959999999998</v>
      </c>
      <c r="L13" s="117">
        <f>自然堂货架!L13+春夏货架!L13</f>
        <v>5.6495959999999998</v>
      </c>
      <c r="M13" s="114">
        <f>自然堂货架!M13+春夏货架!M13</f>
        <v>9.6498019999999993</v>
      </c>
      <c r="N13" s="115">
        <f>自然堂货架!N13+春夏货架!N13</f>
        <v>0</v>
      </c>
      <c r="O13" s="95">
        <f t="shared" si="208"/>
        <v>9.6498019999999993</v>
      </c>
      <c r="P13" s="115">
        <f>自然堂货架!P13+春夏货架!P13</f>
        <v>168.57656400000002</v>
      </c>
      <c r="Q13" s="115">
        <f>自然堂货架!Q13+春夏货架!Q13</f>
        <v>9.6498019999999993</v>
      </c>
      <c r="R13" s="117">
        <f>自然堂货架!R13+春夏货架!R13</f>
        <v>9.6498019999999993</v>
      </c>
      <c r="S13" s="114">
        <f>自然堂货架!S13+春夏货架!S13</f>
        <v>93.173201999999961</v>
      </c>
      <c r="T13" s="115">
        <f>自然堂货架!T13+春夏货架!T13</f>
        <v>0</v>
      </c>
      <c r="U13" s="95">
        <f t="shared" si="209"/>
        <v>93.173201999999961</v>
      </c>
      <c r="V13" s="115">
        <f>自然堂货架!V13+春夏货架!V13</f>
        <v>236.23166099999997</v>
      </c>
      <c r="W13" s="115">
        <f>自然堂货架!W13+春夏货架!W13</f>
        <v>93.173201999999961</v>
      </c>
      <c r="X13" s="117">
        <f>自然堂货架!X13+春夏货架!X13</f>
        <v>93.173201999999961</v>
      </c>
      <c r="Y13" s="114">
        <f>自然堂货架!Y13+春夏货架!Y13</f>
        <v>49.262201000000005</v>
      </c>
      <c r="Z13" s="115">
        <f>自然堂货架!Z13+春夏货架!Z13</f>
        <v>0</v>
      </c>
      <c r="AA13" s="95">
        <f t="shared" si="210"/>
        <v>49.262201000000005</v>
      </c>
      <c r="AB13" s="115">
        <f>自然堂货架!AB13+春夏货架!AB13</f>
        <v>173.715709</v>
      </c>
      <c r="AC13" s="115">
        <f>自然堂货架!AC13+春夏货架!AC13</f>
        <v>49.262201000000005</v>
      </c>
      <c r="AD13" s="117">
        <f>自然堂货架!AD13+春夏货架!AD13</f>
        <v>49.262201000000005</v>
      </c>
      <c r="AE13" s="114">
        <f>自然堂货架!AE13+春夏货架!AE13</f>
        <v>30.586675</v>
      </c>
      <c r="AF13" s="115">
        <f>自然堂货架!AF13+春夏货架!AF13</f>
        <v>0</v>
      </c>
      <c r="AG13" s="95">
        <f t="shared" si="211"/>
        <v>30.586675</v>
      </c>
      <c r="AH13" s="115">
        <f>自然堂货架!AH13+春夏货架!AH13</f>
        <v>77.173906000000002</v>
      </c>
      <c r="AI13" s="115">
        <f>自然堂货架!AI13+春夏货架!AI13</f>
        <v>30.586675</v>
      </c>
      <c r="AJ13" s="117">
        <f>自然堂货架!AJ13+春夏货架!AJ13</f>
        <v>30.586675</v>
      </c>
      <c r="AK13" s="114">
        <f>自然堂货架!AK13+春夏货架!AK13</f>
        <v>41.807893</v>
      </c>
      <c r="AL13" s="115">
        <f>自然堂货架!AL13+春夏货架!AL13</f>
        <v>0</v>
      </c>
      <c r="AM13" s="95">
        <f t="shared" si="212"/>
        <v>41.807893</v>
      </c>
      <c r="AN13" s="115">
        <f>自然堂货架!AN13+春夏货架!AN13</f>
        <v>92.405279000000007</v>
      </c>
      <c r="AO13" s="115">
        <f>自然堂货架!AO13+春夏货架!AO13</f>
        <v>104.26746538931107</v>
      </c>
      <c r="AP13" s="117">
        <f>自然堂货架!AP13+春夏货架!AP13</f>
        <v>104.26746538931107</v>
      </c>
      <c r="AQ13" s="114">
        <f>自然堂货架!AQ13+春夏货架!AQ13</f>
        <v>43.219464000000002</v>
      </c>
      <c r="AR13" s="115">
        <f>自然堂货架!AR13+春夏货架!AR13</f>
        <v>0</v>
      </c>
      <c r="AS13" s="95">
        <f t="shared" si="213"/>
        <v>43.219464000000002</v>
      </c>
      <c r="AT13" s="115">
        <f>自然堂货架!AT13+春夏货架!AT13</f>
        <v>138.01250300000001</v>
      </c>
      <c r="AU13" s="115">
        <f>自然堂货架!AU13+春夏货架!AU13</f>
        <v>203.75822003939425</v>
      </c>
      <c r="AV13" s="117">
        <f>自然堂货架!AV13+春夏货架!AV13</f>
        <v>203.75822003939425</v>
      </c>
      <c r="AW13" s="114">
        <f>自然堂货架!AW13+春夏货架!AW13</f>
        <v>69.713276999999991</v>
      </c>
      <c r="AX13" s="115">
        <f>自然堂货架!AX13+春夏货架!AX13</f>
        <v>0</v>
      </c>
      <c r="AY13" s="95">
        <f t="shared" si="214"/>
        <v>69.713276999999991</v>
      </c>
      <c r="AZ13" s="115">
        <f>自然堂货架!AZ13+春夏货架!AZ13</f>
        <v>195.15369800000002</v>
      </c>
      <c r="BA13" s="115">
        <f>自然堂货架!BA13+春夏货架!BA13</f>
        <v>120.68068568697679</v>
      </c>
      <c r="BB13" s="117">
        <f>自然堂货架!BB13+春夏货架!BB13</f>
        <v>120.68068568697679</v>
      </c>
      <c r="BC13" s="114">
        <f>自然堂货架!BC13+春夏货架!BC13</f>
        <v>59.575605999999993</v>
      </c>
      <c r="BD13" s="115">
        <f>自然堂货架!BD13+春夏货架!BD13</f>
        <v>0</v>
      </c>
      <c r="BE13" s="95">
        <f t="shared" si="215"/>
        <v>59.575605999999993</v>
      </c>
      <c r="BF13" s="115">
        <f>自然堂货架!BF13+春夏货架!BF13</f>
        <v>51.923394999999999</v>
      </c>
      <c r="BG13" s="115">
        <f>自然堂货架!BG13+春夏货架!BG13</f>
        <v>86.14204904073523</v>
      </c>
      <c r="BH13" s="117">
        <f>自然堂货架!BH13+春夏货架!BH13</f>
        <v>86.14204904073523</v>
      </c>
      <c r="BI13" s="114">
        <f>自然堂货架!BI13+春夏货架!BI13</f>
        <v>35.719648999999997</v>
      </c>
      <c r="BJ13" s="115">
        <f>自然堂货架!BJ13+春夏货架!BJ13</f>
        <v>0</v>
      </c>
      <c r="BK13" s="95">
        <f t="shared" si="216"/>
        <v>35.719648999999997</v>
      </c>
      <c r="BL13" s="115">
        <f>自然堂货架!BL13+春夏货架!BL13</f>
        <v>86.595652000000001</v>
      </c>
      <c r="BM13" s="115">
        <f>自然堂货架!BM13+春夏货架!BM13</f>
        <v>154.46282154588513</v>
      </c>
      <c r="BN13" s="117">
        <f>自然堂货架!BN13+春夏货架!BN13</f>
        <v>154.46282154588513</v>
      </c>
      <c r="BO13" s="114">
        <f>自然堂货架!BO13+春夏货架!BO13</f>
        <v>44.578525999999997</v>
      </c>
      <c r="BP13" s="115">
        <f>自然堂货架!BP13+春夏货架!BP13</f>
        <v>0</v>
      </c>
      <c r="BQ13" s="95">
        <f t="shared" si="217"/>
        <v>44.578525999999997</v>
      </c>
      <c r="BR13" s="115">
        <f>自然堂货架!BR13+春夏货架!BR13</f>
        <v>62.036882000000006</v>
      </c>
      <c r="BS13" s="115">
        <f>自然堂货架!BS13+春夏货架!BS13</f>
        <v>69.80109271455359</v>
      </c>
      <c r="BT13" s="117">
        <f>自然堂货架!BT13+春夏货架!BT13</f>
        <v>64.041604811953121</v>
      </c>
      <c r="BU13" s="97">
        <f t="shared" si="218"/>
        <v>526.56296099999997</v>
      </c>
      <c r="BV13" s="95">
        <f t="shared" si="219"/>
        <v>0</v>
      </c>
      <c r="BW13" s="95">
        <f t="shared" si="220"/>
        <v>526.56296099999997</v>
      </c>
      <c r="BX13" s="95">
        <f t="shared" si="221"/>
        <v>1590.801052</v>
      </c>
      <c r="BY13" s="95">
        <f t="shared" si="221"/>
        <v>971.06088041685598</v>
      </c>
      <c r="BZ13" s="98">
        <f t="shared" si="221"/>
        <v>965.30139251425555</v>
      </c>
      <c r="CA13" s="88">
        <f t="shared" si="16"/>
        <v>526.56296099999997</v>
      </c>
      <c r="CB13" s="88">
        <f t="shared" si="17"/>
        <v>1590.801052</v>
      </c>
      <c r="CC13" s="88">
        <f t="shared" si="18"/>
        <v>965.30139251425555</v>
      </c>
      <c r="CD13" s="146">
        <f t="shared" si="19"/>
        <v>0</v>
      </c>
      <c r="CE13" s="146">
        <f t="shared" si="20"/>
        <v>0</v>
      </c>
      <c r="CF13" s="146">
        <f t="shared" si="21"/>
        <v>0</v>
      </c>
    </row>
    <row r="14" spans="1:84" s="127" customFormat="1" outlineLevel="1" x14ac:dyDescent="0.4">
      <c r="A14" s="129" t="s">
        <v>35</v>
      </c>
      <c r="B14" s="130" t="s">
        <v>9</v>
      </c>
      <c r="C14" s="114">
        <f>自然堂货架!C14+春夏货架!C14</f>
        <v>0</v>
      </c>
      <c r="D14" s="115">
        <f>自然堂货架!D14+春夏货架!D14</f>
        <v>0</v>
      </c>
      <c r="E14" s="116">
        <f t="shared" si="0"/>
        <v>0</v>
      </c>
      <c r="F14" s="117">
        <f>自然堂货架!F14+春夏货架!F14</f>
        <v>0</v>
      </c>
      <c r="G14" s="114">
        <f>自然堂货架!G14+春夏货架!G14</f>
        <v>0</v>
      </c>
      <c r="H14" s="115">
        <f>自然堂货架!H14+春夏货架!H14</f>
        <v>0</v>
      </c>
      <c r="I14" s="95">
        <f t="shared" si="207"/>
        <v>0</v>
      </c>
      <c r="J14" s="115">
        <f>自然堂货架!J14+春夏货架!J14</f>
        <v>0</v>
      </c>
      <c r="K14" s="115">
        <f>自然堂货架!K14+春夏货架!K14</f>
        <v>0</v>
      </c>
      <c r="L14" s="117">
        <f>自然堂货架!L14+春夏货架!L14</f>
        <v>0</v>
      </c>
      <c r="M14" s="114">
        <f>自然堂货架!M14+春夏货架!M14</f>
        <v>0</v>
      </c>
      <c r="N14" s="115">
        <f>自然堂货架!N14+春夏货架!N14</f>
        <v>0</v>
      </c>
      <c r="O14" s="95">
        <f t="shared" si="208"/>
        <v>0</v>
      </c>
      <c r="P14" s="115">
        <f>自然堂货架!P14+春夏货架!P14</f>
        <v>0</v>
      </c>
      <c r="Q14" s="115">
        <f>自然堂货架!Q14+春夏货架!Q14</f>
        <v>0</v>
      </c>
      <c r="R14" s="117">
        <f>自然堂货架!R14+春夏货架!R14</f>
        <v>0</v>
      </c>
      <c r="S14" s="114">
        <f>自然堂货架!S14+春夏货架!S14</f>
        <v>0</v>
      </c>
      <c r="T14" s="115">
        <f>自然堂货架!T14+春夏货架!T14</f>
        <v>0</v>
      </c>
      <c r="U14" s="95">
        <f t="shared" si="209"/>
        <v>0</v>
      </c>
      <c r="V14" s="115">
        <f>自然堂货架!V14+春夏货架!V14</f>
        <v>0</v>
      </c>
      <c r="W14" s="115">
        <f>自然堂货架!W14+春夏货架!W14</f>
        <v>0</v>
      </c>
      <c r="X14" s="117">
        <f>自然堂货架!X14+春夏货架!X14</f>
        <v>0</v>
      </c>
      <c r="Y14" s="114">
        <f>自然堂货架!Y14+春夏货架!Y14</f>
        <v>0</v>
      </c>
      <c r="Z14" s="115">
        <f>自然堂货架!Z14+春夏货架!Z14</f>
        <v>0</v>
      </c>
      <c r="AA14" s="95">
        <f t="shared" si="210"/>
        <v>0</v>
      </c>
      <c r="AB14" s="115">
        <f>自然堂货架!AB14+春夏货架!AB14</f>
        <v>0</v>
      </c>
      <c r="AC14" s="115">
        <f>自然堂货架!AC14+春夏货架!AC14</f>
        <v>0</v>
      </c>
      <c r="AD14" s="117">
        <f>自然堂货架!AD14+春夏货架!AD14</f>
        <v>0</v>
      </c>
      <c r="AE14" s="114">
        <f>自然堂货架!AE14+春夏货架!AE14</f>
        <v>0</v>
      </c>
      <c r="AF14" s="115">
        <f>自然堂货架!AF14+春夏货架!AF14</f>
        <v>0</v>
      </c>
      <c r="AG14" s="95">
        <f t="shared" si="211"/>
        <v>0</v>
      </c>
      <c r="AH14" s="115">
        <f>自然堂货架!AH14+春夏货架!AH14</f>
        <v>0</v>
      </c>
      <c r="AI14" s="115">
        <f>自然堂货架!AI14+春夏货架!AI14</f>
        <v>0</v>
      </c>
      <c r="AJ14" s="117">
        <f>自然堂货架!AJ14+春夏货架!AJ14</f>
        <v>0</v>
      </c>
      <c r="AK14" s="114">
        <f>自然堂货架!AK14+春夏货架!AK14</f>
        <v>0</v>
      </c>
      <c r="AL14" s="115">
        <f>自然堂货架!AL14+春夏货架!AL14</f>
        <v>0</v>
      </c>
      <c r="AM14" s="95">
        <f t="shared" si="212"/>
        <v>0</v>
      </c>
      <c r="AN14" s="115">
        <f>自然堂货架!AN14+春夏货架!AN14</f>
        <v>0</v>
      </c>
      <c r="AO14" s="115">
        <f>自然堂货架!AO14+春夏货架!AO14</f>
        <v>0</v>
      </c>
      <c r="AP14" s="117">
        <f>自然堂货架!AP14+春夏货架!AP14</f>
        <v>0</v>
      </c>
      <c r="AQ14" s="114">
        <f>自然堂货架!AQ14+春夏货架!AQ14</f>
        <v>0</v>
      </c>
      <c r="AR14" s="115">
        <f>自然堂货架!AR14+春夏货架!AR14</f>
        <v>0</v>
      </c>
      <c r="AS14" s="95">
        <f t="shared" si="213"/>
        <v>0</v>
      </c>
      <c r="AT14" s="115">
        <f>自然堂货架!AT14+春夏货架!AT14</f>
        <v>0</v>
      </c>
      <c r="AU14" s="115">
        <f>自然堂货架!AU14+春夏货架!AU14</f>
        <v>0</v>
      </c>
      <c r="AV14" s="117">
        <f>自然堂货架!AV14+春夏货架!AV14</f>
        <v>0</v>
      </c>
      <c r="AW14" s="114">
        <f>自然堂货架!AW14+春夏货架!AW14</f>
        <v>0</v>
      </c>
      <c r="AX14" s="115">
        <f>自然堂货架!AX14+春夏货架!AX14</f>
        <v>0</v>
      </c>
      <c r="AY14" s="95">
        <f t="shared" si="214"/>
        <v>0</v>
      </c>
      <c r="AZ14" s="115">
        <f>自然堂货架!AZ14+春夏货架!AZ14</f>
        <v>0</v>
      </c>
      <c r="BA14" s="115">
        <f>自然堂货架!BA14+春夏货架!BA14</f>
        <v>0</v>
      </c>
      <c r="BB14" s="117">
        <f>自然堂货架!BB14+春夏货架!BB14</f>
        <v>0</v>
      </c>
      <c r="BC14" s="114">
        <f>自然堂货架!BC14+春夏货架!BC14</f>
        <v>0</v>
      </c>
      <c r="BD14" s="115">
        <f>自然堂货架!BD14+春夏货架!BD14</f>
        <v>0</v>
      </c>
      <c r="BE14" s="95">
        <f t="shared" si="215"/>
        <v>0</v>
      </c>
      <c r="BF14" s="115">
        <f>自然堂货架!BF14+春夏货架!BF14</f>
        <v>0</v>
      </c>
      <c r="BG14" s="115">
        <f>自然堂货架!BG14+春夏货架!BG14</f>
        <v>0</v>
      </c>
      <c r="BH14" s="117">
        <f>自然堂货架!BH14+春夏货架!BH14</f>
        <v>0</v>
      </c>
      <c r="BI14" s="114">
        <f>自然堂货架!BI14+春夏货架!BI14</f>
        <v>0</v>
      </c>
      <c r="BJ14" s="115">
        <f>自然堂货架!BJ14+春夏货架!BJ14</f>
        <v>0</v>
      </c>
      <c r="BK14" s="95">
        <f t="shared" si="216"/>
        <v>0</v>
      </c>
      <c r="BL14" s="115">
        <f>自然堂货架!BL14+春夏货架!BL14</f>
        <v>0</v>
      </c>
      <c r="BM14" s="115">
        <f>自然堂货架!BM14+春夏货架!BM14</f>
        <v>0</v>
      </c>
      <c r="BN14" s="117">
        <f>自然堂货架!BN14+春夏货架!BN14</f>
        <v>0</v>
      </c>
      <c r="BO14" s="114">
        <f>自然堂货架!BO14+春夏货架!BO14</f>
        <v>0</v>
      </c>
      <c r="BP14" s="115">
        <f>自然堂货架!BP14+春夏货架!BP14</f>
        <v>0</v>
      </c>
      <c r="BQ14" s="95">
        <f t="shared" si="217"/>
        <v>0</v>
      </c>
      <c r="BR14" s="115">
        <f>自然堂货架!BR14+春夏货架!BR14</f>
        <v>0</v>
      </c>
      <c r="BS14" s="115">
        <f>自然堂货架!BS14+春夏货架!BS14</f>
        <v>0</v>
      </c>
      <c r="BT14" s="117">
        <f>自然堂货架!BT14+春夏货架!BT14</f>
        <v>0</v>
      </c>
      <c r="BU14" s="97">
        <f t="shared" si="218"/>
        <v>0</v>
      </c>
      <c r="BV14" s="95">
        <f t="shared" si="219"/>
        <v>0</v>
      </c>
      <c r="BW14" s="95">
        <f t="shared" si="220"/>
        <v>0</v>
      </c>
      <c r="BX14" s="95">
        <f t="shared" si="221"/>
        <v>0</v>
      </c>
      <c r="BY14" s="95">
        <f t="shared" si="221"/>
        <v>0</v>
      </c>
      <c r="BZ14" s="98">
        <f t="shared" si="221"/>
        <v>0</v>
      </c>
      <c r="CA14" s="88">
        <f t="shared" si="16"/>
        <v>0</v>
      </c>
      <c r="CB14" s="88">
        <f t="shared" si="17"/>
        <v>0</v>
      </c>
      <c r="CC14" s="88">
        <f t="shared" si="18"/>
        <v>0</v>
      </c>
      <c r="CD14" s="146">
        <f t="shared" si="19"/>
        <v>0</v>
      </c>
      <c r="CE14" s="146">
        <f t="shared" si="20"/>
        <v>0</v>
      </c>
      <c r="CF14" s="146">
        <f t="shared" si="21"/>
        <v>0</v>
      </c>
    </row>
    <row r="15" spans="1:84" s="127" customFormat="1" outlineLevel="1" x14ac:dyDescent="0.4">
      <c r="A15" s="129" t="s">
        <v>36</v>
      </c>
      <c r="B15" s="130" t="s">
        <v>14</v>
      </c>
      <c r="C15" s="114">
        <f>自然堂货架!C15+春夏货架!C15</f>
        <v>0</v>
      </c>
      <c r="D15" s="115">
        <f>自然堂货架!D15+春夏货架!D15</f>
        <v>0</v>
      </c>
      <c r="E15" s="116">
        <f t="shared" si="0"/>
        <v>0</v>
      </c>
      <c r="F15" s="117">
        <f>自然堂货架!F15+春夏货架!F15</f>
        <v>0</v>
      </c>
      <c r="G15" s="114">
        <f>自然堂货架!G15+春夏货架!G15</f>
        <v>0</v>
      </c>
      <c r="H15" s="115">
        <f>自然堂货架!H15+春夏货架!H15</f>
        <v>0</v>
      </c>
      <c r="I15" s="95">
        <f t="shared" si="207"/>
        <v>0</v>
      </c>
      <c r="J15" s="115">
        <f>自然堂货架!J15+春夏货架!J15</f>
        <v>0</v>
      </c>
      <c r="K15" s="115">
        <f>自然堂货架!K15+春夏货架!K15</f>
        <v>0</v>
      </c>
      <c r="L15" s="117">
        <f>自然堂货架!L15+春夏货架!L15</f>
        <v>0</v>
      </c>
      <c r="M15" s="114">
        <f>自然堂货架!M15+春夏货架!M15</f>
        <v>0</v>
      </c>
      <c r="N15" s="115">
        <f>自然堂货架!N15+春夏货架!N15</f>
        <v>0</v>
      </c>
      <c r="O15" s="95">
        <f t="shared" si="208"/>
        <v>0</v>
      </c>
      <c r="P15" s="115">
        <f>自然堂货架!P15+春夏货架!P15</f>
        <v>0</v>
      </c>
      <c r="Q15" s="115">
        <f>自然堂货架!Q15+春夏货架!Q15</f>
        <v>0</v>
      </c>
      <c r="R15" s="117">
        <f>自然堂货架!R15+春夏货架!R15</f>
        <v>0</v>
      </c>
      <c r="S15" s="114">
        <f>自然堂货架!S15+春夏货架!S15</f>
        <v>0</v>
      </c>
      <c r="T15" s="115">
        <f>自然堂货架!T15+春夏货架!T15</f>
        <v>0</v>
      </c>
      <c r="U15" s="95">
        <f t="shared" si="209"/>
        <v>0</v>
      </c>
      <c r="V15" s="115">
        <f>自然堂货架!V15+春夏货架!V15</f>
        <v>0</v>
      </c>
      <c r="W15" s="115">
        <f>自然堂货架!W15+春夏货架!W15</f>
        <v>0</v>
      </c>
      <c r="X15" s="117">
        <f>自然堂货架!X15+春夏货架!X15</f>
        <v>0</v>
      </c>
      <c r="Y15" s="114">
        <f>自然堂货架!Y15+春夏货架!Y15</f>
        <v>0</v>
      </c>
      <c r="Z15" s="115">
        <f>自然堂货架!Z15+春夏货架!Z15</f>
        <v>0</v>
      </c>
      <c r="AA15" s="95">
        <f t="shared" si="210"/>
        <v>0</v>
      </c>
      <c r="AB15" s="115">
        <f>自然堂货架!AB15+春夏货架!AB15</f>
        <v>0</v>
      </c>
      <c r="AC15" s="115">
        <f>自然堂货架!AC15+春夏货架!AC15</f>
        <v>0</v>
      </c>
      <c r="AD15" s="117">
        <f>自然堂货架!AD15+春夏货架!AD15</f>
        <v>0</v>
      </c>
      <c r="AE15" s="114">
        <f>自然堂货架!AE15+春夏货架!AE15</f>
        <v>0</v>
      </c>
      <c r="AF15" s="115">
        <f>自然堂货架!AF15+春夏货架!AF15</f>
        <v>0</v>
      </c>
      <c r="AG15" s="95">
        <f t="shared" si="211"/>
        <v>0</v>
      </c>
      <c r="AH15" s="115">
        <f>自然堂货架!AH15+春夏货架!AH15</f>
        <v>0</v>
      </c>
      <c r="AI15" s="115">
        <f>自然堂货架!AI15+春夏货架!AI15</f>
        <v>0</v>
      </c>
      <c r="AJ15" s="117">
        <f>自然堂货架!AJ15+春夏货架!AJ15</f>
        <v>0</v>
      </c>
      <c r="AK15" s="114">
        <f>自然堂货架!AK15+春夏货架!AK15</f>
        <v>0</v>
      </c>
      <c r="AL15" s="115">
        <f>自然堂货架!AL15+春夏货架!AL15</f>
        <v>0</v>
      </c>
      <c r="AM15" s="95">
        <f t="shared" si="212"/>
        <v>0</v>
      </c>
      <c r="AN15" s="115">
        <f>自然堂货架!AN15+春夏货架!AN15</f>
        <v>0</v>
      </c>
      <c r="AO15" s="115">
        <f>自然堂货架!AO15+春夏货架!AO15</f>
        <v>0</v>
      </c>
      <c r="AP15" s="117">
        <f>自然堂货架!AP15+春夏货架!AP15</f>
        <v>0</v>
      </c>
      <c r="AQ15" s="114">
        <f>自然堂货架!AQ15+春夏货架!AQ15</f>
        <v>0</v>
      </c>
      <c r="AR15" s="115">
        <f>自然堂货架!AR15+春夏货架!AR15</f>
        <v>0</v>
      </c>
      <c r="AS15" s="95">
        <f t="shared" si="213"/>
        <v>0</v>
      </c>
      <c r="AT15" s="115">
        <f>自然堂货架!AT15+春夏货架!AT15</f>
        <v>0</v>
      </c>
      <c r="AU15" s="115">
        <f>自然堂货架!AU15+春夏货架!AU15</f>
        <v>0</v>
      </c>
      <c r="AV15" s="117">
        <f>自然堂货架!AV15+春夏货架!AV15</f>
        <v>0</v>
      </c>
      <c r="AW15" s="114">
        <f>自然堂货架!AW15+春夏货架!AW15</f>
        <v>0</v>
      </c>
      <c r="AX15" s="115">
        <f>自然堂货架!AX15+春夏货架!AX15</f>
        <v>0</v>
      </c>
      <c r="AY15" s="95">
        <f t="shared" si="214"/>
        <v>0</v>
      </c>
      <c r="AZ15" s="115">
        <f>自然堂货架!AZ15+春夏货架!AZ15</f>
        <v>0</v>
      </c>
      <c r="BA15" s="115">
        <f>自然堂货架!BA15+春夏货架!BA15</f>
        <v>0</v>
      </c>
      <c r="BB15" s="117">
        <f>自然堂货架!BB15+春夏货架!BB15</f>
        <v>0</v>
      </c>
      <c r="BC15" s="114">
        <f>自然堂货架!BC15+春夏货架!BC15</f>
        <v>0</v>
      </c>
      <c r="BD15" s="115">
        <f>自然堂货架!BD15+春夏货架!BD15</f>
        <v>0</v>
      </c>
      <c r="BE15" s="95">
        <f t="shared" si="215"/>
        <v>0</v>
      </c>
      <c r="BF15" s="115">
        <f>自然堂货架!BF15+春夏货架!BF15</f>
        <v>0</v>
      </c>
      <c r="BG15" s="115">
        <f>自然堂货架!BG15+春夏货架!BG15</f>
        <v>0</v>
      </c>
      <c r="BH15" s="117">
        <f>自然堂货架!BH15+春夏货架!BH15</f>
        <v>0</v>
      </c>
      <c r="BI15" s="114">
        <f>自然堂货架!BI15+春夏货架!BI15</f>
        <v>0</v>
      </c>
      <c r="BJ15" s="115">
        <f>自然堂货架!BJ15+春夏货架!BJ15</f>
        <v>0</v>
      </c>
      <c r="BK15" s="95">
        <f t="shared" si="216"/>
        <v>0</v>
      </c>
      <c r="BL15" s="115">
        <f>自然堂货架!BL15+春夏货架!BL15</f>
        <v>0</v>
      </c>
      <c r="BM15" s="115">
        <f>自然堂货架!BM15+春夏货架!BM15</f>
        <v>0</v>
      </c>
      <c r="BN15" s="117">
        <f>自然堂货架!BN15+春夏货架!BN15</f>
        <v>0</v>
      </c>
      <c r="BO15" s="114">
        <f>自然堂货架!BO15+春夏货架!BO15</f>
        <v>0.48371980000000003</v>
      </c>
      <c r="BP15" s="115">
        <f>自然堂货架!BP15+春夏货架!BP15</f>
        <v>0</v>
      </c>
      <c r="BQ15" s="95">
        <f t="shared" si="217"/>
        <v>0.48371980000000003</v>
      </c>
      <c r="BR15" s="115">
        <f>自然堂货架!BR15+春夏货架!BR15</f>
        <v>0</v>
      </c>
      <c r="BS15" s="115">
        <f>自然堂货架!BS15+春夏货架!BS15</f>
        <v>0</v>
      </c>
      <c r="BT15" s="117">
        <f>自然堂货架!BT15+春夏货架!BT15</f>
        <v>0</v>
      </c>
      <c r="BU15" s="97">
        <f t="shared" si="218"/>
        <v>0.48371980000000003</v>
      </c>
      <c r="BV15" s="95">
        <f t="shared" si="219"/>
        <v>0</v>
      </c>
      <c r="BW15" s="95">
        <f t="shared" si="220"/>
        <v>0.48371980000000003</v>
      </c>
      <c r="BX15" s="95">
        <f t="shared" si="221"/>
        <v>0</v>
      </c>
      <c r="BY15" s="95">
        <f t="shared" si="221"/>
        <v>0</v>
      </c>
      <c r="BZ15" s="98">
        <f t="shared" si="221"/>
        <v>0</v>
      </c>
      <c r="CA15" s="88">
        <f t="shared" si="16"/>
        <v>0.48371980000000003</v>
      </c>
      <c r="CB15" s="88">
        <f t="shared" si="17"/>
        <v>0</v>
      </c>
      <c r="CC15" s="88">
        <f t="shared" si="18"/>
        <v>0</v>
      </c>
      <c r="CD15" s="146">
        <f t="shared" si="19"/>
        <v>0</v>
      </c>
      <c r="CE15" s="146">
        <f t="shared" si="20"/>
        <v>0</v>
      </c>
      <c r="CF15" s="146">
        <f t="shared" si="21"/>
        <v>0</v>
      </c>
    </row>
    <row r="16" spans="1:84" s="127" customFormat="1" outlineLevel="1" x14ac:dyDescent="0.4">
      <c r="A16" s="129" t="s">
        <v>37</v>
      </c>
      <c r="B16" s="130" t="s">
        <v>22</v>
      </c>
      <c r="C16" s="114">
        <f>自然堂货架!C16+春夏货架!C16</f>
        <v>0</v>
      </c>
      <c r="D16" s="115">
        <f>自然堂货架!D16+春夏货架!D16</f>
        <v>0</v>
      </c>
      <c r="E16" s="116">
        <f t="shared" si="0"/>
        <v>0</v>
      </c>
      <c r="F16" s="117">
        <f>自然堂货架!F16+春夏货架!F16</f>
        <v>0</v>
      </c>
      <c r="G16" s="114">
        <f>自然堂货架!G16+春夏货架!G16</f>
        <v>0</v>
      </c>
      <c r="H16" s="115">
        <f>自然堂货架!H16+春夏货架!H16</f>
        <v>0</v>
      </c>
      <c r="I16" s="95">
        <f t="shared" si="207"/>
        <v>0</v>
      </c>
      <c r="J16" s="115">
        <f>自然堂货架!J16+春夏货架!J16</f>
        <v>0</v>
      </c>
      <c r="K16" s="115">
        <f>自然堂货架!K16+春夏货架!K16</f>
        <v>0</v>
      </c>
      <c r="L16" s="117">
        <f>自然堂货架!L16+春夏货架!L16</f>
        <v>0</v>
      </c>
      <c r="M16" s="114">
        <f>自然堂货架!M16+春夏货架!M16</f>
        <v>0</v>
      </c>
      <c r="N16" s="115">
        <f>自然堂货架!N16+春夏货架!N16</f>
        <v>0</v>
      </c>
      <c r="O16" s="95">
        <f t="shared" si="208"/>
        <v>0</v>
      </c>
      <c r="P16" s="115">
        <f>自然堂货架!P16+春夏货架!P16</f>
        <v>0</v>
      </c>
      <c r="Q16" s="115">
        <f>自然堂货架!Q16+春夏货架!Q16</f>
        <v>0</v>
      </c>
      <c r="R16" s="117">
        <f>自然堂货架!R16+春夏货架!R16</f>
        <v>0</v>
      </c>
      <c r="S16" s="114">
        <f>自然堂货架!S16+春夏货架!S16</f>
        <v>0</v>
      </c>
      <c r="T16" s="115">
        <f>自然堂货架!T16+春夏货架!T16</f>
        <v>0</v>
      </c>
      <c r="U16" s="95">
        <f t="shared" si="209"/>
        <v>0</v>
      </c>
      <c r="V16" s="115">
        <f>自然堂货架!V16+春夏货架!V16</f>
        <v>0</v>
      </c>
      <c r="W16" s="115">
        <f>自然堂货架!W16+春夏货架!W16</f>
        <v>0</v>
      </c>
      <c r="X16" s="117">
        <f>自然堂货架!X16+春夏货架!X16</f>
        <v>0</v>
      </c>
      <c r="Y16" s="114">
        <f>自然堂货架!Y16+春夏货架!Y16</f>
        <v>0</v>
      </c>
      <c r="Z16" s="115">
        <f>自然堂货架!Z16+春夏货架!Z16</f>
        <v>0</v>
      </c>
      <c r="AA16" s="95">
        <f t="shared" si="210"/>
        <v>0</v>
      </c>
      <c r="AB16" s="115">
        <f>自然堂货架!AB16+春夏货架!AB16</f>
        <v>0</v>
      </c>
      <c r="AC16" s="115">
        <f>自然堂货架!AC16+春夏货架!AC16</f>
        <v>0</v>
      </c>
      <c r="AD16" s="117">
        <f>自然堂货架!AD16+春夏货架!AD16</f>
        <v>0</v>
      </c>
      <c r="AE16" s="114">
        <f>自然堂货架!AE16+春夏货架!AE16</f>
        <v>0</v>
      </c>
      <c r="AF16" s="115">
        <f>自然堂货架!AF16+春夏货架!AF16</f>
        <v>0</v>
      </c>
      <c r="AG16" s="95">
        <f t="shared" si="211"/>
        <v>0</v>
      </c>
      <c r="AH16" s="115">
        <f>自然堂货架!AH16+春夏货架!AH16</f>
        <v>0</v>
      </c>
      <c r="AI16" s="115">
        <f>自然堂货架!AI16+春夏货架!AI16</f>
        <v>0</v>
      </c>
      <c r="AJ16" s="117">
        <f>自然堂货架!AJ16+春夏货架!AJ16</f>
        <v>0</v>
      </c>
      <c r="AK16" s="114">
        <f>自然堂货架!AK16+春夏货架!AK16</f>
        <v>0</v>
      </c>
      <c r="AL16" s="115">
        <f>自然堂货架!AL16+春夏货架!AL16</f>
        <v>0</v>
      </c>
      <c r="AM16" s="95">
        <f t="shared" si="212"/>
        <v>0</v>
      </c>
      <c r="AN16" s="115">
        <f>自然堂货架!AN16+春夏货架!AN16</f>
        <v>0</v>
      </c>
      <c r="AO16" s="115">
        <f>自然堂货架!AO16+春夏货架!AO16</f>
        <v>0</v>
      </c>
      <c r="AP16" s="117">
        <f>自然堂货架!AP16+春夏货架!AP16</f>
        <v>0</v>
      </c>
      <c r="AQ16" s="114">
        <f>自然堂货架!AQ16+春夏货架!AQ16</f>
        <v>0</v>
      </c>
      <c r="AR16" s="115">
        <f>自然堂货架!AR16+春夏货架!AR16</f>
        <v>0</v>
      </c>
      <c r="AS16" s="95">
        <f t="shared" si="213"/>
        <v>0</v>
      </c>
      <c r="AT16" s="115">
        <f>自然堂货架!AT16+春夏货架!AT16</f>
        <v>0</v>
      </c>
      <c r="AU16" s="115">
        <f>自然堂货架!AU16+春夏货架!AU16</f>
        <v>0</v>
      </c>
      <c r="AV16" s="117">
        <f>自然堂货架!AV16+春夏货架!AV16</f>
        <v>0</v>
      </c>
      <c r="AW16" s="114">
        <f>自然堂货架!AW16+春夏货架!AW16</f>
        <v>0</v>
      </c>
      <c r="AX16" s="115">
        <f>自然堂货架!AX16+春夏货架!AX16</f>
        <v>0</v>
      </c>
      <c r="AY16" s="95">
        <f t="shared" si="214"/>
        <v>0</v>
      </c>
      <c r="AZ16" s="115">
        <f>自然堂货架!AZ16+春夏货架!AZ16</f>
        <v>0</v>
      </c>
      <c r="BA16" s="115">
        <f>自然堂货架!BA16+春夏货架!BA16</f>
        <v>0</v>
      </c>
      <c r="BB16" s="117">
        <f>自然堂货架!BB16+春夏货架!BB16</f>
        <v>0</v>
      </c>
      <c r="BC16" s="114">
        <f>自然堂货架!BC16+春夏货架!BC16</f>
        <v>0</v>
      </c>
      <c r="BD16" s="115">
        <f>自然堂货架!BD16+春夏货架!BD16</f>
        <v>0</v>
      </c>
      <c r="BE16" s="95">
        <f t="shared" si="215"/>
        <v>0</v>
      </c>
      <c r="BF16" s="115">
        <f>自然堂货架!BF16+春夏货架!BF16</f>
        <v>0</v>
      </c>
      <c r="BG16" s="115">
        <f>自然堂货架!BG16+春夏货架!BG16</f>
        <v>0</v>
      </c>
      <c r="BH16" s="117">
        <f>自然堂货架!BH16+春夏货架!BH16</f>
        <v>0</v>
      </c>
      <c r="BI16" s="114">
        <f>自然堂货架!BI16+春夏货架!BI16</f>
        <v>0</v>
      </c>
      <c r="BJ16" s="115">
        <f>自然堂货架!BJ16+春夏货架!BJ16</f>
        <v>0</v>
      </c>
      <c r="BK16" s="95">
        <f t="shared" si="216"/>
        <v>0</v>
      </c>
      <c r="BL16" s="115">
        <f>自然堂货架!BL16+春夏货架!BL16</f>
        <v>0</v>
      </c>
      <c r="BM16" s="115">
        <f>自然堂货架!BM16+春夏货架!BM16</f>
        <v>0</v>
      </c>
      <c r="BN16" s="117">
        <f>自然堂货架!BN16+春夏货架!BN16</f>
        <v>0</v>
      </c>
      <c r="BO16" s="114">
        <f>自然堂货架!BO16+春夏货架!BO16</f>
        <v>0</v>
      </c>
      <c r="BP16" s="115">
        <f>自然堂货架!BP16+春夏货架!BP16</f>
        <v>0</v>
      </c>
      <c r="BQ16" s="95">
        <f t="shared" si="217"/>
        <v>0</v>
      </c>
      <c r="BR16" s="115">
        <f>自然堂货架!BR16+春夏货架!BR16</f>
        <v>0</v>
      </c>
      <c r="BS16" s="115">
        <f>自然堂货架!BS16+春夏货架!BS16</f>
        <v>0</v>
      </c>
      <c r="BT16" s="117">
        <f>自然堂货架!BT16+春夏货架!BT16</f>
        <v>0</v>
      </c>
      <c r="BU16" s="97">
        <f t="shared" si="218"/>
        <v>0</v>
      </c>
      <c r="BV16" s="95">
        <f t="shared" si="219"/>
        <v>0</v>
      </c>
      <c r="BW16" s="95">
        <f t="shared" si="220"/>
        <v>0</v>
      </c>
      <c r="BX16" s="95">
        <f t="shared" si="221"/>
        <v>0</v>
      </c>
      <c r="BY16" s="95">
        <f t="shared" si="221"/>
        <v>0</v>
      </c>
      <c r="BZ16" s="98">
        <f t="shared" si="221"/>
        <v>0</v>
      </c>
      <c r="CA16" s="88">
        <f t="shared" si="16"/>
        <v>0</v>
      </c>
      <c r="CB16" s="88">
        <f t="shared" si="17"/>
        <v>0</v>
      </c>
      <c r="CC16" s="88">
        <f t="shared" si="18"/>
        <v>0</v>
      </c>
      <c r="CD16" s="146">
        <f t="shared" si="19"/>
        <v>0</v>
      </c>
      <c r="CE16" s="146">
        <f t="shared" si="20"/>
        <v>0</v>
      </c>
      <c r="CF16" s="146">
        <f t="shared" si="21"/>
        <v>0</v>
      </c>
    </row>
    <row r="17" spans="1:84" s="127" customFormat="1" outlineLevel="1" x14ac:dyDescent="0.4">
      <c r="A17" s="129" t="s">
        <v>38</v>
      </c>
      <c r="B17" s="130" t="s">
        <v>23</v>
      </c>
      <c r="C17" s="114">
        <f>自然堂货架!C17+春夏货架!C17</f>
        <v>0</v>
      </c>
      <c r="D17" s="115">
        <f>自然堂货架!D17+春夏货架!D17</f>
        <v>0</v>
      </c>
      <c r="E17" s="116">
        <f t="shared" si="0"/>
        <v>0</v>
      </c>
      <c r="F17" s="117">
        <f>自然堂货架!F17+春夏货架!F17</f>
        <v>0</v>
      </c>
      <c r="G17" s="114">
        <f>自然堂货架!G17+春夏货架!G17</f>
        <v>0</v>
      </c>
      <c r="H17" s="115">
        <f>自然堂货架!H17+春夏货架!H17</f>
        <v>0</v>
      </c>
      <c r="I17" s="95">
        <f t="shared" si="207"/>
        <v>0</v>
      </c>
      <c r="J17" s="115">
        <f>自然堂货架!J17+春夏货架!J17</f>
        <v>0</v>
      </c>
      <c r="K17" s="115">
        <f>自然堂货架!K17+春夏货架!K17</f>
        <v>0</v>
      </c>
      <c r="L17" s="117">
        <f>自然堂货架!L17+春夏货架!L17</f>
        <v>0</v>
      </c>
      <c r="M17" s="114">
        <f>自然堂货架!M17+春夏货架!M17</f>
        <v>0</v>
      </c>
      <c r="N17" s="115">
        <f>自然堂货架!N17+春夏货架!N17</f>
        <v>0</v>
      </c>
      <c r="O17" s="95">
        <f t="shared" si="208"/>
        <v>0</v>
      </c>
      <c r="P17" s="115">
        <f>自然堂货架!P17+春夏货架!P17</f>
        <v>0</v>
      </c>
      <c r="Q17" s="115">
        <f>自然堂货架!Q17+春夏货架!Q17</f>
        <v>0</v>
      </c>
      <c r="R17" s="117">
        <f>自然堂货架!R17+春夏货架!R17</f>
        <v>0</v>
      </c>
      <c r="S17" s="114">
        <f>自然堂货架!S17+春夏货架!S17</f>
        <v>0</v>
      </c>
      <c r="T17" s="115">
        <f>自然堂货架!T17+春夏货架!T17</f>
        <v>0</v>
      </c>
      <c r="U17" s="95">
        <f t="shared" si="209"/>
        <v>0</v>
      </c>
      <c r="V17" s="115">
        <f>自然堂货架!V17+春夏货架!V17</f>
        <v>0</v>
      </c>
      <c r="W17" s="115">
        <f>自然堂货架!W17+春夏货架!W17</f>
        <v>0</v>
      </c>
      <c r="X17" s="117">
        <f>自然堂货架!X17+春夏货架!X17</f>
        <v>0</v>
      </c>
      <c r="Y17" s="114">
        <f>自然堂货架!Y17+春夏货架!Y17</f>
        <v>0</v>
      </c>
      <c r="Z17" s="115">
        <f>自然堂货架!Z17+春夏货架!Z17</f>
        <v>0</v>
      </c>
      <c r="AA17" s="95">
        <f t="shared" si="210"/>
        <v>0</v>
      </c>
      <c r="AB17" s="115">
        <f>自然堂货架!AB17+春夏货架!AB17</f>
        <v>0</v>
      </c>
      <c r="AC17" s="115">
        <f>自然堂货架!AC17+春夏货架!AC17</f>
        <v>0</v>
      </c>
      <c r="AD17" s="117">
        <f>自然堂货架!AD17+春夏货架!AD17</f>
        <v>0</v>
      </c>
      <c r="AE17" s="114">
        <f>自然堂货架!AE17+春夏货架!AE17</f>
        <v>0</v>
      </c>
      <c r="AF17" s="115">
        <f>自然堂货架!AF17+春夏货架!AF17</f>
        <v>0</v>
      </c>
      <c r="AG17" s="95">
        <f t="shared" si="211"/>
        <v>0</v>
      </c>
      <c r="AH17" s="115">
        <f>自然堂货架!AH17+春夏货架!AH17</f>
        <v>0</v>
      </c>
      <c r="AI17" s="115">
        <f>自然堂货架!AI17+春夏货架!AI17</f>
        <v>0</v>
      </c>
      <c r="AJ17" s="117">
        <f>自然堂货架!AJ17+春夏货架!AJ17</f>
        <v>0</v>
      </c>
      <c r="AK17" s="114">
        <f>自然堂货架!AK17+春夏货架!AK17</f>
        <v>0</v>
      </c>
      <c r="AL17" s="115">
        <f>自然堂货架!AL17+春夏货架!AL17</f>
        <v>0</v>
      </c>
      <c r="AM17" s="95">
        <f t="shared" si="212"/>
        <v>0</v>
      </c>
      <c r="AN17" s="115">
        <f>自然堂货架!AN17+春夏货架!AN17</f>
        <v>0</v>
      </c>
      <c r="AO17" s="115">
        <f>自然堂货架!AO17+春夏货架!AO17</f>
        <v>0</v>
      </c>
      <c r="AP17" s="117">
        <f>自然堂货架!AP17+春夏货架!AP17</f>
        <v>0</v>
      </c>
      <c r="AQ17" s="114">
        <f>自然堂货架!AQ17+春夏货架!AQ17</f>
        <v>0</v>
      </c>
      <c r="AR17" s="115">
        <f>自然堂货架!AR17+春夏货架!AR17</f>
        <v>0</v>
      </c>
      <c r="AS17" s="95">
        <f t="shared" si="213"/>
        <v>0</v>
      </c>
      <c r="AT17" s="115">
        <f>自然堂货架!AT17+春夏货架!AT17</f>
        <v>0</v>
      </c>
      <c r="AU17" s="115">
        <f>自然堂货架!AU17+春夏货架!AU17</f>
        <v>0</v>
      </c>
      <c r="AV17" s="117">
        <f>自然堂货架!AV17+春夏货架!AV17</f>
        <v>0</v>
      </c>
      <c r="AW17" s="114">
        <f>自然堂货架!AW17+春夏货架!AW17</f>
        <v>0</v>
      </c>
      <c r="AX17" s="115">
        <f>自然堂货架!AX17+春夏货架!AX17</f>
        <v>0</v>
      </c>
      <c r="AY17" s="95">
        <f t="shared" si="214"/>
        <v>0</v>
      </c>
      <c r="AZ17" s="115">
        <f>自然堂货架!AZ17+春夏货架!AZ17</f>
        <v>0</v>
      </c>
      <c r="BA17" s="115">
        <f>自然堂货架!BA17+春夏货架!BA17</f>
        <v>0</v>
      </c>
      <c r="BB17" s="117">
        <f>自然堂货架!BB17+春夏货架!BB17</f>
        <v>0</v>
      </c>
      <c r="BC17" s="114">
        <f>自然堂货架!BC17+春夏货架!BC17</f>
        <v>0</v>
      </c>
      <c r="BD17" s="115">
        <f>自然堂货架!BD17+春夏货架!BD17</f>
        <v>0</v>
      </c>
      <c r="BE17" s="95">
        <f t="shared" si="215"/>
        <v>0</v>
      </c>
      <c r="BF17" s="115">
        <f>自然堂货架!BF17+春夏货架!BF17</f>
        <v>0</v>
      </c>
      <c r="BG17" s="115">
        <f>自然堂货架!BG17+春夏货架!BG17</f>
        <v>0</v>
      </c>
      <c r="BH17" s="117">
        <f>自然堂货架!BH17+春夏货架!BH17</f>
        <v>0</v>
      </c>
      <c r="BI17" s="114">
        <f>自然堂货架!BI17+春夏货架!BI17</f>
        <v>0</v>
      </c>
      <c r="BJ17" s="115">
        <f>自然堂货架!BJ17+春夏货架!BJ17</f>
        <v>0</v>
      </c>
      <c r="BK17" s="95">
        <f t="shared" si="216"/>
        <v>0</v>
      </c>
      <c r="BL17" s="115">
        <f>自然堂货架!BL17+春夏货架!BL17</f>
        <v>0</v>
      </c>
      <c r="BM17" s="115">
        <f>自然堂货架!BM17+春夏货架!BM17</f>
        <v>0</v>
      </c>
      <c r="BN17" s="117">
        <f>自然堂货架!BN17+春夏货架!BN17</f>
        <v>0</v>
      </c>
      <c r="BO17" s="114">
        <f>自然堂货架!BO17+春夏货架!BO17</f>
        <v>5.8183948299999996E-2</v>
      </c>
      <c r="BP17" s="115">
        <f>自然堂货架!BP17+春夏货架!BP17</f>
        <v>0</v>
      </c>
      <c r="BQ17" s="95">
        <f t="shared" si="217"/>
        <v>5.8183948299999996E-2</v>
      </c>
      <c r="BR17" s="115">
        <f>自然堂货架!BR17+春夏货架!BR17</f>
        <v>0</v>
      </c>
      <c r="BS17" s="115">
        <f>自然堂货架!BS17+春夏货架!BS17</f>
        <v>0</v>
      </c>
      <c r="BT17" s="117">
        <f>自然堂货架!BT17+春夏货架!BT17</f>
        <v>0</v>
      </c>
      <c r="BU17" s="97">
        <f t="shared" si="218"/>
        <v>5.8183948299999996E-2</v>
      </c>
      <c r="BV17" s="95">
        <f t="shared" si="219"/>
        <v>0</v>
      </c>
      <c r="BW17" s="95">
        <f t="shared" si="220"/>
        <v>5.8183948299999996E-2</v>
      </c>
      <c r="BX17" s="95">
        <f t="shared" si="221"/>
        <v>0</v>
      </c>
      <c r="BY17" s="95">
        <f t="shared" si="221"/>
        <v>0</v>
      </c>
      <c r="BZ17" s="98">
        <f t="shared" si="221"/>
        <v>0</v>
      </c>
      <c r="CA17" s="88">
        <f t="shared" si="16"/>
        <v>5.8183948299999996E-2</v>
      </c>
      <c r="CB17" s="88">
        <f t="shared" si="17"/>
        <v>0</v>
      </c>
      <c r="CC17" s="88">
        <f t="shared" si="18"/>
        <v>0</v>
      </c>
      <c r="CD17" s="146">
        <f t="shared" si="19"/>
        <v>0</v>
      </c>
      <c r="CE17" s="146">
        <f t="shared" si="20"/>
        <v>0</v>
      </c>
      <c r="CF17" s="146">
        <f t="shared" si="21"/>
        <v>0</v>
      </c>
    </row>
    <row r="18" spans="1:84" s="127" customFormat="1" outlineLevel="1" x14ac:dyDescent="0.4">
      <c r="A18" s="129" t="s">
        <v>39</v>
      </c>
      <c r="B18" s="130" t="s">
        <v>26</v>
      </c>
      <c r="C18" s="114">
        <f>自然堂货架!C18+春夏货架!C18</f>
        <v>0.75471699999999997</v>
      </c>
      <c r="D18" s="115">
        <f>自然堂货架!D18+春夏货架!D18</f>
        <v>6.8203379999999996</v>
      </c>
      <c r="E18" s="116">
        <f t="shared" si="0"/>
        <v>0.75471699999999997</v>
      </c>
      <c r="F18" s="117">
        <f>自然堂货架!F18+春夏货架!F18</f>
        <v>0.75471699999999997</v>
      </c>
      <c r="G18" s="114">
        <f>自然堂货架!G18+春夏货架!G18</f>
        <v>-28.175019999999996</v>
      </c>
      <c r="H18" s="115">
        <f>自然堂货架!H18+春夏货架!H18</f>
        <v>0</v>
      </c>
      <c r="I18" s="95">
        <f t="shared" si="207"/>
        <v>-28.175019999999996</v>
      </c>
      <c r="J18" s="115">
        <f>自然堂货架!J18+春夏货架!J18</f>
        <v>17.926834000000003</v>
      </c>
      <c r="K18" s="115">
        <f>自然堂货架!K18+春夏货架!K18</f>
        <v>-28.175019999999996</v>
      </c>
      <c r="L18" s="117">
        <f>自然堂货架!L18+春夏货架!L18</f>
        <v>-28.175019999999996</v>
      </c>
      <c r="M18" s="114">
        <f>自然堂货架!M18+春夏货架!M18</f>
        <v>-9.9999999999999995E-7</v>
      </c>
      <c r="N18" s="115">
        <f>自然堂货架!N18+春夏货架!N18</f>
        <v>0</v>
      </c>
      <c r="O18" s="95">
        <f t="shared" si="208"/>
        <v>-9.9999999999999995E-7</v>
      </c>
      <c r="P18" s="115">
        <f>自然堂货架!P18+春夏货架!P18</f>
        <v>21.054039</v>
      </c>
      <c r="Q18" s="115">
        <f>自然堂货架!Q18+春夏货架!Q18</f>
        <v>-9.9999999999999995E-7</v>
      </c>
      <c r="R18" s="117">
        <f>自然堂货架!R18+春夏货架!R18</f>
        <v>-9.9999999999999995E-7</v>
      </c>
      <c r="S18" s="114">
        <f>自然堂货架!S18+春夏货架!S18</f>
        <v>0</v>
      </c>
      <c r="T18" s="115">
        <f>自然堂货架!T18+春夏货架!T18</f>
        <v>0</v>
      </c>
      <c r="U18" s="95">
        <f t="shared" si="209"/>
        <v>0</v>
      </c>
      <c r="V18" s="115">
        <f>自然堂货架!V18+春夏货架!V18</f>
        <v>30.678617000000003</v>
      </c>
      <c r="W18" s="115">
        <f>自然堂货架!W18+春夏货架!W18</f>
        <v>0</v>
      </c>
      <c r="X18" s="117">
        <f>自然堂货架!X18+春夏货架!X18</f>
        <v>0</v>
      </c>
      <c r="Y18" s="114">
        <f>自然堂货架!Y18+春夏货架!Y18</f>
        <v>7.0195709999999991</v>
      </c>
      <c r="Z18" s="115">
        <f>自然堂货架!Z18+春夏货架!Z18</f>
        <v>0</v>
      </c>
      <c r="AA18" s="95">
        <f t="shared" si="210"/>
        <v>7.0195709999999991</v>
      </c>
      <c r="AB18" s="115">
        <f>自然堂货架!AB18+春夏货架!AB18</f>
        <v>89.337687999999986</v>
      </c>
      <c r="AC18" s="115">
        <f>自然堂货架!AC18+春夏货架!AC18</f>
        <v>7.0195709999999991</v>
      </c>
      <c r="AD18" s="117">
        <f>自然堂货架!AD18+春夏货架!AD18</f>
        <v>7.0195709999999991</v>
      </c>
      <c r="AE18" s="114">
        <f>自然堂货架!AE18+春夏货架!AE18</f>
        <v>-1.7447050000000002</v>
      </c>
      <c r="AF18" s="115">
        <f>自然堂货架!AF18+春夏货架!AF18</f>
        <v>0</v>
      </c>
      <c r="AG18" s="95">
        <f t="shared" si="211"/>
        <v>-1.7447050000000002</v>
      </c>
      <c r="AH18" s="115">
        <f>自然堂货架!AH18+春夏货架!AH18</f>
        <v>120.50912500000001</v>
      </c>
      <c r="AI18" s="115">
        <f>自然堂货架!AI18+春夏货架!AI18</f>
        <v>-1.7447050000000002</v>
      </c>
      <c r="AJ18" s="117">
        <f>自然堂货架!AJ18+春夏货架!AJ18</f>
        <v>-1.7447050000000002</v>
      </c>
      <c r="AK18" s="114">
        <f>自然堂货架!AK18+春夏货架!AK18</f>
        <v>0.9281910000000001</v>
      </c>
      <c r="AL18" s="115">
        <f>自然堂货架!AL18+春夏货架!AL18</f>
        <v>0</v>
      </c>
      <c r="AM18" s="95">
        <f t="shared" si="212"/>
        <v>0.9281910000000001</v>
      </c>
      <c r="AN18" s="115">
        <f>自然堂货架!AN18+春夏货架!AN18</f>
        <v>224.30176499999996</v>
      </c>
      <c r="AO18" s="115">
        <f>自然堂货架!AO18+春夏货架!AO18</f>
        <v>12.466666666666667</v>
      </c>
      <c r="AP18" s="117">
        <f>自然堂货架!AP18+春夏货架!AP18</f>
        <v>12.466666666666667</v>
      </c>
      <c r="AQ18" s="114">
        <f>自然堂货架!AQ18+春夏货架!AQ18</f>
        <v>0.36945599999999995</v>
      </c>
      <c r="AR18" s="115">
        <f>自然堂货架!AR18+春夏货架!AR18</f>
        <v>0</v>
      </c>
      <c r="AS18" s="95">
        <f t="shared" si="213"/>
        <v>0.36945599999999995</v>
      </c>
      <c r="AT18" s="115">
        <f>自然堂货架!AT18+春夏货架!AT18</f>
        <v>13.084445000000001</v>
      </c>
      <c r="AU18" s="115">
        <f>自然堂货架!AU18+春夏货架!AU18</f>
        <v>1.4666666666666668</v>
      </c>
      <c r="AV18" s="117">
        <f>自然堂货架!AV18+春夏货架!AV18</f>
        <v>1.4666666666666668</v>
      </c>
      <c r="AW18" s="114">
        <f>自然堂货架!AW18+春夏货架!AW18</f>
        <v>0.87254799999999999</v>
      </c>
      <c r="AX18" s="115">
        <f>自然堂货架!AX18+春夏货架!AX18</f>
        <v>0</v>
      </c>
      <c r="AY18" s="95">
        <f t="shared" si="214"/>
        <v>0.87254799999999999</v>
      </c>
      <c r="AZ18" s="115">
        <f>自然堂货架!AZ18+春夏货架!AZ18</f>
        <v>-229.526723</v>
      </c>
      <c r="BA18" s="115">
        <f>自然堂货架!BA18+春夏货架!BA18</f>
        <v>1.4666666666666668</v>
      </c>
      <c r="BB18" s="117">
        <f>自然堂货架!BB18+春夏货架!BB18</f>
        <v>1.4666666666666668</v>
      </c>
      <c r="BC18" s="114">
        <f>自然堂货架!BC18+春夏货架!BC18</f>
        <v>0.35650400000000004</v>
      </c>
      <c r="BD18" s="115">
        <f>自然堂货架!BD18+春夏货架!BD18</f>
        <v>0</v>
      </c>
      <c r="BE18" s="95">
        <f t="shared" si="215"/>
        <v>0.35650400000000004</v>
      </c>
      <c r="BF18" s="115">
        <f>自然堂货架!BF18+春夏货架!BF18</f>
        <v>107.343541</v>
      </c>
      <c r="BG18" s="115">
        <f>自然堂货架!BG18+春夏货架!BG18</f>
        <v>1.4666666666666668</v>
      </c>
      <c r="BH18" s="117">
        <f>自然堂货架!BH18+春夏货架!BH18</f>
        <v>1.4666666666666668</v>
      </c>
      <c r="BI18" s="114">
        <f>自然堂货架!BI18+春夏货架!BI18</f>
        <v>9.8214999999999997E-2</v>
      </c>
      <c r="BJ18" s="115">
        <f>自然堂货架!BJ18+春夏货架!BJ18</f>
        <v>0</v>
      </c>
      <c r="BK18" s="95">
        <f t="shared" si="216"/>
        <v>9.8214999999999997E-2</v>
      </c>
      <c r="BL18" s="115">
        <f>自然堂货架!BL18+春夏货架!BL18</f>
        <v>35.358255999999997</v>
      </c>
      <c r="BM18" s="115">
        <f>自然堂货架!BM18+春夏货架!BM18</f>
        <v>1.4666666666666668</v>
      </c>
      <c r="BN18" s="117">
        <f>自然堂货架!BN18+春夏货架!BN18</f>
        <v>1.4666666666666668</v>
      </c>
      <c r="BO18" s="114">
        <f>自然堂货架!BO18+春夏货架!BO18</f>
        <v>33.864577059999995</v>
      </c>
      <c r="BP18" s="115">
        <f>自然堂货架!BP18+春夏货架!BP18</f>
        <v>0</v>
      </c>
      <c r="BQ18" s="95">
        <f t="shared" si="217"/>
        <v>33.864577059999995</v>
      </c>
      <c r="BR18" s="115">
        <f>自然堂货架!BR18+春夏货架!BR18</f>
        <v>12.787825000000002</v>
      </c>
      <c r="BS18" s="115">
        <f>自然堂货架!BS18+春夏货架!BS18</f>
        <v>1.6686977524300137</v>
      </c>
      <c r="BT18" s="117">
        <f>自然堂货架!BT18+春夏货架!BT18</f>
        <v>1.4666666666666668</v>
      </c>
      <c r="BU18" s="97">
        <f t="shared" si="218"/>
        <v>14.344053059999997</v>
      </c>
      <c r="BV18" s="95">
        <f t="shared" si="219"/>
        <v>0</v>
      </c>
      <c r="BW18" s="95">
        <f t="shared" si="220"/>
        <v>14.344053059999997</v>
      </c>
      <c r="BX18" s="95">
        <f t="shared" si="221"/>
        <v>449.67574999999988</v>
      </c>
      <c r="BY18" s="95">
        <f t="shared" si="221"/>
        <v>-2.143406914236651</v>
      </c>
      <c r="BZ18" s="98">
        <f t="shared" si="221"/>
        <v>-2.3454379999999979</v>
      </c>
      <c r="CA18" s="88">
        <f t="shared" si="16"/>
        <v>14.344053059999997</v>
      </c>
      <c r="CB18" s="88">
        <f t="shared" si="17"/>
        <v>449.67574999999988</v>
      </c>
      <c r="CC18" s="88">
        <f t="shared" si="18"/>
        <v>-2.3454379999999979</v>
      </c>
      <c r="CD18" s="146">
        <f t="shared" si="19"/>
        <v>0</v>
      </c>
      <c r="CE18" s="146">
        <f t="shared" si="20"/>
        <v>0</v>
      </c>
      <c r="CF18" s="146">
        <f t="shared" si="21"/>
        <v>0</v>
      </c>
    </row>
    <row r="19" spans="1:84" s="127" customFormat="1" outlineLevel="1" x14ac:dyDescent="0.4">
      <c r="A19" s="129" t="s">
        <v>40</v>
      </c>
      <c r="B19" s="130" t="s">
        <v>12</v>
      </c>
      <c r="C19" s="114">
        <f>自然堂货架!C19+春夏货架!C19</f>
        <v>3.5606180000000003</v>
      </c>
      <c r="D19" s="115">
        <f>自然堂货架!D19+春夏货架!D19</f>
        <v>14.423585000000001</v>
      </c>
      <c r="E19" s="116">
        <f t="shared" si="0"/>
        <v>3.5606180000000003</v>
      </c>
      <c r="F19" s="117">
        <f>自然堂货架!F19+春夏货架!F19</f>
        <v>3.5606180000000003</v>
      </c>
      <c r="G19" s="114">
        <f>自然堂货架!G19+春夏货架!G19</f>
        <v>-14.946161999999999</v>
      </c>
      <c r="H19" s="115">
        <f>自然堂货架!H19+春夏货架!H19</f>
        <v>0</v>
      </c>
      <c r="I19" s="95">
        <f t="shared" si="207"/>
        <v>-14.946161999999999</v>
      </c>
      <c r="J19" s="115">
        <f>自然堂货架!J19+春夏货架!J19</f>
        <v>294.05</v>
      </c>
      <c r="K19" s="115">
        <f>自然堂货架!K19+春夏货架!K19</f>
        <v>-14.946161999999999</v>
      </c>
      <c r="L19" s="117">
        <f>自然堂货架!L19+春夏货架!L19</f>
        <v>-14.946161999999999</v>
      </c>
      <c r="M19" s="114">
        <f>自然堂货架!M19+春夏货架!M19</f>
        <v>0.109365</v>
      </c>
      <c r="N19" s="115">
        <f>自然堂货架!N19+春夏货架!N19</f>
        <v>0</v>
      </c>
      <c r="O19" s="95">
        <f t="shared" si="208"/>
        <v>0.109365</v>
      </c>
      <c r="P19" s="115">
        <f>自然堂货架!P19+春夏货架!P19</f>
        <v>-23.349257999999999</v>
      </c>
      <c r="Q19" s="115">
        <f>自然堂货架!Q19+春夏货架!Q19</f>
        <v>0.109365</v>
      </c>
      <c r="R19" s="117">
        <f>自然堂货架!R19+春夏货架!R19</f>
        <v>0.109365</v>
      </c>
      <c r="S19" s="114">
        <f>自然堂货架!S19+春夏货架!S19</f>
        <v>0.77976500000000004</v>
      </c>
      <c r="T19" s="115">
        <f>自然堂货架!T19+春夏货架!T19</f>
        <v>0</v>
      </c>
      <c r="U19" s="95">
        <f t="shared" si="209"/>
        <v>0.77976500000000004</v>
      </c>
      <c r="V19" s="115">
        <f>自然堂货架!V19+春夏货架!V19</f>
        <v>-34.225825</v>
      </c>
      <c r="W19" s="115">
        <f>自然堂货架!W19+春夏货架!W19</f>
        <v>0.77976500000000004</v>
      </c>
      <c r="X19" s="117">
        <f>自然堂货架!X19+春夏货架!X19</f>
        <v>0.77976500000000004</v>
      </c>
      <c r="Y19" s="114">
        <f>自然堂货架!Y19+春夏货架!Y19</f>
        <v>80.782038</v>
      </c>
      <c r="Z19" s="115">
        <f>自然堂货架!Z19+春夏货架!Z19</f>
        <v>0</v>
      </c>
      <c r="AA19" s="95">
        <f t="shared" si="210"/>
        <v>80.782038</v>
      </c>
      <c r="AB19" s="115">
        <f>自然堂货架!AB19+春夏货架!AB19</f>
        <v>-11.71</v>
      </c>
      <c r="AC19" s="115">
        <f>自然堂货架!AC19+春夏货架!AC19</f>
        <v>80.782038</v>
      </c>
      <c r="AD19" s="117">
        <f>自然堂货架!AD19+春夏货架!AD19</f>
        <v>80.782038</v>
      </c>
      <c r="AE19" s="114">
        <f>自然堂货架!AE19+春夏货架!AE19</f>
        <v>37.875903000000001</v>
      </c>
      <c r="AF19" s="115">
        <f>自然堂货架!AF19+春夏货架!AF19</f>
        <v>0</v>
      </c>
      <c r="AG19" s="95">
        <f t="shared" si="211"/>
        <v>37.875903000000001</v>
      </c>
      <c r="AH19" s="115">
        <f>自然堂货架!AH19+春夏货架!AH19</f>
        <v>167.08246899999997</v>
      </c>
      <c r="AI19" s="115">
        <f>自然堂货架!AI19+春夏货架!AI19</f>
        <v>37.875903000000001</v>
      </c>
      <c r="AJ19" s="117">
        <f>自然堂货架!AJ19+春夏货架!AJ19</f>
        <v>37.875903000000001</v>
      </c>
      <c r="AK19" s="114">
        <f>自然堂货架!AK19+春夏货架!AK19</f>
        <v>197.33301800000001</v>
      </c>
      <c r="AL19" s="115">
        <f>自然堂货架!AL19+春夏货架!AL19</f>
        <v>0</v>
      </c>
      <c r="AM19" s="95">
        <f t="shared" si="212"/>
        <v>197.33301800000001</v>
      </c>
      <c r="AN19" s="115">
        <f>自然堂货架!AN19+春夏货架!AN19</f>
        <v>-5.4302040000000176</v>
      </c>
      <c r="AO19" s="115">
        <f>自然堂货架!AO19+春夏货架!AO19</f>
        <v>40</v>
      </c>
      <c r="AP19" s="117">
        <f>自然堂货架!AP19+春夏货架!AP19</f>
        <v>40</v>
      </c>
      <c r="AQ19" s="114">
        <f>自然堂货架!AQ19+春夏货架!AQ19</f>
        <v>1.4915089999999998</v>
      </c>
      <c r="AR19" s="115">
        <f>自然堂货架!AR19+春夏货架!AR19</f>
        <v>0</v>
      </c>
      <c r="AS19" s="95">
        <f t="shared" si="213"/>
        <v>1.4915089999999998</v>
      </c>
      <c r="AT19" s="115">
        <f>自然堂货架!AT19+春夏货架!AT19</f>
        <v>-19.459752999999985</v>
      </c>
      <c r="AU19" s="115">
        <f>自然堂货架!AU19+春夏货架!AU19</f>
        <v>0</v>
      </c>
      <c r="AV19" s="117">
        <f>自然堂货架!AV19+春夏货架!AV19</f>
        <v>0</v>
      </c>
      <c r="AW19" s="114">
        <f>自然堂货架!AW19+春夏货架!AW19</f>
        <v>1.2989539999999999</v>
      </c>
      <c r="AX19" s="115">
        <f>自然堂货架!AX19+春夏货架!AX19</f>
        <v>0</v>
      </c>
      <c r="AY19" s="95">
        <f t="shared" si="214"/>
        <v>1.2989539999999999</v>
      </c>
      <c r="AZ19" s="115">
        <f>自然堂货架!AZ19+春夏货架!AZ19</f>
        <v>-54.740644000000003</v>
      </c>
      <c r="BA19" s="115">
        <f>自然堂货架!BA19+春夏货架!BA19</f>
        <v>105</v>
      </c>
      <c r="BB19" s="117">
        <f>自然堂货架!BB19+春夏货架!BB19</f>
        <v>105</v>
      </c>
      <c r="BC19" s="114">
        <f>自然堂货架!BC19+春夏货架!BC19</f>
        <v>2.4320750000000002</v>
      </c>
      <c r="BD19" s="115">
        <f>自然堂货架!BD19+春夏货架!BD19</f>
        <v>0</v>
      </c>
      <c r="BE19" s="95">
        <f t="shared" si="215"/>
        <v>2.4320750000000002</v>
      </c>
      <c r="BF19" s="115">
        <f>自然堂货架!BF19+春夏货架!BF19</f>
        <v>-36.310092999999988</v>
      </c>
      <c r="BG19" s="115">
        <f>自然堂货架!BG19+春夏货架!BG19</f>
        <v>10</v>
      </c>
      <c r="BH19" s="117">
        <f>自然堂货架!BH19+春夏货架!BH19</f>
        <v>10</v>
      </c>
      <c r="BI19" s="114">
        <f>自然堂货架!BI19+春夏货架!BI19</f>
        <v>0.52749500000000005</v>
      </c>
      <c r="BJ19" s="115">
        <f>自然堂货架!BJ19+春夏货架!BJ19</f>
        <v>0</v>
      </c>
      <c r="BK19" s="95">
        <f t="shared" si="216"/>
        <v>0.52749500000000005</v>
      </c>
      <c r="BL19" s="115">
        <f>自然堂货架!BL19+春夏货架!BL19</f>
        <v>-13.387014000000004</v>
      </c>
      <c r="BM19" s="115">
        <f>自然堂货架!BM19+春夏货架!BM19</f>
        <v>30</v>
      </c>
      <c r="BN19" s="117">
        <f>自然堂货架!BN19+春夏货架!BN19</f>
        <v>30</v>
      </c>
      <c r="BO19" s="114">
        <f>自然堂货架!BO19+春夏货架!BO19</f>
        <v>19.026264000000001</v>
      </c>
      <c r="BP19" s="115">
        <f>自然堂货架!BP19+春夏货架!BP19</f>
        <v>0</v>
      </c>
      <c r="BQ19" s="95">
        <f t="shared" si="217"/>
        <v>19.026264000000001</v>
      </c>
      <c r="BR19" s="115">
        <f>自然堂货架!BR19+春夏货架!BR19</f>
        <v>-98.401527999999999</v>
      </c>
      <c r="BS19" s="115">
        <f>自然堂货架!BS19+春夏货架!BS19</f>
        <v>160</v>
      </c>
      <c r="BT19" s="117">
        <f>自然堂货架!BT19+春夏货架!BT19</f>
        <v>160</v>
      </c>
      <c r="BU19" s="97">
        <f t="shared" si="218"/>
        <v>330.27084200000002</v>
      </c>
      <c r="BV19" s="95">
        <f t="shared" si="219"/>
        <v>0</v>
      </c>
      <c r="BW19" s="95">
        <f t="shared" si="220"/>
        <v>330.27084200000002</v>
      </c>
      <c r="BX19" s="95">
        <f t="shared" si="221"/>
        <v>178.54173499999996</v>
      </c>
      <c r="BY19" s="95">
        <f t="shared" si="221"/>
        <v>453.16152699999998</v>
      </c>
      <c r="BZ19" s="98">
        <f t="shared" si="221"/>
        <v>453.16152699999998</v>
      </c>
      <c r="CA19" s="88">
        <f t="shared" si="16"/>
        <v>330.27084200000002</v>
      </c>
      <c r="CB19" s="88">
        <f t="shared" si="17"/>
        <v>178.54173499999996</v>
      </c>
      <c r="CC19" s="88">
        <f t="shared" si="18"/>
        <v>453.16152699999998</v>
      </c>
      <c r="CD19" s="146">
        <f t="shared" si="19"/>
        <v>0</v>
      </c>
      <c r="CE19" s="146">
        <f t="shared" si="20"/>
        <v>0</v>
      </c>
      <c r="CF19" s="146">
        <f t="shared" si="21"/>
        <v>0</v>
      </c>
    </row>
    <row r="20" spans="1:84" s="127" customFormat="1" outlineLevel="1" x14ac:dyDescent="0.4">
      <c r="A20" s="129" t="s">
        <v>41</v>
      </c>
      <c r="B20" s="130" t="s">
        <v>11</v>
      </c>
      <c r="C20" s="114">
        <f>自然堂货架!C20+春夏货架!C20</f>
        <v>1580.464635</v>
      </c>
      <c r="D20" s="115">
        <f>自然堂货架!D20+春夏货架!D20</f>
        <v>1142.0708500000001</v>
      </c>
      <c r="E20" s="116">
        <f t="shared" si="0"/>
        <v>1580.464635</v>
      </c>
      <c r="F20" s="117">
        <f>自然堂货架!F20+春夏货架!F20</f>
        <v>1580.464635</v>
      </c>
      <c r="G20" s="114">
        <f>自然堂货架!G20+春夏货架!G20</f>
        <v>859.81180199999983</v>
      </c>
      <c r="H20" s="115">
        <f>自然堂货架!H20+春夏货架!H20</f>
        <v>0</v>
      </c>
      <c r="I20" s="95">
        <f t="shared" si="207"/>
        <v>859.81180199999983</v>
      </c>
      <c r="J20" s="115">
        <f>自然堂货架!J20+春夏货架!J20</f>
        <v>1110.736617</v>
      </c>
      <c r="K20" s="115">
        <f>自然堂货架!K20+春夏货架!K20</f>
        <v>859.81180199999983</v>
      </c>
      <c r="L20" s="117">
        <f>自然堂货架!L20+春夏货架!L20</f>
        <v>859.81180199999983</v>
      </c>
      <c r="M20" s="114">
        <f>自然堂货架!M20+春夏货架!M20</f>
        <v>674.20530399999996</v>
      </c>
      <c r="N20" s="115">
        <f>自然堂货架!N20+春夏货架!N20</f>
        <v>0</v>
      </c>
      <c r="O20" s="95">
        <f t="shared" si="208"/>
        <v>674.20530399999996</v>
      </c>
      <c r="P20" s="115">
        <f>自然堂货架!P20+春夏货架!P20</f>
        <v>1415.4386059999999</v>
      </c>
      <c r="Q20" s="115">
        <f>自然堂货架!Q20+春夏货架!Q20</f>
        <v>674.20530399999996</v>
      </c>
      <c r="R20" s="117">
        <f>自然堂货架!R20+春夏货架!R20</f>
        <v>674.20530399999996</v>
      </c>
      <c r="S20" s="114">
        <f>自然堂货架!S20+春夏货架!S20</f>
        <v>1319.9966740058589</v>
      </c>
      <c r="T20" s="115">
        <f>自然堂货架!T20+春夏货架!T20</f>
        <v>0</v>
      </c>
      <c r="U20" s="95">
        <f t="shared" si="209"/>
        <v>1319.9966740058589</v>
      </c>
      <c r="V20" s="115">
        <f>自然堂货架!V20+春夏货架!V20</f>
        <v>2111.6692029999999</v>
      </c>
      <c r="W20" s="115">
        <f>自然堂货架!W20+春夏货架!W20</f>
        <v>1319.9966740058589</v>
      </c>
      <c r="X20" s="117">
        <f>自然堂货架!X20+春夏货架!X20</f>
        <v>1319.9966740058589</v>
      </c>
      <c r="Y20" s="114">
        <f>自然堂货架!Y20+春夏货架!Y20</f>
        <v>912.52003600000012</v>
      </c>
      <c r="Z20" s="115">
        <f>自然堂货架!Z20+春夏货架!Z20</f>
        <v>0</v>
      </c>
      <c r="AA20" s="95">
        <f t="shared" si="210"/>
        <v>912.52003600000012</v>
      </c>
      <c r="AB20" s="115">
        <f>自然堂货架!AB20+春夏货架!AB20</f>
        <v>2472.5327649999999</v>
      </c>
      <c r="AC20" s="115">
        <f>自然堂货架!AC20+春夏货架!AC20</f>
        <v>912.52003600000012</v>
      </c>
      <c r="AD20" s="117">
        <f>自然堂货架!AD20+春夏货架!AD20</f>
        <v>912.52003600000012</v>
      </c>
      <c r="AE20" s="114">
        <f>自然堂货架!AE20+春夏货架!AE20</f>
        <v>963.18934999999965</v>
      </c>
      <c r="AF20" s="115">
        <f>自然堂货架!AF20+春夏货架!AF20</f>
        <v>0</v>
      </c>
      <c r="AG20" s="95">
        <f t="shared" si="211"/>
        <v>963.18934999999965</v>
      </c>
      <c r="AH20" s="115">
        <f>自然堂货架!AH20+春夏货架!AH20</f>
        <v>1328.7645309999998</v>
      </c>
      <c r="AI20" s="115">
        <f>自然堂货架!AI20+春夏货架!AI20</f>
        <v>963.18934999999965</v>
      </c>
      <c r="AJ20" s="117">
        <f>自然堂货架!AJ20+春夏货架!AJ20</f>
        <v>963.18934999999965</v>
      </c>
      <c r="AK20" s="114">
        <f>自然堂货架!AK20+春夏货架!AK20</f>
        <v>847.53920500000015</v>
      </c>
      <c r="AL20" s="115">
        <f>自然堂货架!AL20+春夏货架!AL20</f>
        <v>0</v>
      </c>
      <c r="AM20" s="95">
        <f t="shared" si="212"/>
        <v>847.53920500000015</v>
      </c>
      <c r="AN20" s="115">
        <f>自然堂货架!AN20+春夏货架!AN20</f>
        <v>1119.3505620000001</v>
      </c>
      <c r="AO20" s="115">
        <f>自然堂货架!AO20+春夏货架!AO20</f>
        <v>1238.3915266603753</v>
      </c>
      <c r="AP20" s="117">
        <f>自然堂货架!AP20+春夏货架!AP20</f>
        <v>1238.3915266603753</v>
      </c>
      <c r="AQ20" s="114">
        <f>自然堂货架!AQ20+春夏货架!AQ20</f>
        <v>1260.9094709999999</v>
      </c>
      <c r="AR20" s="115">
        <f>自然堂货架!AR20+春夏货架!AR20</f>
        <v>0</v>
      </c>
      <c r="AS20" s="95">
        <f t="shared" si="213"/>
        <v>1260.9094709999999</v>
      </c>
      <c r="AT20" s="115">
        <f>自然堂货架!AT20+春夏货架!AT20</f>
        <v>2102.5489980009556</v>
      </c>
      <c r="AU20" s="115">
        <f>自然堂货架!AU20+春夏货架!AU20</f>
        <v>1046.7525679690289</v>
      </c>
      <c r="AV20" s="117">
        <f>自然堂货架!AV20+春夏货架!AV20</f>
        <v>1046.7525679690289</v>
      </c>
      <c r="AW20" s="114">
        <f>自然堂货架!AW20+春夏货架!AW20</f>
        <v>1455.5021420000003</v>
      </c>
      <c r="AX20" s="115">
        <f>自然堂货架!AX20+春夏货架!AX20</f>
        <v>0</v>
      </c>
      <c r="AY20" s="95">
        <f t="shared" si="214"/>
        <v>1455.5021420000003</v>
      </c>
      <c r="AZ20" s="115">
        <f>自然堂货架!AZ20+春夏货架!AZ20</f>
        <v>2003.9972149999999</v>
      </c>
      <c r="BA20" s="115">
        <f>自然堂货架!BA20+春夏货架!BA20</f>
        <v>1169.9478905333308</v>
      </c>
      <c r="BB20" s="117">
        <f>自然堂货架!BB20+春夏货架!BB20</f>
        <v>1169.9478905333308</v>
      </c>
      <c r="BC20" s="114">
        <f>自然堂货架!BC20+春夏货架!BC20</f>
        <v>1206.2130619999998</v>
      </c>
      <c r="BD20" s="115">
        <f>自然堂货架!BD20+春夏货架!BD20</f>
        <v>0</v>
      </c>
      <c r="BE20" s="95">
        <f t="shared" si="215"/>
        <v>1206.2130619999998</v>
      </c>
      <c r="BF20" s="115">
        <f>自然堂货架!BF20+春夏货架!BF20</f>
        <v>2079.599678</v>
      </c>
      <c r="BG20" s="115">
        <f>自然堂货架!BG20+春夏货架!BG20</f>
        <v>1194.2271160283649</v>
      </c>
      <c r="BH20" s="117">
        <f>自然堂货架!BH20+春夏货架!BH20</f>
        <v>1194.2271160283649</v>
      </c>
      <c r="BI20" s="114">
        <f>自然堂货架!BI20+春夏货架!BI20</f>
        <v>1456.3248339999998</v>
      </c>
      <c r="BJ20" s="115">
        <f>自然堂货架!BJ20+春夏货架!BJ20</f>
        <v>0</v>
      </c>
      <c r="BK20" s="95">
        <f t="shared" si="216"/>
        <v>1456.3248339999998</v>
      </c>
      <c r="BL20" s="115">
        <f>自然堂货架!BL20+春夏货架!BL20</f>
        <v>2108.4342070000002</v>
      </c>
      <c r="BM20" s="115">
        <f>自然堂货架!BM20+春夏货架!BM20</f>
        <v>1418.4401554661122</v>
      </c>
      <c r="BN20" s="117">
        <f>自然堂货架!BN20+春夏货架!BN20</f>
        <v>1363.8554500352907</v>
      </c>
      <c r="BO20" s="114">
        <f>自然堂货架!BO20+春夏货架!BO20</f>
        <v>4283.4028370000005</v>
      </c>
      <c r="BP20" s="115">
        <f>自然堂货架!BP20+春夏货架!BP20</f>
        <v>0</v>
      </c>
      <c r="BQ20" s="95">
        <f t="shared" si="217"/>
        <v>4283.4028370000005</v>
      </c>
      <c r="BR20" s="115">
        <f>自然堂货架!BR20+春夏货架!BR20</f>
        <v>2972.703317</v>
      </c>
      <c r="BS20" s="115">
        <f>自然堂货架!BS20+春夏货架!BS20</f>
        <v>1265.7539409081123</v>
      </c>
      <c r="BT20" s="117">
        <f>自然堂货架!BT20+春夏货架!BT20</f>
        <v>1118.3399725819418</v>
      </c>
      <c r="BU20" s="97">
        <f t="shared" si="218"/>
        <v>16820.079352005858</v>
      </c>
      <c r="BV20" s="95">
        <f t="shared" si="219"/>
        <v>0</v>
      </c>
      <c r="BW20" s="95">
        <f t="shared" si="220"/>
        <v>16820.079352005858</v>
      </c>
      <c r="BX20" s="95">
        <f t="shared" si="221"/>
        <v>21967.846549000955</v>
      </c>
      <c r="BY20" s="95">
        <f t="shared" si="221"/>
        <v>13643.700998571185</v>
      </c>
      <c r="BZ20" s="98">
        <f t="shared" si="221"/>
        <v>13441.702324814192</v>
      </c>
      <c r="CA20" s="88">
        <f t="shared" si="16"/>
        <v>16820.079352005858</v>
      </c>
      <c r="CB20" s="88">
        <f t="shared" si="17"/>
        <v>21967.846549000955</v>
      </c>
      <c r="CC20" s="88">
        <f t="shared" si="18"/>
        <v>13441.702324814192</v>
      </c>
      <c r="CD20" s="146">
        <f t="shared" si="19"/>
        <v>0</v>
      </c>
      <c r="CE20" s="146">
        <f t="shared" si="20"/>
        <v>0</v>
      </c>
      <c r="CF20" s="146">
        <f t="shared" si="21"/>
        <v>0</v>
      </c>
    </row>
    <row r="21" spans="1:84" s="127" customFormat="1" outlineLevel="1" x14ac:dyDescent="0.4">
      <c r="A21" s="129" t="s">
        <v>42</v>
      </c>
      <c r="B21" s="128" t="s">
        <v>31</v>
      </c>
      <c r="C21" s="114">
        <f>自然堂货架!C21+春夏货架!C21</f>
        <v>0</v>
      </c>
      <c r="D21" s="115">
        <f>自然堂货架!D21+春夏货架!D21</f>
        <v>0</v>
      </c>
      <c r="E21" s="116">
        <f t="shared" si="0"/>
        <v>0</v>
      </c>
      <c r="F21" s="117">
        <f>自然堂货架!F21+春夏货架!F21</f>
        <v>0</v>
      </c>
      <c r="G21" s="114">
        <f>自然堂货架!G21+春夏货架!G21</f>
        <v>40.313170999999997</v>
      </c>
      <c r="H21" s="115">
        <f>自然堂货架!H21+春夏货架!H21</f>
        <v>0</v>
      </c>
      <c r="I21" s="95">
        <f t="shared" si="207"/>
        <v>40.313170999999997</v>
      </c>
      <c r="J21" s="115">
        <f>自然堂货架!J21+春夏货架!J21</f>
        <v>0.361068</v>
      </c>
      <c r="K21" s="115">
        <f>自然堂货架!K21+春夏货架!K21</f>
        <v>40.313170999999997</v>
      </c>
      <c r="L21" s="117">
        <f>自然堂货架!L21+春夏货架!L21</f>
        <v>40.313170999999997</v>
      </c>
      <c r="M21" s="114">
        <f>自然堂货架!M21+春夏货架!M21</f>
        <v>14.650846</v>
      </c>
      <c r="N21" s="115">
        <f>自然堂货架!N21+春夏货架!N21</f>
        <v>0</v>
      </c>
      <c r="O21" s="95">
        <f t="shared" si="208"/>
        <v>14.650846</v>
      </c>
      <c r="P21" s="115">
        <f>自然堂货架!P21+春夏货架!P21</f>
        <v>0</v>
      </c>
      <c r="Q21" s="115">
        <f>自然堂货架!Q21+春夏货架!Q21</f>
        <v>14.650846</v>
      </c>
      <c r="R21" s="117">
        <f>自然堂货架!R21+春夏货架!R21</f>
        <v>14.650846</v>
      </c>
      <c r="S21" s="114">
        <f>自然堂货架!S21+春夏货架!S21</f>
        <v>14.639495999999999</v>
      </c>
      <c r="T21" s="115">
        <f>自然堂货架!T21+春夏货架!T21</f>
        <v>0</v>
      </c>
      <c r="U21" s="95">
        <f t="shared" si="209"/>
        <v>14.639495999999999</v>
      </c>
      <c r="V21" s="115">
        <f>自然堂货架!V21+春夏货架!V21</f>
        <v>0</v>
      </c>
      <c r="W21" s="115">
        <f>自然堂货架!W21+春夏货架!W21</f>
        <v>14.639495999999999</v>
      </c>
      <c r="X21" s="117">
        <f>自然堂货架!X21+春夏货架!X21</f>
        <v>14.639495999999999</v>
      </c>
      <c r="Y21" s="114">
        <f>自然堂货架!Y21+春夏货架!Y21</f>
        <v>14.736723999999999</v>
      </c>
      <c r="Z21" s="115">
        <f>自然堂货架!Z21+春夏货架!Z21</f>
        <v>0</v>
      </c>
      <c r="AA21" s="95">
        <f t="shared" si="210"/>
        <v>14.736723999999999</v>
      </c>
      <c r="AB21" s="115">
        <f>自然堂货架!AB21+春夏货架!AB21</f>
        <v>0</v>
      </c>
      <c r="AC21" s="115">
        <f>自然堂货架!AC21+春夏货架!AC21</f>
        <v>14.736723999999999</v>
      </c>
      <c r="AD21" s="117">
        <f>自然堂货架!AD21+春夏货架!AD21</f>
        <v>14.736723999999999</v>
      </c>
      <c r="AE21" s="114">
        <f>自然堂货架!AE21+春夏货架!AE21</f>
        <v>29.535544000000002</v>
      </c>
      <c r="AF21" s="115">
        <f>自然堂货架!AF21+春夏货架!AF21</f>
        <v>0</v>
      </c>
      <c r="AG21" s="95">
        <f t="shared" si="211"/>
        <v>29.535544000000002</v>
      </c>
      <c r="AH21" s="115">
        <f>自然堂货架!AH21+春夏货架!AH21</f>
        <v>9.5810680000000001</v>
      </c>
      <c r="AI21" s="115">
        <f>自然堂货架!AI21+春夏货架!AI21</f>
        <v>29.535544000000002</v>
      </c>
      <c r="AJ21" s="117">
        <f>自然堂货架!AJ21+春夏货架!AJ21</f>
        <v>29.535544000000002</v>
      </c>
      <c r="AK21" s="114">
        <f>自然堂货架!AK21+春夏货架!AK21</f>
        <v>-7.5000000000000002E-4</v>
      </c>
      <c r="AL21" s="115">
        <f>自然堂货架!AL21+春夏货架!AL21</f>
        <v>0</v>
      </c>
      <c r="AM21" s="95">
        <f t="shared" si="212"/>
        <v>-7.5000000000000002E-4</v>
      </c>
      <c r="AN21" s="115">
        <f>自然堂货架!AN21+春夏货架!AN21</f>
        <v>0</v>
      </c>
      <c r="AO21" s="115">
        <f>自然堂货架!AO21+春夏货架!AO21</f>
        <v>0</v>
      </c>
      <c r="AP21" s="117">
        <f>自然堂货架!AP21+春夏货架!AP21</f>
        <v>0</v>
      </c>
      <c r="AQ21" s="114">
        <f>自然堂货架!AQ21+春夏货架!AQ21</f>
        <v>0</v>
      </c>
      <c r="AR21" s="115">
        <f>自然堂货架!AR21+春夏货架!AR21</f>
        <v>0</v>
      </c>
      <c r="AS21" s="95">
        <f t="shared" si="213"/>
        <v>0</v>
      </c>
      <c r="AT21" s="115">
        <f>自然堂货架!AT21+春夏货架!AT21</f>
        <v>0</v>
      </c>
      <c r="AU21" s="115">
        <f>自然堂货架!AU21+春夏货架!AU21</f>
        <v>0</v>
      </c>
      <c r="AV21" s="117">
        <f>自然堂货架!AV21+春夏货架!AV21</f>
        <v>0</v>
      </c>
      <c r="AW21" s="114">
        <f>自然堂货架!AW21+春夏货架!AW21</f>
        <v>0</v>
      </c>
      <c r="AX21" s="115">
        <f>自然堂货架!AX21+春夏货架!AX21</f>
        <v>0</v>
      </c>
      <c r="AY21" s="95">
        <f t="shared" si="214"/>
        <v>0</v>
      </c>
      <c r="AZ21" s="115">
        <f>自然堂货架!AZ21+春夏货架!AZ21</f>
        <v>0</v>
      </c>
      <c r="BA21" s="115">
        <f>自然堂货架!BA21+春夏货架!BA21</f>
        <v>0</v>
      </c>
      <c r="BB21" s="117">
        <f>自然堂货架!BB21+春夏货架!BB21</f>
        <v>0</v>
      </c>
      <c r="BC21" s="114">
        <f>自然堂货架!BC21+春夏货架!BC21</f>
        <v>0</v>
      </c>
      <c r="BD21" s="115">
        <f>自然堂货架!BD21+春夏货架!BD21</f>
        <v>0</v>
      </c>
      <c r="BE21" s="95">
        <f t="shared" si="215"/>
        <v>0</v>
      </c>
      <c r="BF21" s="115">
        <f>自然堂货架!BF21+春夏货架!BF21</f>
        <v>0.166184</v>
      </c>
      <c r="BG21" s="115">
        <f>自然堂货架!BG21+春夏货架!BG21</f>
        <v>0</v>
      </c>
      <c r="BH21" s="117">
        <f>自然堂货架!BH21+春夏货架!BH21</f>
        <v>0</v>
      </c>
      <c r="BI21" s="114">
        <f>自然堂货架!BI21+春夏货架!BI21</f>
        <v>0</v>
      </c>
      <c r="BJ21" s="115">
        <f>自然堂货架!BJ21+春夏货架!BJ21</f>
        <v>0</v>
      </c>
      <c r="BK21" s="95">
        <f t="shared" si="216"/>
        <v>0</v>
      </c>
      <c r="BL21" s="115">
        <f>自然堂货架!BL21+春夏货架!BL21</f>
        <v>14.651821</v>
      </c>
      <c r="BM21" s="115">
        <f>自然堂货架!BM21+春夏货架!BM21</f>
        <v>0</v>
      </c>
      <c r="BN21" s="117">
        <f>自然堂货架!BN21+春夏货架!BN21</f>
        <v>0</v>
      </c>
      <c r="BO21" s="114">
        <f>自然堂货架!BO21+春夏货架!BO21</f>
        <v>0</v>
      </c>
      <c r="BP21" s="115">
        <f>自然堂货架!BP21+春夏货架!BP21</f>
        <v>0</v>
      </c>
      <c r="BQ21" s="95">
        <f t="shared" si="217"/>
        <v>0</v>
      </c>
      <c r="BR21" s="115">
        <f>自然堂货架!BR21+春夏货架!BR21</f>
        <v>14.651596</v>
      </c>
      <c r="BS21" s="115">
        <f>自然堂货架!BS21+春夏货架!BS21</f>
        <v>0</v>
      </c>
      <c r="BT21" s="117">
        <f>自然堂货架!BT21+春夏货架!BT21</f>
        <v>0</v>
      </c>
      <c r="BU21" s="97">
        <f t="shared" si="218"/>
        <v>113.87503099999999</v>
      </c>
      <c r="BV21" s="95">
        <f t="shared" si="219"/>
        <v>0</v>
      </c>
      <c r="BW21" s="95">
        <f t="shared" si="220"/>
        <v>113.87503099999999</v>
      </c>
      <c r="BX21" s="95">
        <f t="shared" si="221"/>
        <v>39.411736999999995</v>
      </c>
      <c r="BY21" s="95">
        <f t="shared" si="221"/>
        <v>113.87578099999999</v>
      </c>
      <c r="BZ21" s="98">
        <f t="shared" si="221"/>
        <v>113.87578099999999</v>
      </c>
      <c r="CA21" s="88">
        <f t="shared" si="16"/>
        <v>113.87503099999999</v>
      </c>
      <c r="CB21" s="88">
        <f t="shared" si="17"/>
        <v>39.411736999999995</v>
      </c>
      <c r="CC21" s="88">
        <f t="shared" si="18"/>
        <v>113.87578099999999</v>
      </c>
      <c r="CD21" s="146">
        <f t="shared" si="19"/>
        <v>0</v>
      </c>
      <c r="CE21" s="146">
        <f t="shared" si="20"/>
        <v>0</v>
      </c>
      <c r="CF21" s="146">
        <f t="shared" si="21"/>
        <v>0</v>
      </c>
    </row>
    <row r="22" spans="1:84" s="127" customFormat="1" outlineLevel="1" x14ac:dyDescent="0.4">
      <c r="A22" s="129" t="s">
        <v>43</v>
      </c>
      <c r="B22" s="128" t="s">
        <v>32</v>
      </c>
      <c r="C22" s="114">
        <f>自然堂货架!C22+春夏货架!C22</f>
        <v>259.30191500000001</v>
      </c>
      <c r="D22" s="115">
        <f>自然堂货架!D22+春夏货架!D22</f>
        <v>80.110208999999998</v>
      </c>
      <c r="E22" s="116">
        <f t="shared" si="0"/>
        <v>259.30191500000001</v>
      </c>
      <c r="F22" s="117">
        <f>自然堂货架!F22+春夏货架!F22</f>
        <v>259.30191500000001</v>
      </c>
      <c r="G22" s="114">
        <f>自然堂货架!G22+春夏货架!G22</f>
        <v>264.45105700000005</v>
      </c>
      <c r="H22" s="115">
        <f>自然堂货架!H22+春夏货架!H22</f>
        <v>0</v>
      </c>
      <c r="I22" s="95">
        <f t="shared" si="207"/>
        <v>264.45105700000005</v>
      </c>
      <c r="J22" s="115">
        <f>自然堂货架!J22+春夏货架!J22</f>
        <v>138.17090300000001</v>
      </c>
      <c r="K22" s="115">
        <f>自然堂货架!K22+春夏货架!K22</f>
        <v>264.45105700000005</v>
      </c>
      <c r="L22" s="117">
        <f>自然堂货架!L22+春夏货架!L22</f>
        <v>264.45105700000005</v>
      </c>
      <c r="M22" s="114">
        <f>自然堂货架!M22+春夏货架!M22</f>
        <v>220.416854</v>
      </c>
      <c r="N22" s="115">
        <f>自然堂货架!N22+春夏货架!N22</f>
        <v>0</v>
      </c>
      <c r="O22" s="95">
        <f t="shared" si="208"/>
        <v>220.416854</v>
      </c>
      <c r="P22" s="115">
        <f>自然堂货架!P22+春夏货架!P22</f>
        <v>162.12003300000003</v>
      </c>
      <c r="Q22" s="115">
        <f>自然堂货架!Q22+春夏货架!Q22</f>
        <v>220.416854</v>
      </c>
      <c r="R22" s="117">
        <f>自然堂货架!R22+春夏货架!R22</f>
        <v>220.416854</v>
      </c>
      <c r="S22" s="114">
        <f>自然堂货架!S22+春夏货架!S22</f>
        <v>214.98008199999998</v>
      </c>
      <c r="T22" s="115">
        <f>自然堂货架!T22+春夏货架!T22</f>
        <v>0</v>
      </c>
      <c r="U22" s="95">
        <f t="shared" si="209"/>
        <v>214.98008199999998</v>
      </c>
      <c r="V22" s="115">
        <f>自然堂货架!V22+春夏货架!V22</f>
        <v>178.70056199999999</v>
      </c>
      <c r="W22" s="115">
        <f>自然堂货架!W22+春夏货架!W22</f>
        <v>214.98008199999998</v>
      </c>
      <c r="X22" s="117">
        <f>自然堂货架!X22+春夏货架!X22</f>
        <v>214.98008199999998</v>
      </c>
      <c r="Y22" s="114">
        <f>自然堂货架!Y22+春夏货架!Y22</f>
        <v>233.82172299999999</v>
      </c>
      <c r="Z22" s="115">
        <f>自然堂货架!Z22+春夏货架!Z22</f>
        <v>0</v>
      </c>
      <c r="AA22" s="95">
        <f t="shared" si="210"/>
        <v>233.82172299999999</v>
      </c>
      <c r="AB22" s="115">
        <f>自然堂货架!AB22+春夏货架!AB22</f>
        <v>195.17313700000005</v>
      </c>
      <c r="AC22" s="115">
        <f>自然堂货架!AC22+春夏货架!AC22</f>
        <v>233.82172299999999</v>
      </c>
      <c r="AD22" s="117">
        <f>自然堂货架!AD22+春夏货架!AD22</f>
        <v>233.82172299999999</v>
      </c>
      <c r="AE22" s="114">
        <f>自然堂货架!AE22+春夏货架!AE22</f>
        <v>200.522606</v>
      </c>
      <c r="AF22" s="115">
        <f>自然堂货架!AF22+春夏货架!AF22</f>
        <v>0</v>
      </c>
      <c r="AG22" s="95">
        <f t="shared" si="211"/>
        <v>200.522606</v>
      </c>
      <c r="AH22" s="115">
        <f>自然堂货架!AH22+春夏货架!AH22</f>
        <v>221.09913300000005</v>
      </c>
      <c r="AI22" s="115">
        <f>自然堂货架!AI22+春夏货架!AI22</f>
        <v>200.522606</v>
      </c>
      <c r="AJ22" s="117">
        <f>自然堂货架!AJ22+春夏货架!AJ22</f>
        <v>200.522606</v>
      </c>
      <c r="AK22" s="114">
        <f>自然堂货架!AK22+春夏货架!AK22</f>
        <v>187.7024080000001</v>
      </c>
      <c r="AL22" s="115">
        <f>自然堂货架!AL22+春夏货架!AL22</f>
        <v>0</v>
      </c>
      <c r="AM22" s="95">
        <f t="shared" si="212"/>
        <v>187.7024080000001</v>
      </c>
      <c r="AN22" s="115">
        <f>自然堂货架!AN22+春夏货架!AN22</f>
        <v>250.24233500000003</v>
      </c>
      <c r="AO22" s="115">
        <f>自然堂货架!AO22+春夏货架!AO22</f>
        <v>233.47166366666664</v>
      </c>
      <c r="AP22" s="117">
        <f>自然堂货架!AP22+春夏货架!AP22</f>
        <v>233.47166366666664</v>
      </c>
      <c r="AQ22" s="114">
        <f>自然堂货架!AQ22+春夏货架!AQ22</f>
        <v>218.02074999999982</v>
      </c>
      <c r="AR22" s="115">
        <f>自然堂货架!AR22+春夏货架!AR22</f>
        <v>0</v>
      </c>
      <c r="AS22" s="95">
        <f t="shared" si="213"/>
        <v>218.02074999999982</v>
      </c>
      <c r="AT22" s="115">
        <f>自然堂货架!AT22+春夏货架!AT22</f>
        <v>223.40230099999999</v>
      </c>
      <c r="AU22" s="115">
        <f>自然堂货架!AU22+春夏货架!AU22</f>
        <v>253.47166366666661</v>
      </c>
      <c r="AV22" s="117">
        <f>自然堂货架!AV22+春夏货架!AV22</f>
        <v>253.47166366666661</v>
      </c>
      <c r="AW22" s="114">
        <f>自然堂货架!AW22+春夏货架!AW22</f>
        <v>243.33959799999988</v>
      </c>
      <c r="AX22" s="115">
        <f>自然堂货架!AX22+春夏货架!AX22</f>
        <v>0</v>
      </c>
      <c r="AY22" s="95">
        <f t="shared" si="214"/>
        <v>243.33959799999988</v>
      </c>
      <c r="AZ22" s="115">
        <f>自然堂货架!AZ22+春夏货架!AZ22</f>
        <v>229.75918100000001</v>
      </c>
      <c r="BA22" s="115">
        <f>自然堂货架!BA22+春夏货架!BA22</f>
        <v>253.47166366666661</v>
      </c>
      <c r="BB22" s="117">
        <f>自然堂货架!BB22+春夏货架!BB22</f>
        <v>253.47166366666661</v>
      </c>
      <c r="BC22" s="114">
        <f>自然堂货架!BC22+春夏货架!BC22</f>
        <v>271.79310246</v>
      </c>
      <c r="BD22" s="115">
        <f>自然堂货架!BD22+春夏货架!BD22</f>
        <v>0</v>
      </c>
      <c r="BE22" s="95">
        <f t="shared" si="215"/>
        <v>271.79310246</v>
      </c>
      <c r="BF22" s="115">
        <f>自然堂货架!BF22+春夏货架!BF22</f>
        <v>259.95702</v>
      </c>
      <c r="BG22" s="115">
        <f>自然堂货架!BG22+春夏货架!BG22</f>
        <v>253.47166366666661</v>
      </c>
      <c r="BH22" s="117">
        <f>自然堂货架!BH22+春夏货架!BH22</f>
        <v>253.47166366666661</v>
      </c>
      <c r="BI22" s="114">
        <f>自然堂货架!BI22+春夏货架!BI22</f>
        <v>198.74480187000003</v>
      </c>
      <c r="BJ22" s="115">
        <f>自然堂货架!BJ22+春夏货架!BJ22</f>
        <v>0</v>
      </c>
      <c r="BK22" s="95">
        <f t="shared" si="216"/>
        <v>198.74480187000003</v>
      </c>
      <c r="BL22" s="115">
        <f>自然堂货架!BL22+春夏货架!BL22</f>
        <v>249.52925300000001</v>
      </c>
      <c r="BM22" s="115">
        <f>自然堂货架!BM22+春夏货架!BM22</f>
        <v>253.47166366666661</v>
      </c>
      <c r="BN22" s="117">
        <f>自然堂货架!BN22+春夏货架!BN22</f>
        <v>253.47166366666661</v>
      </c>
      <c r="BO22" s="114">
        <f>自然堂货架!BO22+春夏货架!BO22</f>
        <v>411.2640744900001</v>
      </c>
      <c r="BP22" s="115">
        <f>自然堂货架!BP22+春夏货架!BP22</f>
        <v>0</v>
      </c>
      <c r="BQ22" s="95">
        <f t="shared" si="217"/>
        <v>411.2640744900001</v>
      </c>
      <c r="BR22" s="115">
        <f>自然堂货架!BR22+春夏货架!BR22</f>
        <v>524.73589799999991</v>
      </c>
      <c r="BS22" s="115">
        <f>自然堂货架!BS22+春夏货架!BS22</f>
        <v>292.48201405666669</v>
      </c>
      <c r="BT22" s="117">
        <f>自然堂货架!BT22+春夏货架!BT22</f>
        <v>253.47166366666661</v>
      </c>
      <c r="BU22" s="97">
        <f t="shared" si="218"/>
        <v>2924.3589718200001</v>
      </c>
      <c r="BV22" s="95">
        <f t="shared" si="219"/>
        <v>0</v>
      </c>
      <c r="BW22" s="95">
        <f t="shared" si="220"/>
        <v>2924.3589718200001</v>
      </c>
      <c r="BX22" s="95">
        <f t="shared" si="221"/>
        <v>2712.999965</v>
      </c>
      <c r="BY22" s="95">
        <f t="shared" si="221"/>
        <v>2933.3345693900001</v>
      </c>
      <c r="BZ22" s="98">
        <f t="shared" si="221"/>
        <v>2894.3242190000001</v>
      </c>
      <c r="CA22" s="88">
        <f t="shared" si="16"/>
        <v>2924.3589718200001</v>
      </c>
      <c r="CB22" s="88">
        <f t="shared" si="17"/>
        <v>2712.999965</v>
      </c>
      <c r="CC22" s="88">
        <f t="shared" si="18"/>
        <v>2894.3242190000001</v>
      </c>
      <c r="CD22" s="146">
        <f t="shared" si="19"/>
        <v>0</v>
      </c>
      <c r="CE22" s="146">
        <f t="shared" si="20"/>
        <v>0</v>
      </c>
      <c r="CF22" s="146">
        <f t="shared" si="21"/>
        <v>0</v>
      </c>
    </row>
    <row r="23" spans="1:84" s="127" customFormat="1" outlineLevel="1" x14ac:dyDescent="0.4">
      <c r="A23" s="129" t="s">
        <v>44</v>
      </c>
      <c r="B23" s="130" t="s">
        <v>10</v>
      </c>
      <c r="C23" s="114">
        <f>自然堂货架!C23+春夏货架!C23</f>
        <v>1.5637790000000003</v>
      </c>
      <c r="D23" s="115">
        <f>自然堂货架!D23+春夏货架!D23</f>
        <v>1.0698459999999999</v>
      </c>
      <c r="E23" s="116">
        <f t="shared" si="0"/>
        <v>1.5637790000000003</v>
      </c>
      <c r="F23" s="117">
        <f>自然堂货架!F23+春夏货架!F23</f>
        <v>1.5637790000000003</v>
      </c>
      <c r="G23" s="114">
        <f>自然堂货架!G23+春夏货架!G23</f>
        <v>0.28431999999999996</v>
      </c>
      <c r="H23" s="115">
        <f>自然堂货架!H23+春夏货架!H23</f>
        <v>0</v>
      </c>
      <c r="I23" s="95">
        <f t="shared" si="207"/>
        <v>0.28431999999999996</v>
      </c>
      <c r="J23" s="115">
        <f>自然堂货架!J23+春夏货架!J23</f>
        <v>0.90480000000000005</v>
      </c>
      <c r="K23" s="115">
        <f>自然堂货架!K23+春夏货架!K23</f>
        <v>0.28431999999999996</v>
      </c>
      <c r="L23" s="117">
        <f>自然堂货架!L23+春夏货架!L23</f>
        <v>0.28431999999999996</v>
      </c>
      <c r="M23" s="114">
        <f>自然堂货架!M23+春夏货架!M23</f>
        <v>31.856186000000005</v>
      </c>
      <c r="N23" s="115">
        <f>自然堂货架!N23+春夏货架!N23</f>
        <v>0</v>
      </c>
      <c r="O23" s="95">
        <f t="shared" si="208"/>
        <v>31.856186000000005</v>
      </c>
      <c r="P23" s="115">
        <f>自然堂货架!P23+春夏货架!P23</f>
        <v>1.574492</v>
      </c>
      <c r="Q23" s="115">
        <f>自然堂货架!Q23+春夏货架!Q23</f>
        <v>31.856186000000005</v>
      </c>
      <c r="R23" s="117">
        <f>自然堂货架!R23+春夏货架!R23</f>
        <v>31.856186000000005</v>
      </c>
      <c r="S23" s="114">
        <f>自然堂货架!S23+春夏货架!S23</f>
        <v>5.9021700000000008</v>
      </c>
      <c r="T23" s="115">
        <f>自然堂货架!T23+春夏货架!T23</f>
        <v>0</v>
      </c>
      <c r="U23" s="95">
        <f t="shared" si="209"/>
        <v>5.9021700000000008</v>
      </c>
      <c r="V23" s="115">
        <f>自然堂货架!V23+春夏货架!V23</f>
        <v>0</v>
      </c>
      <c r="W23" s="115">
        <f>自然堂货架!W23+春夏货架!W23</f>
        <v>5.9021700000000008</v>
      </c>
      <c r="X23" s="117">
        <f>自然堂货架!X23+春夏货架!X23</f>
        <v>5.9021700000000008</v>
      </c>
      <c r="Y23" s="114">
        <f>自然堂货架!Y23+春夏货架!Y23</f>
        <v>30.688209999999998</v>
      </c>
      <c r="Z23" s="115">
        <f>自然堂货架!Z23+春夏货架!Z23</f>
        <v>0</v>
      </c>
      <c r="AA23" s="95">
        <f t="shared" si="210"/>
        <v>30.688209999999998</v>
      </c>
      <c r="AB23" s="115">
        <f>自然堂货架!AB23+春夏货架!AB23</f>
        <v>5.5136260000000004</v>
      </c>
      <c r="AC23" s="115">
        <f>自然堂货架!AC23+春夏货架!AC23</f>
        <v>30.688209999999998</v>
      </c>
      <c r="AD23" s="117">
        <f>自然堂货架!AD23+春夏货架!AD23</f>
        <v>30.688209999999998</v>
      </c>
      <c r="AE23" s="114">
        <f>自然堂货架!AE23+春夏货架!AE23</f>
        <v>-30.506233000000002</v>
      </c>
      <c r="AF23" s="115">
        <f>自然堂货架!AF23+春夏货架!AF23</f>
        <v>0</v>
      </c>
      <c r="AG23" s="95">
        <f t="shared" si="211"/>
        <v>-30.506233000000002</v>
      </c>
      <c r="AH23" s="115">
        <f>自然堂货架!AH23+春夏货架!AH23</f>
        <v>1.107162</v>
      </c>
      <c r="AI23" s="115">
        <f>自然堂货架!AI23+春夏货架!AI23</f>
        <v>-30.506233000000002</v>
      </c>
      <c r="AJ23" s="117">
        <f>自然堂货架!AJ23+春夏货架!AJ23</f>
        <v>-30.506233000000002</v>
      </c>
      <c r="AK23" s="114">
        <f>自然堂货架!AK23+春夏货架!AK23</f>
        <v>5.0000680000000006</v>
      </c>
      <c r="AL23" s="115">
        <f>自然堂货架!AL23+春夏货架!AL23</f>
        <v>0</v>
      </c>
      <c r="AM23" s="95">
        <f t="shared" si="212"/>
        <v>5.0000680000000006</v>
      </c>
      <c r="AN23" s="115">
        <f>自然堂货架!AN23+春夏货架!AN23</f>
        <v>6.1274380000000006</v>
      </c>
      <c r="AO23" s="115">
        <f>自然堂货架!AO23+春夏货架!AO23</f>
        <v>21</v>
      </c>
      <c r="AP23" s="117">
        <f>自然堂货架!AP23+春夏货架!AP23</f>
        <v>21</v>
      </c>
      <c r="AQ23" s="114">
        <f>自然堂货架!AQ23+春夏货架!AQ23</f>
        <v>1.0964510000000001</v>
      </c>
      <c r="AR23" s="115">
        <f>自然堂货架!AR23+春夏货架!AR23</f>
        <v>0</v>
      </c>
      <c r="AS23" s="95">
        <f t="shared" si="213"/>
        <v>1.0964510000000001</v>
      </c>
      <c r="AT23" s="115">
        <f>自然堂货架!AT23+春夏货架!AT23</f>
        <v>0</v>
      </c>
      <c r="AU23" s="115">
        <f>自然堂货架!AU23+春夏货架!AU23</f>
        <v>21</v>
      </c>
      <c r="AV23" s="117">
        <f>自然堂货架!AV23+春夏货架!AV23</f>
        <v>21</v>
      </c>
      <c r="AW23" s="114">
        <f>自然堂货架!AW23+春夏货架!AW23</f>
        <v>0.49188300000000001</v>
      </c>
      <c r="AX23" s="115">
        <f>自然堂货架!AX23+春夏货架!AX23</f>
        <v>0</v>
      </c>
      <c r="AY23" s="95">
        <f t="shared" si="214"/>
        <v>0.49188300000000001</v>
      </c>
      <c r="AZ23" s="115">
        <f>自然堂货架!AZ23+春夏货架!AZ23</f>
        <v>0</v>
      </c>
      <c r="BA23" s="115">
        <f>自然堂货架!BA23+春夏货架!BA23</f>
        <v>21</v>
      </c>
      <c r="BB23" s="117">
        <f>自然堂货架!BB23+春夏货架!BB23</f>
        <v>21</v>
      </c>
      <c r="BC23" s="114">
        <f>自然堂货架!BC23+春夏货架!BC23</f>
        <v>0.16295100000000001</v>
      </c>
      <c r="BD23" s="115">
        <f>自然堂货架!BD23+春夏货架!BD23</f>
        <v>0</v>
      </c>
      <c r="BE23" s="95">
        <f t="shared" si="215"/>
        <v>0.16295100000000001</v>
      </c>
      <c r="BF23" s="115">
        <f>自然堂货架!BF23+春夏货架!BF23</f>
        <v>7.2579999999999992E-2</v>
      </c>
      <c r="BG23" s="115">
        <f>自然堂货架!BG23+春夏货架!BG23</f>
        <v>21</v>
      </c>
      <c r="BH23" s="117">
        <f>自然堂货架!BH23+春夏货架!BH23</f>
        <v>21</v>
      </c>
      <c r="BI23" s="114">
        <f>自然堂货架!BI23+春夏货架!BI23</f>
        <v>0.67588733999999995</v>
      </c>
      <c r="BJ23" s="115">
        <f>自然堂货架!BJ23+春夏货架!BJ23</f>
        <v>0</v>
      </c>
      <c r="BK23" s="95">
        <f t="shared" si="216"/>
        <v>0.67588733999999995</v>
      </c>
      <c r="BL23" s="115">
        <f>自然堂货架!BL23+春夏货架!BL23</f>
        <v>3.8499380000000003</v>
      </c>
      <c r="BM23" s="115">
        <f>自然堂货架!BM23+春夏货架!BM23</f>
        <v>21</v>
      </c>
      <c r="BN23" s="117">
        <f>自然堂货架!BN23+春夏货架!BN23</f>
        <v>21</v>
      </c>
      <c r="BO23" s="114">
        <f>自然堂货架!BO23+春夏货架!BO23</f>
        <v>0.47747992010000001</v>
      </c>
      <c r="BP23" s="115">
        <f>自然堂货架!BP23+春夏货架!BP23</f>
        <v>0</v>
      </c>
      <c r="BQ23" s="95">
        <f t="shared" si="217"/>
        <v>0.47747992010000001</v>
      </c>
      <c r="BR23" s="115">
        <f>自然堂货架!BR23+春夏货架!BR23</f>
        <v>44.875859999999996</v>
      </c>
      <c r="BS23" s="115">
        <f>自然堂货架!BS23+春夏货架!BS23</f>
        <v>21</v>
      </c>
      <c r="BT23" s="117">
        <f>自然堂货架!BT23+春夏货架!BT23</f>
        <v>21</v>
      </c>
      <c r="BU23" s="97">
        <f t="shared" si="218"/>
        <v>47.693152260100014</v>
      </c>
      <c r="BV23" s="95">
        <f t="shared" si="219"/>
        <v>0</v>
      </c>
      <c r="BW23" s="95">
        <f t="shared" si="220"/>
        <v>47.693152260100014</v>
      </c>
      <c r="BX23" s="95">
        <f t="shared" si="221"/>
        <v>65.095742000000001</v>
      </c>
      <c r="BY23" s="95">
        <f t="shared" si="221"/>
        <v>165.788432</v>
      </c>
      <c r="BZ23" s="98">
        <f t="shared" si="221"/>
        <v>165.788432</v>
      </c>
      <c r="CA23" s="88">
        <f t="shared" si="16"/>
        <v>47.693152260100014</v>
      </c>
      <c r="CB23" s="88">
        <f t="shared" si="17"/>
        <v>65.095742000000001</v>
      </c>
      <c r="CC23" s="88">
        <f t="shared" si="18"/>
        <v>165.788432</v>
      </c>
      <c r="CD23" s="146">
        <f t="shared" si="19"/>
        <v>0</v>
      </c>
      <c r="CE23" s="146">
        <f t="shared" si="20"/>
        <v>0</v>
      </c>
      <c r="CF23" s="146">
        <f t="shared" si="21"/>
        <v>0</v>
      </c>
    </row>
    <row r="24" spans="1:84" s="127" customFormat="1" outlineLevel="1" x14ac:dyDescent="0.4">
      <c r="A24" s="132" t="s">
        <v>45</v>
      </c>
      <c r="B24" s="131" t="s">
        <v>7</v>
      </c>
      <c r="C24" s="114">
        <f>自然堂货架!C24+春夏货架!C24</f>
        <v>54.754653999999981</v>
      </c>
      <c r="D24" s="115">
        <f>自然堂货架!D24+春夏货架!D24</f>
        <v>84.108629000000008</v>
      </c>
      <c r="E24" s="116">
        <f t="shared" si="0"/>
        <v>54.754653999999981</v>
      </c>
      <c r="F24" s="117">
        <f>自然堂货架!F24+春夏货架!F24</f>
        <v>54.754653999999981</v>
      </c>
      <c r="G24" s="114">
        <f>自然堂货架!G24+春夏货架!G24</f>
        <v>22.530223999999997</v>
      </c>
      <c r="H24" s="115">
        <f>自然堂货架!H24+春夏货架!H24</f>
        <v>0</v>
      </c>
      <c r="I24" s="95">
        <f t="shared" si="207"/>
        <v>22.530223999999997</v>
      </c>
      <c r="J24" s="115">
        <f>自然堂货架!J24+春夏货架!J24</f>
        <v>58.699862999999993</v>
      </c>
      <c r="K24" s="115">
        <f>自然堂货架!K24+春夏货架!K24</f>
        <v>22.530223999999997</v>
      </c>
      <c r="L24" s="117">
        <f>自然堂货架!L24+春夏货架!L24</f>
        <v>22.530223999999997</v>
      </c>
      <c r="M24" s="114">
        <f>自然堂货架!M24+春夏货架!M24</f>
        <v>34.188800999999998</v>
      </c>
      <c r="N24" s="115">
        <f>自然堂货架!N24+春夏货架!N24</f>
        <v>0</v>
      </c>
      <c r="O24" s="95">
        <f t="shared" si="208"/>
        <v>34.188800999999998</v>
      </c>
      <c r="P24" s="115">
        <f>自然堂货架!P24+春夏货架!P24</f>
        <v>77.314945999999992</v>
      </c>
      <c r="Q24" s="115">
        <f>自然堂货架!Q24+春夏货架!Q24</f>
        <v>34.188800999999998</v>
      </c>
      <c r="R24" s="117">
        <f>自然堂货架!R24+春夏货架!R24</f>
        <v>34.188800999999998</v>
      </c>
      <c r="S24" s="114">
        <f>自然堂货架!S24+春夏货架!S24</f>
        <v>47.077877000000001</v>
      </c>
      <c r="T24" s="115">
        <f>自然堂货架!T24+春夏货架!T24</f>
        <v>0</v>
      </c>
      <c r="U24" s="95">
        <f t="shared" si="209"/>
        <v>47.077877000000001</v>
      </c>
      <c r="V24" s="115">
        <f>自然堂货架!V24+春夏货架!V24</f>
        <v>55.222312000000002</v>
      </c>
      <c r="W24" s="115">
        <f>自然堂货架!W24+春夏货架!W24</f>
        <v>47.077877000000001</v>
      </c>
      <c r="X24" s="117">
        <f>自然堂货架!X24+春夏货架!X24</f>
        <v>47.077877000000001</v>
      </c>
      <c r="Y24" s="114">
        <f>自然堂货架!Y24+春夏货架!Y24</f>
        <v>55.593465000000016</v>
      </c>
      <c r="Z24" s="115">
        <f>自然堂货架!Z24+春夏货架!Z24</f>
        <v>0</v>
      </c>
      <c r="AA24" s="95">
        <f t="shared" si="210"/>
        <v>55.593465000000016</v>
      </c>
      <c r="AB24" s="115">
        <f>自然堂货架!AB24+春夏货架!AB24</f>
        <v>64.406024000000002</v>
      </c>
      <c r="AC24" s="115">
        <f>自然堂货架!AC24+春夏货架!AC24</f>
        <v>55.593465000000016</v>
      </c>
      <c r="AD24" s="117">
        <f>自然堂货架!AD24+春夏货架!AD24</f>
        <v>55.593465000000016</v>
      </c>
      <c r="AE24" s="114">
        <f>自然堂货架!AE24+春夏货架!AE24</f>
        <v>38.261106999999996</v>
      </c>
      <c r="AF24" s="115">
        <f>自然堂货架!AF24+春夏货架!AF24</f>
        <v>0</v>
      </c>
      <c r="AG24" s="95">
        <f t="shared" si="211"/>
        <v>38.261106999999996</v>
      </c>
      <c r="AH24" s="115">
        <f>自然堂货架!AH24+春夏货架!AH24</f>
        <v>52.625974999999997</v>
      </c>
      <c r="AI24" s="115">
        <f>自然堂货架!AI24+春夏货架!AI24</f>
        <v>38.261106999999996</v>
      </c>
      <c r="AJ24" s="117">
        <f>自然堂货架!AJ24+春夏货架!AJ24</f>
        <v>38.261106999999996</v>
      </c>
      <c r="AK24" s="114">
        <f>自然堂货架!AK24+春夏货架!AK24</f>
        <v>27.150803000000003</v>
      </c>
      <c r="AL24" s="115">
        <f>自然堂货架!AL24+春夏货架!AL24</f>
        <v>0</v>
      </c>
      <c r="AM24" s="95">
        <f t="shared" si="212"/>
        <v>27.150803000000003</v>
      </c>
      <c r="AN24" s="115">
        <f>自然堂货架!AN24+春夏货架!AN24</f>
        <v>79.365105</v>
      </c>
      <c r="AO24" s="115">
        <f>自然堂货架!AO24+春夏货架!AO24</f>
        <v>66.2507032876062</v>
      </c>
      <c r="AP24" s="117">
        <f>自然堂货架!AP24+春夏货架!AP24</f>
        <v>66.2507032876062</v>
      </c>
      <c r="AQ24" s="114">
        <f>自然堂货架!AQ24+春夏货架!AQ24</f>
        <v>64.150024000000002</v>
      </c>
      <c r="AR24" s="115">
        <f>自然堂货架!AR24+春夏货架!AR24</f>
        <v>0</v>
      </c>
      <c r="AS24" s="95">
        <f t="shared" si="213"/>
        <v>64.150024000000002</v>
      </c>
      <c r="AT24" s="115">
        <f>自然堂货架!AT24+春夏货架!AT24</f>
        <v>60.524003000000015</v>
      </c>
      <c r="AU24" s="115">
        <f>自然堂货架!AU24+春夏货架!AU24</f>
        <v>37.925929203539823</v>
      </c>
      <c r="AV24" s="117">
        <f>自然堂货架!AV24+春夏货架!AV24</f>
        <v>37.925929203539823</v>
      </c>
      <c r="AW24" s="114">
        <f>自然堂货架!AW24+春夏货架!AW24</f>
        <v>94.985951999999997</v>
      </c>
      <c r="AX24" s="115">
        <f>自然堂货架!AX24+春夏货架!AX24</f>
        <v>0</v>
      </c>
      <c r="AY24" s="95">
        <f t="shared" si="214"/>
        <v>94.985951999999997</v>
      </c>
      <c r="AZ24" s="115">
        <f>自然堂货架!AZ24+春夏货架!AZ24</f>
        <v>72.215478000000019</v>
      </c>
      <c r="BA24" s="115">
        <f>自然堂货架!BA24+春夏货架!BA24</f>
        <v>43.090088495575223</v>
      </c>
      <c r="BB24" s="117">
        <f>自然堂货架!BB24+春夏货架!BB24</f>
        <v>43.090088495575223</v>
      </c>
      <c r="BC24" s="114">
        <f>自然堂货架!BC24+春夏货架!BC24</f>
        <v>89.625612149999995</v>
      </c>
      <c r="BD24" s="115">
        <f>自然堂货架!BD24+春夏货架!BD24</f>
        <v>0</v>
      </c>
      <c r="BE24" s="95">
        <f t="shared" si="215"/>
        <v>89.625612149999995</v>
      </c>
      <c r="BF24" s="115">
        <f>自然堂货架!BF24+春夏货架!BF24</f>
        <v>41.420822999999999</v>
      </c>
      <c r="BG24" s="115">
        <f>自然堂货架!BG24+春夏货架!BG24</f>
        <v>40.935929203539821</v>
      </c>
      <c r="BH24" s="117">
        <f>自然堂货架!BH24+春夏货架!BH24</f>
        <v>40.935929203539821</v>
      </c>
      <c r="BI24" s="114">
        <f>自然堂货架!BI24+春夏货架!BI24</f>
        <v>38.276411250000002</v>
      </c>
      <c r="BJ24" s="115">
        <f>自然堂货架!BJ24+春夏货架!BJ24</f>
        <v>0</v>
      </c>
      <c r="BK24" s="95">
        <f t="shared" si="216"/>
        <v>38.276411250000002</v>
      </c>
      <c r="BL24" s="115">
        <f>自然堂货架!BL24+春夏货架!BL24</f>
        <v>56.626012999999979</v>
      </c>
      <c r="BM24" s="115">
        <f>自然堂货架!BM24+春夏货架!BM24</f>
        <v>42.873362831858408</v>
      </c>
      <c r="BN24" s="117">
        <f>自然堂货架!BN24+春夏货架!BN24</f>
        <v>42.873362831858408</v>
      </c>
      <c r="BO24" s="114">
        <f>自然堂货架!BO24+春夏货架!BO24</f>
        <v>32.710160358900005</v>
      </c>
      <c r="BP24" s="115">
        <f>自然堂货架!BP24+春夏货架!BP24</f>
        <v>0</v>
      </c>
      <c r="BQ24" s="95">
        <f t="shared" si="217"/>
        <v>32.710160358900005</v>
      </c>
      <c r="BR24" s="115">
        <f>自然堂货架!BR24+春夏货架!BR24</f>
        <v>55.275006000000012</v>
      </c>
      <c r="BS24" s="115">
        <f>自然堂货架!BS24+春夏货架!BS24</f>
        <v>46.371795568508446</v>
      </c>
      <c r="BT24" s="117">
        <f>自然堂货架!BT24+春夏货架!BT24</f>
        <v>44.42123008849557</v>
      </c>
      <c r="BU24" s="97">
        <f t="shared" si="218"/>
        <v>599.30509075889995</v>
      </c>
      <c r="BV24" s="95">
        <f t="shared" si="219"/>
        <v>0</v>
      </c>
      <c r="BW24" s="95">
        <f t="shared" si="220"/>
        <v>599.30509075889995</v>
      </c>
      <c r="BX24" s="95">
        <f t="shared" si="221"/>
        <v>757.80417699999987</v>
      </c>
      <c r="BY24" s="95">
        <f t="shared" si="221"/>
        <v>529.85393659062788</v>
      </c>
      <c r="BZ24" s="98">
        <f t="shared" si="221"/>
        <v>527.90337111061501</v>
      </c>
      <c r="CA24" s="88">
        <f t="shared" si="16"/>
        <v>599.30509075889995</v>
      </c>
      <c r="CB24" s="88">
        <f t="shared" si="17"/>
        <v>757.80417699999987</v>
      </c>
      <c r="CC24" s="88">
        <f t="shared" si="18"/>
        <v>527.90337111061501</v>
      </c>
      <c r="CD24" s="146">
        <f t="shared" si="19"/>
        <v>0</v>
      </c>
      <c r="CE24" s="146">
        <f t="shared" si="20"/>
        <v>0</v>
      </c>
      <c r="CF24" s="146">
        <f t="shared" si="21"/>
        <v>0</v>
      </c>
    </row>
    <row r="25" spans="1:84" s="127" customFormat="1" outlineLevel="1" x14ac:dyDescent="0.4">
      <c r="A25" s="132" t="s">
        <v>46</v>
      </c>
      <c r="B25" s="131" t="s">
        <v>19</v>
      </c>
      <c r="C25" s="114">
        <f>自然堂货架!C25+春夏货架!C25</f>
        <v>17.367605000000005</v>
      </c>
      <c r="D25" s="115">
        <f>自然堂货架!D25+春夏货架!D25</f>
        <v>14.514894</v>
      </c>
      <c r="E25" s="116">
        <f t="shared" si="0"/>
        <v>17.367605000000005</v>
      </c>
      <c r="F25" s="117">
        <f>自然堂货架!F25+春夏货架!F25</f>
        <v>17.367605000000005</v>
      </c>
      <c r="G25" s="114">
        <f>自然堂货架!G25+春夏货架!G25</f>
        <v>17.367632999999991</v>
      </c>
      <c r="H25" s="115">
        <f>自然堂货架!H25+春夏货架!H25</f>
        <v>0</v>
      </c>
      <c r="I25" s="95">
        <f t="shared" si="207"/>
        <v>17.367632999999991</v>
      </c>
      <c r="J25" s="115">
        <f>自然堂货架!J25+春夏货架!J25</f>
        <v>14.514894999999997</v>
      </c>
      <c r="K25" s="115">
        <f>自然堂货架!K25+春夏货架!K25</f>
        <v>17.367632999999991</v>
      </c>
      <c r="L25" s="117">
        <f>自然堂货架!L25+春夏货架!L25</f>
        <v>17.367632999999991</v>
      </c>
      <c r="M25" s="114">
        <f>自然堂货架!M25+春夏货架!M25</f>
        <v>17.367606999999971</v>
      </c>
      <c r="N25" s="115">
        <f>自然堂货架!N25+春夏货架!N25</f>
        <v>0</v>
      </c>
      <c r="O25" s="95">
        <f t="shared" si="208"/>
        <v>17.367606999999971</v>
      </c>
      <c r="P25" s="115">
        <f>自然堂货架!P25+春夏货架!P25</f>
        <v>14.437895999999999</v>
      </c>
      <c r="Q25" s="115">
        <f>自然堂货架!Q25+春夏货架!Q25</f>
        <v>17.367606999999971</v>
      </c>
      <c r="R25" s="117">
        <f>自然堂货架!R25+春夏货架!R25</f>
        <v>17.367606999999971</v>
      </c>
      <c r="S25" s="114">
        <f>自然堂货架!S25+春夏货架!S25</f>
        <v>17.367629999999991</v>
      </c>
      <c r="T25" s="115">
        <f>自然堂货架!T25+春夏货架!T25</f>
        <v>0</v>
      </c>
      <c r="U25" s="95">
        <f t="shared" si="209"/>
        <v>17.367629999999991</v>
      </c>
      <c r="V25" s="115">
        <f>自然堂货架!V25+春夏货架!V25</f>
        <v>20.916647000000005</v>
      </c>
      <c r="W25" s="115">
        <f>自然堂货架!W25+春夏货架!W25</f>
        <v>17.367629999999991</v>
      </c>
      <c r="X25" s="117">
        <f>自然堂货架!X25+春夏货架!X25</f>
        <v>17.367629999999991</v>
      </c>
      <c r="Y25" s="114">
        <f>自然堂货架!Y25+春夏货架!Y25</f>
        <v>16.70696299999997</v>
      </c>
      <c r="Z25" s="115">
        <f>自然堂货架!Z25+春夏货架!Z25</f>
        <v>0</v>
      </c>
      <c r="AA25" s="95">
        <f t="shared" si="210"/>
        <v>16.70696299999997</v>
      </c>
      <c r="AB25" s="115">
        <f>自然堂货架!AB25+春夏货架!AB25</f>
        <v>19.358710000000002</v>
      </c>
      <c r="AC25" s="115">
        <f>自然堂货架!AC25+春夏货架!AC25</f>
        <v>16.70696299999997</v>
      </c>
      <c r="AD25" s="117">
        <f>自然堂货架!AD25+春夏货架!AD25</f>
        <v>16.70696299999997</v>
      </c>
      <c r="AE25" s="114">
        <f>自然堂货架!AE25+春夏货架!AE25</f>
        <v>15.459855999999988</v>
      </c>
      <c r="AF25" s="115">
        <f>自然堂货架!AF25+春夏货架!AF25</f>
        <v>0</v>
      </c>
      <c r="AG25" s="95">
        <f t="shared" si="211"/>
        <v>15.459855999999988</v>
      </c>
      <c r="AH25" s="115">
        <f>自然堂货架!AH25+春夏货架!AH25</f>
        <v>17.466205000000002</v>
      </c>
      <c r="AI25" s="115">
        <f>自然堂货架!AI25+春夏货架!AI25</f>
        <v>15.459855999999988</v>
      </c>
      <c r="AJ25" s="117">
        <f>自然堂货架!AJ25+春夏货架!AJ25</f>
        <v>15.459855999999988</v>
      </c>
      <c r="AK25" s="114">
        <f>自然堂货架!AK25+春夏货架!AK25</f>
        <v>14.767817999999991</v>
      </c>
      <c r="AL25" s="115">
        <f>自然堂货架!AL25+春夏货架!AL25</f>
        <v>0</v>
      </c>
      <c r="AM25" s="95">
        <f t="shared" si="212"/>
        <v>14.767817999999991</v>
      </c>
      <c r="AN25" s="115">
        <f>自然堂货架!AN25+春夏货架!AN25</f>
        <v>18.647945000000011</v>
      </c>
      <c r="AO25" s="115">
        <f>自然堂货架!AO25+春夏货架!AO25</f>
        <v>16.703606166666653</v>
      </c>
      <c r="AP25" s="117">
        <f>自然堂货架!AP25+春夏货架!AP25</f>
        <v>16.703606166666653</v>
      </c>
      <c r="AQ25" s="114">
        <f>自然堂货架!AQ25+春夏货架!AQ25</f>
        <v>12.379374999999996</v>
      </c>
      <c r="AR25" s="115">
        <f>自然堂货架!AR25+春夏货架!AR25</f>
        <v>0</v>
      </c>
      <c r="AS25" s="95">
        <f t="shared" si="213"/>
        <v>12.379374999999996</v>
      </c>
      <c r="AT25" s="115">
        <f>自然堂货架!AT25+春夏货架!AT25</f>
        <v>18.237597000000001</v>
      </c>
      <c r="AU25" s="115">
        <f>自然堂货架!AU25+春夏货架!AU25</f>
        <v>16.703606166666653</v>
      </c>
      <c r="AV25" s="117">
        <f>自然堂货架!AV25+春夏货架!AV25</f>
        <v>16.703606166666653</v>
      </c>
      <c r="AW25" s="114">
        <f>自然堂货架!AW25+春夏货架!AW25</f>
        <v>10.313143</v>
      </c>
      <c r="AX25" s="115">
        <f>自然堂货架!AX25+春夏货架!AX25</f>
        <v>0</v>
      </c>
      <c r="AY25" s="95">
        <f t="shared" si="214"/>
        <v>10.313143</v>
      </c>
      <c r="AZ25" s="115">
        <f>自然堂货架!AZ25+春夏货架!AZ25</f>
        <v>17.858376999999997</v>
      </c>
      <c r="BA25" s="115">
        <f>自然堂货架!BA25+春夏货架!BA25</f>
        <v>16.703606166666653</v>
      </c>
      <c r="BB25" s="117">
        <f>自然堂货架!BB25+春夏货架!BB25</f>
        <v>16.703606166666653</v>
      </c>
      <c r="BC25" s="114">
        <f>自然堂货架!BC25+春夏货架!BC25</f>
        <v>9.9527147599999957</v>
      </c>
      <c r="BD25" s="115">
        <f>自然堂货架!BD25+春夏货架!BD25</f>
        <v>0</v>
      </c>
      <c r="BE25" s="95">
        <f t="shared" si="215"/>
        <v>9.9527147599999957</v>
      </c>
      <c r="BF25" s="115">
        <f>自然堂货架!BF25+春夏货架!BF25</f>
        <v>18.408788000000001</v>
      </c>
      <c r="BG25" s="115">
        <f>自然堂货架!BG25+春夏货架!BG25</f>
        <v>16.703606166666653</v>
      </c>
      <c r="BH25" s="117">
        <f>自然堂货架!BH25+春夏货架!BH25</f>
        <v>16.703606166666653</v>
      </c>
      <c r="BI25" s="114">
        <f>自然堂货架!BI25+春夏货架!BI25</f>
        <v>6.5330019999999998</v>
      </c>
      <c r="BJ25" s="115">
        <f>自然堂货架!BJ25+春夏货架!BJ25</f>
        <v>0</v>
      </c>
      <c r="BK25" s="95">
        <f t="shared" si="216"/>
        <v>6.5330019999999998</v>
      </c>
      <c r="BL25" s="115">
        <f>自然堂货架!BL25+春夏货架!BL25</f>
        <v>17.859573000000001</v>
      </c>
      <c r="BM25" s="115">
        <f>自然堂货架!BM25+春夏货架!BM25</f>
        <v>16.703606166666653</v>
      </c>
      <c r="BN25" s="117">
        <f>自然堂货架!BN25+春夏货架!BN25</f>
        <v>16.703606166666653</v>
      </c>
      <c r="BO25" s="114">
        <f>自然堂货架!BO25+春夏货架!BO25</f>
        <v>0.51388283999999995</v>
      </c>
      <c r="BP25" s="115">
        <f>自然堂货架!BP25+春夏货架!BP25</f>
        <v>0</v>
      </c>
      <c r="BQ25" s="95">
        <f t="shared" si="217"/>
        <v>0.51388283999999995</v>
      </c>
      <c r="BR25" s="115">
        <f>自然堂货架!BR25+春夏货架!BR25</f>
        <v>17.785459000000007</v>
      </c>
      <c r="BS25" s="115">
        <f>自然堂货架!BS25+春夏货架!BS25</f>
        <v>16.703606166666653</v>
      </c>
      <c r="BT25" s="117">
        <f>自然堂货架!BT25+春夏货架!BT25</f>
        <v>16.703606166666653</v>
      </c>
      <c r="BU25" s="97">
        <f t="shared" si="218"/>
        <v>156.09722959999991</v>
      </c>
      <c r="BV25" s="95">
        <f t="shared" si="219"/>
        <v>0</v>
      </c>
      <c r="BW25" s="95">
        <f t="shared" si="220"/>
        <v>156.09722959999991</v>
      </c>
      <c r="BX25" s="95">
        <f t="shared" si="221"/>
        <v>210.00698600000004</v>
      </c>
      <c r="BY25" s="95">
        <f t="shared" si="221"/>
        <v>201.85893099999981</v>
      </c>
      <c r="BZ25" s="98">
        <f t="shared" si="221"/>
        <v>201.85893099999981</v>
      </c>
      <c r="CA25" s="88">
        <f t="shared" si="16"/>
        <v>156.09722959999991</v>
      </c>
      <c r="CB25" s="88">
        <f t="shared" si="17"/>
        <v>210.00698600000004</v>
      </c>
      <c r="CC25" s="88">
        <f t="shared" si="18"/>
        <v>201.85893099999981</v>
      </c>
      <c r="CD25" s="146">
        <f t="shared" si="19"/>
        <v>0</v>
      </c>
      <c r="CE25" s="146">
        <f t="shared" si="20"/>
        <v>0</v>
      </c>
      <c r="CF25" s="146">
        <f t="shared" si="21"/>
        <v>0</v>
      </c>
    </row>
    <row r="26" spans="1:84" s="127" customFormat="1" outlineLevel="1" x14ac:dyDescent="0.4">
      <c r="A26" s="132" t="s">
        <v>47</v>
      </c>
      <c r="B26" s="131" t="s">
        <v>15</v>
      </c>
      <c r="C26" s="114">
        <f>自然堂货架!C26+春夏货架!C26</f>
        <v>0</v>
      </c>
      <c r="D26" s="115">
        <f>自然堂货架!D26+春夏货架!D26</f>
        <v>0</v>
      </c>
      <c r="E26" s="116">
        <f t="shared" si="0"/>
        <v>0</v>
      </c>
      <c r="F26" s="117">
        <f>自然堂货架!F26+春夏货架!F26</f>
        <v>0</v>
      </c>
      <c r="G26" s="114">
        <f>自然堂货架!G26+春夏货架!G26</f>
        <v>0</v>
      </c>
      <c r="H26" s="115">
        <f>自然堂货架!H26+春夏货架!H26</f>
        <v>0</v>
      </c>
      <c r="I26" s="95">
        <f t="shared" si="207"/>
        <v>0</v>
      </c>
      <c r="J26" s="115">
        <f>自然堂货架!J26+春夏货架!J26</f>
        <v>0</v>
      </c>
      <c r="K26" s="115">
        <f>自然堂货架!K26+春夏货架!K26</f>
        <v>0</v>
      </c>
      <c r="L26" s="117">
        <f>自然堂货架!L26+春夏货架!L26</f>
        <v>0</v>
      </c>
      <c r="M26" s="114">
        <f>自然堂货架!M26+春夏货架!M26</f>
        <v>4.2388999999999996E-2</v>
      </c>
      <c r="N26" s="115">
        <f>自然堂货架!N26+春夏货架!N26</f>
        <v>0</v>
      </c>
      <c r="O26" s="95">
        <f t="shared" si="208"/>
        <v>4.2388999999999996E-2</v>
      </c>
      <c r="P26" s="115">
        <f>自然堂货架!P26+春夏货架!P26</f>
        <v>0</v>
      </c>
      <c r="Q26" s="115">
        <f>自然堂货架!Q26+春夏货架!Q26</f>
        <v>4.2388999999999996E-2</v>
      </c>
      <c r="R26" s="117">
        <f>自然堂货架!R26+春夏货架!R26</f>
        <v>4.2388999999999996E-2</v>
      </c>
      <c r="S26" s="114">
        <f>自然堂货架!S26+春夏货架!S26</f>
        <v>9.9999999999999995E-7</v>
      </c>
      <c r="T26" s="115">
        <f>自然堂货架!T26+春夏货架!T26</f>
        <v>0</v>
      </c>
      <c r="U26" s="95">
        <f t="shared" si="209"/>
        <v>9.9999999999999995E-7</v>
      </c>
      <c r="V26" s="115">
        <f>自然堂货架!V26+春夏货架!V26</f>
        <v>0</v>
      </c>
      <c r="W26" s="115">
        <f>自然堂货架!W26+春夏货架!W26</f>
        <v>9.9999999999999995E-7</v>
      </c>
      <c r="X26" s="117">
        <f>自然堂货架!X26+春夏货架!X26</f>
        <v>9.9999999999999995E-7</v>
      </c>
      <c r="Y26" s="114">
        <f>自然堂货架!Y26+春夏货架!Y26</f>
        <v>0</v>
      </c>
      <c r="Z26" s="115">
        <f>自然堂货架!Z26+春夏货架!Z26</f>
        <v>0</v>
      </c>
      <c r="AA26" s="95">
        <f t="shared" si="210"/>
        <v>0</v>
      </c>
      <c r="AB26" s="115">
        <f>自然堂货架!AB26+春夏货架!AB26</f>
        <v>0</v>
      </c>
      <c r="AC26" s="115">
        <f>自然堂货架!AC26+春夏货架!AC26</f>
        <v>0</v>
      </c>
      <c r="AD26" s="117">
        <f>自然堂货架!AD26+春夏货架!AD26</f>
        <v>0</v>
      </c>
      <c r="AE26" s="114">
        <f>自然堂货架!AE26+春夏货架!AE26</f>
        <v>0</v>
      </c>
      <c r="AF26" s="115">
        <f>自然堂货架!AF26+春夏货架!AF26</f>
        <v>0</v>
      </c>
      <c r="AG26" s="95">
        <f t="shared" si="211"/>
        <v>0</v>
      </c>
      <c r="AH26" s="115">
        <f>自然堂货架!AH26+春夏货架!AH26</f>
        <v>0</v>
      </c>
      <c r="AI26" s="115">
        <f>自然堂货架!AI26+春夏货架!AI26</f>
        <v>0</v>
      </c>
      <c r="AJ26" s="117">
        <f>自然堂货架!AJ26+春夏货架!AJ26</f>
        <v>0</v>
      </c>
      <c r="AK26" s="114">
        <f>自然堂货架!AK26+春夏货架!AK26</f>
        <v>0</v>
      </c>
      <c r="AL26" s="115">
        <f>自然堂货架!AL26+春夏货架!AL26</f>
        <v>0</v>
      </c>
      <c r="AM26" s="95">
        <f t="shared" si="212"/>
        <v>0</v>
      </c>
      <c r="AN26" s="115">
        <f>自然堂货架!AN26+春夏货架!AN26</f>
        <v>0</v>
      </c>
      <c r="AO26" s="115">
        <f>自然堂货架!AO26+春夏货架!AO26</f>
        <v>0</v>
      </c>
      <c r="AP26" s="117">
        <f>自然堂货架!AP26+春夏货架!AP26</f>
        <v>0</v>
      </c>
      <c r="AQ26" s="114">
        <f>自然堂货架!AQ26+春夏货架!AQ26</f>
        <v>0</v>
      </c>
      <c r="AR26" s="115">
        <f>自然堂货架!AR26+春夏货架!AR26</f>
        <v>0</v>
      </c>
      <c r="AS26" s="95">
        <f t="shared" si="213"/>
        <v>0</v>
      </c>
      <c r="AT26" s="115">
        <f>自然堂货架!AT26+春夏货架!AT26</f>
        <v>0</v>
      </c>
      <c r="AU26" s="115">
        <f>自然堂货架!AU26+春夏货架!AU26</f>
        <v>0</v>
      </c>
      <c r="AV26" s="117">
        <f>自然堂货架!AV26+春夏货架!AV26</f>
        <v>0</v>
      </c>
      <c r="AW26" s="114">
        <f>自然堂货架!AW26+春夏货架!AW26</f>
        <v>0</v>
      </c>
      <c r="AX26" s="115">
        <f>自然堂货架!AX26+春夏货架!AX26</f>
        <v>0</v>
      </c>
      <c r="AY26" s="95">
        <f t="shared" si="214"/>
        <v>0</v>
      </c>
      <c r="AZ26" s="115">
        <f>自然堂货架!AZ26+春夏货架!AZ26</f>
        <v>0</v>
      </c>
      <c r="BA26" s="115">
        <f>自然堂货架!BA26+春夏货架!BA26</f>
        <v>0</v>
      </c>
      <c r="BB26" s="117">
        <f>自然堂货架!BB26+春夏货架!BB26</f>
        <v>0</v>
      </c>
      <c r="BC26" s="114">
        <f>自然堂货架!BC26+春夏货架!BC26</f>
        <v>0</v>
      </c>
      <c r="BD26" s="115">
        <f>自然堂货架!BD26+春夏货架!BD26</f>
        <v>0</v>
      </c>
      <c r="BE26" s="95">
        <f t="shared" si="215"/>
        <v>0</v>
      </c>
      <c r="BF26" s="115">
        <f>自然堂货架!BF26+春夏货架!BF26</f>
        <v>0</v>
      </c>
      <c r="BG26" s="115">
        <f>自然堂货架!BG26+春夏货架!BG26</f>
        <v>0</v>
      </c>
      <c r="BH26" s="117">
        <f>自然堂货架!BH26+春夏货架!BH26</f>
        <v>0</v>
      </c>
      <c r="BI26" s="114">
        <f>自然堂货架!BI26+春夏货架!BI26</f>
        <v>0</v>
      </c>
      <c r="BJ26" s="115">
        <f>自然堂货架!BJ26+春夏货架!BJ26</f>
        <v>0</v>
      </c>
      <c r="BK26" s="95">
        <f t="shared" si="216"/>
        <v>0</v>
      </c>
      <c r="BL26" s="115">
        <f>自然堂货架!BL26+春夏货架!BL26</f>
        <v>0</v>
      </c>
      <c r="BM26" s="115">
        <f>自然堂货架!BM26+春夏货架!BM26</f>
        <v>0</v>
      </c>
      <c r="BN26" s="117">
        <f>自然堂货架!BN26+春夏货架!BN26</f>
        <v>0</v>
      </c>
      <c r="BO26" s="114">
        <f>自然堂货架!BO26+春夏货架!BO26</f>
        <v>-0.96752287999999986</v>
      </c>
      <c r="BP26" s="115">
        <f>自然堂货架!BP26+春夏货架!BP26</f>
        <v>0</v>
      </c>
      <c r="BQ26" s="95">
        <f t="shared" si="217"/>
        <v>-0.96752287999999986</v>
      </c>
      <c r="BR26" s="115">
        <f>自然堂货架!BR26+春夏货架!BR26</f>
        <v>0</v>
      </c>
      <c r="BS26" s="115">
        <f>自然堂货架!BS26+春夏货架!BS26</f>
        <v>0</v>
      </c>
      <c r="BT26" s="117">
        <f>自然堂货架!BT26+春夏货架!BT26</f>
        <v>0</v>
      </c>
      <c r="BU26" s="97">
        <f t="shared" si="218"/>
        <v>-0.92513287999999982</v>
      </c>
      <c r="BV26" s="95">
        <f t="shared" si="219"/>
        <v>0</v>
      </c>
      <c r="BW26" s="95">
        <f t="shared" si="220"/>
        <v>-0.92513287999999982</v>
      </c>
      <c r="BX26" s="95">
        <f t="shared" si="221"/>
        <v>0</v>
      </c>
      <c r="BY26" s="95">
        <f t="shared" si="221"/>
        <v>4.2389999999999997E-2</v>
      </c>
      <c r="BZ26" s="98">
        <f t="shared" si="221"/>
        <v>4.2389999999999997E-2</v>
      </c>
      <c r="CA26" s="88">
        <f t="shared" si="16"/>
        <v>-0.92513287999999982</v>
      </c>
      <c r="CB26" s="88">
        <f t="shared" si="17"/>
        <v>0</v>
      </c>
      <c r="CC26" s="88">
        <f t="shared" si="18"/>
        <v>4.2389999999999997E-2</v>
      </c>
      <c r="CD26" s="146">
        <f t="shared" si="19"/>
        <v>0</v>
      </c>
      <c r="CE26" s="146">
        <f t="shared" si="20"/>
        <v>0</v>
      </c>
      <c r="CF26" s="146">
        <f t="shared" si="21"/>
        <v>0</v>
      </c>
    </row>
    <row r="27" spans="1:84" s="127" customFormat="1" outlineLevel="1" x14ac:dyDescent="0.4">
      <c r="A27" s="132" t="s">
        <v>48</v>
      </c>
      <c r="B27" s="131" t="s">
        <v>33</v>
      </c>
      <c r="C27" s="114">
        <f>自然堂货架!C27+春夏货架!C27</f>
        <v>0</v>
      </c>
      <c r="D27" s="115">
        <f>自然堂货架!D27+春夏货架!D27</f>
        <v>0</v>
      </c>
      <c r="E27" s="116">
        <f t="shared" si="0"/>
        <v>0</v>
      </c>
      <c r="F27" s="117">
        <f>自然堂货架!F27+春夏货架!F27</f>
        <v>0</v>
      </c>
      <c r="G27" s="114">
        <f>自然堂货架!G27+春夏货架!G27</f>
        <v>0</v>
      </c>
      <c r="H27" s="115">
        <f>自然堂货架!H27+春夏货架!H27</f>
        <v>0</v>
      </c>
      <c r="I27" s="95">
        <f t="shared" si="207"/>
        <v>0</v>
      </c>
      <c r="J27" s="115">
        <f>自然堂货架!J27+春夏货架!J27</f>
        <v>0</v>
      </c>
      <c r="K27" s="115">
        <f>自然堂货架!K27+春夏货架!K27</f>
        <v>0</v>
      </c>
      <c r="L27" s="117">
        <f>自然堂货架!L27+春夏货架!L27</f>
        <v>0</v>
      </c>
      <c r="M27" s="114">
        <f>自然堂货架!M27+春夏货架!M27</f>
        <v>0</v>
      </c>
      <c r="N27" s="115">
        <f>自然堂货架!N27+春夏货架!N27</f>
        <v>0</v>
      </c>
      <c r="O27" s="95">
        <f t="shared" si="208"/>
        <v>0</v>
      </c>
      <c r="P27" s="115">
        <f>自然堂货架!P27+春夏货架!P27</f>
        <v>0</v>
      </c>
      <c r="Q27" s="115">
        <f>自然堂货架!Q27+春夏货架!Q27</f>
        <v>0</v>
      </c>
      <c r="R27" s="117">
        <f>自然堂货架!R27+春夏货架!R27</f>
        <v>0</v>
      </c>
      <c r="S27" s="114">
        <f>自然堂货架!S27+春夏货架!S27</f>
        <v>0</v>
      </c>
      <c r="T27" s="115">
        <f>自然堂货架!T27+春夏货架!T27</f>
        <v>0</v>
      </c>
      <c r="U27" s="95">
        <f t="shared" si="209"/>
        <v>0</v>
      </c>
      <c r="V27" s="115">
        <f>自然堂货架!V27+春夏货架!V27</f>
        <v>0</v>
      </c>
      <c r="W27" s="115">
        <f>自然堂货架!W27+春夏货架!W27</f>
        <v>0</v>
      </c>
      <c r="X27" s="117">
        <f>自然堂货架!X27+春夏货架!X27</f>
        <v>0</v>
      </c>
      <c r="Y27" s="114">
        <f>自然堂货架!Y27+春夏货架!Y27</f>
        <v>0</v>
      </c>
      <c r="Z27" s="115">
        <f>自然堂货架!Z27+春夏货架!Z27</f>
        <v>0</v>
      </c>
      <c r="AA27" s="95">
        <f t="shared" si="210"/>
        <v>0</v>
      </c>
      <c r="AB27" s="115">
        <f>自然堂货架!AB27+春夏货架!AB27</f>
        <v>0</v>
      </c>
      <c r="AC27" s="115">
        <f>自然堂货架!AC27+春夏货架!AC27</f>
        <v>0</v>
      </c>
      <c r="AD27" s="117">
        <f>自然堂货架!AD27+春夏货架!AD27</f>
        <v>0</v>
      </c>
      <c r="AE27" s="114">
        <f>自然堂货架!AE27+春夏货架!AE27</f>
        <v>0</v>
      </c>
      <c r="AF27" s="115">
        <f>自然堂货架!AF27+春夏货架!AF27</f>
        <v>0</v>
      </c>
      <c r="AG27" s="95">
        <f t="shared" si="211"/>
        <v>0</v>
      </c>
      <c r="AH27" s="115">
        <f>自然堂货架!AH27+春夏货架!AH27</f>
        <v>0</v>
      </c>
      <c r="AI27" s="115">
        <f>自然堂货架!AI27+春夏货架!AI27</f>
        <v>0</v>
      </c>
      <c r="AJ27" s="117">
        <f>自然堂货架!AJ27+春夏货架!AJ27</f>
        <v>0</v>
      </c>
      <c r="AK27" s="114">
        <f>自然堂货架!AK27+春夏货架!AK27</f>
        <v>0</v>
      </c>
      <c r="AL27" s="115">
        <f>自然堂货架!AL27+春夏货架!AL27</f>
        <v>0</v>
      </c>
      <c r="AM27" s="95">
        <f t="shared" si="212"/>
        <v>0</v>
      </c>
      <c r="AN27" s="115">
        <f>自然堂货架!AN27+春夏货架!AN27</f>
        <v>0</v>
      </c>
      <c r="AO27" s="115">
        <f>自然堂货架!AO27+春夏货架!AO27</f>
        <v>0</v>
      </c>
      <c r="AP27" s="117">
        <f>自然堂货架!AP27+春夏货架!AP27</f>
        <v>0</v>
      </c>
      <c r="AQ27" s="114">
        <f>自然堂货架!AQ27+春夏货架!AQ27</f>
        <v>0</v>
      </c>
      <c r="AR27" s="115">
        <f>自然堂货架!AR27+春夏货架!AR27</f>
        <v>0</v>
      </c>
      <c r="AS27" s="95">
        <f t="shared" si="213"/>
        <v>0</v>
      </c>
      <c r="AT27" s="115">
        <f>自然堂货架!AT27+春夏货架!AT27</f>
        <v>0</v>
      </c>
      <c r="AU27" s="115">
        <f>自然堂货架!AU27+春夏货架!AU27</f>
        <v>0</v>
      </c>
      <c r="AV27" s="117">
        <f>自然堂货架!AV27+春夏货架!AV27</f>
        <v>0</v>
      </c>
      <c r="AW27" s="114">
        <f>自然堂货架!AW27+春夏货架!AW27</f>
        <v>0</v>
      </c>
      <c r="AX27" s="115">
        <f>自然堂货架!AX27+春夏货架!AX27</f>
        <v>0</v>
      </c>
      <c r="AY27" s="95">
        <f t="shared" si="214"/>
        <v>0</v>
      </c>
      <c r="AZ27" s="115">
        <f>自然堂货架!AZ27+春夏货架!AZ27</f>
        <v>0</v>
      </c>
      <c r="BA27" s="115">
        <f>自然堂货架!BA27+春夏货架!BA27</f>
        <v>0</v>
      </c>
      <c r="BB27" s="117">
        <f>自然堂货架!BB27+春夏货架!BB27</f>
        <v>0</v>
      </c>
      <c r="BC27" s="114">
        <f>自然堂货架!BC27+春夏货架!BC27</f>
        <v>0</v>
      </c>
      <c r="BD27" s="115">
        <f>自然堂货架!BD27+春夏货架!BD27</f>
        <v>0</v>
      </c>
      <c r="BE27" s="95">
        <f t="shared" si="215"/>
        <v>0</v>
      </c>
      <c r="BF27" s="115">
        <f>自然堂货架!BF27+春夏货架!BF27</f>
        <v>0</v>
      </c>
      <c r="BG27" s="115">
        <f>自然堂货架!BG27+春夏货架!BG27</f>
        <v>0</v>
      </c>
      <c r="BH27" s="117">
        <f>自然堂货架!BH27+春夏货架!BH27</f>
        <v>0</v>
      </c>
      <c r="BI27" s="114">
        <f>自然堂货架!BI27+春夏货架!BI27</f>
        <v>0</v>
      </c>
      <c r="BJ27" s="115">
        <f>自然堂货架!BJ27+春夏货架!BJ27</f>
        <v>0</v>
      </c>
      <c r="BK27" s="95">
        <f t="shared" si="216"/>
        <v>0</v>
      </c>
      <c r="BL27" s="115">
        <f>自然堂货架!BL27+春夏货架!BL27</f>
        <v>0</v>
      </c>
      <c r="BM27" s="115">
        <f>自然堂货架!BM27+春夏货架!BM27</f>
        <v>0</v>
      </c>
      <c r="BN27" s="117">
        <f>自然堂货架!BN27+春夏货架!BN27</f>
        <v>0</v>
      </c>
      <c r="BO27" s="114">
        <f>自然堂货架!BO27+春夏货架!BO27</f>
        <v>0</v>
      </c>
      <c r="BP27" s="115">
        <f>自然堂货架!BP27+春夏货架!BP27</f>
        <v>0</v>
      </c>
      <c r="BQ27" s="95">
        <f t="shared" si="217"/>
        <v>0</v>
      </c>
      <c r="BR27" s="115">
        <f>自然堂货架!BR27+春夏货架!BR27</f>
        <v>0</v>
      </c>
      <c r="BS27" s="115">
        <f>自然堂货架!BS27+春夏货架!BS27</f>
        <v>0</v>
      </c>
      <c r="BT27" s="117">
        <f>自然堂货架!BT27+春夏货架!BT27</f>
        <v>0</v>
      </c>
      <c r="BU27" s="97">
        <f t="shared" si="218"/>
        <v>0</v>
      </c>
      <c r="BV27" s="95">
        <f t="shared" si="219"/>
        <v>0</v>
      </c>
      <c r="BW27" s="95">
        <f t="shared" si="220"/>
        <v>0</v>
      </c>
      <c r="BX27" s="95">
        <f t="shared" si="221"/>
        <v>0</v>
      </c>
      <c r="BY27" s="95">
        <f t="shared" si="221"/>
        <v>0</v>
      </c>
      <c r="BZ27" s="98">
        <f t="shared" si="221"/>
        <v>0</v>
      </c>
      <c r="CA27" s="88">
        <f t="shared" si="16"/>
        <v>0</v>
      </c>
      <c r="CB27" s="88">
        <f t="shared" si="17"/>
        <v>0</v>
      </c>
      <c r="CC27" s="88">
        <f t="shared" si="18"/>
        <v>0</v>
      </c>
      <c r="CD27" s="146">
        <f t="shared" si="19"/>
        <v>0</v>
      </c>
      <c r="CE27" s="146">
        <f t="shared" si="20"/>
        <v>0</v>
      </c>
      <c r="CF27" s="146">
        <f t="shared" si="21"/>
        <v>0</v>
      </c>
    </row>
    <row r="28" spans="1:84" s="127" customFormat="1" outlineLevel="1" x14ac:dyDescent="0.4">
      <c r="A28" s="132" t="s">
        <v>49</v>
      </c>
      <c r="B28" s="131" t="s">
        <v>25</v>
      </c>
      <c r="C28" s="114">
        <f>自然堂货架!C28+春夏货架!C28</f>
        <v>74.661776000000003</v>
      </c>
      <c r="D28" s="115">
        <f>自然堂货架!D28+春夏货架!D28</f>
        <v>55.914458000000003</v>
      </c>
      <c r="E28" s="116">
        <f t="shared" si="0"/>
        <v>74.661776000000003</v>
      </c>
      <c r="F28" s="117">
        <f>自然堂货架!F28+春夏货架!F28</f>
        <v>74.661776000000003</v>
      </c>
      <c r="G28" s="114">
        <f>自然堂货架!G28+春夏货架!G28</f>
        <v>68.619480999999965</v>
      </c>
      <c r="H28" s="115">
        <f>自然堂货架!H28+春夏货架!H28</f>
        <v>0</v>
      </c>
      <c r="I28" s="95">
        <f t="shared" si="207"/>
        <v>68.619480999999965</v>
      </c>
      <c r="J28" s="115">
        <f>自然堂货架!J28+春夏货架!J28</f>
        <v>17.791916000000001</v>
      </c>
      <c r="K28" s="115">
        <f>自然堂货架!K28+春夏货架!K28</f>
        <v>68.619480999999965</v>
      </c>
      <c r="L28" s="117">
        <f>自然堂货架!L28+春夏货架!L28</f>
        <v>68.619480999999965</v>
      </c>
      <c r="M28" s="114">
        <f>自然堂货架!M28+春夏货架!M28</f>
        <v>38.813030999999988</v>
      </c>
      <c r="N28" s="115">
        <f>自然堂货架!N28+春夏货架!N28</f>
        <v>0</v>
      </c>
      <c r="O28" s="95">
        <f t="shared" si="208"/>
        <v>38.813030999999988</v>
      </c>
      <c r="P28" s="115">
        <f>自然堂货架!P28+春夏货架!P28</f>
        <v>54.400488999999986</v>
      </c>
      <c r="Q28" s="115">
        <f>自然堂货架!Q28+春夏货架!Q28</f>
        <v>38.813030999999988</v>
      </c>
      <c r="R28" s="117">
        <f>自然堂货架!R28+春夏货架!R28</f>
        <v>38.813030999999988</v>
      </c>
      <c r="S28" s="114">
        <f>自然堂货架!S28+春夏货架!S28</f>
        <v>44.377512999999972</v>
      </c>
      <c r="T28" s="115">
        <f>自然堂货架!T28+春夏货架!T28</f>
        <v>0</v>
      </c>
      <c r="U28" s="95">
        <f t="shared" si="209"/>
        <v>44.377512999999972</v>
      </c>
      <c r="V28" s="115">
        <f>自然堂货架!V28+春夏货架!V28</f>
        <v>41.169111000000001</v>
      </c>
      <c r="W28" s="115">
        <f>自然堂货架!W28+春夏货架!W28</f>
        <v>44.377512999999972</v>
      </c>
      <c r="X28" s="117">
        <f>自然堂货架!X28+春夏货架!X28</f>
        <v>44.377512999999972</v>
      </c>
      <c r="Y28" s="114">
        <f>自然堂货架!Y28+春夏货架!Y28</f>
        <v>76.725063999999975</v>
      </c>
      <c r="Z28" s="115">
        <f>自然堂货架!Z28+春夏货架!Z28</f>
        <v>0</v>
      </c>
      <c r="AA28" s="95">
        <f t="shared" si="210"/>
        <v>76.725063999999975</v>
      </c>
      <c r="AB28" s="115">
        <f>自然堂货架!AB28+春夏货架!AB28</f>
        <v>73.685327999999998</v>
      </c>
      <c r="AC28" s="115">
        <f>自然堂货架!AC28+春夏货架!AC28</f>
        <v>76.725063999999975</v>
      </c>
      <c r="AD28" s="117">
        <f>自然堂货架!AD28+春夏货架!AD28</f>
        <v>76.725063999999975</v>
      </c>
      <c r="AE28" s="114">
        <f>自然堂货架!AE28+春夏货架!AE28</f>
        <v>42.132083000000051</v>
      </c>
      <c r="AF28" s="115">
        <f>自然堂货架!AF28+春夏货架!AF28</f>
        <v>0</v>
      </c>
      <c r="AG28" s="95">
        <f t="shared" si="211"/>
        <v>42.132083000000051</v>
      </c>
      <c r="AH28" s="115">
        <f>自然堂货架!AH28+春夏货架!AH28</f>
        <v>67.086207999999985</v>
      </c>
      <c r="AI28" s="115">
        <f>自然堂货架!AI28+春夏货架!AI28</f>
        <v>42.132083000000051</v>
      </c>
      <c r="AJ28" s="117">
        <f>自然堂货架!AJ28+春夏货架!AJ28</f>
        <v>42.132083000000051</v>
      </c>
      <c r="AK28" s="114">
        <f>自然堂货架!AK28+春夏货架!AK28</f>
        <v>44.009106000000003</v>
      </c>
      <c r="AL28" s="115">
        <f>自然堂货架!AL28+春夏货架!AL28</f>
        <v>0</v>
      </c>
      <c r="AM28" s="95">
        <f t="shared" si="212"/>
        <v>44.009106000000003</v>
      </c>
      <c r="AN28" s="115">
        <f>自然堂货架!AN28+春夏货架!AN28</f>
        <v>29.490687999999999</v>
      </c>
      <c r="AO28" s="115">
        <f>自然堂货架!AO28+春夏货架!AO28</f>
        <v>44.26</v>
      </c>
      <c r="AP28" s="117">
        <f>自然堂货架!AP28+春夏货架!AP28</f>
        <v>44.26</v>
      </c>
      <c r="AQ28" s="114">
        <f>自然堂货架!AQ28+春夏货架!AQ28</f>
        <v>55.545044999999959</v>
      </c>
      <c r="AR28" s="115">
        <f>自然堂货架!AR28+春夏货架!AR28</f>
        <v>0</v>
      </c>
      <c r="AS28" s="95">
        <f t="shared" si="213"/>
        <v>55.545044999999959</v>
      </c>
      <c r="AT28" s="115">
        <f>自然堂货架!AT28+春夏货架!AT28</f>
        <v>87.558626000000004</v>
      </c>
      <c r="AU28" s="115">
        <f>自然堂货架!AU28+春夏货架!AU28</f>
        <v>55.160399999999996</v>
      </c>
      <c r="AV28" s="117">
        <f>自然堂货架!AV28+春夏货架!AV28</f>
        <v>55.160399999999996</v>
      </c>
      <c r="AW28" s="114">
        <f>自然堂货架!AW28+春夏货架!AW28</f>
        <v>40.022850999999996</v>
      </c>
      <c r="AX28" s="115">
        <f>自然堂货架!AX28+春夏货架!AX28</f>
        <v>0</v>
      </c>
      <c r="AY28" s="95">
        <f t="shared" si="214"/>
        <v>40.022850999999996</v>
      </c>
      <c r="AZ28" s="115">
        <f>自然堂货架!AZ28+春夏货架!AZ28</f>
        <v>77.710665999999989</v>
      </c>
      <c r="BA28" s="115">
        <f>自然堂货架!BA28+春夏货架!BA28</f>
        <v>59.849999999999994</v>
      </c>
      <c r="BB28" s="117">
        <f>自然堂货架!BB28+春夏货架!BB28</f>
        <v>59.849999999999994</v>
      </c>
      <c r="BC28" s="114">
        <f>自然堂货架!BC28+春夏货架!BC28</f>
        <v>43.456369499999994</v>
      </c>
      <c r="BD28" s="115">
        <f>自然堂货架!BD28+春夏货架!BD28</f>
        <v>0</v>
      </c>
      <c r="BE28" s="95">
        <f t="shared" si="215"/>
        <v>43.456369499999994</v>
      </c>
      <c r="BF28" s="115">
        <f>自然堂货架!BF28+春夏货架!BF28</f>
        <v>63.859440000000092</v>
      </c>
      <c r="BG28" s="115">
        <f>自然堂货架!BG28+春夏货架!BG28</f>
        <v>59.980000000000004</v>
      </c>
      <c r="BH28" s="117">
        <f>自然堂货架!BH28+春夏货架!BH28</f>
        <v>59.980000000000004</v>
      </c>
      <c r="BI28" s="114">
        <f>自然堂货架!BI28+春夏货架!BI28</f>
        <v>38.042116769999986</v>
      </c>
      <c r="BJ28" s="115">
        <f>自然堂货架!BJ28+春夏货架!BJ28</f>
        <v>0</v>
      </c>
      <c r="BK28" s="95">
        <f t="shared" si="216"/>
        <v>38.042116769999986</v>
      </c>
      <c r="BL28" s="115">
        <f>自然堂货架!BL28+春夏货架!BL28</f>
        <v>86.298242999999999</v>
      </c>
      <c r="BM28" s="115">
        <f>自然堂货架!BM28+春夏货架!BM28</f>
        <v>51.09</v>
      </c>
      <c r="BN28" s="117">
        <f>自然堂货架!BN28+春夏货架!BN28</f>
        <v>51.09</v>
      </c>
      <c r="BO28" s="114">
        <f>自然堂货架!BO28+春夏货架!BO28</f>
        <v>47.265210839600002</v>
      </c>
      <c r="BP28" s="115">
        <f>自然堂货架!BP28+春夏货架!BP28</f>
        <v>0</v>
      </c>
      <c r="BQ28" s="95">
        <f t="shared" si="217"/>
        <v>47.265210839600002</v>
      </c>
      <c r="BR28" s="115">
        <f>自然堂货架!BR28+春夏货架!BR28</f>
        <v>129.50204399999996</v>
      </c>
      <c r="BS28" s="115">
        <f>自然堂货架!BS28+春夏货架!BS28</f>
        <v>70.162000000000006</v>
      </c>
      <c r="BT28" s="117">
        <f>自然堂货架!BT28+春夏货架!BT28</f>
        <v>47.936</v>
      </c>
      <c r="BU28" s="97">
        <f t="shared" si="218"/>
        <v>613.66964710959996</v>
      </c>
      <c r="BV28" s="95">
        <f t="shared" si="219"/>
        <v>0</v>
      </c>
      <c r="BW28" s="95">
        <f t="shared" si="220"/>
        <v>613.66964710959996</v>
      </c>
      <c r="BX28" s="95">
        <f t="shared" si="221"/>
        <v>784.46721700000001</v>
      </c>
      <c r="BY28" s="95">
        <f t="shared" si="221"/>
        <v>685.83134800000005</v>
      </c>
      <c r="BZ28" s="98">
        <f t="shared" si="221"/>
        <v>663.60534800000005</v>
      </c>
      <c r="CA28" s="88">
        <f t="shared" si="16"/>
        <v>613.66964710959996</v>
      </c>
      <c r="CB28" s="88">
        <f t="shared" si="17"/>
        <v>784.46721700000001</v>
      </c>
      <c r="CC28" s="88">
        <f t="shared" si="18"/>
        <v>663.60534800000005</v>
      </c>
      <c r="CD28" s="146">
        <f t="shared" si="19"/>
        <v>0</v>
      </c>
      <c r="CE28" s="146">
        <f t="shared" si="20"/>
        <v>0</v>
      </c>
      <c r="CF28" s="146">
        <f t="shared" si="21"/>
        <v>0</v>
      </c>
    </row>
    <row r="29" spans="1:84" s="135" customFormat="1" x14ac:dyDescent="0.4">
      <c r="A29" s="133" t="s">
        <v>6</v>
      </c>
      <c r="B29" s="134"/>
      <c r="C29" s="100">
        <f>C9-C11</f>
        <v>50.439306999999644</v>
      </c>
      <c r="D29" s="101">
        <f t="shared" ref="D29:L29" si="222">D9-D11</f>
        <v>651.59229200000004</v>
      </c>
      <c r="E29" s="123">
        <f t="shared" si="0"/>
        <v>50.439306999999644</v>
      </c>
      <c r="F29" s="99">
        <f t="shared" si="222"/>
        <v>50.439306999999644</v>
      </c>
      <c r="G29" s="100">
        <f t="shared" si="222"/>
        <v>347.81324199999972</v>
      </c>
      <c r="H29" s="101">
        <f t="shared" si="222"/>
        <v>0</v>
      </c>
      <c r="I29" s="101">
        <f t="shared" si="222"/>
        <v>347.81324199999972</v>
      </c>
      <c r="J29" s="140">
        <f t="shared" si="222"/>
        <v>-737.55831999999964</v>
      </c>
      <c r="K29" s="140">
        <f t="shared" si="222"/>
        <v>347.81324199999972</v>
      </c>
      <c r="L29" s="141">
        <f t="shared" si="222"/>
        <v>347.81324199999972</v>
      </c>
      <c r="M29" s="100">
        <f t="shared" ref="M29:BU29" si="223">M9-M11</f>
        <v>-59.865778000000091</v>
      </c>
      <c r="N29" s="101">
        <f t="shared" si="223"/>
        <v>0</v>
      </c>
      <c r="O29" s="101">
        <f t="shared" si="223"/>
        <v>-59.865778000000091</v>
      </c>
      <c r="P29" s="140">
        <f t="shared" si="223"/>
        <v>877.33131000000003</v>
      </c>
      <c r="Q29" s="140">
        <f t="shared" si="223"/>
        <v>-59.865778000000091</v>
      </c>
      <c r="R29" s="141">
        <f t="shared" si="223"/>
        <v>-59.865778000000091</v>
      </c>
      <c r="S29" s="100">
        <f t="shared" si="223"/>
        <v>-300.38322607665509</v>
      </c>
      <c r="T29" s="101">
        <f t="shared" si="223"/>
        <v>0</v>
      </c>
      <c r="U29" s="101">
        <f t="shared" si="223"/>
        <v>-300.38322607665509</v>
      </c>
      <c r="V29" s="140">
        <f t="shared" si="223"/>
        <v>-741.80715499999951</v>
      </c>
      <c r="W29" s="140">
        <f t="shared" si="223"/>
        <v>-300.38322607665509</v>
      </c>
      <c r="X29" s="141">
        <f t="shared" si="223"/>
        <v>-300.38322607665509</v>
      </c>
      <c r="Y29" s="100">
        <f t="shared" si="223"/>
        <v>-324.01495798230098</v>
      </c>
      <c r="Z29" s="101">
        <f t="shared" si="223"/>
        <v>0</v>
      </c>
      <c r="AA29" s="101">
        <f t="shared" si="223"/>
        <v>-324.01495798230098</v>
      </c>
      <c r="AB29" s="140">
        <f t="shared" si="223"/>
        <v>-1373.6401580000002</v>
      </c>
      <c r="AC29" s="140">
        <f t="shared" si="223"/>
        <v>-324.01495798230098</v>
      </c>
      <c r="AD29" s="141">
        <f t="shared" si="223"/>
        <v>-324.01495798230098</v>
      </c>
      <c r="AE29" s="100">
        <f t="shared" si="223"/>
        <v>-85.379407911503904</v>
      </c>
      <c r="AF29" s="101">
        <f t="shared" si="223"/>
        <v>0</v>
      </c>
      <c r="AG29" s="101">
        <f t="shared" si="223"/>
        <v>-85.379407911503904</v>
      </c>
      <c r="AH29" s="140">
        <f t="shared" si="223"/>
        <v>69.349088999999822</v>
      </c>
      <c r="AI29" s="140">
        <f t="shared" si="223"/>
        <v>-85.379407911503904</v>
      </c>
      <c r="AJ29" s="141">
        <f t="shared" si="223"/>
        <v>-85.379407911503904</v>
      </c>
      <c r="AK29" s="100">
        <f t="shared" si="223"/>
        <v>-502.00849126548758</v>
      </c>
      <c r="AL29" s="101">
        <f t="shared" si="223"/>
        <v>0</v>
      </c>
      <c r="AM29" s="101">
        <f t="shared" si="223"/>
        <v>-502.00849126548758</v>
      </c>
      <c r="AN29" s="140">
        <f t="shared" si="223"/>
        <v>106.18185299999914</v>
      </c>
      <c r="AO29" s="140">
        <f t="shared" si="223"/>
        <v>-1283.0356252774632</v>
      </c>
      <c r="AP29" s="141">
        <f t="shared" si="223"/>
        <v>-1283.0356252774632</v>
      </c>
      <c r="AQ29" s="100">
        <f t="shared" si="223"/>
        <v>-498.29133135398342</v>
      </c>
      <c r="AR29" s="101">
        <f t="shared" si="223"/>
        <v>0</v>
      </c>
      <c r="AS29" s="101">
        <f t="shared" si="223"/>
        <v>-498.29133135398342</v>
      </c>
      <c r="AT29" s="140">
        <f t="shared" si="223"/>
        <v>-888.26680700095562</v>
      </c>
      <c r="AU29" s="140">
        <f t="shared" si="223"/>
        <v>-559.96118129264755</v>
      </c>
      <c r="AV29" s="141">
        <f t="shared" si="223"/>
        <v>-559.96118129264755</v>
      </c>
      <c r="AW29" s="100">
        <f t="shared" si="223"/>
        <v>-656.40057500000012</v>
      </c>
      <c r="AX29" s="101">
        <f t="shared" si="223"/>
        <v>0</v>
      </c>
      <c r="AY29" s="101">
        <f t="shared" si="223"/>
        <v>-656.40057500000012</v>
      </c>
      <c r="AZ29" s="140">
        <f t="shared" si="223"/>
        <v>-241.36757799999941</v>
      </c>
      <c r="BA29" s="140">
        <f t="shared" si="223"/>
        <v>-505.56299779087908</v>
      </c>
      <c r="BB29" s="141">
        <f t="shared" si="223"/>
        <v>-505.56299779087908</v>
      </c>
      <c r="BC29" s="100">
        <f t="shared" si="223"/>
        <v>53.775820130000056</v>
      </c>
      <c r="BD29" s="101">
        <f t="shared" si="223"/>
        <v>0</v>
      </c>
      <c r="BE29" s="101">
        <f t="shared" si="223"/>
        <v>53.775820130000056</v>
      </c>
      <c r="BF29" s="140">
        <f t="shared" si="223"/>
        <v>-160.94531000000006</v>
      </c>
      <c r="BG29" s="140">
        <f t="shared" si="223"/>
        <v>-395.03467093232871</v>
      </c>
      <c r="BH29" s="141">
        <f t="shared" si="223"/>
        <v>-395.03467093232871</v>
      </c>
      <c r="BI29" s="100">
        <f t="shared" si="223"/>
        <v>94.844363770000427</v>
      </c>
      <c r="BJ29" s="101">
        <f t="shared" si="223"/>
        <v>0</v>
      </c>
      <c r="BK29" s="101">
        <f t="shared" si="223"/>
        <v>94.844363770000427</v>
      </c>
      <c r="BL29" s="140">
        <f t="shared" si="223"/>
        <v>-285.8161440000008</v>
      </c>
      <c r="BM29" s="140">
        <f t="shared" si="223"/>
        <v>-749.79174018838762</v>
      </c>
      <c r="BN29" s="141">
        <f t="shared" si="223"/>
        <v>-605.92857586724426</v>
      </c>
      <c r="BO29" s="100">
        <f t="shared" si="223"/>
        <v>-2740.0077973769007</v>
      </c>
      <c r="BP29" s="101">
        <f t="shared" si="223"/>
        <v>0</v>
      </c>
      <c r="BQ29" s="101">
        <f t="shared" si="223"/>
        <v>-2740.0077973769007</v>
      </c>
      <c r="BR29" s="140">
        <f t="shared" si="223"/>
        <v>-4385.9705290000002</v>
      </c>
      <c r="BS29" s="140">
        <f t="shared" si="223"/>
        <v>-440.45891008809235</v>
      </c>
      <c r="BT29" s="141">
        <f t="shared" si="223"/>
        <v>-222.91058762002081</v>
      </c>
      <c r="BU29" s="100">
        <f t="shared" si="223"/>
        <v>-4619.478832066834</v>
      </c>
      <c r="BV29" s="101">
        <f t="shared" ref="BV29:BZ29" si="224">BV9-BV11</f>
        <v>0</v>
      </c>
      <c r="BW29" s="101">
        <f t="shared" si="224"/>
        <v>-4619.478832066834</v>
      </c>
      <c r="BX29" s="101">
        <f t="shared" si="224"/>
        <v>-7110.9174570009527</v>
      </c>
      <c r="BY29" s="101">
        <f t="shared" si="224"/>
        <v>-4305.2359465402587</v>
      </c>
      <c r="BZ29" s="99">
        <f t="shared" si="224"/>
        <v>-3943.8244597510457</v>
      </c>
      <c r="CA29" s="88">
        <f t="shared" si="16"/>
        <v>-4619.4788320668322</v>
      </c>
      <c r="CB29" s="88">
        <f t="shared" si="17"/>
        <v>-7110.9174570009563</v>
      </c>
      <c r="CC29" s="88">
        <f t="shared" si="18"/>
        <v>-3943.8244597510438</v>
      </c>
      <c r="CD29" s="146">
        <f t="shared" si="19"/>
        <v>0</v>
      </c>
      <c r="CE29" s="146">
        <f t="shared" si="20"/>
        <v>0</v>
      </c>
      <c r="CF29" s="146">
        <f t="shared" si="21"/>
        <v>0</v>
      </c>
    </row>
    <row r="30" spans="1:84" s="127" customFormat="1" x14ac:dyDescent="0.4">
      <c r="A30" s="136" t="s">
        <v>83</v>
      </c>
      <c r="B30" s="126"/>
      <c r="C30" s="104">
        <f>SUM(C31:C46)</f>
        <v>207.93140699999995</v>
      </c>
      <c r="D30" s="105">
        <f t="shared" ref="D30:L30" si="225">SUM(D31:D46)</f>
        <v>394.58959754446897</v>
      </c>
      <c r="E30" s="121">
        <f t="shared" si="0"/>
        <v>207.93140699999995</v>
      </c>
      <c r="F30" s="103">
        <f t="shared" si="225"/>
        <v>207.93140699999995</v>
      </c>
      <c r="G30" s="104">
        <f t="shared" si="225"/>
        <v>129.04900649999999</v>
      </c>
      <c r="H30" s="105">
        <f t="shared" si="225"/>
        <v>0</v>
      </c>
      <c r="I30" s="105">
        <f t="shared" si="225"/>
        <v>129.04900649999999</v>
      </c>
      <c r="J30" s="96">
        <f t="shared" si="225"/>
        <v>-187.36013680138032</v>
      </c>
      <c r="K30" s="96">
        <f t="shared" si="225"/>
        <v>129.04900649999999</v>
      </c>
      <c r="L30" s="142">
        <f t="shared" si="225"/>
        <v>129.04900649999999</v>
      </c>
      <c r="M30" s="104">
        <f t="shared" ref="M30" si="226">SUM(M31:M46)</f>
        <v>129.21817200000001</v>
      </c>
      <c r="N30" s="105">
        <f t="shared" ref="N30" si="227">SUM(N31:N46)</f>
        <v>0</v>
      </c>
      <c r="O30" s="105">
        <f t="shared" ref="O30" si="228">SUM(O31:O46)</f>
        <v>129.21817200000001</v>
      </c>
      <c r="P30" s="96">
        <f t="shared" ref="P30" si="229">SUM(P31:P46)</f>
        <v>297.45613729944449</v>
      </c>
      <c r="Q30" s="96">
        <f t="shared" ref="Q30" si="230">SUM(Q31:Q46)</f>
        <v>129.21817200000001</v>
      </c>
      <c r="R30" s="142">
        <f t="shared" ref="R30" si="231">SUM(R31:R46)</f>
        <v>129.21817200000001</v>
      </c>
      <c r="S30" s="104">
        <f t="shared" ref="S30" si="232">SUM(S31:S46)</f>
        <v>183.93283722000007</v>
      </c>
      <c r="T30" s="105">
        <f t="shared" ref="T30" si="233">SUM(T31:T46)</f>
        <v>0</v>
      </c>
      <c r="U30" s="105">
        <f t="shared" ref="U30" si="234">SUM(U31:U46)</f>
        <v>183.93283722000007</v>
      </c>
      <c r="V30" s="96">
        <f t="shared" ref="V30" si="235">SUM(V31:V46)</f>
        <v>392.04533467376382</v>
      </c>
      <c r="W30" s="96">
        <f t="shared" ref="W30" si="236">SUM(W31:W46)</f>
        <v>183.93283722000007</v>
      </c>
      <c r="X30" s="142">
        <f t="shared" ref="X30" si="237">SUM(X31:X46)</f>
        <v>183.93283722000007</v>
      </c>
      <c r="Y30" s="104">
        <f t="shared" ref="Y30" si="238">SUM(Y31:Y46)</f>
        <v>145.47143588999998</v>
      </c>
      <c r="Z30" s="105">
        <f t="shared" ref="Z30" si="239">SUM(Z31:Z46)</f>
        <v>0</v>
      </c>
      <c r="AA30" s="105">
        <f t="shared" ref="AA30" si="240">SUM(AA31:AA46)</f>
        <v>145.47143588999998</v>
      </c>
      <c r="AB30" s="96">
        <f t="shared" ref="AB30" si="241">SUM(AB31:AB46)</f>
        <v>160.93919210403638</v>
      </c>
      <c r="AC30" s="96">
        <f t="shared" ref="AC30" si="242">SUM(AC31:AC46)</f>
        <v>145.47143588999998</v>
      </c>
      <c r="AD30" s="142">
        <f t="shared" ref="AD30" si="243">SUM(AD31:AD46)</f>
        <v>145.47143588999998</v>
      </c>
      <c r="AE30" s="104">
        <f t="shared" ref="AE30" si="244">SUM(AE31:AE46)</f>
        <v>130.34748737999996</v>
      </c>
      <c r="AF30" s="105">
        <f t="shared" ref="AF30" si="245">SUM(AF31:AF46)</f>
        <v>0</v>
      </c>
      <c r="AG30" s="105">
        <f t="shared" ref="AG30" si="246">SUM(AG31:AG46)</f>
        <v>130.34748737999996</v>
      </c>
      <c r="AH30" s="96">
        <f t="shared" ref="AH30" si="247">SUM(AH31:AH46)</f>
        <v>699.10737210487628</v>
      </c>
      <c r="AI30" s="96">
        <f t="shared" ref="AI30" si="248">SUM(AI31:AI46)</f>
        <v>130.34748737999996</v>
      </c>
      <c r="AJ30" s="142">
        <f t="shared" ref="AJ30" si="249">SUM(AJ31:AJ46)</f>
        <v>130.34748737999996</v>
      </c>
      <c r="AK30" s="104">
        <f t="shared" ref="AK30" si="250">SUM(AK31:AK46)</f>
        <v>156.73208693999999</v>
      </c>
      <c r="AL30" s="105">
        <f t="shared" ref="AL30" si="251">SUM(AL31:AL46)</f>
        <v>0</v>
      </c>
      <c r="AM30" s="105">
        <f t="shared" ref="AM30" si="252">SUM(AM31:AM46)</f>
        <v>156.73208693999999</v>
      </c>
      <c r="AN30" s="96">
        <f t="shared" ref="AN30" si="253">SUM(AN31:AN46)</f>
        <v>895.24864299149772</v>
      </c>
      <c r="AO30" s="96">
        <f t="shared" ref="AO30" si="254">SUM(AO31:AO46)</f>
        <v>109.55425094235849</v>
      </c>
      <c r="AP30" s="142">
        <f t="shared" ref="AP30" si="255">SUM(AP31:AP46)</f>
        <v>109.55425094235849</v>
      </c>
      <c r="AQ30" s="104">
        <f t="shared" ref="AQ30" si="256">SUM(AQ31:AQ46)</f>
        <v>99.682202070000002</v>
      </c>
      <c r="AR30" s="105">
        <f t="shared" ref="AR30" si="257">SUM(AR31:AR46)</f>
        <v>0</v>
      </c>
      <c r="AS30" s="105">
        <f t="shared" ref="AS30" si="258">SUM(AS31:AS46)</f>
        <v>99.682202070000002</v>
      </c>
      <c r="AT30" s="96">
        <f t="shared" ref="AT30" si="259">SUM(AT31:AT46)</f>
        <v>800.09318822283478</v>
      </c>
      <c r="AU30" s="96">
        <f t="shared" ref="AU30" si="260">SUM(AU31:AU46)</f>
        <v>157.88798113197169</v>
      </c>
      <c r="AV30" s="142">
        <f t="shared" ref="AV30" si="261">SUM(AV31:AV46)</f>
        <v>157.88798113197169</v>
      </c>
      <c r="AW30" s="104">
        <f t="shared" ref="AW30" si="262">SUM(AW31:AW46)</f>
        <v>130.88179103999997</v>
      </c>
      <c r="AX30" s="105">
        <f t="shared" ref="AX30" si="263">SUM(AX31:AX46)</f>
        <v>0</v>
      </c>
      <c r="AY30" s="105">
        <f t="shared" ref="AY30" si="264">SUM(AY31:AY46)</f>
        <v>130.88179103999997</v>
      </c>
      <c r="AZ30" s="96">
        <f t="shared" ref="AZ30" si="265">SUM(AZ31:AZ46)</f>
        <v>892.79337837366529</v>
      </c>
      <c r="BA30" s="96">
        <f t="shared" ref="BA30" si="266">SUM(BA31:BA46)</f>
        <v>198.6199433951887</v>
      </c>
      <c r="BB30" s="142">
        <f t="shared" ref="BB30" si="267">SUM(BB31:BB46)</f>
        <v>198.6199433951887</v>
      </c>
      <c r="BC30" s="104">
        <f t="shared" ref="BC30" si="268">SUM(BC31:BC46)</f>
        <v>128.98086102000002</v>
      </c>
      <c r="BD30" s="105">
        <f t="shared" ref="BD30" si="269">SUM(BD31:BD46)</f>
        <v>0</v>
      </c>
      <c r="BE30" s="105">
        <f t="shared" ref="BE30" si="270">SUM(BE31:BE46)</f>
        <v>128.98086102000002</v>
      </c>
      <c r="BF30" s="96">
        <f t="shared" ref="BF30" si="271">SUM(BF31:BF46)</f>
        <v>854.22238041004721</v>
      </c>
      <c r="BG30" s="96">
        <f t="shared" ref="BG30" si="272">SUM(BG31:BG46)</f>
        <v>221.38745283008492</v>
      </c>
      <c r="BH30" s="142">
        <f t="shared" ref="BH30" si="273">SUM(BH31:BH46)</f>
        <v>221.38745283008492</v>
      </c>
      <c r="BI30" s="104">
        <f t="shared" ref="BI30" si="274">SUM(BI31:BI46)</f>
        <v>167.23459862999997</v>
      </c>
      <c r="BJ30" s="105">
        <f t="shared" ref="BJ30" si="275">SUM(BJ31:BJ46)</f>
        <v>0</v>
      </c>
      <c r="BK30" s="105">
        <f t="shared" ref="BK30" si="276">SUM(BK31:BK46)</f>
        <v>167.23459862999997</v>
      </c>
      <c r="BL30" s="96">
        <f t="shared" ref="BL30" si="277">SUM(BL31:BL46)</f>
        <v>760.08760204252758</v>
      </c>
      <c r="BM30" s="96">
        <f t="shared" ref="BM30" si="278">SUM(BM31:BM46)</f>
        <v>253.00676603772547</v>
      </c>
      <c r="BN30" s="142">
        <f t="shared" ref="BN30" si="279">SUM(BN31:BN46)</f>
        <v>242.77365283017829</v>
      </c>
      <c r="BO30" s="104">
        <f t="shared" ref="BO30" si="280">SUM(BO31:BO46)</f>
        <v>139.36760795700013</v>
      </c>
      <c r="BP30" s="105">
        <f t="shared" ref="BP30" si="281">SUM(BP31:BP46)</f>
        <v>0</v>
      </c>
      <c r="BQ30" s="105">
        <f t="shared" ref="BQ30" si="282">SUM(BQ31:BQ46)</f>
        <v>139.36760795700013</v>
      </c>
      <c r="BR30" s="96">
        <f t="shared" ref="BR30" si="283">SUM(BR31:BR46)</f>
        <v>992.50533414354311</v>
      </c>
      <c r="BS30" s="96">
        <f t="shared" ref="BS30" si="284">SUM(BS31:BS46)</f>
        <v>238.93039811310376</v>
      </c>
      <c r="BT30" s="142">
        <f t="shared" ref="BT30" si="285">SUM(BT31:BT46)</f>
        <v>160.86254716970754</v>
      </c>
      <c r="BU30" s="104">
        <f t="shared" ref="BU30" si="286">SUM(BU31:BU46)</f>
        <v>1748.8294936470002</v>
      </c>
      <c r="BV30" s="105">
        <f t="shared" ref="BV30:BZ30" si="287">SUM(BV31:BV46)</f>
        <v>0</v>
      </c>
      <c r="BW30" s="105">
        <f t="shared" si="287"/>
        <v>1748.8294936470002</v>
      </c>
      <c r="BX30" s="105">
        <f t="shared" si="287"/>
        <v>6951.7280231093255</v>
      </c>
      <c r="BY30" s="105">
        <f t="shared" si="287"/>
        <v>2105.3371384404336</v>
      </c>
      <c r="BZ30" s="103">
        <f t="shared" si="287"/>
        <v>2017.0361742894902</v>
      </c>
      <c r="CA30" s="88">
        <f t="shared" si="16"/>
        <v>1748.8294936470002</v>
      </c>
      <c r="CB30" s="88">
        <f t="shared" si="17"/>
        <v>6951.7280231093246</v>
      </c>
      <c r="CC30" s="88">
        <f t="shared" si="18"/>
        <v>2017.0361742894895</v>
      </c>
      <c r="CD30" s="146">
        <f t="shared" si="19"/>
        <v>0</v>
      </c>
      <c r="CE30" s="146">
        <f t="shared" si="20"/>
        <v>0</v>
      </c>
      <c r="CF30" s="146">
        <f t="shared" si="21"/>
        <v>0</v>
      </c>
    </row>
    <row r="31" spans="1:84" s="127" customFormat="1" outlineLevel="1" x14ac:dyDescent="0.4">
      <c r="A31" s="132" t="s">
        <v>50</v>
      </c>
      <c r="B31" s="131" t="s">
        <v>9</v>
      </c>
      <c r="C31" s="114">
        <f>自然堂货架!C31+春夏货架!C31</f>
        <v>0</v>
      </c>
      <c r="D31" s="115">
        <f>自然堂货架!D31+春夏货架!D31</f>
        <v>412.85484017306487</v>
      </c>
      <c r="E31" s="116">
        <f t="shared" si="0"/>
        <v>0</v>
      </c>
      <c r="F31" s="117">
        <f>自然堂货架!F31+春夏货架!F31</f>
        <v>0</v>
      </c>
      <c r="G31" s="114">
        <f>自然堂货架!G31+春夏货架!G31</f>
        <v>4.7169809999999996</v>
      </c>
      <c r="H31" s="115">
        <f>自然堂货架!H31+春夏货架!H31</f>
        <v>0</v>
      </c>
      <c r="I31" s="95">
        <f t="shared" ref="I31:I46" si="288">SUM(G31:H31)</f>
        <v>4.7169809999999996</v>
      </c>
      <c r="J31" s="115">
        <f>自然堂货架!J31+春夏货架!J31</f>
        <v>-292.09714349251948</v>
      </c>
      <c r="K31" s="115">
        <f>自然堂货架!K31+春夏货架!K31</f>
        <v>4.7169809999999996</v>
      </c>
      <c r="L31" s="117">
        <f>自然堂货架!L31+春夏货架!L31</f>
        <v>4.7169809999999996</v>
      </c>
      <c r="M31" s="114">
        <f>自然堂货架!M31+春夏货架!M31</f>
        <v>11.910377499999999</v>
      </c>
      <c r="N31" s="115">
        <f>自然堂货架!N31+春夏货架!N31</f>
        <v>0</v>
      </c>
      <c r="O31" s="95">
        <f t="shared" ref="O31:O46" si="289">SUM(M31:N31)</f>
        <v>11.910377499999999</v>
      </c>
      <c r="P31" s="115">
        <f>自然堂货架!P31+春夏货架!P31</f>
        <v>78.311815525504258</v>
      </c>
      <c r="Q31" s="115">
        <f>自然堂货架!Q31+春夏货架!Q31</f>
        <v>11.910377499999999</v>
      </c>
      <c r="R31" s="117">
        <f>自然堂货架!R31+春夏货架!R31</f>
        <v>11.910377499999999</v>
      </c>
      <c r="S31" s="114">
        <f>自然堂货架!S31+春夏货架!S31</f>
        <v>82.932891360000028</v>
      </c>
      <c r="T31" s="115">
        <f>自然堂货架!T31+春夏货架!T31</f>
        <v>0</v>
      </c>
      <c r="U31" s="95">
        <f t="shared" ref="U31:U46" si="290">SUM(S31:T31)</f>
        <v>82.932891360000028</v>
      </c>
      <c r="V31" s="115">
        <f>自然堂货架!V31+春夏货架!V31</f>
        <v>162.76517210316572</v>
      </c>
      <c r="W31" s="115">
        <f>自然堂货架!W31+春夏货架!W31</f>
        <v>82.932891360000028</v>
      </c>
      <c r="X31" s="117">
        <f>自然堂货架!X31+春夏货架!X31</f>
        <v>82.932891360000028</v>
      </c>
      <c r="Y31" s="114">
        <f>自然堂货架!Y31+春夏货架!Y31</f>
        <v>0.59150948999998554</v>
      </c>
      <c r="Z31" s="115">
        <f>自然堂货架!Z31+春夏货架!Z31</f>
        <v>0</v>
      </c>
      <c r="AA31" s="95">
        <f t="shared" ref="AA31:AA46" si="291">SUM(Y31:Z31)</f>
        <v>0.59150948999998554</v>
      </c>
      <c r="AB31" s="115">
        <f>自然堂货架!AB31+春夏货架!AB31</f>
        <v>35.009363979494822</v>
      </c>
      <c r="AC31" s="115">
        <f>自然堂货架!AC31+春夏货架!AC31</f>
        <v>0.59150948999998554</v>
      </c>
      <c r="AD31" s="117">
        <f>自然堂货架!AD31+春夏货架!AD31</f>
        <v>0.59150948999998554</v>
      </c>
      <c r="AE31" s="114">
        <f>自然堂货架!AE31+春夏货架!AE31</f>
        <v>37.443793859999985</v>
      </c>
      <c r="AF31" s="115">
        <f>自然堂货架!AF31+春夏货架!AF31</f>
        <v>0</v>
      </c>
      <c r="AG31" s="95">
        <f t="shared" ref="AG31:AG46" si="292">SUM(AE31:AF31)</f>
        <v>37.443793859999985</v>
      </c>
      <c r="AH31" s="115">
        <f>自然堂货架!AH31+春夏货架!AH31</f>
        <v>425.05233631631154</v>
      </c>
      <c r="AI31" s="115">
        <f>自然堂货架!AI31+春夏货架!AI31</f>
        <v>37.443793859999985</v>
      </c>
      <c r="AJ31" s="117">
        <f>自然堂货架!AJ31+春夏货架!AJ31</f>
        <v>37.443793859999985</v>
      </c>
      <c r="AK31" s="114">
        <f>自然堂货架!AK31+春夏货架!AK31</f>
        <v>0.59150949000000086</v>
      </c>
      <c r="AL31" s="115">
        <f>自然堂货架!AL31+春夏货架!AL31</f>
        <v>0</v>
      </c>
      <c r="AM31" s="95">
        <f t="shared" ref="AM31:AM46" si="293">SUM(AK31:AL31)</f>
        <v>0.59150949000000086</v>
      </c>
      <c r="AN31" s="115">
        <f>自然堂货架!AN31+春夏货架!AN31</f>
        <v>378.48383749026073</v>
      </c>
      <c r="AO31" s="115">
        <f>自然堂货架!AO31+春夏货架!AO31</f>
        <v>5.2924528301886786</v>
      </c>
      <c r="AP31" s="117">
        <f>自然堂货架!AP31+春夏货架!AP31</f>
        <v>5.2924528301886786</v>
      </c>
      <c r="AQ31" s="114">
        <f>自然堂货架!AQ31+春夏货架!AQ31</f>
        <v>-0.52055948999999713</v>
      </c>
      <c r="AR31" s="115">
        <f>自然堂货架!AR31+春夏货架!AR31</f>
        <v>0</v>
      </c>
      <c r="AS31" s="95">
        <f t="shared" ref="AS31:AS46" si="294">SUM(AQ31:AR31)</f>
        <v>-0.52055948999999713</v>
      </c>
      <c r="AT31" s="115">
        <f>自然堂货架!AT31+春夏货架!AT31</f>
        <v>685.68078885256443</v>
      </c>
      <c r="AU31" s="115">
        <f>自然堂货架!AU31+春夏货架!AU31</f>
        <v>25.528301886792455</v>
      </c>
      <c r="AV31" s="117">
        <f>自然堂货架!AV31+春夏货架!AV31</f>
        <v>25.528301886792455</v>
      </c>
      <c r="AW31" s="114">
        <f>自然堂货架!AW31+春夏货架!AW31</f>
        <v>37.838609820000002</v>
      </c>
      <c r="AX31" s="115">
        <f>自然堂货架!AX31+春夏货架!AX31</f>
        <v>0</v>
      </c>
      <c r="AY31" s="95">
        <f t="shared" ref="AY31:AY46" si="295">SUM(AW31:AX31)</f>
        <v>37.838609820000002</v>
      </c>
      <c r="AZ31" s="115">
        <f>自然堂货架!AZ31+春夏货架!AZ31</f>
        <v>634.57944694434207</v>
      </c>
      <c r="BA31" s="115">
        <f>自然堂货架!BA31+春夏货架!BA31</f>
        <v>75.339622641509436</v>
      </c>
      <c r="BB31" s="117">
        <f>自然堂货架!BB31+春夏货架!BB31</f>
        <v>75.339622641509436</v>
      </c>
      <c r="BC31" s="114">
        <f>自然堂货架!BC31+春夏货架!BC31</f>
        <v>39.226601699999989</v>
      </c>
      <c r="BD31" s="115">
        <f>自然堂货架!BD31+春夏货架!BD31</f>
        <v>0</v>
      </c>
      <c r="BE31" s="95">
        <f t="shared" ref="BE31:BE46" si="296">SUM(BC31:BD31)</f>
        <v>39.226601699999989</v>
      </c>
      <c r="BF31" s="115">
        <f>自然堂货架!BF31+春夏货架!BF31</f>
        <v>744.76009859761916</v>
      </c>
      <c r="BG31" s="115">
        <f>自然堂货架!BG31+春夏货架!BG31</f>
        <v>118.9245283018868</v>
      </c>
      <c r="BH31" s="117">
        <f>自然堂货架!BH31+春夏货架!BH31</f>
        <v>118.9245283018868</v>
      </c>
      <c r="BI31" s="114">
        <f>自然堂货架!BI31+春夏货架!BI31</f>
        <v>72.829856219999968</v>
      </c>
      <c r="BJ31" s="115">
        <f>自然堂货架!BJ31+春夏货架!BJ31</f>
        <v>0</v>
      </c>
      <c r="BK31" s="95">
        <f t="shared" ref="BK31:BK46" si="297">SUM(BI31:BJ31)</f>
        <v>72.829856219999968</v>
      </c>
      <c r="BL31" s="115">
        <f>自然堂货架!BL31+春夏货架!BL31</f>
        <v>261.1400590766728</v>
      </c>
      <c r="BM31" s="115">
        <f>自然堂货架!BM31+春夏货架!BM31</f>
        <v>89.037735849056617</v>
      </c>
      <c r="BN31" s="117">
        <f>自然堂货架!BN31+春夏货架!BN31</f>
        <v>72.226415094339629</v>
      </c>
      <c r="BO31" s="114">
        <f>自然堂货架!BO31+春夏货架!BO31</f>
        <v>22.655925600000081</v>
      </c>
      <c r="BP31" s="115">
        <f>自然堂货架!BP31+春夏货架!BP31</f>
        <v>0</v>
      </c>
      <c r="BQ31" s="95">
        <f t="shared" ref="BQ31:BQ46" si="298">SUM(BO31:BP31)</f>
        <v>22.655925600000081</v>
      </c>
      <c r="BR31" s="115">
        <f>自然堂货架!BR31+春夏货架!BR31</f>
        <v>750.49688874947321</v>
      </c>
      <c r="BS31" s="115">
        <f>自然堂货架!BS31+春夏货架!BS31</f>
        <v>80.54179245283018</v>
      </c>
      <c r="BT31" s="117">
        <f>自然堂货架!BT31+春夏货架!BT31</f>
        <v>30.509433962264154</v>
      </c>
      <c r="BU31" s="97">
        <f t="shared" ref="BU31:BU46" si="299">C31+G31+M31+S31+Y31+AE31+AK31+AQ31+AW31+BC31+BI31+BO31</f>
        <v>310.21749655000002</v>
      </c>
      <c r="BV31" s="95">
        <f t="shared" ref="BV31:BV46" si="300">H31+SUMIF($M$3:$BT$3,"余日预测",$M31:$BT31)</f>
        <v>0</v>
      </c>
      <c r="BW31" s="95">
        <f t="shared" ref="BW31:BW46" si="301">SUM(BU31:BV31)</f>
        <v>310.21749655000002</v>
      </c>
      <c r="BX31" s="95">
        <f t="shared" ref="BX31:BZ46" si="302">SUMIF($C$3:$BT$3,BX$3,$C31:$BT31)</f>
        <v>4277.0375043159547</v>
      </c>
      <c r="BY31" s="95">
        <f t="shared" si="302"/>
        <v>532.25998717226412</v>
      </c>
      <c r="BZ31" s="98">
        <f t="shared" si="302"/>
        <v>465.41630792698118</v>
      </c>
      <c r="CA31" s="88">
        <f t="shared" si="16"/>
        <v>310.21749655000002</v>
      </c>
      <c r="CB31" s="88">
        <f t="shared" si="17"/>
        <v>4277.0375043159547</v>
      </c>
      <c r="CC31" s="88">
        <f t="shared" si="18"/>
        <v>465.41630792698118</v>
      </c>
      <c r="CD31" s="146">
        <f t="shared" si="19"/>
        <v>0</v>
      </c>
      <c r="CE31" s="146">
        <f t="shared" si="20"/>
        <v>0</v>
      </c>
      <c r="CF31" s="146">
        <f t="shared" si="21"/>
        <v>0</v>
      </c>
    </row>
    <row r="32" spans="1:84" s="127" customFormat="1" outlineLevel="1" x14ac:dyDescent="0.4">
      <c r="A32" s="132" t="s">
        <v>51</v>
      </c>
      <c r="B32" s="131" t="s">
        <v>17</v>
      </c>
      <c r="C32" s="114">
        <f>自然堂货架!C32+春夏货架!C32</f>
        <v>72.814425499999999</v>
      </c>
      <c r="D32" s="115">
        <f>自然堂货架!D32+春夏货架!D32</f>
        <v>61.628657813901953</v>
      </c>
      <c r="E32" s="116">
        <f t="shared" si="0"/>
        <v>72.814425499999999</v>
      </c>
      <c r="F32" s="117">
        <f>自然堂货架!F32+春夏货架!F32</f>
        <v>72.814425499999999</v>
      </c>
      <c r="G32" s="114">
        <f>自然堂货架!G32+春夏货架!G32</f>
        <v>70.754716999999999</v>
      </c>
      <c r="H32" s="115">
        <f>自然堂货架!H32+春夏货架!H32</f>
        <v>0</v>
      </c>
      <c r="I32" s="95">
        <f t="shared" si="288"/>
        <v>70.754716999999999</v>
      </c>
      <c r="J32" s="115">
        <f>自然堂货架!J32+春夏货架!J32</f>
        <v>42.396393361802701</v>
      </c>
      <c r="K32" s="115">
        <f>自然堂货架!K32+春夏货架!K32</f>
        <v>70.754716999999999</v>
      </c>
      <c r="L32" s="117">
        <f>自然堂货架!L32+春夏货架!L32</f>
        <v>70.754716999999999</v>
      </c>
      <c r="M32" s="114">
        <f>自然堂货架!M32+春夏货架!M32</f>
        <v>70.754717000000014</v>
      </c>
      <c r="N32" s="115">
        <f>自然堂货架!N32+春夏货架!N32</f>
        <v>0</v>
      </c>
      <c r="O32" s="95">
        <f t="shared" si="289"/>
        <v>70.754717000000014</v>
      </c>
      <c r="P32" s="115">
        <f>自然堂货架!P32+春夏货架!P32</f>
        <v>111.59978574882111</v>
      </c>
      <c r="Q32" s="115">
        <f>自然堂货架!Q32+春夏货架!Q32</f>
        <v>70.754717000000014</v>
      </c>
      <c r="R32" s="117">
        <f>自然堂货架!R32+春夏货架!R32</f>
        <v>70.754717000000014</v>
      </c>
      <c r="S32" s="114">
        <f>自然堂货架!S32+春夏货架!S32</f>
        <v>46.698113220000003</v>
      </c>
      <c r="T32" s="115">
        <f>自然堂货架!T32+春夏货架!T32</f>
        <v>0</v>
      </c>
      <c r="U32" s="95">
        <f t="shared" si="290"/>
        <v>46.698113220000003</v>
      </c>
      <c r="V32" s="115">
        <f>自然堂货架!V32+春夏货架!V32</f>
        <v>51.650814232802801</v>
      </c>
      <c r="W32" s="115">
        <f>自然堂货架!W32+春夏货架!W32</f>
        <v>46.698113220000003</v>
      </c>
      <c r="X32" s="117">
        <f>自然堂货架!X32+春夏货架!X32</f>
        <v>46.698113220000003</v>
      </c>
      <c r="Y32" s="114">
        <f>自然堂货架!Y32+春夏货架!Y32</f>
        <v>47.120176950000008</v>
      </c>
      <c r="Z32" s="115">
        <f>自然堂货架!Z32+春夏货架!Z32</f>
        <v>0</v>
      </c>
      <c r="AA32" s="95">
        <f t="shared" si="291"/>
        <v>47.120176950000008</v>
      </c>
      <c r="AB32" s="115">
        <f>自然堂货架!AB32+春夏货架!AB32</f>
        <v>33.649081672514612</v>
      </c>
      <c r="AC32" s="115">
        <f>自然堂货架!AC32+春夏货架!AC32</f>
        <v>47.120176950000008</v>
      </c>
      <c r="AD32" s="117">
        <f>自然堂货架!AD32+春夏货架!AD32</f>
        <v>47.120176950000008</v>
      </c>
      <c r="AE32" s="114">
        <f>自然堂货架!AE32+春夏货架!AE32</f>
        <v>58.723854089999989</v>
      </c>
      <c r="AF32" s="115">
        <f>自然堂货架!AF32+春夏货架!AF32</f>
        <v>0</v>
      </c>
      <c r="AG32" s="95">
        <f t="shared" si="292"/>
        <v>58.723854089999989</v>
      </c>
      <c r="AH32" s="115">
        <f>自然堂货架!AH32+春夏货架!AH32</f>
        <v>37.944709003813529</v>
      </c>
      <c r="AI32" s="115">
        <f>自然堂货架!AI32+春夏货架!AI32</f>
        <v>58.723854089999989</v>
      </c>
      <c r="AJ32" s="117">
        <f>自然堂货架!AJ32+春夏货架!AJ32</f>
        <v>58.723854089999989</v>
      </c>
      <c r="AK32" s="114">
        <f>自然堂货架!AK32+春夏货架!AK32</f>
        <v>46.698113220000003</v>
      </c>
      <c r="AL32" s="115">
        <f>自然堂货架!AL32+春夏货架!AL32</f>
        <v>0</v>
      </c>
      <c r="AM32" s="95">
        <f t="shared" si="293"/>
        <v>46.698113220000003</v>
      </c>
      <c r="AN32" s="115">
        <f>自然堂货架!AN32+春夏货架!AN32</f>
        <v>300.58863938984359</v>
      </c>
      <c r="AO32" s="115">
        <f>自然堂货架!AO32+春夏货架!AO32</f>
        <v>46.698113207547173</v>
      </c>
      <c r="AP32" s="117">
        <f>自然堂货架!AP32+春夏货架!AP32</f>
        <v>46.698113207547173</v>
      </c>
      <c r="AQ32" s="114">
        <f>自然堂货架!AQ32+春夏货架!AQ32</f>
        <v>46.698113220000003</v>
      </c>
      <c r="AR32" s="115">
        <f>自然堂货架!AR32+春夏货架!AR32</f>
        <v>0</v>
      </c>
      <c r="AS32" s="95">
        <f t="shared" si="294"/>
        <v>46.698113220000003</v>
      </c>
      <c r="AT32" s="115">
        <f>自然堂货架!AT32+春夏货架!AT32</f>
        <v>41.855782796377198</v>
      </c>
      <c r="AU32" s="115">
        <f>自然堂货架!AU32+春夏货架!AU32</f>
        <v>56.037735849056602</v>
      </c>
      <c r="AV32" s="117">
        <f>自然堂货架!AV32+春夏货架!AV32</f>
        <v>56.037735849056602</v>
      </c>
      <c r="AW32" s="114">
        <f>自然堂货架!AW32+春夏货架!AW32</f>
        <v>46.723265160000004</v>
      </c>
      <c r="AX32" s="115">
        <f>自然堂货架!AX32+春夏货架!AX32</f>
        <v>0</v>
      </c>
      <c r="AY32" s="95">
        <f t="shared" si="295"/>
        <v>46.723265160000004</v>
      </c>
      <c r="AZ32" s="115">
        <f>自然堂货架!AZ32+春夏货架!AZ32</f>
        <v>151.77883647059065</v>
      </c>
      <c r="BA32" s="115">
        <f>自然堂货架!BA32+春夏货架!BA32</f>
        <v>46.698113207547173</v>
      </c>
      <c r="BB32" s="117">
        <f>自然堂货架!BB32+春夏货架!BB32</f>
        <v>46.698113207547173</v>
      </c>
      <c r="BC32" s="114">
        <f>自然堂货架!BC32+春夏货架!BC32</f>
        <v>46.698114210000007</v>
      </c>
      <c r="BD32" s="115">
        <f>自然堂货架!BD32+春夏货架!BD32</f>
        <v>0</v>
      </c>
      <c r="BE32" s="95">
        <f t="shared" si="296"/>
        <v>46.698114210000007</v>
      </c>
      <c r="BF32" s="115">
        <f>自然堂货架!BF32+春夏货架!BF32</f>
        <v>37.944709003813536</v>
      </c>
      <c r="BG32" s="115">
        <f>自然堂货架!BG32+春夏货架!BG32</f>
        <v>46.698113207547173</v>
      </c>
      <c r="BH32" s="117">
        <f>自然堂货架!BH32+春夏货架!BH32</f>
        <v>46.698113207547173</v>
      </c>
      <c r="BI32" s="114">
        <f>自然堂货架!BI32+春夏货架!BI32</f>
        <v>51.886792320000005</v>
      </c>
      <c r="BJ32" s="115">
        <f>自然堂货架!BJ32+春夏货架!BJ32</f>
        <v>0</v>
      </c>
      <c r="BK32" s="95">
        <f t="shared" si="297"/>
        <v>51.886792320000005</v>
      </c>
      <c r="BL32" s="115">
        <f>自然堂货架!BL32+春夏货架!BL32</f>
        <v>84.058555235435165</v>
      </c>
      <c r="BM32" s="115">
        <f>自然堂货架!BM32+春夏货架!BM32</f>
        <v>72.091011320754731</v>
      </c>
      <c r="BN32" s="117">
        <f>自然堂货架!BN32+春夏货架!BN32</f>
        <v>72.091011320754731</v>
      </c>
      <c r="BO32" s="114">
        <f>自然堂货架!BO32+春夏货架!BO32</f>
        <v>51.886792320000005</v>
      </c>
      <c r="BP32" s="115">
        <f>自然堂货架!BP32+春夏货架!BP32</f>
        <v>0</v>
      </c>
      <c r="BQ32" s="95">
        <f t="shared" si="298"/>
        <v>51.886792320000005</v>
      </c>
      <c r="BR32" s="115">
        <f>自然堂货架!BR32+春夏货架!BR32</f>
        <v>64.366111314349837</v>
      </c>
      <c r="BS32" s="115">
        <f>自然堂货架!BS32+春夏货架!BS32</f>
        <v>72.091011320754731</v>
      </c>
      <c r="BT32" s="117">
        <f>自然堂货架!BT32+春夏货架!BT32</f>
        <v>51.886792452830193</v>
      </c>
      <c r="BU32" s="97">
        <f t="shared" si="299"/>
        <v>657.45719421000001</v>
      </c>
      <c r="BV32" s="95">
        <f t="shared" si="300"/>
        <v>0</v>
      </c>
      <c r="BW32" s="95">
        <f t="shared" si="301"/>
        <v>657.45719421000001</v>
      </c>
      <c r="BX32" s="95">
        <f t="shared" si="302"/>
        <v>1019.4620760440666</v>
      </c>
      <c r="BY32" s="95">
        <f t="shared" si="302"/>
        <v>707.18010187320772</v>
      </c>
      <c r="BZ32" s="98">
        <f t="shared" si="302"/>
        <v>686.97588300528309</v>
      </c>
      <c r="CA32" s="88">
        <f t="shared" si="16"/>
        <v>657.45719421000001</v>
      </c>
      <c r="CB32" s="88">
        <f t="shared" si="17"/>
        <v>1019.4620760440666</v>
      </c>
      <c r="CC32" s="88">
        <f t="shared" si="18"/>
        <v>686.97588300528309</v>
      </c>
      <c r="CD32" s="146">
        <f t="shared" si="19"/>
        <v>0</v>
      </c>
      <c r="CE32" s="146">
        <f t="shared" si="20"/>
        <v>0</v>
      </c>
      <c r="CF32" s="146">
        <f t="shared" si="21"/>
        <v>0</v>
      </c>
    </row>
    <row r="33" spans="1:84" s="127" customFormat="1" outlineLevel="1" x14ac:dyDescent="0.4">
      <c r="A33" s="132" t="s">
        <v>52</v>
      </c>
      <c r="B33" s="131" t="s">
        <v>18</v>
      </c>
      <c r="C33" s="114">
        <f>自然堂货架!C33+春夏货架!C33</f>
        <v>0.2122640000000014</v>
      </c>
      <c r="D33" s="115">
        <f>自然堂货架!D33+春夏货架!D33</f>
        <v>4.3171201252376736</v>
      </c>
      <c r="E33" s="116">
        <f t="shared" si="0"/>
        <v>0.2122640000000014</v>
      </c>
      <c r="F33" s="117">
        <f>自然堂货架!F33+春夏货架!F33</f>
        <v>0.2122640000000014</v>
      </c>
      <c r="G33" s="114">
        <f>自然堂货架!G33+春夏货架!G33</f>
        <v>0</v>
      </c>
      <c r="H33" s="115">
        <f>自然堂货架!H33+春夏货架!H33</f>
        <v>0</v>
      </c>
      <c r="I33" s="95">
        <f t="shared" si="288"/>
        <v>0</v>
      </c>
      <c r="J33" s="115">
        <f>自然堂货架!J33+春夏货架!J33</f>
        <v>3.5056489942256537</v>
      </c>
      <c r="K33" s="115">
        <f>自然堂货架!K33+春夏货架!K33</f>
        <v>0</v>
      </c>
      <c r="L33" s="117">
        <f>自然堂货架!L33+春夏货架!L33</f>
        <v>0</v>
      </c>
      <c r="M33" s="114">
        <f>自然堂货架!M33+春夏货架!M33</f>
        <v>0</v>
      </c>
      <c r="N33" s="115">
        <f>自然堂货架!N33+春夏货架!N33</f>
        <v>0</v>
      </c>
      <c r="O33" s="95">
        <f t="shared" si="289"/>
        <v>0</v>
      </c>
      <c r="P33" s="115">
        <f>自然堂货架!P33+春夏货架!P33</f>
        <v>1.1383408193312612</v>
      </c>
      <c r="Q33" s="115">
        <f>自然堂货架!Q33+春夏货架!Q33</f>
        <v>0</v>
      </c>
      <c r="R33" s="117">
        <f>自然堂货架!R33+春夏货架!R33</f>
        <v>0</v>
      </c>
      <c r="S33" s="114">
        <f>自然堂货架!S33+春夏货架!S33</f>
        <v>0.96116492999999803</v>
      </c>
      <c r="T33" s="115">
        <f>自然堂货架!T33+春夏货架!T33</f>
        <v>0</v>
      </c>
      <c r="U33" s="95">
        <f t="shared" si="290"/>
        <v>0.96116492999999803</v>
      </c>
      <c r="V33" s="115">
        <f>自然堂货架!V33+春夏货架!V33</f>
        <v>50.7426610453142</v>
      </c>
      <c r="W33" s="115">
        <f>自然堂货架!W33+春夏货架!W33</f>
        <v>0.96116492999999803</v>
      </c>
      <c r="X33" s="117">
        <f>自然堂货架!X33+春夏货架!X33</f>
        <v>0.96116492999999803</v>
      </c>
      <c r="Y33" s="114">
        <f>自然堂货架!Y33+春夏货架!Y33</f>
        <v>60.583294530000003</v>
      </c>
      <c r="Z33" s="115">
        <f>自然堂货架!Z33+春夏货架!Z33</f>
        <v>0</v>
      </c>
      <c r="AA33" s="95">
        <f t="shared" si="291"/>
        <v>60.583294530000003</v>
      </c>
      <c r="AB33" s="115">
        <f>自然堂货架!AB33+春夏货架!AB33</f>
        <v>2.2704936154934314</v>
      </c>
      <c r="AC33" s="115">
        <f>自然堂货架!AC33+春夏货架!AC33</f>
        <v>60.583294530000003</v>
      </c>
      <c r="AD33" s="117">
        <f>自然堂货架!AD33+春夏货架!AD33</f>
        <v>60.583294530000003</v>
      </c>
      <c r="AE33" s="114">
        <f>自然堂货架!AE33+春夏货架!AE33</f>
        <v>1.8982299600000097</v>
      </c>
      <c r="AF33" s="115">
        <f>自然堂货架!AF33+春夏货架!AF33</f>
        <v>0</v>
      </c>
      <c r="AG33" s="95">
        <f t="shared" si="292"/>
        <v>1.8982299600000097</v>
      </c>
      <c r="AH33" s="115">
        <f>自然堂货架!AH33+春夏货架!AH33</f>
        <v>1.5549550570627608</v>
      </c>
      <c r="AI33" s="115">
        <f>自然堂货架!AI33+春夏货架!AI33</f>
        <v>1.8982299600000097</v>
      </c>
      <c r="AJ33" s="117">
        <f>自然堂货架!AJ33+春夏货架!AJ33</f>
        <v>1.8982299600000097</v>
      </c>
      <c r="AK33" s="114">
        <f>自然堂货架!AK33+春夏货架!AK33</f>
        <v>0.84452510999999797</v>
      </c>
      <c r="AL33" s="115">
        <f>自然堂货架!AL33+春夏货架!AL33</f>
        <v>0</v>
      </c>
      <c r="AM33" s="95">
        <f t="shared" si="293"/>
        <v>0.84452510999999797</v>
      </c>
      <c r="AN33" s="115">
        <f>自然堂货架!AN33+春夏货架!AN33</f>
        <v>91.359074323560378</v>
      </c>
      <c r="AO33" s="115">
        <f>自然堂货架!AO33+春夏货架!AO33</f>
        <v>1.5441509433962264</v>
      </c>
      <c r="AP33" s="117">
        <f>自然堂货架!AP33+春夏货架!AP33</f>
        <v>1.5441509433962264</v>
      </c>
      <c r="AQ33" s="114">
        <f>自然堂货架!AQ33+春夏货架!AQ33</f>
        <v>3.5872415700000007</v>
      </c>
      <c r="AR33" s="115">
        <f>自然堂货架!AR33+春夏货架!AR33</f>
        <v>0</v>
      </c>
      <c r="AS33" s="95">
        <f t="shared" si="294"/>
        <v>3.5872415700000007</v>
      </c>
      <c r="AT33" s="115">
        <f>自然堂货架!AT33+春夏货架!AT33</f>
        <v>1.1936000028322169</v>
      </c>
      <c r="AU33" s="115">
        <f>自然堂货架!AU33+春夏货架!AU33</f>
        <v>4.5826415094339623</v>
      </c>
      <c r="AV33" s="117">
        <f>自然堂货架!AV33+春夏货架!AV33</f>
        <v>4.5826415094339623</v>
      </c>
      <c r="AW33" s="114">
        <f>自然堂货架!AW33+春夏货架!AW33</f>
        <v>-1.9208528101444246E-15</v>
      </c>
      <c r="AX33" s="115">
        <f>自然堂货架!AX33+春夏货架!AX33</f>
        <v>0</v>
      </c>
      <c r="AY33" s="95">
        <f t="shared" si="295"/>
        <v>-1.9208528101444246E-15</v>
      </c>
      <c r="AZ33" s="115">
        <f>自然堂货架!AZ33+春夏货架!AZ33</f>
        <v>-9.1067301931015158E-7</v>
      </c>
      <c r="BA33" s="115">
        <f>自然堂货架!BA33+春夏货架!BA33</f>
        <v>5.9150943396226419</v>
      </c>
      <c r="BB33" s="117">
        <f>自然堂货架!BB33+春夏货架!BB33</f>
        <v>5.9150943396226419</v>
      </c>
      <c r="BC33" s="114">
        <f>自然堂货架!BC33+春夏货架!BC33</f>
        <v>0.45141525000000143</v>
      </c>
      <c r="BD33" s="115">
        <f>自然堂货架!BD33+春夏货架!BD33</f>
        <v>0</v>
      </c>
      <c r="BE33" s="95">
        <f t="shared" si="296"/>
        <v>0.45141525000000143</v>
      </c>
      <c r="BF33" s="115">
        <f>自然堂货架!BF33+春夏货架!BF33</f>
        <v>11.426369193018575</v>
      </c>
      <c r="BG33" s="115">
        <f>自然堂货架!BG33+春夏货架!BG33</f>
        <v>0</v>
      </c>
      <c r="BH33" s="117">
        <f>自然堂货架!BH33+春夏货架!BH33</f>
        <v>0</v>
      </c>
      <c r="BI33" s="114">
        <f>自然堂货架!BI33+春夏货架!BI33</f>
        <v>0.41716982999999891</v>
      </c>
      <c r="BJ33" s="115">
        <f>自然堂货架!BJ33+春夏货架!BJ33</f>
        <v>0</v>
      </c>
      <c r="BK33" s="95">
        <f t="shared" si="297"/>
        <v>0.41716982999999891</v>
      </c>
      <c r="BL33" s="115">
        <f>自然堂货架!BL33+春夏货架!BL33</f>
        <v>9.7724695123616936</v>
      </c>
      <c r="BM33" s="115">
        <f>自然堂货架!BM33+春夏货架!BM33</f>
        <v>34.245283018867923</v>
      </c>
      <c r="BN33" s="117">
        <f>自然堂货架!BN33+春夏货架!BN33</f>
        <v>43.002735849056606</v>
      </c>
      <c r="BO33" s="114">
        <f>自然堂货架!BO33+春夏货架!BO33</f>
        <v>3.2750942400000107</v>
      </c>
      <c r="BP33" s="115">
        <f>自然堂货架!BP33+春夏货架!BP33</f>
        <v>0</v>
      </c>
      <c r="BQ33" s="95">
        <f t="shared" si="298"/>
        <v>3.2750942400000107</v>
      </c>
      <c r="BR33" s="115">
        <f>自然堂货架!BR33+春夏货架!BR33</f>
        <v>0.64472371374311377</v>
      </c>
      <c r="BS33" s="115">
        <f>自然堂货架!BS33+春夏货架!BS33</f>
        <v>6.7992452830188679</v>
      </c>
      <c r="BT33" s="117">
        <f>自然堂货架!BT33+春夏货架!BT33</f>
        <v>0</v>
      </c>
      <c r="BU33" s="97">
        <f t="shared" si="299"/>
        <v>72.230399420000026</v>
      </c>
      <c r="BV33" s="95">
        <f t="shared" si="300"/>
        <v>0</v>
      </c>
      <c r="BW33" s="95">
        <f t="shared" si="301"/>
        <v>72.230399420000026</v>
      </c>
      <c r="BX33" s="95">
        <f t="shared" si="302"/>
        <v>177.92545549150793</v>
      </c>
      <c r="BY33" s="95">
        <f t="shared" si="302"/>
        <v>116.74136851433964</v>
      </c>
      <c r="BZ33" s="98">
        <f t="shared" si="302"/>
        <v>118.69957606150946</v>
      </c>
      <c r="CA33" s="88">
        <f t="shared" si="16"/>
        <v>72.230399420000026</v>
      </c>
      <c r="CB33" s="88">
        <f t="shared" si="17"/>
        <v>177.92545549150793</v>
      </c>
      <c r="CC33" s="88">
        <f t="shared" si="18"/>
        <v>118.69957606150946</v>
      </c>
      <c r="CD33" s="146">
        <f t="shared" si="19"/>
        <v>0</v>
      </c>
      <c r="CE33" s="146">
        <f t="shared" si="20"/>
        <v>0</v>
      </c>
      <c r="CF33" s="146">
        <f t="shared" si="21"/>
        <v>0</v>
      </c>
    </row>
    <row r="34" spans="1:84" s="127" customFormat="1" outlineLevel="1" x14ac:dyDescent="0.4">
      <c r="A34" s="132" t="s">
        <v>36</v>
      </c>
      <c r="B34" s="131" t="s">
        <v>14</v>
      </c>
      <c r="C34" s="114">
        <f>自然堂货架!C34+春夏货架!C34</f>
        <v>0</v>
      </c>
      <c r="D34" s="115">
        <f>自然堂货架!D34+春夏货架!D34</f>
        <v>-4.4516880006812487</v>
      </c>
      <c r="E34" s="116">
        <f t="shared" si="0"/>
        <v>0</v>
      </c>
      <c r="F34" s="117">
        <f>自然堂货架!F34+春夏货架!F34</f>
        <v>0</v>
      </c>
      <c r="G34" s="114">
        <f>自然堂货架!G34+春夏货架!G34</f>
        <v>0</v>
      </c>
      <c r="H34" s="115">
        <f>自然堂货架!H34+春夏货架!H34</f>
        <v>0</v>
      </c>
      <c r="I34" s="95">
        <f t="shared" si="288"/>
        <v>0</v>
      </c>
      <c r="J34" s="115">
        <f>自然堂货架!J34+春夏货架!J34</f>
        <v>-4.4516880006812487</v>
      </c>
      <c r="K34" s="115">
        <f>自然堂货架!K34+春夏货架!K34</f>
        <v>0</v>
      </c>
      <c r="L34" s="117">
        <f>自然堂货架!L34+春夏货架!L34</f>
        <v>0</v>
      </c>
      <c r="M34" s="114">
        <f>自然堂货架!M34+春夏货架!M34</f>
        <v>0</v>
      </c>
      <c r="N34" s="115">
        <f>自然堂货架!N34+春夏货架!N34</f>
        <v>0</v>
      </c>
      <c r="O34" s="95">
        <f t="shared" si="289"/>
        <v>0</v>
      </c>
      <c r="P34" s="115">
        <f>自然堂货架!P34+春夏货架!P34</f>
        <v>0</v>
      </c>
      <c r="Q34" s="115">
        <f>自然堂货架!Q34+春夏货架!Q34</f>
        <v>0</v>
      </c>
      <c r="R34" s="117">
        <f>自然堂货架!R34+春夏货架!R34</f>
        <v>0</v>
      </c>
      <c r="S34" s="114">
        <f>自然堂货架!S34+春夏货架!S34</f>
        <v>14.57527533</v>
      </c>
      <c r="T34" s="115">
        <f>自然堂货架!T34+春夏货架!T34</f>
        <v>0</v>
      </c>
      <c r="U34" s="95">
        <f t="shared" si="290"/>
        <v>14.57527533</v>
      </c>
      <c r="V34" s="115">
        <f>自然堂货架!V34+春夏货架!V34</f>
        <v>0</v>
      </c>
      <c r="W34" s="115">
        <f>自然堂货架!W34+春夏货架!W34</f>
        <v>14.57527533</v>
      </c>
      <c r="X34" s="117">
        <f>自然堂货架!X34+春夏货架!X34</f>
        <v>14.57527533</v>
      </c>
      <c r="Y34" s="114">
        <f>自然堂货架!Y34+春夏货架!Y34</f>
        <v>1.9800000000000002E-2</v>
      </c>
      <c r="Z34" s="115">
        <f>自然堂货架!Z34+春夏货架!Z34</f>
        <v>0</v>
      </c>
      <c r="AA34" s="95">
        <f t="shared" si="291"/>
        <v>1.9800000000000002E-2</v>
      </c>
      <c r="AB34" s="115">
        <f>自然堂货架!AB34+春夏货架!AB34</f>
        <v>0</v>
      </c>
      <c r="AC34" s="115">
        <f>自然堂货架!AC34+春夏货架!AC34</f>
        <v>1.9800000000000002E-2</v>
      </c>
      <c r="AD34" s="117">
        <f>自然堂货架!AD34+春夏货架!AD34</f>
        <v>1.9800000000000002E-2</v>
      </c>
      <c r="AE34" s="114">
        <f>自然堂货架!AE34+春夏货架!AE34</f>
        <v>0.76361670000000015</v>
      </c>
      <c r="AF34" s="115">
        <f>自然堂货架!AF34+春夏货架!AF34</f>
        <v>0</v>
      </c>
      <c r="AG34" s="95">
        <f t="shared" si="292"/>
        <v>0.76361670000000015</v>
      </c>
      <c r="AH34" s="115">
        <f>自然堂货架!AH34+春夏货架!AH34</f>
        <v>0</v>
      </c>
      <c r="AI34" s="115">
        <f>自然堂货架!AI34+春夏货架!AI34</f>
        <v>0.76361670000000015</v>
      </c>
      <c r="AJ34" s="117">
        <f>自然堂货架!AJ34+春夏货架!AJ34</f>
        <v>0.76361670000000015</v>
      </c>
      <c r="AK34" s="114">
        <f>自然堂货架!AK34+春夏货架!AK34</f>
        <v>0.12830763000000001</v>
      </c>
      <c r="AL34" s="115">
        <f>自然堂货架!AL34+春夏货架!AL34</f>
        <v>0</v>
      </c>
      <c r="AM34" s="95">
        <f t="shared" si="293"/>
        <v>0.12830763000000001</v>
      </c>
      <c r="AN34" s="115">
        <f>自然堂货架!AN34+春夏货架!AN34</f>
        <v>0</v>
      </c>
      <c r="AO34" s="115">
        <f>自然堂货架!AO34+春夏货架!AO34</f>
        <v>1.1886849056603774</v>
      </c>
      <c r="AP34" s="117">
        <f>自然堂货架!AP34+春夏货架!AP34</f>
        <v>1.1886849056603774</v>
      </c>
      <c r="AQ34" s="114">
        <f>自然堂货架!AQ34+春夏货架!AQ34</f>
        <v>4.9031202</v>
      </c>
      <c r="AR34" s="115">
        <f>自然堂货架!AR34+春夏货架!AR34</f>
        <v>0</v>
      </c>
      <c r="AS34" s="95">
        <f t="shared" si="294"/>
        <v>4.9031202</v>
      </c>
      <c r="AT34" s="115">
        <f>自然堂货架!AT34+春夏货架!AT34</f>
        <v>0</v>
      </c>
      <c r="AU34" s="115">
        <f>自然堂货架!AU34+春夏货架!AU34</f>
        <v>10.370716981132077</v>
      </c>
      <c r="AV34" s="117">
        <f>自然堂货架!AV34+春夏货架!AV34</f>
        <v>10.370716981132077</v>
      </c>
      <c r="AW34" s="114">
        <f>自然堂货架!AW34+春夏货架!AW34</f>
        <v>1.2876887100000001</v>
      </c>
      <c r="AX34" s="115">
        <f>自然堂货架!AX34+春夏货架!AX34</f>
        <v>0</v>
      </c>
      <c r="AY34" s="95">
        <f t="shared" si="295"/>
        <v>1.2876887100000001</v>
      </c>
      <c r="AZ34" s="115">
        <f>自然堂货架!AZ34+春夏货架!AZ34</f>
        <v>0</v>
      </c>
      <c r="BA34" s="115">
        <f>自然堂货架!BA34+春夏货架!BA34</f>
        <v>9.2985283018867921</v>
      </c>
      <c r="BB34" s="117">
        <f>自然堂货架!BB34+春夏货架!BB34</f>
        <v>9.2985283018867921</v>
      </c>
      <c r="BC34" s="114">
        <f>自然堂货架!BC34+春夏货架!BC34</f>
        <v>0.49231742999999994</v>
      </c>
      <c r="BD34" s="115">
        <f>自然堂货架!BD34+春夏货架!BD34</f>
        <v>0</v>
      </c>
      <c r="BE34" s="95">
        <f t="shared" si="296"/>
        <v>0.49231742999999994</v>
      </c>
      <c r="BF34" s="115">
        <f>自然堂货架!BF34+春夏货架!BF34</f>
        <v>0</v>
      </c>
      <c r="BG34" s="115">
        <f>自然堂货架!BG34+春夏货架!BG34</f>
        <v>5.2924528301886795</v>
      </c>
      <c r="BH34" s="117">
        <f>自然堂货架!BH34+春夏货架!BH34</f>
        <v>5.2924528301886795</v>
      </c>
      <c r="BI34" s="114">
        <f>自然堂货架!BI34+春夏货架!BI34</f>
        <v>0</v>
      </c>
      <c r="BJ34" s="115">
        <f>自然堂货架!BJ34+春夏货架!BJ34</f>
        <v>0</v>
      </c>
      <c r="BK34" s="95">
        <f t="shared" si="297"/>
        <v>0</v>
      </c>
      <c r="BL34" s="115">
        <f>自然堂货架!BL34+春夏货架!BL34</f>
        <v>0</v>
      </c>
      <c r="BM34" s="115">
        <f>自然堂货架!BM34+春夏货架!BM34</f>
        <v>7.1603773584905666</v>
      </c>
      <c r="BN34" s="117">
        <f>自然堂货架!BN34+春夏货架!BN34</f>
        <v>4.9811320754716979</v>
      </c>
      <c r="BO34" s="114">
        <f>自然堂货架!BO34+春夏货架!BO34</f>
        <v>0</v>
      </c>
      <c r="BP34" s="115">
        <f>自然堂货架!BP34+春夏货架!BP34</f>
        <v>0</v>
      </c>
      <c r="BQ34" s="95">
        <f t="shared" si="298"/>
        <v>0</v>
      </c>
      <c r="BR34" s="115">
        <f>自然堂货架!BR34+春夏货架!BR34</f>
        <v>0</v>
      </c>
      <c r="BS34" s="115">
        <f>自然堂货架!BS34+春夏货架!BS34</f>
        <v>6.2575471698113212</v>
      </c>
      <c r="BT34" s="117">
        <f>自然堂货架!BT34+春夏货架!BT34</f>
        <v>3.7358490566037736</v>
      </c>
      <c r="BU34" s="97">
        <f t="shared" si="299"/>
        <v>22.170126</v>
      </c>
      <c r="BV34" s="95">
        <f t="shared" si="300"/>
        <v>0</v>
      </c>
      <c r="BW34" s="95">
        <f t="shared" si="301"/>
        <v>22.170126</v>
      </c>
      <c r="BX34" s="95">
        <f t="shared" si="302"/>
        <v>-8.9033760013624974</v>
      </c>
      <c r="BY34" s="95">
        <f t="shared" si="302"/>
        <v>54.926999577169809</v>
      </c>
      <c r="BZ34" s="98">
        <f t="shared" si="302"/>
        <v>50.226056180943402</v>
      </c>
      <c r="CA34" s="88">
        <f t="shared" si="16"/>
        <v>22.170126</v>
      </c>
      <c r="CB34" s="88">
        <f t="shared" si="17"/>
        <v>-8.9033760013624974</v>
      </c>
      <c r="CC34" s="88">
        <f t="shared" si="18"/>
        <v>50.226056180943402</v>
      </c>
      <c r="CD34" s="146">
        <f t="shared" si="19"/>
        <v>0</v>
      </c>
      <c r="CE34" s="146">
        <f t="shared" si="20"/>
        <v>0</v>
      </c>
      <c r="CF34" s="146">
        <f t="shared" si="21"/>
        <v>0</v>
      </c>
    </row>
    <row r="35" spans="1:84" s="127" customFormat="1" outlineLevel="1" x14ac:dyDescent="0.4">
      <c r="A35" s="132" t="s">
        <v>53</v>
      </c>
      <c r="B35" s="131" t="s">
        <v>21</v>
      </c>
      <c r="C35" s="114">
        <f>自然堂货架!C35+春夏货架!C35</f>
        <v>0</v>
      </c>
      <c r="D35" s="115">
        <f>自然堂货架!D35+春夏货架!D35</f>
        <v>31.443992137961974</v>
      </c>
      <c r="E35" s="116">
        <f t="shared" si="0"/>
        <v>0</v>
      </c>
      <c r="F35" s="117">
        <f>自然堂货架!F35+春夏货架!F35</f>
        <v>0</v>
      </c>
      <c r="G35" s="114">
        <f>自然堂货架!G35+春夏货架!G35</f>
        <v>0</v>
      </c>
      <c r="H35" s="115">
        <f>自然堂货架!H35+春夏货架!H35</f>
        <v>0</v>
      </c>
      <c r="I35" s="95">
        <f t="shared" si="288"/>
        <v>0</v>
      </c>
      <c r="J35" s="115">
        <f>自然堂货架!J35+春夏货架!J35</f>
        <v>0</v>
      </c>
      <c r="K35" s="115">
        <f>自然堂货架!K35+春夏货架!K35</f>
        <v>0</v>
      </c>
      <c r="L35" s="117">
        <f>自然堂货架!L35+春夏货架!L35</f>
        <v>0</v>
      </c>
      <c r="M35" s="114">
        <f>自然堂货架!M35+春夏货架!M35</f>
        <v>0</v>
      </c>
      <c r="N35" s="115">
        <f>自然堂货架!N35+春夏货架!N35</f>
        <v>0</v>
      </c>
      <c r="O35" s="95">
        <f t="shared" si="289"/>
        <v>0</v>
      </c>
      <c r="P35" s="115">
        <f>自然堂货架!P35+春夏货架!P35</f>
        <v>0</v>
      </c>
      <c r="Q35" s="115">
        <f>自然堂货架!Q35+春夏货架!Q35</f>
        <v>0</v>
      </c>
      <c r="R35" s="117">
        <f>自然堂货架!R35+春夏货架!R35</f>
        <v>0</v>
      </c>
      <c r="S35" s="114">
        <f>自然堂货架!S35+春夏货架!S35</f>
        <v>0</v>
      </c>
      <c r="T35" s="115">
        <f>自然堂货架!T35+春夏货架!T35</f>
        <v>0</v>
      </c>
      <c r="U35" s="95">
        <f t="shared" si="290"/>
        <v>0</v>
      </c>
      <c r="V35" s="115">
        <f>自然堂货架!V35+春夏货架!V35</f>
        <v>58.334620998598915</v>
      </c>
      <c r="W35" s="115">
        <f>自然堂货架!W35+春夏货架!W35</f>
        <v>0</v>
      </c>
      <c r="X35" s="117">
        <f>自然堂货架!X35+春夏货架!X35</f>
        <v>0</v>
      </c>
      <c r="Y35" s="114">
        <f>自然堂货架!Y35+春夏货架!Y35</f>
        <v>0</v>
      </c>
      <c r="Z35" s="115">
        <f>自然堂货架!Z35+春夏货架!Z35</f>
        <v>0</v>
      </c>
      <c r="AA35" s="95">
        <f t="shared" si="291"/>
        <v>0</v>
      </c>
      <c r="AB35" s="115">
        <f>自然堂货架!AB35+春夏货架!AB35</f>
        <v>-1.8213460411646942E-6</v>
      </c>
      <c r="AC35" s="115">
        <f>自然堂货架!AC35+春夏货架!AC35</f>
        <v>0</v>
      </c>
      <c r="AD35" s="117">
        <f>自然堂货架!AD35+春夏货架!AD35</f>
        <v>0</v>
      </c>
      <c r="AE35" s="114">
        <f>自然堂货架!AE35+春夏货架!AE35</f>
        <v>0</v>
      </c>
      <c r="AF35" s="115">
        <f>自然堂货架!AF35+春夏货架!AF35</f>
        <v>0</v>
      </c>
      <c r="AG35" s="95">
        <f t="shared" si="292"/>
        <v>0</v>
      </c>
      <c r="AH35" s="115">
        <f>自然堂货架!AH35+春夏货架!AH35</f>
        <v>0</v>
      </c>
      <c r="AI35" s="115">
        <f>自然堂货架!AI35+春夏货架!AI35</f>
        <v>0</v>
      </c>
      <c r="AJ35" s="117">
        <f>自然堂货架!AJ35+春夏货架!AJ35</f>
        <v>0</v>
      </c>
      <c r="AK35" s="114">
        <f>自然堂货架!AK35+春夏货架!AK35</f>
        <v>0</v>
      </c>
      <c r="AL35" s="115">
        <f>自然堂货架!AL35+春夏货架!AL35</f>
        <v>0</v>
      </c>
      <c r="AM35" s="95">
        <f t="shared" si="293"/>
        <v>0</v>
      </c>
      <c r="AN35" s="115">
        <f>自然堂货架!AN35+春夏货架!AN35</f>
        <v>0</v>
      </c>
      <c r="AO35" s="115">
        <f>自然堂货架!AO35+春夏货架!AO35</f>
        <v>0</v>
      </c>
      <c r="AP35" s="117">
        <f>自然堂货架!AP35+春夏货架!AP35</f>
        <v>0</v>
      </c>
      <c r="AQ35" s="114">
        <f>自然堂货架!AQ35+春夏货架!AQ35</f>
        <v>0</v>
      </c>
      <c r="AR35" s="115">
        <f>自然堂货架!AR35+春夏货架!AR35</f>
        <v>0</v>
      </c>
      <c r="AS35" s="95">
        <f t="shared" si="294"/>
        <v>0</v>
      </c>
      <c r="AT35" s="115">
        <f>自然堂货架!AT35+春夏货架!AT35</f>
        <v>0</v>
      </c>
      <c r="AU35" s="115">
        <f>自然堂货架!AU35+春夏货架!AU35</f>
        <v>0</v>
      </c>
      <c r="AV35" s="117">
        <f>自然堂货架!AV35+春夏货架!AV35</f>
        <v>0</v>
      </c>
      <c r="AW35" s="114">
        <f>自然堂货架!AW35+春夏货架!AW35</f>
        <v>0</v>
      </c>
      <c r="AX35" s="115">
        <f>自然堂货架!AX35+春夏货架!AX35</f>
        <v>0</v>
      </c>
      <c r="AY35" s="95">
        <f t="shared" si="295"/>
        <v>0</v>
      </c>
      <c r="AZ35" s="115">
        <f>自然堂货架!AZ35+春夏货架!AZ35</f>
        <v>0</v>
      </c>
      <c r="BA35" s="115">
        <f>自然堂货架!BA35+春夏货架!BA35</f>
        <v>0</v>
      </c>
      <c r="BB35" s="117">
        <f>自然堂货架!BB35+春夏货架!BB35</f>
        <v>0</v>
      </c>
      <c r="BC35" s="114">
        <f>自然堂货架!BC35+春夏货架!BC35</f>
        <v>0</v>
      </c>
      <c r="BD35" s="115">
        <f>自然堂货架!BD35+春夏货架!BD35</f>
        <v>0</v>
      </c>
      <c r="BE35" s="95">
        <f t="shared" si="296"/>
        <v>0</v>
      </c>
      <c r="BF35" s="115">
        <f>自然堂货架!BF35+春夏货架!BF35</f>
        <v>-30.069392229765501</v>
      </c>
      <c r="BG35" s="115">
        <f>自然堂货架!BG35+春夏货架!BG35</f>
        <v>0</v>
      </c>
      <c r="BH35" s="117">
        <f>自然堂货架!BH35+春夏货架!BH35</f>
        <v>0</v>
      </c>
      <c r="BI35" s="114">
        <f>自然堂货架!BI35+春夏货架!BI35</f>
        <v>0</v>
      </c>
      <c r="BJ35" s="115">
        <f>自然堂货架!BJ35+春夏货架!BJ35</f>
        <v>0</v>
      </c>
      <c r="BK35" s="95">
        <f t="shared" si="297"/>
        <v>0</v>
      </c>
      <c r="BL35" s="115">
        <f>自然堂货架!BL35+春夏货架!BL35</f>
        <v>-12.886882449233287</v>
      </c>
      <c r="BM35" s="115">
        <f>自然堂货架!BM35+春夏货架!BM35</f>
        <v>0</v>
      </c>
      <c r="BN35" s="117">
        <f>自然堂货架!BN35+春夏货架!BN35</f>
        <v>0</v>
      </c>
      <c r="BO35" s="114">
        <f>自然堂货架!BO35+春夏货架!BO35</f>
        <v>-1.1207552400000009</v>
      </c>
      <c r="BP35" s="115">
        <f>自然堂货架!BP35+春夏货架!BP35</f>
        <v>0</v>
      </c>
      <c r="BQ35" s="95">
        <f t="shared" si="298"/>
        <v>-1.1207552400000009</v>
      </c>
      <c r="BR35" s="115">
        <f>自然堂货架!BR35+春夏货架!BR35</f>
        <v>0</v>
      </c>
      <c r="BS35" s="115">
        <f>自然堂货架!BS35+春夏货架!BS35</f>
        <v>22.768443396226417</v>
      </c>
      <c r="BT35" s="117">
        <f>自然堂货架!BT35+春夏货架!BT35</f>
        <v>24.258113207547172</v>
      </c>
      <c r="BU35" s="97">
        <f t="shared" si="299"/>
        <v>-1.1207552400000009</v>
      </c>
      <c r="BV35" s="95">
        <f t="shared" si="300"/>
        <v>0</v>
      </c>
      <c r="BW35" s="95">
        <f t="shared" si="301"/>
        <v>-1.1207552400000009</v>
      </c>
      <c r="BX35" s="95">
        <f t="shared" si="302"/>
        <v>46.822336636216065</v>
      </c>
      <c r="BY35" s="95">
        <f t="shared" si="302"/>
        <v>22.768443396226417</v>
      </c>
      <c r="BZ35" s="98">
        <f t="shared" si="302"/>
        <v>24.258113207547172</v>
      </c>
      <c r="CA35" s="88">
        <f t="shared" si="16"/>
        <v>-1.1207552400000009</v>
      </c>
      <c r="CB35" s="88">
        <f t="shared" si="17"/>
        <v>46.822336636216065</v>
      </c>
      <c r="CC35" s="88">
        <f t="shared" si="18"/>
        <v>24.258113207547172</v>
      </c>
      <c r="CD35" s="146">
        <f t="shared" si="19"/>
        <v>0</v>
      </c>
      <c r="CE35" s="146">
        <f t="shared" si="20"/>
        <v>0</v>
      </c>
      <c r="CF35" s="146">
        <f t="shared" si="21"/>
        <v>0</v>
      </c>
    </row>
    <row r="36" spans="1:84" s="127" customFormat="1" outlineLevel="1" x14ac:dyDescent="0.4">
      <c r="A36" s="132" t="s">
        <v>54</v>
      </c>
      <c r="B36" s="131" t="s">
        <v>22</v>
      </c>
      <c r="C36" s="114">
        <f>自然堂货架!C36+春夏货架!C36</f>
        <v>78.946500499999999</v>
      </c>
      <c r="D36" s="115">
        <f>自然堂货架!D36+春夏货架!D36</f>
        <v>-255.25827429863588</v>
      </c>
      <c r="E36" s="116">
        <f t="shared" si="0"/>
        <v>78.946500499999999</v>
      </c>
      <c r="F36" s="117">
        <f>自然堂货架!F36+春夏货架!F36</f>
        <v>78.946500499999999</v>
      </c>
      <c r="G36" s="114">
        <f>自然堂货架!G36+春夏货架!G36</f>
        <v>-5.6681415000000035</v>
      </c>
      <c r="H36" s="115">
        <f>自然堂货架!H36+春夏货架!H36</f>
        <v>0</v>
      </c>
      <c r="I36" s="95">
        <f t="shared" si="288"/>
        <v>-5.6681415000000035</v>
      </c>
      <c r="J36" s="115">
        <f>自然堂货架!J36+春夏货架!J36</f>
        <v>16.710705570449274</v>
      </c>
      <c r="K36" s="115">
        <f>自然堂货架!K36+春夏货架!K36</f>
        <v>-5.6681415000000035</v>
      </c>
      <c r="L36" s="117">
        <f>自然堂货架!L36+春夏货架!L36</f>
        <v>-5.6681415000000035</v>
      </c>
      <c r="M36" s="114">
        <f>自然堂货架!M36+春夏货架!M36</f>
        <v>-0.15094349999999976</v>
      </c>
      <c r="N36" s="115">
        <f>自然堂货架!N36+春夏货架!N36</f>
        <v>0</v>
      </c>
      <c r="O36" s="95">
        <f t="shared" si="289"/>
        <v>-0.15094349999999976</v>
      </c>
      <c r="P36" s="115">
        <f>自然堂货架!P36+春夏货架!P36</f>
        <v>15.936777845348796</v>
      </c>
      <c r="Q36" s="115">
        <f>自然堂货架!Q36+春夏货架!Q36</f>
        <v>-0.15094349999999976</v>
      </c>
      <c r="R36" s="117">
        <f>自然堂货架!R36+春夏货架!R36</f>
        <v>-0.15094349999999976</v>
      </c>
      <c r="S36" s="114">
        <f>自然堂货架!S36+春夏货架!S36</f>
        <v>0</v>
      </c>
      <c r="T36" s="115">
        <f>自然堂货架!T36+春夏货架!T36</f>
        <v>0</v>
      </c>
      <c r="U36" s="95">
        <f t="shared" si="290"/>
        <v>0</v>
      </c>
      <c r="V36" s="115">
        <f>自然堂货架!V36+春夏货架!V36</f>
        <v>38.06136029826687</v>
      </c>
      <c r="W36" s="115">
        <f>自然堂货架!W36+春夏货架!W36</f>
        <v>0</v>
      </c>
      <c r="X36" s="117">
        <f>自然堂货架!X36+春夏货架!X36</f>
        <v>0</v>
      </c>
      <c r="Y36" s="114">
        <f>自然堂货架!Y36+春夏货架!Y36</f>
        <v>0</v>
      </c>
      <c r="Z36" s="115">
        <f>自然堂货架!Z36+春夏货架!Z36</f>
        <v>0</v>
      </c>
      <c r="AA36" s="95">
        <f t="shared" si="291"/>
        <v>0</v>
      </c>
      <c r="AB36" s="115">
        <f>自然堂货架!AB36+春夏货架!AB36</f>
        <v>21.343865205118981</v>
      </c>
      <c r="AC36" s="115">
        <f>自然堂货架!AC36+春夏货架!AC36</f>
        <v>0</v>
      </c>
      <c r="AD36" s="117">
        <f>自然堂货架!AD36+春夏货架!AD36</f>
        <v>0</v>
      </c>
      <c r="AE36" s="114">
        <f>自然堂货架!AE36+春夏货架!AE36</f>
        <v>0</v>
      </c>
      <c r="AF36" s="115">
        <f>自然堂货架!AF36+春夏货架!AF36</f>
        <v>0</v>
      </c>
      <c r="AG36" s="95">
        <f t="shared" si="292"/>
        <v>0</v>
      </c>
      <c r="AH36" s="115">
        <f>自然堂货架!AH36+春夏货架!AH36</f>
        <v>12.839630358258342</v>
      </c>
      <c r="AI36" s="115">
        <f>自然堂货架!AI36+春夏货架!AI36</f>
        <v>0</v>
      </c>
      <c r="AJ36" s="117">
        <f>自然堂货架!AJ36+春夏货架!AJ36</f>
        <v>0</v>
      </c>
      <c r="AK36" s="114">
        <f>自然堂货架!AK36+春夏货架!AK36</f>
        <v>62.85566034</v>
      </c>
      <c r="AL36" s="115">
        <f>自然堂货架!AL36+春夏货架!AL36</f>
        <v>0</v>
      </c>
      <c r="AM36" s="95">
        <f t="shared" si="293"/>
        <v>62.85566034</v>
      </c>
      <c r="AN36" s="115">
        <f>自然堂货架!AN36+春夏货架!AN36</f>
        <v>18.466258216260947</v>
      </c>
      <c r="AO36" s="115">
        <f>自然堂货架!AO36+春夏货架!AO36</f>
        <v>10.377358489528302</v>
      </c>
      <c r="AP36" s="117">
        <f>自然堂货架!AP36+春夏货架!AP36</f>
        <v>10.377358489528302</v>
      </c>
      <c r="AQ36" s="114">
        <f>自然堂货架!AQ36+春夏货架!AQ36</f>
        <v>3.3000000030733645E-7</v>
      </c>
      <c r="AR36" s="115">
        <f>自然堂货架!AR36+春夏货架!AR36</f>
        <v>0</v>
      </c>
      <c r="AS36" s="95">
        <f t="shared" si="294"/>
        <v>3.3000000030733645E-7</v>
      </c>
      <c r="AT36" s="115">
        <f>自然堂货架!AT36+春夏货架!AT36</f>
        <v>0</v>
      </c>
      <c r="AU36" s="115">
        <f>自然堂货架!AU36+春夏货架!AU36</f>
        <v>21.273584905556604</v>
      </c>
      <c r="AV36" s="117">
        <f>自然堂货架!AV36+春夏货架!AV36</f>
        <v>21.273584905556604</v>
      </c>
      <c r="AW36" s="114">
        <f>自然堂货架!AW36+春夏货架!AW36</f>
        <v>-7.6834112405776983E-15</v>
      </c>
      <c r="AX36" s="115">
        <f>自然堂货架!AX36+春夏货架!AX36</f>
        <v>0</v>
      </c>
      <c r="AY36" s="95">
        <f t="shared" si="295"/>
        <v>-7.6834112405776983E-15</v>
      </c>
      <c r="AZ36" s="115">
        <f>自然堂货架!AZ36+春夏货架!AZ36</f>
        <v>0.60378122078539431</v>
      </c>
      <c r="BA36" s="115">
        <f>自然堂货架!BA36+春夏货架!BA36</f>
        <v>21.273584904622645</v>
      </c>
      <c r="BB36" s="117">
        <f>自然堂货架!BB36+春夏货架!BB36</f>
        <v>21.273584904622645</v>
      </c>
      <c r="BC36" s="114">
        <f>自然堂货架!BC36+春夏货架!BC36</f>
        <v>-3.0266204099999769</v>
      </c>
      <c r="BD36" s="115">
        <f>自然堂货架!BD36+春夏货架!BD36</f>
        <v>0</v>
      </c>
      <c r="BE36" s="95">
        <f t="shared" si="296"/>
        <v>-3.0266204099999769</v>
      </c>
      <c r="BF36" s="115">
        <f>自然堂货架!BF36+春夏货架!BF36</f>
        <v>9.8798915910963334E-3</v>
      </c>
      <c r="BG36" s="115">
        <f>自然堂货架!BG36+春夏货架!BG36</f>
        <v>10.377358490462264</v>
      </c>
      <c r="BH36" s="117">
        <f>自然堂货架!BH36+春夏货架!BH36</f>
        <v>10.377358490462264</v>
      </c>
      <c r="BI36" s="114">
        <f>自然堂货架!BI36+春夏货架!BI36</f>
        <v>9.7138697700000023</v>
      </c>
      <c r="BJ36" s="115">
        <f>自然堂货架!BJ36+春夏货架!BJ36</f>
        <v>0</v>
      </c>
      <c r="BK36" s="95">
        <f t="shared" si="297"/>
        <v>9.7138697700000023</v>
      </c>
      <c r="BL36" s="115">
        <f>自然堂货架!BL36+春夏货架!BL36</f>
        <v>337.40435381152736</v>
      </c>
      <c r="BM36" s="115">
        <f>自然堂货架!BM36+春夏货架!BM36</f>
        <v>10.377358490555663</v>
      </c>
      <c r="BN36" s="117">
        <f>自然堂货架!BN36+春夏货架!BN36</f>
        <v>10.377358490555663</v>
      </c>
      <c r="BO36" s="114">
        <f>自然堂货架!BO36+春夏货架!BO36</f>
        <v>26.629876679999999</v>
      </c>
      <c r="BP36" s="115">
        <f>自然堂货架!BP36+春夏货架!BP36</f>
        <v>0</v>
      </c>
      <c r="BQ36" s="95">
        <f t="shared" si="298"/>
        <v>26.629876679999999</v>
      </c>
      <c r="BR36" s="115">
        <f>自然堂货架!BR36+春夏货架!BR36</f>
        <v>17.206078908955927</v>
      </c>
      <c r="BS36" s="115">
        <f>自然堂货架!BS36+春夏货架!BS36</f>
        <v>10.377358490462264</v>
      </c>
      <c r="BT36" s="117">
        <f>自然堂货架!BT36+春夏货架!BT36</f>
        <v>10.377358490462264</v>
      </c>
      <c r="BU36" s="97">
        <f t="shared" si="299"/>
        <v>169.30020221000004</v>
      </c>
      <c r="BV36" s="95">
        <f t="shared" si="300"/>
        <v>0</v>
      </c>
      <c r="BW36" s="95">
        <f t="shared" si="301"/>
        <v>169.30020221000004</v>
      </c>
      <c r="BX36" s="95">
        <f t="shared" si="302"/>
        <v>223.3244170279271</v>
      </c>
      <c r="BY36" s="95">
        <f t="shared" si="302"/>
        <v>157.18401927118771</v>
      </c>
      <c r="BZ36" s="98">
        <f t="shared" si="302"/>
        <v>157.18401927118771</v>
      </c>
      <c r="CA36" s="88">
        <f t="shared" si="16"/>
        <v>169.30020221000004</v>
      </c>
      <c r="CB36" s="88">
        <f t="shared" si="17"/>
        <v>223.3244170279271</v>
      </c>
      <c r="CC36" s="88">
        <f t="shared" si="18"/>
        <v>157.18401927118771</v>
      </c>
      <c r="CD36" s="146">
        <f t="shared" si="19"/>
        <v>0</v>
      </c>
      <c r="CE36" s="146">
        <f t="shared" si="20"/>
        <v>0</v>
      </c>
      <c r="CF36" s="146">
        <f t="shared" si="21"/>
        <v>0</v>
      </c>
    </row>
    <row r="37" spans="1:84" s="127" customFormat="1" outlineLevel="1" x14ac:dyDescent="0.4">
      <c r="A37" s="132" t="s">
        <v>55</v>
      </c>
      <c r="B37" s="131" t="s">
        <v>16</v>
      </c>
      <c r="C37" s="114">
        <f>自然堂货架!C37+春夏货架!C37</f>
        <v>0</v>
      </c>
      <c r="D37" s="115">
        <f>自然堂货架!D37+春夏货架!D37</f>
        <v>101.80080335749938</v>
      </c>
      <c r="E37" s="116">
        <f t="shared" si="0"/>
        <v>0</v>
      </c>
      <c r="F37" s="117">
        <f>自然堂货架!F37+春夏货架!F37</f>
        <v>0</v>
      </c>
      <c r="G37" s="114">
        <f>自然堂货架!G37+春夏货架!G37</f>
        <v>0</v>
      </c>
      <c r="H37" s="115">
        <f>自然堂货架!H37+春夏货架!H37</f>
        <v>0</v>
      </c>
      <c r="I37" s="95">
        <f t="shared" si="288"/>
        <v>0</v>
      </c>
      <c r="J37" s="115">
        <f>自然堂货架!J37+春夏货架!J37</f>
        <v>0.49120291141280698</v>
      </c>
      <c r="K37" s="115">
        <f>自然堂货架!K37+春夏货架!K37</f>
        <v>0</v>
      </c>
      <c r="L37" s="117">
        <f>自然堂货架!L37+春夏货架!L37</f>
        <v>0</v>
      </c>
      <c r="M37" s="114">
        <f>自然堂货架!M37+春夏货架!M37</f>
        <v>0</v>
      </c>
      <c r="N37" s="115">
        <f>自然堂货架!N37+春夏货架!N37</f>
        <v>0</v>
      </c>
      <c r="O37" s="95">
        <f t="shared" si="289"/>
        <v>0</v>
      </c>
      <c r="P37" s="115">
        <f>自然堂货架!P37+春夏货架!P37</f>
        <v>0.3178722388842628</v>
      </c>
      <c r="Q37" s="115">
        <f>自然堂货架!Q37+春夏货架!Q37</f>
        <v>0</v>
      </c>
      <c r="R37" s="117">
        <f>自然堂货架!R37+春夏货架!R37</f>
        <v>0</v>
      </c>
      <c r="S37" s="114">
        <f>自然堂货架!S37+春夏货架!S37</f>
        <v>-3.7358639999999999E-2</v>
      </c>
      <c r="T37" s="115">
        <f>自然堂货架!T37+春夏货架!T37</f>
        <v>0</v>
      </c>
      <c r="U37" s="95">
        <f t="shared" si="290"/>
        <v>-3.7358639999999999E-2</v>
      </c>
      <c r="V37" s="115">
        <f>自然堂货架!V37+春夏货架!V37</f>
        <v>-58.334620998598915</v>
      </c>
      <c r="W37" s="115">
        <f>自然堂货架!W37+春夏货架!W37</f>
        <v>-3.7358639999999999E-2</v>
      </c>
      <c r="X37" s="117">
        <f>自然堂货架!X37+春夏货架!X37</f>
        <v>-3.7358639999999999E-2</v>
      </c>
      <c r="Y37" s="114">
        <f>自然堂货架!Y37+春夏货架!Y37</f>
        <v>0.89168639999999999</v>
      </c>
      <c r="Z37" s="115">
        <f>自然堂货架!Z37+春夏货架!Z37</f>
        <v>0</v>
      </c>
      <c r="AA37" s="95">
        <f t="shared" si="291"/>
        <v>0.89168639999999999</v>
      </c>
      <c r="AB37" s="115">
        <f>自然堂货架!AB37+春夏货架!AB37</f>
        <v>0</v>
      </c>
      <c r="AC37" s="115">
        <f>自然堂货架!AC37+春夏货架!AC37</f>
        <v>0.89168639999999999</v>
      </c>
      <c r="AD37" s="117">
        <f>自然堂货架!AD37+春夏货架!AD37</f>
        <v>0.89168639999999999</v>
      </c>
      <c r="AE37" s="114">
        <f>自然堂货架!AE37+春夏货架!AE37</f>
        <v>0</v>
      </c>
      <c r="AF37" s="115">
        <f>自然堂货架!AF37+春夏货架!AF37</f>
        <v>0</v>
      </c>
      <c r="AG37" s="95">
        <f t="shared" si="292"/>
        <v>0</v>
      </c>
      <c r="AH37" s="115">
        <f>自然堂货架!AH37+春夏货架!AH37</f>
        <v>15.249477435914049</v>
      </c>
      <c r="AI37" s="115">
        <f>自然堂货架!AI37+春夏货架!AI37</f>
        <v>0</v>
      </c>
      <c r="AJ37" s="117">
        <f>自然堂货架!AJ37+春夏货架!AJ37</f>
        <v>0</v>
      </c>
      <c r="AK37" s="114">
        <f>自然堂货架!AK37+春夏货架!AK37</f>
        <v>1.2452830500000001</v>
      </c>
      <c r="AL37" s="115">
        <f>自然堂货架!AL37+春夏货架!AL37</f>
        <v>0</v>
      </c>
      <c r="AM37" s="95">
        <f t="shared" si="293"/>
        <v>1.2452830500000001</v>
      </c>
      <c r="AN37" s="115">
        <f>自然堂货架!AN37+春夏货架!AN37</f>
        <v>27.235747525598633</v>
      </c>
      <c r="AO37" s="115">
        <f>自然堂货架!AO37+春夏货架!AO37</f>
        <v>4.3584905660377355</v>
      </c>
      <c r="AP37" s="117">
        <f>自然堂货架!AP37+春夏货架!AP37</f>
        <v>4.3584905660377355</v>
      </c>
      <c r="AQ37" s="114">
        <f>自然堂货架!AQ37+春夏货架!AQ37</f>
        <v>3.1132074599999999</v>
      </c>
      <c r="AR37" s="115">
        <f>自然堂货架!AR37+春夏货架!AR37</f>
        <v>0</v>
      </c>
      <c r="AS37" s="95">
        <f t="shared" si="294"/>
        <v>3.1132074599999999</v>
      </c>
      <c r="AT37" s="115">
        <f>自然堂货架!AT37+春夏货架!AT37</f>
        <v>-3.1270080000710312</v>
      </c>
      <c r="AU37" s="115">
        <f>自然堂货架!AU37+春夏货架!AU37</f>
        <v>0</v>
      </c>
      <c r="AV37" s="117">
        <f>自然堂货架!AV37+春夏货架!AV37</f>
        <v>0</v>
      </c>
      <c r="AW37" s="114">
        <f>自然堂货架!AW37+春夏货架!AW37</f>
        <v>0</v>
      </c>
      <c r="AX37" s="115">
        <f>自然堂货架!AX37+春夏货架!AX37</f>
        <v>0</v>
      </c>
      <c r="AY37" s="95">
        <f t="shared" si="295"/>
        <v>0</v>
      </c>
      <c r="AZ37" s="115">
        <f>自然堂货架!AZ37+春夏货架!AZ37</f>
        <v>10.344538366580881</v>
      </c>
      <c r="BA37" s="115">
        <f>自然堂货架!BA37+春夏货架!BA37</f>
        <v>0</v>
      </c>
      <c r="BB37" s="117">
        <f>自然堂货架!BB37+春夏货架!BB37</f>
        <v>0</v>
      </c>
      <c r="BC37" s="114">
        <f>自然堂货架!BC37+春夏货架!BC37</f>
        <v>3.1132074599999999</v>
      </c>
      <c r="BD37" s="115">
        <f>自然堂货架!BD37+春夏货架!BD37</f>
        <v>0</v>
      </c>
      <c r="BE37" s="95">
        <f t="shared" si="296"/>
        <v>3.1132074599999999</v>
      </c>
      <c r="BF37" s="115">
        <f>自然堂货架!BF37+春夏货架!BF37</f>
        <v>-4.5533651122295738E-7</v>
      </c>
      <c r="BG37" s="115">
        <f>自然堂货架!BG37+春夏货架!BG37</f>
        <v>0</v>
      </c>
      <c r="BH37" s="117">
        <f>自然堂货架!BH37+春夏货架!BH37</f>
        <v>0</v>
      </c>
      <c r="BI37" s="114">
        <f>自然堂货架!BI37+春夏货架!BI37</f>
        <v>0</v>
      </c>
      <c r="BJ37" s="115">
        <f>自然堂货架!BJ37+春夏货架!BJ37</f>
        <v>0</v>
      </c>
      <c r="BK37" s="95">
        <f t="shared" si="297"/>
        <v>0</v>
      </c>
      <c r="BL37" s="115">
        <f>自然堂货架!BL37+春夏货架!BL37</f>
        <v>0</v>
      </c>
      <c r="BM37" s="115">
        <f>自然堂货架!BM37+春夏货架!BM37</f>
        <v>0</v>
      </c>
      <c r="BN37" s="117">
        <f>自然堂货架!BN37+春夏货架!BN37</f>
        <v>0</v>
      </c>
      <c r="BO37" s="114">
        <f>自然堂货架!BO37+春夏货架!BO37</f>
        <v>0.90283017000000021</v>
      </c>
      <c r="BP37" s="115">
        <f>自然堂货架!BP37+春夏货架!BP37</f>
        <v>0</v>
      </c>
      <c r="BQ37" s="95">
        <f t="shared" si="298"/>
        <v>0.90283017000000021</v>
      </c>
      <c r="BR37" s="115">
        <f>自然堂货架!BR37+春夏货架!BR37</f>
        <v>0</v>
      </c>
      <c r="BS37" s="115">
        <f>自然堂货架!BS37+春夏货架!BS37</f>
        <v>0</v>
      </c>
      <c r="BT37" s="117">
        <f>自然堂货架!BT37+春夏货架!BT37</f>
        <v>0</v>
      </c>
      <c r="BU37" s="97">
        <f t="shared" si="299"/>
        <v>9.2288558999999992</v>
      </c>
      <c r="BV37" s="95">
        <f t="shared" si="300"/>
        <v>0</v>
      </c>
      <c r="BW37" s="95">
        <f t="shared" si="301"/>
        <v>9.2288558999999992</v>
      </c>
      <c r="BX37" s="95">
        <f t="shared" si="302"/>
        <v>93.978012381883573</v>
      </c>
      <c r="BY37" s="95">
        <f t="shared" si="302"/>
        <v>5.2128183260377359</v>
      </c>
      <c r="BZ37" s="98">
        <f t="shared" si="302"/>
        <v>5.2128183260377359</v>
      </c>
      <c r="CA37" s="88">
        <f t="shared" si="16"/>
        <v>9.2288558999999992</v>
      </c>
      <c r="CB37" s="88">
        <f t="shared" si="17"/>
        <v>93.978012381883573</v>
      </c>
      <c r="CC37" s="88">
        <f t="shared" si="18"/>
        <v>5.2128183260377359</v>
      </c>
      <c r="CD37" s="146">
        <f t="shared" si="19"/>
        <v>0</v>
      </c>
      <c r="CE37" s="146">
        <f t="shared" si="20"/>
        <v>0</v>
      </c>
      <c r="CF37" s="146">
        <f t="shared" si="21"/>
        <v>0</v>
      </c>
    </row>
    <row r="38" spans="1:84" s="127" customFormat="1" outlineLevel="1" x14ac:dyDescent="0.4">
      <c r="A38" s="132" t="s">
        <v>56</v>
      </c>
      <c r="B38" s="131" t="s">
        <v>23</v>
      </c>
      <c r="C38" s="114">
        <f>自然堂货架!C38+春夏货架!C38</f>
        <v>2.2800000000000001E-2</v>
      </c>
      <c r="D38" s="115">
        <f>自然堂货架!D38+春夏货架!D38</f>
        <v>0</v>
      </c>
      <c r="E38" s="116">
        <f t="shared" si="0"/>
        <v>2.2800000000000001E-2</v>
      </c>
      <c r="F38" s="117">
        <f>自然堂货架!F38+春夏货架!F38</f>
        <v>2.2800000000000001E-2</v>
      </c>
      <c r="G38" s="114">
        <f>自然堂货架!G38+春夏货架!G38</f>
        <v>0</v>
      </c>
      <c r="H38" s="115">
        <f>自然堂货架!H38+春夏货架!H38</f>
        <v>0</v>
      </c>
      <c r="I38" s="95">
        <f t="shared" si="288"/>
        <v>0</v>
      </c>
      <c r="J38" s="115">
        <f>自然堂货架!J38+春夏货架!J38</f>
        <v>0</v>
      </c>
      <c r="K38" s="115">
        <f>自然堂货架!K38+春夏货架!K38</f>
        <v>0</v>
      </c>
      <c r="L38" s="117">
        <f>自然堂货架!L38+春夏货架!L38</f>
        <v>0</v>
      </c>
      <c r="M38" s="114">
        <f>自然堂货架!M38+春夏货架!M38</f>
        <v>0</v>
      </c>
      <c r="N38" s="115">
        <f>自然堂货架!N38+春夏货架!N38</f>
        <v>0</v>
      </c>
      <c r="O38" s="95">
        <f t="shared" si="289"/>
        <v>0</v>
      </c>
      <c r="P38" s="115">
        <f>自然堂货架!P38+春夏货架!P38</f>
        <v>2.5954181062425179E-2</v>
      </c>
      <c r="Q38" s="115">
        <f>自然堂货架!Q38+春夏货架!Q38</f>
        <v>0</v>
      </c>
      <c r="R38" s="117">
        <f>自然堂货架!R38+春夏货架!R38</f>
        <v>0</v>
      </c>
      <c r="S38" s="114">
        <f>自然堂货架!S38+春夏货架!S38</f>
        <v>0.147345</v>
      </c>
      <c r="T38" s="115">
        <f>自然堂货架!T38+春夏货架!T38</f>
        <v>0</v>
      </c>
      <c r="U38" s="95">
        <f t="shared" si="290"/>
        <v>0.147345</v>
      </c>
      <c r="V38" s="115">
        <f>自然堂货架!V38+春夏货架!V38</f>
        <v>3.5516247769634461E-2</v>
      </c>
      <c r="W38" s="115">
        <f>自然堂货架!W38+春夏货架!W38</f>
        <v>0.147345</v>
      </c>
      <c r="X38" s="117">
        <f>自然堂货架!X38+春夏货架!X38</f>
        <v>0.147345</v>
      </c>
      <c r="Y38" s="114">
        <f>自然堂货架!Y38+春夏货架!Y38</f>
        <v>0</v>
      </c>
      <c r="Z38" s="115">
        <f>自然堂货架!Z38+春夏货架!Z38</f>
        <v>0</v>
      </c>
      <c r="AA38" s="95">
        <f t="shared" si="291"/>
        <v>0</v>
      </c>
      <c r="AB38" s="115">
        <f>自然堂货架!AB38+春夏货架!AB38</f>
        <v>0</v>
      </c>
      <c r="AC38" s="115">
        <f>自然堂货架!AC38+春夏货架!AC38</f>
        <v>0</v>
      </c>
      <c r="AD38" s="117">
        <f>自然堂货架!AD38+春夏货架!AD38</f>
        <v>0</v>
      </c>
      <c r="AE38" s="114">
        <f>自然堂货架!AE38+春夏货架!AE38</f>
        <v>1.32E-2</v>
      </c>
      <c r="AF38" s="115">
        <f>自然堂货架!AF38+春夏货架!AF38</f>
        <v>0</v>
      </c>
      <c r="AG38" s="95">
        <f t="shared" si="292"/>
        <v>1.32E-2</v>
      </c>
      <c r="AH38" s="115">
        <f>自然堂货架!AH38+春夏货架!AH38</f>
        <v>2.6864854082159401E-2</v>
      </c>
      <c r="AI38" s="115">
        <f>自然堂货架!AI38+春夏货架!AI38</f>
        <v>1.32E-2</v>
      </c>
      <c r="AJ38" s="117">
        <f>自然堂货架!AJ38+春夏货架!AJ38</f>
        <v>1.32E-2</v>
      </c>
      <c r="AK38" s="114">
        <f>自然堂货架!AK38+春夏货架!AK38</f>
        <v>0.212454</v>
      </c>
      <c r="AL38" s="115">
        <f>自然堂货架!AL38+春夏货架!AL38</f>
        <v>0</v>
      </c>
      <c r="AM38" s="95">
        <f t="shared" si="293"/>
        <v>0.212454</v>
      </c>
      <c r="AN38" s="115">
        <f>自然堂货架!AN38+春夏货架!AN38</f>
        <v>6.5272488689450001E-2</v>
      </c>
      <c r="AO38" s="115">
        <f>自然堂货架!AO38+春夏货架!AO38</f>
        <v>0</v>
      </c>
      <c r="AP38" s="117">
        <f>自然堂货架!AP38+春夏货架!AP38</f>
        <v>0</v>
      </c>
      <c r="AQ38" s="114">
        <f>自然堂货架!AQ38+春夏货架!AQ38</f>
        <v>0.10493340000000001</v>
      </c>
      <c r="AR38" s="115">
        <f>自然堂货架!AR38+春夏货架!AR38</f>
        <v>0</v>
      </c>
      <c r="AS38" s="95">
        <f t="shared" si="294"/>
        <v>0.10493340000000001</v>
      </c>
      <c r="AT38" s="115">
        <f>自然堂货架!AT38+春夏货架!AT38</f>
        <v>0</v>
      </c>
      <c r="AU38" s="115">
        <f>自然堂货架!AU38+春夏货架!AU38</f>
        <v>0</v>
      </c>
      <c r="AV38" s="117">
        <f>自然堂货架!AV38+春夏货架!AV38</f>
        <v>0</v>
      </c>
      <c r="AW38" s="114">
        <f>自然堂货架!AW38+春夏货架!AW38</f>
        <v>0</v>
      </c>
      <c r="AX38" s="115">
        <f>自然堂货架!AX38+春夏货架!AX38</f>
        <v>0</v>
      </c>
      <c r="AY38" s="95">
        <f t="shared" si="295"/>
        <v>0</v>
      </c>
      <c r="AZ38" s="115">
        <f>自然堂货架!AZ38+春夏货架!AZ38</f>
        <v>2.8717163004298801E-2</v>
      </c>
      <c r="BA38" s="115">
        <f>自然堂货架!BA38+春夏货架!BA38</f>
        <v>0</v>
      </c>
      <c r="BB38" s="117">
        <f>自然堂货架!BB38+春夏货架!BB38</f>
        <v>0</v>
      </c>
      <c r="BC38" s="114">
        <f>自然堂货架!BC38+春夏货架!BC38</f>
        <v>0</v>
      </c>
      <c r="BD38" s="115">
        <f>自然堂货架!BD38+春夏货架!BD38</f>
        <v>0</v>
      </c>
      <c r="BE38" s="95">
        <f t="shared" si="296"/>
        <v>0</v>
      </c>
      <c r="BF38" s="115">
        <f>自然堂货架!BF38+春夏货架!BF38</f>
        <v>0.10235964741812598</v>
      </c>
      <c r="BG38" s="115">
        <f>自然堂货架!BG38+春夏货架!BG38</f>
        <v>0</v>
      </c>
      <c r="BH38" s="117">
        <f>自然堂货架!BH38+春夏货架!BH38</f>
        <v>0</v>
      </c>
      <c r="BI38" s="114">
        <f>自然堂货架!BI38+春夏货架!BI38</f>
        <v>0</v>
      </c>
      <c r="BJ38" s="115">
        <f>自然堂货架!BJ38+春夏货架!BJ38</f>
        <v>0</v>
      </c>
      <c r="BK38" s="95">
        <f t="shared" si="297"/>
        <v>0</v>
      </c>
      <c r="BL38" s="115">
        <f>自然堂货架!BL38+春夏货架!BL38</f>
        <v>0</v>
      </c>
      <c r="BM38" s="115">
        <f>自然堂货架!BM38+春夏货架!BM38</f>
        <v>0</v>
      </c>
      <c r="BN38" s="117">
        <f>自然堂货架!BN38+春夏货架!BN38</f>
        <v>0</v>
      </c>
      <c r="BO38" s="114">
        <f>自然堂货架!BO38+春夏货架!BO38</f>
        <v>4.7130600000000002E-2</v>
      </c>
      <c r="BP38" s="115">
        <f>自然堂货架!BP38+春夏货架!BP38</f>
        <v>0</v>
      </c>
      <c r="BQ38" s="95">
        <f t="shared" si="298"/>
        <v>4.7130600000000002E-2</v>
      </c>
      <c r="BR38" s="115">
        <f>自然堂货架!BR38+春夏货架!BR38</f>
        <v>2.3668391782892293E-2</v>
      </c>
      <c r="BS38" s="115">
        <f>自然堂货架!BS38+春夏货架!BS38</f>
        <v>0</v>
      </c>
      <c r="BT38" s="117">
        <f>自然堂货架!BT38+春夏货架!BT38</f>
        <v>0</v>
      </c>
      <c r="BU38" s="97">
        <f t="shared" si="299"/>
        <v>0.54786299999999999</v>
      </c>
      <c r="BV38" s="95">
        <f t="shared" si="300"/>
        <v>0</v>
      </c>
      <c r="BW38" s="95">
        <f t="shared" si="301"/>
        <v>0.54786299999999999</v>
      </c>
      <c r="BX38" s="95">
        <f t="shared" si="302"/>
        <v>0.30835297380898613</v>
      </c>
      <c r="BY38" s="95">
        <f t="shared" si="302"/>
        <v>0.18334499999999998</v>
      </c>
      <c r="BZ38" s="98">
        <f t="shared" si="302"/>
        <v>0.18334499999999998</v>
      </c>
      <c r="CA38" s="88">
        <f t="shared" si="16"/>
        <v>0.54786299999999999</v>
      </c>
      <c r="CB38" s="88">
        <f t="shared" si="17"/>
        <v>0.30835297380898613</v>
      </c>
      <c r="CC38" s="88">
        <f t="shared" si="18"/>
        <v>0.18334499999999998</v>
      </c>
      <c r="CD38" s="146">
        <f t="shared" si="19"/>
        <v>0</v>
      </c>
      <c r="CE38" s="146">
        <f t="shared" si="20"/>
        <v>0</v>
      </c>
      <c r="CF38" s="146">
        <f t="shared" si="21"/>
        <v>0</v>
      </c>
    </row>
    <row r="39" spans="1:84" s="127" customFormat="1" outlineLevel="1" x14ac:dyDescent="0.4">
      <c r="A39" s="132" t="s">
        <v>57</v>
      </c>
      <c r="B39" s="131" t="s">
        <v>8</v>
      </c>
      <c r="C39" s="114">
        <f>自然堂货架!C39+春夏货架!C39</f>
        <v>0</v>
      </c>
      <c r="D39" s="115">
        <f>自然堂货架!D39+春夏货架!D39</f>
        <v>2.1427721798122144</v>
      </c>
      <c r="E39" s="116">
        <f t="shared" si="0"/>
        <v>0</v>
      </c>
      <c r="F39" s="117">
        <f>自然堂货架!F39+春夏货架!F39</f>
        <v>0</v>
      </c>
      <c r="G39" s="114">
        <f>自然堂货架!G39+春夏货架!G39</f>
        <v>0</v>
      </c>
      <c r="H39" s="115">
        <f>自然堂货架!H39+春夏货架!H39</f>
        <v>0</v>
      </c>
      <c r="I39" s="95">
        <f t="shared" si="288"/>
        <v>0</v>
      </c>
      <c r="J39" s="115">
        <f>自然堂货架!J39+春夏货架!J39</f>
        <v>1.1004540896912585</v>
      </c>
      <c r="K39" s="115">
        <f>自然堂货架!K39+春夏货架!K39</f>
        <v>0</v>
      </c>
      <c r="L39" s="117">
        <f>自然堂货架!L39+春夏货架!L39</f>
        <v>0</v>
      </c>
      <c r="M39" s="114">
        <f>自然堂货架!M39+春夏货架!M39</f>
        <v>0</v>
      </c>
      <c r="N39" s="115">
        <f>自然堂货架!N39+春夏货架!N39</f>
        <v>0</v>
      </c>
      <c r="O39" s="95">
        <f t="shared" si="289"/>
        <v>0</v>
      </c>
      <c r="P39" s="115">
        <f>自然堂货架!P39+春夏货架!P39</f>
        <v>-1.09092344120323</v>
      </c>
      <c r="Q39" s="115">
        <f>自然堂货架!Q39+春夏货架!Q39</f>
        <v>0</v>
      </c>
      <c r="R39" s="117">
        <f>自然堂货架!R39+春夏货架!R39</f>
        <v>0</v>
      </c>
      <c r="S39" s="114">
        <f>自然堂货架!S39+春夏货架!S39</f>
        <v>0</v>
      </c>
      <c r="T39" s="115">
        <f>自然堂货架!T39+春夏货架!T39</f>
        <v>0</v>
      </c>
      <c r="U39" s="95">
        <f t="shared" si="290"/>
        <v>0</v>
      </c>
      <c r="V39" s="115">
        <f>自然堂货架!V39+春夏货架!V39</f>
        <v>2.393695380977702</v>
      </c>
      <c r="W39" s="115">
        <f>自然堂货架!W39+春夏货架!W39</f>
        <v>0</v>
      </c>
      <c r="X39" s="117">
        <f>自然堂货架!X39+春夏货架!X39</f>
        <v>0</v>
      </c>
      <c r="Y39" s="114">
        <f>自然堂货架!Y39+春夏货架!Y39</f>
        <v>0.28855661999999993</v>
      </c>
      <c r="Z39" s="115">
        <f>自然堂货架!Z39+春夏货架!Z39</f>
        <v>0</v>
      </c>
      <c r="AA39" s="95">
        <f t="shared" si="291"/>
        <v>0.28855661999999993</v>
      </c>
      <c r="AB39" s="115">
        <f>自然堂货架!AB39+春夏货架!AB39</f>
        <v>0.22565339087739225</v>
      </c>
      <c r="AC39" s="115">
        <f>自然堂货架!AC39+春夏货架!AC39</f>
        <v>0.28855661999999993</v>
      </c>
      <c r="AD39" s="117">
        <f>自然堂货架!AD39+春夏货架!AD39</f>
        <v>0.28855661999999993</v>
      </c>
      <c r="AE39" s="114">
        <f>自然堂货架!AE39+春夏货架!AE39</f>
        <v>0.7847053499999932</v>
      </c>
      <c r="AF39" s="115">
        <f>自然堂货架!AF39+春夏货架!AF39</f>
        <v>0</v>
      </c>
      <c r="AG39" s="95">
        <f t="shared" si="292"/>
        <v>0.7847053499999932</v>
      </c>
      <c r="AH39" s="115">
        <f>自然堂货架!AH39+春夏货架!AH39</f>
        <v>3.586278617383392</v>
      </c>
      <c r="AI39" s="115">
        <f>自然堂货架!AI39+春夏货架!AI39</f>
        <v>0.7847053499999932</v>
      </c>
      <c r="AJ39" s="117">
        <f>自然堂货架!AJ39+春夏货架!AJ39</f>
        <v>0.7847053499999932</v>
      </c>
      <c r="AK39" s="114">
        <f>自然堂货架!AK39+春夏货架!AK39</f>
        <v>3.23333373</v>
      </c>
      <c r="AL39" s="115">
        <f>自然堂货架!AL39+春夏货架!AL39</f>
        <v>0</v>
      </c>
      <c r="AM39" s="95">
        <f t="shared" si="293"/>
        <v>3.23333373</v>
      </c>
      <c r="AN39" s="115">
        <f>自然堂货架!AN39+春夏货架!AN39</f>
        <v>2.1698533187365605</v>
      </c>
      <c r="AO39" s="115">
        <f>自然堂货架!AO39+春夏货架!AO39</f>
        <v>0</v>
      </c>
      <c r="AP39" s="117">
        <f>自然堂货架!AP39+春夏货架!AP39</f>
        <v>0</v>
      </c>
      <c r="AQ39" s="114">
        <f>自然堂货架!AQ39+春夏货架!AQ39</f>
        <v>4.3406879999999995E-2</v>
      </c>
      <c r="AR39" s="115">
        <f>自然堂货架!AR39+春夏货架!AR39</f>
        <v>0</v>
      </c>
      <c r="AS39" s="95">
        <f t="shared" si="294"/>
        <v>4.3406879999999995E-2</v>
      </c>
      <c r="AT39" s="115">
        <f>自然堂货架!AT39+春夏货架!AT39</f>
        <v>0</v>
      </c>
      <c r="AU39" s="115">
        <f>自然堂货架!AU39+春夏货架!AU39</f>
        <v>0</v>
      </c>
      <c r="AV39" s="117">
        <f>自然堂货架!AV39+春夏货架!AV39</f>
        <v>0</v>
      </c>
      <c r="AW39" s="114">
        <f>自然堂货架!AW39+春夏货架!AW39</f>
        <v>1.3551730500000001</v>
      </c>
      <c r="AX39" s="115">
        <f>自然堂货架!AX39+春夏货架!AX39</f>
        <v>0</v>
      </c>
      <c r="AY39" s="95">
        <f t="shared" si="295"/>
        <v>1.3551730500000001</v>
      </c>
      <c r="AZ39" s="115">
        <f>自然堂货架!AZ39+春夏货架!AZ39</f>
        <v>-3.0769460274936922</v>
      </c>
      <c r="BA39" s="115">
        <f>自然堂货架!BA39+春夏货架!BA39</f>
        <v>0</v>
      </c>
      <c r="BB39" s="117">
        <f>自然堂货架!BB39+春夏货架!BB39</f>
        <v>0</v>
      </c>
      <c r="BC39" s="114">
        <f>自然堂货架!BC39+春夏货架!BC39</f>
        <v>0.29632811999999997</v>
      </c>
      <c r="BD39" s="115">
        <f>自然堂货架!BD39+春夏货架!BD39</f>
        <v>0</v>
      </c>
      <c r="BE39" s="95">
        <f t="shared" si="296"/>
        <v>0.29632811999999997</v>
      </c>
      <c r="BF39" s="115">
        <f>自然堂货架!BF39+春夏货架!BF39</f>
        <v>18.161731890480887</v>
      </c>
      <c r="BG39" s="115">
        <f>自然堂货架!BG39+春夏货架!BG39</f>
        <v>0</v>
      </c>
      <c r="BH39" s="117">
        <f>自然堂货架!BH39+春夏货架!BH39</f>
        <v>0</v>
      </c>
      <c r="BI39" s="114">
        <f>自然堂货架!BI39+春夏货架!BI39</f>
        <v>0.28476260999999997</v>
      </c>
      <c r="BJ39" s="115">
        <f>自然堂货架!BJ39+春夏货架!BJ39</f>
        <v>0</v>
      </c>
      <c r="BK39" s="95">
        <f t="shared" si="297"/>
        <v>0.28476260999999997</v>
      </c>
      <c r="BL39" s="115">
        <f>自然堂货架!BL39+春夏货架!BL39</f>
        <v>1.320521412265601E-2</v>
      </c>
      <c r="BM39" s="115">
        <f>自然堂货架!BM39+春夏货架!BM39</f>
        <v>0</v>
      </c>
      <c r="BN39" s="117">
        <f>自然堂货架!BN39+春夏货架!BN39</f>
        <v>0</v>
      </c>
      <c r="BO39" s="114">
        <f>自然堂货架!BO39+春夏货架!BO39</f>
        <v>7.0510439999999994E-2</v>
      </c>
      <c r="BP39" s="115">
        <f>自然堂货架!BP39+春夏货架!BP39</f>
        <v>0</v>
      </c>
      <c r="BQ39" s="95">
        <f t="shared" si="298"/>
        <v>7.0510439999999994E-2</v>
      </c>
      <c r="BR39" s="115">
        <f>自然堂货架!BR39+春夏货架!BR39</f>
        <v>4.1302664137025678E-2</v>
      </c>
      <c r="BS39" s="115">
        <f>自然堂货架!BS39+春夏货架!BS39</f>
        <v>0</v>
      </c>
      <c r="BT39" s="117">
        <f>自然堂货架!BT39+春夏货架!BT39</f>
        <v>0</v>
      </c>
      <c r="BU39" s="97">
        <f t="shared" si="299"/>
        <v>6.3567767999999933</v>
      </c>
      <c r="BV39" s="95">
        <f t="shared" si="300"/>
        <v>0</v>
      </c>
      <c r="BW39" s="95">
        <f t="shared" si="301"/>
        <v>6.3567767999999933</v>
      </c>
      <c r="BX39" s="95">
        <f t="shared" si="302"/>
        <v>25.667077277522164</v>
      </c>
      <c r="BY39" s="95">
        <f t="shared" si="302"/>
        <v>1.0732619699999932</v>
      </c>
      <c r="BZ39" s="98">
        <f t="shared" si="302"/>
        <v>1.0732619699999932</v>
      </c>
      <c r="CA39" s="88">
        <f t="shared" si="16"/>
        <v>6.3567767999999933</v>
      </c>
      <c r="CB39" s="88">
        <f t="shared" si="17"/>
        <v>25.667077277522164</v>
      </c>
      <c r="CC39" s="88">
        <f t="shared" si="18"/>
        <v>1.0732619699999932</v>
      </c>
      <c r="CD39" s="146">
        <f t="shared" si="19"/>
        <v>0</v>
      </c>
      <c r="CE39" s="146">
        <f t="shared" si="20"/>
        <v>0</v>
      </c>
      <c r="CF39" s="146">
        <f t="shared" si="21"/>
        <v>0</v>
      </c>
    </row>
    <row r="40" spans="1:84" s="127" customFormat="1" outlineLevel="1" x14ac:dyDescent="0.4">
      <c r="A40" s="132" t="s">
        <v>58</v>
      </c>
      <c r="B40" s="131" t="s">
        <v>12</v>
      </c>
      <c r="C40" s="114">
        <f>自然堂货架!C40+春夏货架!C40</f>
        <v>0.36040050000000001</v>
      </c>
      <c r="D40" s="115">
        <f>自然堂货架!D40+春夏货架!D40</f>
        <v>-1.1018360359987045</v>
      </c>
      <c r="E40" s="116">
        <f t="shared" si="0"/>
        <v>0.36040050000000001</v>
      </c>
      <c r="F40" s="117">
        <f>自然堂货架!F40+春夏货架!F40</f>
        <v>0.36040050000000001</v>
      </c>
      <c r="G40" s="114">
        <f>自然堂货架!G40+春夏货架!G40</f>
        <v>0</v>
      </c>
      <c r="H40" s="115">
        <f>自然堂货架!H40+春夏货架!H40</f>
        <v>0</v>
      </c>
      <c r="I40" s="95">
        <f t="shared" si="288"/>
        <v>0</v>
      </c>
      <c r="J40" s="115">
        <f>自然堂货架!J40+春夏货架!J40</f>
        <v>-2.4851465316289412</v>
      </c>
      <c r="K40" s="115">
        <f>自然堂货架!K40+春夏货架!K40</f>
        <v>0</v>
      </c>
      <c r="L40" s="117">
        <f>自然堂货架!L40+春夏货架!L40</f>
        <v>0</v>
      </c>
      <c r="M40" s="114">
        <f>自然堂货架!M40+春夏货架!M40</f>
        <v>1.1574999999999999E-3</v>
      </c>
      <c r="N40" s="115">
        <f>自然堂货架!N40+春夏货架!N40</f>
        <v>0</v>
      </c>
      <c r="O40" s="95">
        <f t="shared" si="289"/>
        <v>1.1574999999999999E-3</v>
      </c>
      <c r="P40" s="115">
        <f>自然堂货架!P40+春夏货架!P40</f>
        <v>0.49007868556996881</v>
      </c>
      <c r="Q40" s="115">
        <f>自然堂货架!Q40+春夏货架!Q40</f>
        <v>1.1574999999999999E-3</v>
      </c>
      <c r="R40" s="117">
        <f>自然堂货架!R40+春夏货架!R40</f>
        <v>1.1574999999999999E-3</v>
      </c>
      <c r="S40" s="114">
        <f>自然堂货架!S40+春夏货架!S40</f>
        <v>0</v>
      </c>
      <c r="T40" s="115">
        <f>自然堂货架!T40+春夏货架!T40</f>
        <v>0</v>
      </c>
      <c r="U40" s="95">
        <f t="shared" si="290"/>
        <v>0</v>
      </c>
      <c r="V40" s="115">
        <f>自然堂货架!V40+春夏货架!V40</f>
        <v>0.1212752367110254</v>
      </c>
      <c r="W40" s="115">
        <f>自然堂货架!W40+春夏货架!W40</f>
        <v>0</v>
      </c>
      <c r="X40" s="117">
        <f>自然堂货架!X40+春夏货架!X40</f>
        <v>0</v>
      </c>
      <c r="Y40" s="114">
        <f>自然堂货架!Y40+春夏货架!Y40</f>
        <v>7.7389289999999999E-2</v>
      </c>
      <c r="Z40" s="115">
        <f>自然堂货架!Z40+春夏货架!Z40</f>
        <v>0</v>
      </c>
      <c r="AA40" s="95">
        <f t="shared" si="291"/>
        <v>7.7389289999999999E-2</v>
      </c>
      <c r="AB40" s="115">
        <f>自然堂货架!AB40+春夏货架!AB40</f>
        <v>0</v>
      </c>
      <c r="AC40" s="115">
        <f>自然堂货架!AC40+春夏货架!AC40</f>
        <v>7.7389289999999999E-2</v>
      </c>
      <c r="AD40" s="117">
        <f>自然堂货架!AD40+春夏货架!AD40</f>
        <v>7.7389289999999999E-2</v>
      </c>
      <c r="AE40" s="114">
        <f>自然堂货架!AE40+春夏货架!AE40</f>
        <v>5.3547119999999997E-2</v>
      </c>
      <c r="AF40" s="115">
        <f>自然堂货架!AF40+春夏货架!AF40</f>
        <v>0</v>
      </c>
      <c r="AG40" s="95">
        <f t="shared" si="292"/>
        <v>5.3547119999999997E-2</v>
      </c>
      <c r="AH40" s="115">
        <f>自然堂货架!AH40+春夏货架!AH40</f>
        <v>1.0249169500598744E-2</v>
      </c>
      <c r="AI40" s="115">
        <f>自然堂货架!AI40+春夏货架!AI40</f>
        <v>5.3547119999999997E-2</v>
      </c>
      <c r="AJ40" s="117">
        <f>自然堂货架!AJ40+春夏货架!AJ40</f>
        <v>5.3547119999999997E-2</v>
      </c>
      <c r="AK40" s="114">
        <f>自然堂货架!AK40+春夏货架!AK40</f>
        <v>0</v>
      </c>
      <c r="AL40" s="115">
        <f>自然堂货架!AL40+春夏货架!AL40</f>
        <v>0</v>
      </c>
      <c r="AM40" s="95">
        <f t="shared" si="293"/>
        <v>0</v>
      </c>
      <c r="AN40" s="115">
        <f>自然堂货架!AN40+春夏货架!AN40</f>
        <v>1.4128181228156639E-2</v>
      </c>
      <c r="AO40" s="115">
        <f>自然堂货架!AO40+春夏货架!AO40</f>
        <v>0</v>
      </c>
      <c r="AP40" s="117">
        <f>自然堂货架!AP40+春夏货架!AP40</f>
        <v>0</v>
      </c>
      <c r="AQ40" s="114">
        <f>自然堂货架!AQ40+春夏货架!AQ40</f>
        <v>0</v>
      </c>
      <c r="AR40" s="115">
        <f>自然堂货架!AR40+春夏货架!AR40</f>
        <v>0</v>
      </c>
      <c r="AS40" s="95">
        <f t="shared" si="294"/>
        <v>0</v>
      </c>
      <c r="AT40" s="115">
        <f>自然堂货架!AT40+春夏货架!AT40</f>
        <v>0</v>
      </c>
      <c r="AU40" s="115">
        <f>自然堂货架!AU40+春夏货架!AU40</f>
        <v>0</v>
      </c>
      <c r="AV40" s="117">
        <f>自然堂货架!AV40+春夏货架!AV40</f>
        <v>0</v>
      </c>
      <c r="AW40" s="114">
        <f>自然堂货架!AW40+春夏货架!AW40</f>
        <v>6.4754580000000006E-2</v>
      </c>
      <c r="AX40" s="115">
        <f>自然堂货架!AX40+春夏货架!AX40</f>
        <v>0</v>
      </c>
      <c r="AY40" s="95">
        <f t="shared" si="295"/>
        <v>6.4754580000000006E-2</v>
      </c>
      <c r="AZ40" s="115">
        <f>自然堂货架!AZ40+春夏货架!AZ40</f>
        <v>0.44324778086664657</v>
      </c>
      <c r="BA40" s="115">
        <f>自然堂货架!BA40+春夏货架!BA40</f>
        <v>0</v>
      </c>
      <c r="BB40" s="117">
        <f>自然堂货架!BB40+春夏货架!BB40</f>
        <v>0</v>
      </c>
      <c r="BC40" s="114">
        <f>自然堂货架!BC40+春夏货架!BC40</f>
        <v>0</v>
      </c>
      <c r="BD40" s="115">
        <f>自然堂货架!BD40+春夏货架!BD40</f>
        <v>0</v>
      </c>
      <c r="BE40" s="95">
        <f t="shared" si="296"/>
        <v>0</v>
      </c>
      <c r="BF40" s="115">
        <f>自然堂货架!BF40+春夏货架!BF40</f>
        <v>3.517019202213546E-3</v>
      </c>
      <c r="BG40" s="115">
        <f>自然堂货架!BG40+春夏货架!BG40</f>
        <v>0</v>
      </c>
      <c r="BH40" s="117">
        <f>自然堂货架!BH40+春夏货架!BH40</f>
        <v>0</v>
      </c>
      <c r="BI40" s="114">
        <f>自然堂货架!BI40+春夏货架!BI40</f>
        <v>0</v>
      </c>
      <c r="BJ40" s="115">
        <f>自然堂货架!BJ40+春夏货架!BJ40</f>
        <v>0</v>
      </c>
      <c r="BK40" s="95">
        <f t="shared" si="297"/>
        <v>0</v>
      </c>
      <c r="BL40" s="115">
        <f>自然堂货架!BL40+春夏货架!BL40</f>
        <v>0</v>
      </c>
      <c r="BM40" s="115">
        <f>自然堂货架!BM40+春夏货架!BM40</f>
        <v>0</v>
      </c>
      <c r="BN40" s="117">
        <f>自然堂货架!BN40+春夏货架!BN40</f>
        <v>0</v>
      </c>
      <c r="BO40" s="114">
        <f>自然堂货架!BO40+春夏货架!BO40</f>
        <v>4.296237E-2</v>
      </c>
      <c r="BP40" s="115">
        <f>自然堂货架!BP40+春夏货架!BP40</f>
        <v>0</v>
      </c>
      <c r="BQ40" s="95">
        <f t="shared" si="298"/>
        <v>4.296237E-2</v>
      </c>
      <c r="BR40" s="115">
        <f>自然堂货架!BR40+春夏货架!BR40</f>
        <v>2.2478415348005596</v>
      </c>
      <c r="BS40" s="115">
        <f>自然堂货架!BS40+春夏货架!BS40</f>
        <v>0</v>
      </c>
      <c r="BT40" s="117">
        <f>自然堂货架!BT40+春夏货架!BT40</f>
        <v>0</v>
      </c>
      <c r="BU40" s="97">
        <f t="shared" si="299"/>
        <v>0.60021135999999997</v>
      </c>
      <c r="BV40" s="95">
        <f t="shared" si="300"/>
        <v>0</v>
      </c>
      <c r="BW40" s="95">
        <f t="shared" si="301"/>
        <v>0.60021135999999997</v>
      </c>
      <c r="BX40" s="95">
        <f t="shared" si="302"/>
        <v>-0.25664495974847634</v>
      </c>
      <c r="BY40" s="95">
        <f t="shared" si="302"/>
        <v>0.49249440999999999</v>
      </c>
      <c r="BZ40" s="98">
        <f t="shared" si="302"/>
        <v>0.49249440999999999</v>
      </c>
      <c r="CA40" s="88">
        <f t="shared" si="16"/>
        <v>0.60021135999999997</v>
      </c>
      <c r="CB40" s="88">
        <f t="shared" si="17"/>
        <v>-0.25664495974847634</v>
      </c>
      <c r="CC40" s="88">
        <f t="shared" si="18"/>
        <v>0.49249440999999999</v>
      </c>
      <c r="CD40" s="146">
        <f t="shared" si="19"/>
        <v>0</v>
      </c>
      <c r="CE40" s="146">
        <f t="shared" si="20"/>
        <v>0</v>
      </c>
      <c r="CF40" s="146">
        <f t="shared" si="21"/>
        <v>0</v>
      </c>
    </row>
    <row r="41" spans="1:84" s="127" customFormat="1" outlineLevel="1" x14ac:dyDescent="0.4">
      <c r="A41" s="132" t="s">
        <v>59</v>
      </c>
      <c r="B41" s="131" t="s">
        <v>24</v>
      </c>
      <c r="C41" s="114">
        <f>自然堂货架!C41+春夏货架!C41</f>
        <v>53.736044000000007</v>
      </c>
      <c r="D41" s="115">
        <f>自然堂货架!D41+春夏货架!D41</f>
        <v>41.892996083319126</v>
      </c>
      <c r="E41" s="116">
        <f t="shared" si="0"/>
        <v>53.736044000000007</v>
      </c>
      <c r="F41" s="117">
        <f>自然堂货架!F41+春夏货架!F41</f>
        <v>53.736044000000007</v>
      </c>
      <c r="G41" s="114">
        <f>自然堂货架!G41+春夏货架!G41</f>
        <v>57.181460999999999</v>
      </c>
      <c r="H41" s="115">
        <f>自然堂货架!H41+春夏货架!H41</f>
        <v>0</v>
      </c>
      <c r="I41" s="95">
        <f t="shared" si="288"/>
        <v>57.181460999999999</v>
      </c>
      <c r="J41" s="115">
        <f>自然堂货架!J41+春夏货架!J41</f>
        <v>43.856870191096633</v>
      </c>
      <c r="K41" s="115">
        <f>自然堂货架!K41+春夏货架!K41</f>
        <v>57.181460999999999</v>
      </c>
      <c r="L41" s="117">
        <f>自然堂货架!L41+春夏货架!L41</f>
        <v>57.181460999999999</v>
      </c>
      <c r="M41" s="114">
        <f>自然堂货架!M41+春夏货架!M41</f>
        <v>44.443021000000002</v>
      </c>
      <c r="N41" s="115">
        <f>自然堂货架!N41+春夏货架!N41</f>
        <v>0</v>
      </c>
      <c r="O41" s="95">
        <f t="shared" si="289"/>
        <v>44.443021000000002</v>
      </c>
      <c r="P41" s="115">
        <f>自然堂货架!P41+春夏货架!P41</f>
        <v>45.051406365793142</v>
      </c>
      <c r="Q41" s="115">
        <f>自然堂货架!Q41+春夏货架!Q41</f>
        <v>44.443021000000002</v>
      </c>
      <c r="R41" s="117">
        <f>自然堂货架!R41+春夏货架!R41</f>
        <v>44.443021000000002</v>
      </c>
      <c r="S41" s="114">
        <f>自然堂货架!S41+春夏货架!S41</f>
        <v>36.420933119999994</v>
      </c>
      <c r="T41" s="115">
        <f>自然堂货架!T41+春夏货架!T41</f>
        <v>0</v>
      </c>
      <c r="U41" s="95">
        <f t="shared" si="290"/>
        <v>36.420933119999994</v>
      </c>
      <c r="V41" s="115">
        <f>自然堂货架!V41+春夏货架!V41</f>
        <v>67.365320926869515</v>
      </c>
      <c r="W41" s="115">
        <f>自然堂货架!W41+春夏货架!W41</f>
        <v>36.420933119999994</v>
      </c>
      <c r="X41" s="117">
        <f>自然堂货架!X41+春夏货架!X41</f>
        <v>36.420933119999994</v>
      </c>
      <c r="Y41" s="114">
        <f>自然堂货架!Y41+春夏货架!Y41</f>
        <v>34.286482559999989</v>
      </c>
      <c r="Z41" s="115">
        <f>自然堂货架!Z41+春夏货架!Z41</f>
        <v>0</v>
      </c>
      <c r="AA41" s="95">
        <f t="shared" si="291"/>
        <v>34.286482559999989</v>
      </c>
      <c r="AB41" s="115">
        <f>自然堂货架!AB41+春夏货架!AB41</f>
        <v>64.496546100293386</v>
      </c>
      <c r="AC41" s="115">
        <f>自然堂货架!AC41+春夏货架!AC41</f>
        <v>34.286482559999989</v>
      </c>
      <c r="AD41" s="117">
        <f>自然堂货架!AD41+春夏货架!AD41</f>
        <v>34.286482559999989</v>
      </c>
      <c r="AE41" s="114">
        <f>自然堂货架!AE41+春夏货架!AE41</f>
        <v>29.446379820000001</v>
      </c>
      <c r="AF41" s="115">
        <f>自然堂货架!AF41+春夏货架!AF41</f>
        <v>0</v>
      </c>
      <c r="AG41" s="95">
        <f t="shared" si="292"/>
        <v>29.446379820000001</v>
      </c>
      <c r="AH41" s="115">
        <f>自然堂货架!AH41+春夏货架!AH41</f>
        <v>59.259836100448759</v>
      </c>
      <c r="AI41" s="115">
        <f>自然堂货架!AI41+春夏货架!AI41</f>
        <v>29.446379820000001</v>
      </c>
      <c r="AJ41" s="117">
        <f>自然堂货架!AJ41+春夏货架!AJ41</f>
        <v>29.446379820000001</v>
      </c>
      <c r="AK41" s="114">
        <f>自然堂货架!AK41+春夏货架!AK41</f>
        <v>34.990013520000005</v>
      </c>
      <c r="AL41" s="115">
        <f>自然堂货架!AL41+春夏货架!AL41</f>
        <v>0</v>
      </c>
      <c r="AM41" s="95">
        <f t="shared" si="293"/>
        <v>34.990013520000005</v>
      </c>
      <c r="AN41" s="115">
        <f>自然堂货架!AN41+春夏货架!AN41</f>
        <v>66.491016544851405</v>
      </c>
      <c r="AO41" s="115">
        <f>自然堂货架!AO41+春夏货架!AO41</f>
        <v>37.345000000000006</v>
      </c>
      <c r="AP41" s="117">
        <f>自然堂货架!AP41+春夏货架!AP41</f>
        <v>37.345000000000006</v>
      </c>
      <c r="AQ41" s="114">
        <f>自然堂货架!AQ41+春夏货架!AQ41</f>
        <v>36.042289139999994</v>
      </c>
      <c r="AR41" s="115">
        <f>自然堂货架!AR41+春夏货架!AR41</f>
        <v>0</v>
      </c>
      <c r="AS41" s="95">
        <f t="shared" si="294"/>
        <v>36.042289139999994</v>
      </c>
      <c r="AT41" s="115">
        <f>自然堂货架!AT41+春夏货架!AT41</f>
        <v>65.650958932413417</v>
      </c>
      <c r="AU41" s="115">
        <f>自然堂货架!AU41+春夏货架!AU41</f>
        <v>37.345000000000006</v>
      </c>
      <c r="AV41" s="117">
        <f>自然堂货架!AV41+春夏货架!AV41</f>
        <v>37.345000000000006</v>
      </c>
      <c r="AW41" s="114">
        <f>自然堂货架!AW41+春夏货架!AW41</f>
        <v>35.956016250000005</v>
      </c>
      <c r="AX41" s="115">
        <f>自然堂货架!AX41+春夏货架!AX41</f>
        <v>0</v>
      </c>
      <c r="AY41" s="95">
        <f t="shared" si="295"/>
        <v>35.956016250000005</v>
      </c>
      <c r="AZ41" s="115">
        <f>自然堂货架!AZ41+春夏货架!AZ41</f>
        <v>64.662394683291794</v>
      </c>
      <c r="BA41" s="115">
        <f>自然堂货架!BA41+春夏货架!BA41</f>
        <v>37.345000000000006</v>
      </c>
      <c r="BB41" s="117">
        <f>自然堂货架!BB41+春夏货架!BB41</f>
        <v>37.345000000000006</v>
      </c>
      <c r="BC41" s="114">
        <f>自然堂货架!BC41+春夏货架!BC41</f>
        <v>49.870185089999993</v>
      </c>
      <c r="BD41" s="115">
        <f>自然堂货架!BD41+春夏货架!BD41</f>
        <v>0</v>
      </c>
      <c r="BE41" s="95">
        <f t="shared" si="296"/>
        <v>49.870185089999993</v>
      </c>
      <c r="BF41" s="115">
        <f>自然堂货架!BF41+春夏货架!BF41</f>
        <v>64.799766976299651</v>
      </c>
      <c r="BG41" s="115">
        <f>自然堂货架!BG41+春夏货架!BG41</f>
        <v>37.345000000000006</v>
      </c>
      <c r="BH41" s="117">
        <f>自然堂货架!BH41+春夏货架!BH41</f>
        <v>37.345000000000006</v>
      </c>
      <c r="BI41" s="114">
        <f>自然堂货架!BI41+春夏货架!BI41</f>
        <v>27.963474660000003</v>
      </c>
      <c r="BJ41" s="115">
        <f>自然堂货架!BJ41+春夏货架!BJ41</f>
        <v>0</v>
      </c>
      <c r="BK41" s="95">
        <f t="shared" si="297"/>
        <v>27.963474660000003</v>
      </c>
      <c r="BL41" s="115">
        <f>自然堂货架!BL41+春夏货架!BL41</f>
        <v>67.025854809341311</v>
      </c>
      <c r="BM41" s="115">
        <f>自然堂货架!BM41+春夏货架!BM41</f>
        <v>37.345000000000006</v>
      </c>
      <c r="BN41" s="117">
        <f>自然堂货架!BN41+春夏货架!BN41</f>
        <v>37.345000000000006</v>
      </c>
      <c r="BO41" s="114">
        <f>自然堂货架!BO41+春夏货架!BO41</f>
        <v>32.429380500000008</v>
      </c>
      <c r="BP41" s="115">
        <f>自然堂货架!BP41+春夏货架!BP41</f>
        <v>0</v>
      </c>
      <c r="BQ41" s="95">
        <f t="shared" si="298"/>
        <v>32.429380500000008</v>
      </c>
      <c r="BR41" s="115">
        <f>自然堂货架!BR41+春夏货架!BR41</f>
        <v>128.53207445708603</v>
      </c>
      <c r="BS41" s="115">
        <f>自然堂货架!BS41+春夏货架!BS41</f>
        <v>37.345000000000006</v>
      </c>
      <c r="BT41" s="117">
        <f>自然堂货架!BT41+春夏货架!BT41</f>
        <v>37.345000000000006</v>
      </c>
      <c r="BU41" s="97">
        <f t="shared" si="299"/>
        <v>472.76568065999993</v>
      </c>
      <c r="BV41" s="95">
        <f t="shared" si="300"/>
        <v>0</v>
      </c>
      <c r="BW41" s="95">
        <f t="shared" si="301"/>
        <v>472.76568065999993</v>
      </c>
      <c r="BX41" s="95">
        <f t="shared" si="302"/>
        <v>779.08504217110408</v>
      </c>
      <c r="BY41" s="95">
        <f t="shared" si="302"/>
        <v>479.58432150000016</v>
      </c>
      <c r="BZ41" s="98">
        <f t="shared" si="302"/>
        <v>479.58432150000016</v>
      </c>
      <c r="CA41" s="88">
        <f t="shared" si="16"/>
        <v>472.76568065999993</v>
      </c>
      <c r="CB41" s="88">
        <f t="shared" si="17"/>
        <v>779.08504217110408</v>
      </c>
      <c r="CC41" s="88">
        <f t="shared" si="18"/>
        <v>479.58432150000016</v>
      </c>
      <c r="CD41" s="146">
        <f t="shared" si="19"/>
        <v>0</v>
      </c>
      <c r="CE41" s="146">
        <f t="shared" si="20"/>
        <v>0</v>
      </c>
      <c r="CF41" s="146">
        <f t="shared" si="21"/>
        <v>0</v>
      </c>
    </row>
    <row r="42" spans="1:84" s="127" customFormat="1" outlineLevel="1" x14ac:dyDescent="0.4">
      <c r="A42" s="132" t="s">
        <v>44</v>
      </c>
      <c r="B42" s="131" t="s">
        <v>10</v>
      </c>
      <c r="C42" s="114">
        <f>自然堂货架!C42+春夏货架!C42</f>
        <v>-0.46798450000000014</v>
      </c>
      <c r="D42" s="115">
        <f>自然堂货架!D42+春夏货架!D42</f>
        <v>2.8630193730914175E-2</v>
      </c>
      <c r="E42" s="116">
        <f t="shared" si="0"/>
        <v>-0.46798450000000014</v>
      </c>
      <c r="F42" s="117">
        <f>自然堂货架!F42+春夏货架!F42</f>
        <v>-0.46798450000000014</v>
      </c>
      <c r="G42" s="114">
        <f>自然堂货架!G42+春夏货架!G42</f>
        <v>0</v>
      </c>
      <c r="H42" s="115">
        <f>自然堂货架!H42+春夏货架!H42</f>
        <v>0</v>
      </c>
      <c r="I42" s="95">
        <f t="shared" si="288"/>
        <v>0</v>
      </c>
      <c r="J42" s="115">
        <f>自然堂货架!J42+春夏货架!J42</f>
        <v>0.80917851168483834</v>
      </c>
      <c r="K42" s="115">
        <f>自然堂货架!K42+春夏货架!K42</f>
        <v>0</v>
      </c>
      <c r="L42" s="117">
        <f>自然堂货架!L42+春夏货架!L42</f>
        <v>0</v>
      </c>
      <c r="M42" s="114">
        <f>自然堂货架!M42+春夏货架!M42</f>
        <v>6.4000000000000001E-2</v>
      </c>
      <c r="N42" s="115">
        <f>自然堂货架!N42+春夏货架!N42</f>
        <v>0</v>
      </c>
      <c r="O42" s="95">
        <f t="shared" si="289"/>
        <v>6.4000000000000001E-2</v>
      </c>
      <c r="P42" s="115">
        <f>自然堂货架!P42+春夏货架!P42</f>
        <v>0.37848800108730696</v>
      </c>
      <c r="Q42" s="115">
        <f>自然堂货架!Q42+春夏货架!Q42</f>
        <v>6.4000000000000001E-2</v>
      </c>
      <c r="R42" s="117">
        <f>自然堂货架!R42+春夏货架!R42</f>
        <v>6.4000000000000001E-2</v>
      </c>
      <c r="S42" s="114">
        <f>自然堂货架!S42+春夏货架!S42</f>
        <v>2.8271505899999996</v>
      </c>
      <c r="T42" s="115">
        <f>自然堂货架!T42+春夏货架!T42</f>
        <v>0</v>
      </c>
      <c r="U42" s="95">
        <f t="shared" si="290"/>
        <v>2.8271505899999996</v>
      </c>
      <c r="V42" s="115">
        <f>自然堂货架!V42+春夏货架!V42</f>
        <v>0</v>
      </c>
      <c r="W42" s="115">
        <f>自然堂货架!W42+春夏货架!W42</f>
        <v>2.8271505899999996</v>
      </c>
      <c r="X42" s="117">
        <f>自然堂货架!X42+春夏货架!X42</f>
        <v>2.8271505899999996</v>
      </c>
      <c r="Y42" s="114">
        <f>自然堂货架!Y42+春夏货架!Y42</f>
        <v>3.4801799999999998E-3</v>
      </c>
      <c r="Z42" s="115">
        <f>自然堂货架!Z42+春夏货架!Z42</f>
        <v>0</v>
      </c>
      <c r="AA42" s="95">
        <f t="shared" si="291"/>
        <v>3.4801799999999998E-3</v>
      </c>
      <c r="AB42" s="115">
        <f>自然堂货架!AB42+春夏货架!AB42</f>
        <v>0</v>
      </c>
      <c r="AC42" s="115">
        <f>自然堂货架!AC42+春夏货架!AC42</f>
        <v>3.4801799999999998E-3</v>
      </c>
      <c r="AD42" s="117">
        <f>自然堂货架!AD42+春夏货架!AD42</f>
        <v>3.4801799999999998E-3</v>
      </c>
      <c r="AE42" s="114">
        <f>自然堂货架!AE42+春夏货架!AE42</f>
        <v>0</v>
      </c>
      <c r="AF42" s="115">
        <f>自然堂货架!AF42+春夏货架!AF42</f>
        <v>0</v>
      </c>
      <c r="AG42" s="95">
        <f t="shared" si="292"/>
        <v>0</v>
      </c>
      <c r="AH42" s="115">
        <f>自然堂货架!AH42+春夏货架!AH42</f>
        <v>1.0894249287492577</v>
      </c>
      <c r="AI42" s="115">
        <f>自然堂货架!AI42+春夏货架!AI42</f>
        <v>0</v>
      </c>
      <c r="AJ42" s="117">
        <f>自然堂货架!AJ42+春夏货架!AJ42</f>
        <v>0</v>
      </c>
      <c r="AK42" s="114">
        <f>自然堂货架!AK42+春夏货架!AK42</f>
        <v>0</v>
      </c>
      <c r="AL42" s="115">
        <f>自然堂货架!AL42+春夏货架!AL42</f>
        <v>0</v>
      </c>
      <c r="AM42" s="95">
        <f t="shared" si="293"/>
        <v>0</v>
      </c>
      <c r="AN42" s="115">
        <f>自然堂货架!AN42+春夏货架!AN42</f>
        <v>0</v>
      </c>
      <c r="AO42" s="115">
        <f>自然堂货架!AO42+春夏货架!AO42</f>
        <v>0</v>
      </c>
      <c r="AP42" s="117">
        <f>自然堂货架!AP42+春夏货架!AP42</f>
        <v>0</v>
      </c>
      <c r="AQ42" s="114">
        <f>自然堂货架!AQ42+春夏货架!AQ42</f>
        <v>0</v>
      </c>
      <c r="AR42" s="115">
        <f>自然堂货架!AR42+春夏货架!AR42</f>
        <v>0</v>
      </c>
      <c r="AS42" s="95">
        <f t="shared" si="294"/>
        <v>0</v>
      </c>
      <c r="AT42" s="115">
        <f>自然堂货架!AT42+春夏货架!AT42</f>
        <v>1.1838749256544819E-2</v>
      </c>
      <c r="AU42" s="115">
        <f>自然堂货架!AU42+春夏货架!AU42</f>
        <v>0</v>
      </c>
      <c r="AV42" s="117">
        <f>自然堂货架!AV42+春夏货架!AV42</f>
        <v>0</v>
      </c>
      <c r="AW42" s="114">
        <f>自然堂货架!AW42+春夏货架!AW42</f>
        <v>0</v>
      </c>
      <c r="AX42" s="115">
        <f>自然堂货架!AX42+春夏货架!AX42</f>
        <v>0</v>
      </c>
      <c r="AY42" s="95">
        <f t="shared" si="295"/>
        <v>0</v>
      </c>
      <c r="AZ42" s="115">
        <f>自然堂货架!AZ42+春夏货架!AZ42</f>
        <v>0</v>
      </c>
      <c r="BA42" s="115">
        <f>自然堂货架!BA42+春夏货架!BA42</f>
        <v>0</v>
      </c>
      <c r="BB42" s="117">
        <f>自然堂货架!BB42+春夏货架!BB42</f>
        <v>0</v>
      </c>
      <c r="BC42" s="114">
        <f>自然堂货架!BC42+春夏货架!BC42</f>
        <v>4.7876772900000004</v>
      </c>
      <c r="BD42" s="115">
        <f>自然堂货架!BD42+春夏货架!BD42</f>
        <v>0</v>
      </c>
      <c r="BE42" s="95">
        <f t="shared" si="296"/>
        <v>4.7876772900000004</v>
      </c>
      <c r="BF42" s="115">
        <f>自然堂货架!BF42+春夏货架!BF42</f>
        <v>2.3802005728347702</v>
      </c>
      <c r="BG42" s="115">
        <f>自然堂货架!BG42+春夏货架!BG42</f>
        <v>0</v>
      </c>
      <c r="BH42" s="117">
        <f>自然堂货架!BH42+春夏货架!BH42</f>
        <v>0</v>
      </c>
      <c r="BI42" s="114">
        <f>自然堂货架!BI42+春夏货架!BI42</f>
        <v>2.1307443300000002</v>
      </c>
      <c r="BJ42" s="115">
        <f>自然堂货架!BJ42+春夏货架!BJ42</f>
        <v>0</v>
      </c>
      <c r="BK42" s="95">
        <f t="shared" si="297"/>
        <v>2.1307443300000002</v>
      </c>
      <c r="BL42" s="115">
        <f>自然堂货架!BL42+春夏货架!BL42</f>
        <v>0</v>
      </c>
      <c r="BM42" s="115">
        <f>自然堂货架!BM42+春夏货架!BM42</f>
        <v>0</v>
      </c>
      <c r="BN42" s="117">
        <f>自然堂货架!BN42+春夏货架!BN42</f>
        <v>0</v>
      </c>
      <c r="BO42" s="114">
        <f>自然堂货架!BO42+春夏货架!BO42</f>
        <v>0</v>
      </c>
      <c r="BP42" s="115">
        <f>自然堂货架!BP42+春夏货架!BP42</f>
        <v>0</v>
      </c>
      <c r="BQ42" s="95">
        <f t="shared" si="298"/>
        <v>0</v>
      </c>
      <c r="BR42" s="115">
        <f>自然堂货架!BR42+春夏货架!BR42</f>
        <v>11.109381672972978</v>
      </c>
      <c r="BS42" s="115">
        <f>自然堂货架!BS42+春夏货架!BS42</f>
        <v>0</v>
      </c>
      <c r="BT42" s="117">
        <f>自然堂货架!BT42+春夏货架!BT42</f>
        <v>0</v>
      </c>
      <c r="BU42" s="97">
        <f t="shared" si="299"/>
        <v>9.345067890000001</v>
      </c>
      <c r="BV42" s="95">
        <f t="shared" si="300"/>
        <v>0</v>
      </c>
      <c r="BW42" s="95">
        <f t="shared" si="301"/>
        <v>9.345067890000001</v>
      </c>
      <c r="BX42" s="95">
        <f t="shared" si="302"/>
        <v>15.80714263031661</v>
      </c>
      <c r="BY42" s="95">
        <f t="shared" si="302"/>
        <v>2.4266462699999996</v>
      </c>
      <c r="BZ42" s="98">
        <f t="shared" si="302"/>
        <v>2.4266462699999996</v>
      </c>
      <c r="CA42" s="88">
        <f t="shared" si="16"/>
        <v>9.345067890000001</v>
      </c>
      <c r="CB42" s="88">
        <f t="shared" si="17"/>
        <v>15.80714263031661</v>
      </c>
      <c r="CC42" s="88">
        <f t="shared" si="18"/>
        <v>2.4266462699999996</v>
      </c>
      <c r="CD42" s="146">
        <f t="shared" si="19"/>
        <v>0</v>
      </c>
      <c r="CE42" s="146">
        <f t="shared" si="20"/>
        <v>0</v>
      </c>
      <c r="CF42" s="146">
        <f t="shared" si="21"/>
        <v>0</v>
      </c>
    </row>
    <row r="43" spans="1:84" s="127" customFormat="1" outlineLevel="1" x14ac:dyDescent="0.4">
      <c r="A43" s="132" t="s">
        <v>45</v>
      </c>
      <c r="B43" s="131" t="s">
        <v>7</v>
      </c>
      <c r="C43" s="114">
        <f>自然堂货架!C43+春夏货架!C43</f>
        <v>-1.8844500000000063E-2</v>
      </c>
      <c r="D43" s="115">
        <f>自然堂货架!D43+春夏货架!D43</f>
        <v>0</v>
      </c>
      <c r="E43" s="116">
        <f t="shared" si="0"/>
        <v>-1.8844500000000063E-2</v>
      </c>
      <c r="F43" s="117">
        <f>自然堂货架!F43+春夏货架!F43</f>
        <v>-1.8844500000000063E-2</v>
      </c>
      <c r="G43" s="114">
        <f>自然堂货架!G43+春夏货架!G43</f>
        <v>0</v>
      </c>
      <c r="H43" s="115">
        <f>自然堂货架!H43+春夏货架!H43</f>
        <v>0</v>
      </c>
      <c r="I43" s="95">
        <f t="shared" si="288"/>
        <v>0</v>
      </c>
      <c r="J43" s="115">
        <f>自然堂货架!J43+春夏货架!J43</f>
        <v>0</v>
      </c>
      <c r="K43" s="115">
        <f>自然堂货架!K43+春夏货架!K43</f>
        <v>0</v>
      </c>
      <c r="L43" s="117">
        <f>自然堂货架!L43+春夏货架!L43</f>
        <v>0</v>
      </c>
      <c r="M43" s="114">
        <f>自然堂货架!M43+春夏货架!M43</f>
        <v>0.13476150000000001</v>
      </c>
      <c r="N43" s="115">
        <f>自然堂货架!N43+春夏货架!N43</f>
        <v>0</v>
      </c>
      <c r="O43" s="95">
        <f t="shared" si="289"/>
        <v>0.13476150000000001</v>
      </c>
      <c r="P43" s="115">
        <f>自然堂货架!P43+春夏货架!P43</f>
        <v>0</v>
      </c>
      <c r="Q43" s="115">
        <f>自然堂货架!Q43+春夏货架!Q43</f>
        <v>0.13476150000000001</v>
      </c>
      <c r="R43" s="117">
        <f>自然堂货架!R43+春夏货架!R43</f>
        <v>0.13476150000000001</v>
      </c>
      <c r="S43" s="114">
        <f>自然堂货架!S43+春夏货架!S43</f>
        <v>4.9879830000000007E-2</v>
      </c>
      <c r="T43" s="115">
        <f>自然堂货架!T43+春夏货架!T43</f>
        <v>0</v>
      </c>
      <c r="U43" s="95">
        <f t="shared" si="290"/>
        <v>4.9879830000000007E-2</v>
      </c>
      <c r="V43" s="115">
        <f>自然堂货架!V43+春夏货架!V43</f>
        <v>0</v>
      </c>
      <c r="W43" s="115">
        <f>自然堂货架!W43+春夏货架!W43</f>
        <v>4.9879830000000007E-2</v>
      </c>
      <c r="X43" s="117">
        <f>自然堂货架!X43+春夏货架!X43</f>
        <v>4.9879830000000007E-2</v>
      </c>
      <c r="Y43" s="114">
        <f>自然堂货架!Y43+春夏货架!Y43</f>
        <v>0.54310674000000003</v>
      </c>
      <c r="Z43" s="115">
        <f>自然堂货架!Z43+春夏货架!Z43</f>
        <v>0</v>
      </c>
      <c r="AA43" s="95">
        <f t="shared" si="291"/>
        <v>0.54310674000000003</v>
      </c>
      <c r="AB43" s="115">
        <f>自然堂货架!AB43+春夏货架!AB43</f>
        <v>0</v>
      </c>
      <c r="AC43" s="115">
        <f>自然堂货架!AC43+春夏货架!AC43</f>
        <v>0.54310674000000003</v>
      </c>
      <c r="AD43" s="117">
        <f>自然堂货架!AD43+春夏货架!AD43</f>
        <v>0.54310674000000003</v>
      </c>
      <c r="AE43" s="114">
        <f>自然堂货架!AE43+春夏货架!AE43</f>
        <v>0.21393966</v>
      </c>
      <c r="AF43" s="115">
        <f>自然堂货架!AF43+春夏货架!AF43</f>
        <v>0</v>
      </c>
      <c r="AG43" s="95">
        <f t="shared" si="292"/>
        <v>0.21393966</v>
      </c>
      <c r="AH43" s="115">
        <f>自然堂货架!AH43+春夏货架!AH43</f>
        <v>0</v>
      </c>
      <c r="AI43" s="115">
        <f>自然堂货架!AI43+春夏货架!AI43</f>
        <v>0.21393966</v>
      </c>
      <c r="AJ43" s="117">
        <f>自然堂货架!AJ43+春夏货架!AJ43</f>
        <v>0.21393966</v>
      </c>
      <c r="AK43" s="114">
        <f>自然堂货架!AK43+春夏货架!AK43</f>
        <v>4.4846069400000008</v>
      </c>
      <c r="AL43" s="115">
        <f>自然堂货架!AL43+春夏货架!AL43</f>
        <v>0</v>
      </c>
      <c r="AM43" s="95">
        <f t="shared" si="293"/>
        <v>4.4846069400000008</v>
      </c>
      <c r="AN43" s="115">
        <f>自然堂货架!AN43+春夏货架!AN43</f>
        <v>0</v>
      </c>
      <c r="AO43" s="115">
        <f>自然堂货架!AO43+春夏货架!AO43</f>
        <v>0</v>
      </c>
      <c r="AP43" s="117">
        <f>自然堂货架!AP43+春夏货架!AP43</f>
        <v>0</v>
      </c>
      <c r="AQ43" s="114">
        <f>自然堂货架!AQ43+春夏货架!AQ43</f>
        <v>4.6192446300000007</v>
      </c>
      <c r="AR43" s="115">
        <f>自然堂货架!AR43+春夏货架!AR43</f>
        <v>0</v>
      </c>
      <c r="AS43" s="95">
        <f t="shared" si="294"/>
        <v>4.6192446300000007</v>
      </c>
      <c r="AT43" s="115">
        <f>自然堂货架!AT43+春夏货架!AT43</f>
        <v>0</v>
      </c>
      <c r="AU43" s="115">
        <f>自然堂货架!AU43+春夏货架!AU43</f>
        <v>0</v>
      </c>
      <c r="AV43" s="117">
        <f>自然堂货架!AV43+春夏货架!AV43</f>
        <v>0</v>
      </c>
      <c r="AW43" s="114">
        <f>自然堂货架!AW43+春夏货架!AW43</f>
        <v>6.072927299999999</v>
      </c>
      <c r="AX43" s="115">
        <f>自然堂货架!AX43+春夏货架!AX43</f>
        <v>0</v>
      </c>
      <c r="AY43" s="95">
        <f t="shared" si="295"/>
        <v>6.072927299999999</v>
      </c>
      <c r="AZ43" s="115">
        <f>自然堂货架!AZ43+春夏货架!AZ43</f>
        <v>0</v>
      </c>
      <c r="BA43" s="115">
        <f>自然堂货架!BA43+春夏货架!BA43</f>
        <v>0</v>
      </c>
      <c r="BB43" s="117">
        <f>自然堂货架!BB43+春夏货架!BB43</f>
        <v>0</v>
      </c>
      <c r="BC43" s="114">
        <f>自然堂货架!BC43+春夏货架!BC43</f>
        <v>-13.718672880000002</v>
      </c>
      <c r="BD43" s="115">
        <f>自然堂货架!BD43+春夏货架!BD43</f>
        <v>0</v>
      </c>
      <c r="BE43" s="95">
        <f t="shared" si="296"/>
        <v>-13.718672880000002</v>
      </c>
      <c r="BF43" s="115">
        <f>自然堂货架!BF43+春夏货架!BF43</f>
        <v>0</v>
      </c>
      <c r="BG43" s="115">
        <f>自然堂货架!BG43+春夏货架!BG43</f>
        <v>0</v>
      </c>
      <c r="BH43" s="117">
        <f>自然堂货架!BH43+春夏货架!BH43</f>
        <v>0</v>
      </c>
      <c r="BI43" s="114">
        <f>自然堂货架!BI43+春夏货架!BI43</f>
        <v>-2.0789999999999952E-5</v>
      </c>
      <c r="BJ43" s="115">
        <f>自然堂货架!BJ43+春夏货架!BJ43</f>
        <v>0</v>
      </c>
      <c r="BK43" s="95">
        <f t="shared" si="297"/>
        <v>-2.0789999999999952E-5</v>
      </c>
      <c r="BL43" s="115">
        <f>自然堂货架!BL43+春夏货架!BL43</f>
        <v>0</v>
      </c>
      <c r="BM43" s="115">
        <f>自然堂货架!BM43+春夏货架!BM43</f>
        <v>0</v>
      </c>
      <c r="BN43" s="117">
        <f>自然堂货架!BN43+春夏货架!BN43</f>
        <v>0</v>
      </c>
      <c r="BO43" s="114">
        <f>自然堂货架!BO43+春夏货架!BO43</f>
        <v>0.25642376700000002</v>
      </c>
      <c r="BP43" s="115">
        <f>自然堂货架!BP43+春夏货架!BP43</f>
        <v>0</v>
      </c>
      <c r="BQ43" s="95">
        <f t="shared" si="298"/>
        <v>0.25642376700000002</v>
      </c>
      <c r="BR43" s="115">
        <f>自然堂货架!BR43+春夏货架!BR43</f>
        <v>-2.3313229305199599E-4</v>
      </c>
      <c r="BS43" s="115">
        <f>自然堂货架!BS43+春夏货架!BS43</f>
        <v>0</v>
      </c>
      <c r="BT43" s="117">
        <f>自然堂货架!BT43+春夏货架!BT43</f>
        <v>0</v>
      </c>
      <c r="BU43" s="97">
        <f t="shared" si="299"/>
        <v>2.6373521969999993</v>
      </c>
      <c r="BV43" s="95">
        <f t="shared" si="300"/>
        <v>0</v>
      </c>
      <c r="BW43" s="95">
        <f t="shared" si="301"/>
        <v>2.6373521969999993</v>
      </c>
      <c r="BX43" s="95">
        <f t="shared" si="302"/>
        <v>-2.3313229305199599E-4</v>
      </c>
      <c r="BY43" s="95">
        <f t="shared" si="302"/>
        <v>0.9228432299999999</v>
      </c>
      <c r="BZ43" s="98">
        <f t="shared" si="302"/>
        <v>0.9228432299999999</v>
      </c>
      <c r="CA43" s="88">
        <f t="shared" si="16"/>
        <v>2.6373521969999993</v>
      </c>
      <c r="CB43" s="88">
        <f t="shared" si="17"/>
        <v>-2.3313229305199599E-4</v>
      </c>
      <c r="CC43" s="88">
        <f t="shared" si="18"/>
        <v>0.9228432299999999</v>
      </c>
      <c r="CD43" s="146">
        <f t="shared" si="19"/>
        <v>0</v>
      </c>
      <c r="CE43" s="146">
        <f t="shared" si="20"/>
        <v>0</v>
      </c>
      <c r="CF43" s="146">
        <f t="shared" si="21"/>
        <v>0</v>
      </c>
    </row>
    <row r="44" spans="1:84" s="127" customFormat="1" outlineLevel="1" x14ac:dyDescent="0.4">
      <c r="A44" s="132" t="s">
        <v>46</v>
      </c>
      <c r="B44" s="131" t="s">
        <v>19</v>
      </c>
      <c r="C44" s="114">
        <f>自然堂货架!C44+春夏货架!C44</f>
        <v>0.53895249999999995</v>
      </c>
      <c r="D44" s="115">
        <f>自然堂货架!D44+春夏货架!D44</f>
        <v>-11.824367908217177</v>
      </c>
      <c r="E44" s="116">
        <f t="shared" si="0"/>
        <v>0.53895249999999995</v>
      </c>
      <c r="F44" s="117">
        <f>自然堂货架!F44+春夏货架!F44</f>
        <v>0.53895249999999995</v>
      </c>
      <c r="G44" s="114">
        <f>自然堂货架!G44+春夏货架!G44</f>
        <v>0.57398249999999995</v>
      </c>
      <c r="H44" s="115">
        <f>自然堂货架!H44+春夏货架!H44</f>
        <v>0</v>
      </c>
      <c r="I44" s="95">
        <f t="shared" si="288"/>
        <v>0.57398249999999995</v>
      </c>
      <c r="J44" s="115">
        <f>自然堂货架!J44+春夏货架!J44</f>
        <v>0.49080995600481536</v>
      </c>
      <c r="K44" s="115">
        <f>自然堂货架!K44+春夏货架!K44</f>
        <v>0.57398249999999995</v>
      </c>
      <c r="L44" s="117">
        <f>自然堂货架!L44+春夏货架!L44</f>
        <v>0.57398249999999995</v>
      </c>
      <c r="M44" s="114">
        <f>自然堂货架!M44+春夏货架!M44</f>
        <v>0.57398199999999999</v>
      </c>
      <c r="N44" s="115">
        <f>自然堂货架!N44+春夏货架!N44</f>
        <v>0</v>
      </c>
      <c r="O44" s="95">
        <f t="shared" si="289"/>
        <v>0.57398199999999999</v>
      </c>
      <c r="P44" s="115">
        <f>自然堂货架!P44+春夏货架!P44</f>
        <v>0.49080950066830548</v>
      </c>
      <c r="Q44" s="115">
        <f>自然堂货架!Q44+春夏货架!Q44</f>
        <v>0.57398199999999999</v>
      </c>
      <c r="R44" s="117">
        <f>自然堂货架!R44+春夏货架!R44</f>
        <v>0.57398199999999999</v>
      </c>
      <c r="S44" s="114">
        <f>自然堂货架!S44+春夏货架!S44</f>
        <v>0.37882811999999999</v>
      </c>
      <c r="T44" s="115">
        <f>自然堂货架!T44+春夏货架!T44</f>
        <v>0</v>
      </c>
      <c r="U44" s="95">
        <f t="shared" si="290"/>
        <v>0.37882811999999999</v>
      </c>
      <c r="V44" s="115">
        <f>自然堂货架!V44+春夏货架!V44</f>
        <v>1.8233586268420463</v>
      </c>
      <c r="W44" s="115">
        <f>自然堂货架!W44+春夏货架!W44</f>
        <v>0.37882811999999999</v>
      </c>
      <c r="X44" s="117">
        <f>自然堂货架!X44+春夏货架!X44</f>
        <v>0.37882811999999999</v>
      </c>
      <c r="Y44" s="114">
        <f>自然堂货架!Y44+春夏货架!Y44</f>
        <v>0.37882811999999999</v>
      </c>
      <c r="Z44" s="115">
        <f>自然堂货架!Z44+春夏货架!Z44</f>
        <v>0</v>
      </c>
      <c r="AA44" s="95">
        <f t="shared" si="291"/>
        <v>0.37882811999999999</v>
      </c>
      <c r="AB44" s="115">
        <f>自然堂货架!AB44+春夏货架!AB44</f>
        <v>0.49080950066830548</v>
      </c>
      <c r="AC44" s="115">
        <f>自然堂货架!AC44+春夏货架!AC44</f>
        <v>0.37882811999999999</v>
      </c>
      <c r="AD44" s="117">
        <f>自然堂货架!AD44+春夏货架!AD44</f>
        <v>0.37882811999999999</v>
      </c>
      <c r="AE44" s="114">
        <f>自然堂货架!AE44+春夏货架!AE44</f>
        <v>0.37882845000000004</v>
      </c>
      <c r="AF44" s="115">
        <f>自然堂货架!AF44+春夏货架!AF44</f>
        <v>0</v>
      </c>
      <c r="AG44" s="95">
        <f t="shared" si="292"/>
        <v>0.37882845000000004</v>
      </c>
      <c r="AH44" s="115">
        <f>自然堂货架!AH44+春夏货架!AH44</f>
        <v>0.49080995600481536</v>
      </c>
      <c r="AI44" s="115">
        <f>自然堂货架!AI44+春夏货架!AI44</f>
        <v>0.37882845000000004</v>
      </c>
      <c r="AJ44" s="117">
        <f>自然堂货架!AJ44+春夏货架!AJ44</f>
        <v>0.37882845000000004</v>
      </c>
      <c r="AK44" s="114">
        <f>自然堂货架!AK44+春夏货架!AK44</f>
        <v>0.37882811999999999</v>
      </c>
      <c r="AL44" s="115">
        <f>自然堂货架!AL44+春夏货架!AL44</f>
        <v>0</v>
      </c>
      <c r="AM44" s="95">
        <f t="shared" si="293"/>
        <v>0.37882811999999999</v>
      </c>
      <c r="AN44" s="115">
        <f>自然堂货架!AN44+春夏货架!AN44</f>
        <v>0.49080950066830548</v>
      </c>
      <c r="AO44" s="115">
        <f>自然堂货架!AO44+春夏货架!AO44</f>
        <v>0</v>
      </c>
      <c r="AP44" s="117">
        <f>自然堂货架!AP44+春夏货架!AP44</f>
        <v>0</v>
      </c>
      <c r="AQ44" s="114">
        <f>自然堂货架!AQ44+春夏货架!AQ44</f>
        <v>0.37882811999999999</v>
      </c>
      <c r="AR44" s="115">
        <f>自然堂货架!AR44+春夏货架!AR44</f>
        <v>0</v>
      </c>
      <c r="AS44" s="95">
        <f t="shared" si="294"/>
        <v>0.37882811999999999</v>
      </c>
      <c r="AT44" s="115">
        <f>自然堂货架!AT44+春夏货架!AT44</f>
        <v>0.49080950066830548</v>
      </c>
      <c r="AU44" s="115">
        <f>自然堂货架!AU44+春夏货架!AU44</f>
        <v>0</v>
      </c>
      <c r="AV44" s="117">
        <f>自然堂货架!AV44+春夏货架!AV44</f>
        <v>0</v>
      </c>
      <c r="AW44" s="114">
        <f>自然堂货架!AW44+春夏货架!AW44</f>
        <v>0.37882845000000004</v>
      </c>
      <c r="AX44" s="115">
        <f>自然堂货架!AX44+春夏货架!AX44</f>
        <v>0</v>
      </c>
      <c r="AY44" s="95">
        <f t="shared" si="295"/>
        <v>0.37882845000000004</v>
      </c>
      <c r="AZ44" s="115">
        <f>自然堂货架!AZ44+春夏货架!AZ44</f>
        <v>0.49080950066830548</v>
      </c>
      <c r="BA44" s="115">
        <f>自然堂货架!BA44+春夏货架!BA44</f>
        <v>0</v>
      </c>
      <c r="BB44" s="117">
        <f>自然堂货架!BB44+春夏货架!BB44</f>
        <v>0</v>
      </c>
      <c r="BC44" s="114">
        <f>自然堂货架!BC44+春夏货架!BC44</f>
        <v>0.37882811999999999</v>
      </c>
      <c r="BD44" s="115">
        <f>自然堂货架!BD44+春夏货架!BD44</f>
        <v>0</v>
      </c>
      <c r="BE44" s="95">
        <f t="shared" si="296"/>
        <v>0.37882811999999999</v>
      </c>
      <c r="BF44" s="115">
        <f>自然堂货架!BF44+春夏货架!BF44</f>
        <v>0.49080995600481536</v>
      </c>
      <c r="BG44" s="115">
        <f>自然堂货架!BG44+春夏货架!BG44</f>
        <v>0</v>
      </c>
      <c r="BH44" s="117">
        <f>自然堂货架!BH44+春夏货架!BH44</f>
        <v>0</v>
      </c>
      <c r="BI44" s="114">
        <f>自然堂货架!BI44+春夏货架!BI44</f>
        <v>0.37882811999999999</v>
      </c>
      <c r="BJ44" s="115">
        <f>自然堂货架!BJ44+春夏货架!BJ44</f>
        <v>0</v>
      </c>
      <c r="BK44" s="95">
        <f t="shared" si="297"/>
        <v>0.37882811999999999</v>
      </c>
      <c r="BL44" s="115">
        <f>自然堂货架!BL44+春夏货架!BL44</f>
        <v>0.49080950066830548</v>
      </c>
      <c r="BM44" s="115">
        <f>自然堂货架!BM44+春夏货架!BM44</f>
        <v>0</v>
      </c>
      <c r="BN44" s="117">
        <f>自然堂货架!BN44+春夏货架!BN44</f>
        <v>0</v>
      </c>
      <c r="BO44" s="114">
        <f>自然堂货架!BO44+春夏货架!BO44</f>
        <v>0.37882811999999999</v>
      </c>
      <c r="BP44" s="115">
        <f>自然堂货架!BP44+春夏货架!BP44</f>
        <v>0</v>
      </c>
      <c r="BQ44" s="95">
        <f t="shared" si="298"/>
        <v>0.37882811999999999</v>
      </c>
      <c r="BR44" s="115">
        <f>自然堂货架!BR44+春夏货架!BR44</f>
        <v>0.49080950066830548</v>
      </c>
      <c r="BS44" s="115">
        <f>自然堂货架!BS44+春夏货架!BS44</f>
        <v>0</v>
      </c>
      <c r="BT44" s="117">
        <f>自然堂货架!BT44+春夏货架!BT44</f>
        <v>0</v>
      </c>
      <c r="BU44" s="97">
        <f t="shared" si="299"/>
        <v>5.0963707399999993</v>
      </c>
      <c r="BV44" s="95">
        <f t="shared" si="300"/>
        <v>0</v>
      </c>
      <c r="BW44" s="95">
        <f t="shared" si="301"/>
        <v>5.0963707399999993</v>
      </c>
      <c r="BX44" s="95">
        <f t="shared" si="302"/>
        <v>-5.0929129086825462</v>
      </c>
      <c r="BY44" s="95">
        <f t="shared" si="302"/>
        <v>2.8234016899999999</v>
      </c>
      <c r="BZ44" s="98">
        <f t="shared" si="302"/>
        <v>2.8234016899999999</v>
      </c>
      <c r="CA44" s="88">
        <f t="shared" si="16"/>
        <v>5.0963707399999993</v>
      </c>
      <c r="CB44" s="88">
        <f t="shared" si="17"/>
        <v>-5.0929129086825462</v>
      </c>
      <c r="CC44" s="88">
        <f t="shared" si="18"/>
        <v>2.8234016899999999</v>
      </c>
      <c r="CD44" s="146">
        <f t="shared" si="19"/>
        <v>0</v>
      </c>
      <c r="CE44" s="146">
        <f t="shared" si="20"/>
        <v>0</v>
      </c>
      <c r="CF44" s="146">
        <f t="shared" si="21"/>
        <v>0</v>
      </c>
    </row>
    <row r="45" spans="1:84" s="127" customFormat="1" outlineLevel="1" x14ac:dyDescent="0.4">
      <c r="A45" s="132" t="s">
        <v>47</v>
      </c>
      <c r="B45" s="131" t="s">
        <v>15</v>
      </c>
      <c r="C45" s="114">
        <f>自然堂货架!C45+春夏货架!C45</f>
        <v>0</v>
      </c>
      <c r="D45" s="115">
        <f>自然堂货架!D45+春夏货架!D45</f>
        <v>3.2714248042230332</v>
      </c>
      <c r="E45" s="116">
        <f t="shared" si="0"/>
        <v>0</v>
      </c>
      <c r="F45" s="117">
        <f>自然堂货架!F45+春夏货架!F45</f>
        <v>0</v>
      </c>
      <c r="G45" s="114">
        <f>自然堂货架!G45+春夏货架!G45</f>
        <v>0.12452850000000035</v>
      </c>
      <c r="H45" s="115">
        <f>自然堂货架!H45+春夏货架!H45</f>
        <v>0</v>
      </c>
      <c r="I45" s="95">
        <f t="shared" si="288"/>
        <v>0.12452850000000035</v>
      </c>
      <c r="J45" s="115">
        <f>自然堂货架!J45+春夏货架!J45</f>
        <v>3.6701033368308697E-2</v>
      </c>
      <c r="K45" s="115">
        <f>自然堂货架!K45+春夏货架!K45</f>
        <v>0.12452850000000035</v>
      </c>
      <c r="L45" s="117">
        <f>自然堂货架!L45+春夏货架!L45</f>
        <v>0.12452850000000035</v>
      </c>
      <c r="M45" s="114">
        <f>自然堂货架!M45+春夏货架!M45</f>
        <v>0</v>
      </c>
      <c r="N45" s="115">
        <f>自然堂货架!N45+春夏货架!N45</f>
        <v>0</v>
      </c>
      <c r="O45" s="95">
        <f t="shared" si="289"/>
        <v>0</v>
      </c>
      <c r="P45" s="115">
        <f>自然堂货架!P45+春夏货架!P45</f>
        <v>39.745775265805506</v>
      </c>
      <c r="Q45" s="115">
        <f>自然堂货架!Q45+春夏货架!Q45</f>
        <v>0</v>
      </c>
      <c r="R45" s="117">
        <f>自然堂货架!R45+春夏货架!R45</f>
        <v>0</v>
      </c>
      <c r="S45" s="114">
        <f>自然堂货架!S45+春夏货架!S45</f>
        <v>-2.2787120400000003</v>
      </c>
      <c r="T45" s="115">
        <f>自然堂货架!T45+春夏货架!T45</f>
        <v>0</v>
      </c>
      <c r="U45" s="95">
        <f t="shared" si="290"/>
        <v>-2.2787120400000003</v>
      </c>
      <c r="V45" s="115">
        <f>自然堂货架!V45+春夏货架!V45</f>
        <v>8.7553155944585406</v>
      </c>
      <c r="W45" s="115">
        <f>自然堂货架!W45+春夏货架!W45</f>
        <v>-2.2787120400000003</v>
      </c>
      <c r="X45" s="117">
        <f>自然堂货架!X45+春夏货架!X45</f>
        <v>-2.2787120400000003</v>
      </c>
      <c r="Y45" s="114">
        <f>自然堂货架!Y45+春夏货架!Y45</f>
        <v>0</v>
      </c>
      <c r="Z45" s="115">
        <f>自然堂货架!Z45+春夏货架!Z45</f>
        <v>0</v>
      </c>
      <c r="AA45" s="95">
        <f t="shared" si="291"/>
        <v>0</v>
      </c>
      <c r="AB45" s="115">
        <f>自然堂货架!AB45+春夏货架!AB45</f>
        <v>-3.1571949893291813</v>
      </c>
      <c r="AC45" s="115">
        <f>自然堂货架!AC45+春夏货架!AC45</f>
        <v>0</v>
      </c>
      <c r="AD45" s="117">
        <f>自然堂货架!AD45+春夏货架!AD45</f>
        <v>0</v>
      </c>
      <c r="AE45" s="114">
        <f>自然堂货架!AE45+春夏货架!AE45</f>
        <v>0</v>
      </c>
      <c r="AF45" s="115">
        <f>自然堂货架!AF45+春夏货架!AF45</f>
        <v>0</v>
      </c>
      <c r="AG45" s="95">
        <f t="shared" si="292"/>
        <v>0</v>
      </c>
      <c r="AH45" s="115">
        <f>自然堂货架!AH45+春夏货架!AH45</f>
        <v>131.0498531350311</v>
      </c>
      <c r="AI45" s="115">
        <f>自然堂货架!AI45+春夏货架!AI45</f>
        <v>0</v>
      </c>
      <c r="AJ45" s="117">
        <f>自然堂货架!AJ45+春夏货架!AJ45</f>
        <v>0</v>
      </c>
      <c r="AK45" s="114">
        <f>自然堂货架!AK45+春夏货架!AK45</f>
        <v>0</v>
      </c>
      <c r="AL45" s="115">
        <f>自然堂货架!AL45+春夏货架!AL45</f>
        <v>0</v>
      </c>
      <c r="AM45" s="95">
        <f t="shared" si="293"/>
        <v>0</v>
      </c>
      <c r="AN45" s="115">
        <f>自然堂货架!AN45+春夏货架!AN45</f>
        <v>1.527334344374216</v>
      </c>
      <c r="AO45" s="115">
        <f>自然堂货架!AO45+春夏货架!AO45</f>
        <v>0</v>
      </c>
      <c r="AP45" s="117">
        <f>自然堂货架!AP45+春夏货架!AP45</f>
        <v>0</v>
      </c>
      <c r="AQ45" s="114">
        <f>自然堂货架!AQ45+春夏货架!AQ45</f>
        <v>0</v>
      </c>
      <c r="AR45" s="115">
        <f>自然堂货架!AR45+春夏货架!AR45</f>
        <v>0</v>
      </c>
      <c r="AS45" s="95">
        <f t="shared" si="294"/>
        <v>0</v>
      </c>
      <c r="AT45" s="115">
        <f>自然堂货架!AT45+春夏货架!AT45</f>
        <v>-5.2630011299243264</v>
      </c>
      <c r="AU45" s="115">
        <f>自然堂货架!AU45+春夏货架!AU45</f>
        <v>0</v>
      </c>
      <c r="AV45" s="117">
        <f>自然堂货架!AV45+春夏货架!AV45</f>
        <v>0</v>
      </c>
      <c r="AW45" s="114">
        <f>自然堂货架!AW45+春夏货架!AW45</f>
        <v>-1.6500000000000001E-6</v>
      </c>
      <c r="AX45" s="115">
        <f>自然堂货架!AX45+春夏货架!AX45</f>
        <v>0</v>
      </c>
      <c r="AY45" s="95">
        <f t="shared" si="295"/>
        <v>-1.6500000000000001E-6</v>
      </c>
      <c r="AZ45" s="115">
        <f>自然堂货架!AZ45+春夏货架!AZ45</f>
        <v>17.557340063435756</v>
      </c>
      <c r="BA45" s="115">
        <f>自然堂货架!BA45+春夏货架!BA45</f>
        <v>0</v>
      </c>
      <c r="BB45" s="117">
        <f>自然堂货架!BB45+春夏货架!BB45</f>
        <v>0</v>
      </c>
      <c r="BC45" s="114">
        <f>自然堂货架!BC45+春夏货架!BC45</f>
        <v>0</v>
      </c>
      <c r="BD45" s="115">
        <f>自然堂货架!BD45+春夏货架!BD45</f>
        <v>0</v>
      </c>
      <c r="BE45" s="95">
        <f t="shared" si="296"/>
        <v>0</v>
      </c>
      <c r="BF45" s="115">
        <f>自然堂货架!BF45+春夏货架!BF45</f>
        <v>-3.0283994148211875</v>
      </c>
      <c r="BG45" s="115">
        <f>自然堂货架!BG45+春夏货架!BG45</f>
        <v>0</v>
      </c>
      <c r="BH45" s="117">
        <f>自然堂货架!BH45+春夏货架!BH45</f>
        <v>0</v>
      </c>
      <c r="BI45" s="114">
        <f>自然堂货架!BI45+春夏货架!BI45</f>
        <v>0</v>
      </c>
      <c r="BJ45" s="115">
        <f>自然堂货架!BJ45+春夏货架!BJ45</f>
        <v>0</v>
      </c>
      <c r="BK45" s="95">
        <f t="shared" si="297"/>
        <v>0</v>
      </c>
      <c r="BL45" s="115">
        <f>自然堂货架!BL45+春夏货架!BL45</f>
        <v>6.1857464865446687E-2</v>
      </c>
      <c r="BM45" s="115">
        <f>自然堂货架!BM45+春夏货架!BM45</f>
        <v>0</v>
      </c>
      <c r="BN45" s="117">
        <f>自然堂货架!BN45+春夏货架!BN45</f>
        <v>0</v>
      </c>
      <c r="BO45" s="114">
        <f>自然堂货架!BO45+春夏货架!BO45</f>
        <v>0</v>
      </c>
      <c r="BP45" s="115">
        <f>自然堂货架!BP45+春夏货架!BP45</f>
        <v>0</v>
      </c>
      <c r="BQ45" s="95">
        <f t="shared" si="298"/>
        <v>0</v>
      </c>
      <c r="BR45" s="115">
        <f>自然堂货架!BR45+春夏货架!BR45</f>
        <v>4.2085874807552788</v>
      </c>
      <c r="BS45" s="115">
        <f>自然堂货架!BS45+春夏货架!BS45</f>
        <v>0</v>
      </c>
      <c r="BT45" s="117">
        <f>自然堂货架!BT45+春夏货架!BT45</f>
        <v>0</v>
      </c>
      <c r="BU45" s="97">
        <f t="shared" si="299"/>
        <v>-2.1541851900000002</v>
      </c>
      <c r="BV45" s="95">
        <f t="shared" si="300"/>
        <v>0</v>
      </c>
      <c r="BW45" s="95">
        <f t="shared" si="301"/>
        <v>-2.1541851900000002</v>
      </c>
      <c r="BX45" s="95">
        <f t="shared" si="302"/>
        <v>194.7655936522425</v>
      </c>
      <c r="BY45" s="95">
        <f t="shared" si="302"/>
        <v>-2.15418354</v>
      </c>
      <c r="BZ45" s="98">
        <f t="shared" si="302"/>
        <v>-2.15418354</v>
      </c>
      <c r="CA45" s="88">
        <f t="shared" si="16"/>
        <v>-2.1541851900000002</v>
      </c>
      <c r="CB45" s="88">
        <f t="shared" si="17"/>
        <v>194.7655936522425</v>
      </c>
      <c r="CC45" s="88">
        <f t="shared" si="18"/>
        <v>-2.15418354</v>
      </c>
      <c r="CD45" s="146">
        <f t="shared" si="19"/>
        <v>0</v>
      </c>
      <c r="CE45" s="146">
        <f t="shared" si="20"/>
        <v>0</v>
      </c>
      <c r="CF45" s="146">
        <f t="shared" si="21"/>
        <v>0</v>
      </c>
    </row>
    <row r="46" spans="1:84" s="127" customFormat="1" outlineLevel="1" x14ac:dyDescent="0.4">
      <c r="A46" s="132" t="s">
        <v>60</v>
      </c>
      <c r="B46" s="131" t="s">
        <v>25</v>
      </c>
      <c r="C46" s="114">
        <f>自然堂货架!C46+春夏货架!C46</f>
        <v>1.7868490000000001</v>
      </c>
      <c r="D46" s="115">
        <f>自然堂货架!D46+春夏货架!D46</f>
        <v>7.8445269192508178</v>
      </c>
      <c r="E46" s="116">
        <f t="shared" si="0"/>
        <v>1.7868490000000001</v>
      </c>
      <c r="F46" s="117">
        <f>自然堂货架!F46+春夏货架!F46</f>
        <v>1.7868490000000001</v>
      </c>
      <c r="G46" s="114">
        <f>自然堂货架!G46+春夏货架!G46</f>
        <v>1.3654780000000002</v>
      </c>
      <c r="H46" s="115">
        <f>自然堂货架!H46+春夏货架!H46</f>
        <v>0</v>
      </c>
      <c r="I46" s="95">
        <f t="shared" si="288"/>
        <v>1.3654780000000002</v>
      </c>
      <c r="J46" s="115">
        <f>自然堂货架!J46+春夏货架!J46</f>
        <v>2.2758766037130775</v>
      </c>
      <c r="K46" s="115">
        <f>自然堂货架!K46+春夏货架!K46</f>
        <v>1.3654780000000002</v>
      </c>
      <c r="L46" s="117">
        <f>自然堂货架!L46+春夏货架!L46</f>
        <v>1.3654780000000002</v>
      </c>
      <c r="M46" s="114">
        <f>自然堂货架!M46+春夏货架!M46</f>
        <v>1.4870989999999999</v>
      </c>
      <c r="N46" s="115">
        <f>自然堂货架!N46+春夏货架!N46</f>
        <v>0</v>
      </c>
      <c r="O46" s="95">
        <f t="shared" si="289"/>
        <v>1.4870989999999999</v>
      </c>
      <c r="P46" s="115">
        <f>自然堂货架!P46+春夏货架!P46</f>
        <v>5.0599565627713829</v>
      </c>
      <c r="Q46" s="115">
        <f>自然堂货架!Q46+春夏货架!Q46</f>
        <v>1.4870989999999999</v>
      </c>
      <c r="R46" s="117">
        <f>自然堂货架!R46+春夏货架!R46</f>
        <v>1.4870989999999999</v>
      </c>
      <c r="S46" s="114">
        <f>自然堂货架!S46+春夏货架!S46</f>
        <v>1.2573264000000002</v>
      </c>
      <c r="T46" s="115">
        <f>自然堂货架!T46+春夏货架!T46</f>
        <v>0</v>
      </c>
      <c r="U46" s="95">
        <f t="shared" si="290"/>
        <v>1.2573264000000002</v>
      </c>
      <c r="V46" s="115">
        <f>自然堂货架!V46+春夏货架!V46</f>
        <v>8.3308449805857929</v>
      </c>
      <c r="W46" s="115">
        <f>自然堂货架!W46+春夏货架!W46</f>
        <v>1.2573264000000002</v>
      </c>
      <c r="X46" s="117">
        <f>自然堂货架!X46+春夏货架!X46</f>
        <v>1.2573264000000002</v>
      </c>
      <c r="Y46" s="114">
        <f>自然堂货架!Y46+春夏货架!Y46</f>
        <v>0.68712500999999981</v>
      </c>
      <c r="Z46" s="115">
        <f>自然堂货架!Z46+春夏货架!Z46</f>
        <v>0</v>
      </c>
      <c r="AA46" s="95">
        <f t="shared" si="291"/>
        <v>0.68712500999999981</v>
      </c>
      <c r="AB46" s="115">
        <f>自然堂货架!AB46+春夏货架!AB46</f>
        <v>6.6105754502506811</v>
      </c>
      <c r="AC46" s="115">
        <f>自然堂货架!AC46+春夏货架!AC46</f>
        <v>0.68712500999999981</v>
      </c>
      <c r="AD46" s="117">
        <f>自然堂货架!AD46+春夏货架!AD46</f>
        <v>0.68712500999999981</v>
      </c>
      <c r="AE46" s="114">
        <f>自然堂货架!AE46+春夏货架!AE46</f>
        <v>0.62739237000000003</v>
      </c>
      <c r="AF46" s="115">
        <f>自然堂货架!AF46+春夏货架!AF46</f>
        <v>0</v>
      </c>
      <c r="AG46" s="95">
        <f t="shared" si="292"/>
        <v>0.62739237000000003</v>
      </c>
      <c r="AH46" s="115">
        <f>自然堂货架!AH46+春夏货架!AH46</f>
        <v>10.952947172316051</v>
      </c>
      <c r="AI46" s="115">
        <f>自然堂货架!AI46+春夏货架!AI46</f>
        <v>0.62739237000000003</v>
      </c>
      <c r="AJ46" s="117">
        <f>自然堂货架!AJ46+春夏货架!AJ46</f>
        <v>0.62739237000000003</v>
      </c>
      <c r="AK46" s="114">
        <f>自然堂货架!AK46+春夏货架!AK46</f>
        <v>1.0694517899999998</v>
      </c>
      <c r="AL46" s="115">
        <f>自然堂货架!AL46+春夏货架!AL46</f>
        <v>0</v>
      </c>
      <c r="AM46" s="95">
        <f t="shared" si="293"/>
        <v>1.0694517899999998</v>
      </c>
      <c r="AN46" s="115">
        <f>自然堂货架!AN46+春夏货架!AN46</f>
        <v>8.3566716674254593</v>
      </c>
      <c r="AO46" s="115">
        <f>自然堂货架!AO46+春夏货架!AO46</f>
        <v>2.7500000000000004</v>
      </c>
      <c r="AP46" s="117">
        <f>自然堂货架!AP46+春夏货架!AP46</f>
        <v>2.7500000000000004</v>
      </c>
      <c r="AQ46" s="114">
        <f>自然堂货架!AQ46+春夏货架!AQ46</f>
        <v>0.71237661000000008</v>
      </c>
      <c r="AR46" s="115">
        <f>自然堂货架!AR46+春夏货架!AR46</f>
        <v>0</v>
      </c>
      <c r="AS46" s="95">
        <f t="shared" si="294"/>
        <v>0.71237661000000008</v>
      </c>
      <c r="AT46" s="115">
        <f>自然堂货架!AT46+春夏货架!AT46</f>
        <v>13.599418518717895</v>
      </c>
      <c r="AU46" s="115">
        <f>自然堂货架!AU46+春夏货架!AU46</f>
        <v>2.7500000000000004</v>
      </c>
      <c r="AV46" s="117">
        <f>自然堂货架!AV46+春夏货架!AV46</f>
        <v>2.7500000000000004</v>
      </c>
      <c r="AW46" s="114">
        <f>自然堂货架!AW46+春夏货架!AW46</f>
        <v>1.2045293699999999</v>
      </c>
      <c r="AX46" s="115">
        <f>自然堂货架!AX46+春夏货架!AX46</f>
        <v>0</v>
      </c>
      <c r="AY46" s="95">
        <f t="shared" si="295"/>
        <v>1.2045293699999999</v>
      </c>
      <c r="AZ46" s="115">
        <f>自然堂货架!AZ46+春夏货架!AZ46</f>
        <v>15.381213118266251</v>
      </c>
      <c r="BA46" s="115">
        <f>自然堂货架!BA46+春夏货架!BA46</f>
        <v>2.7500000000000004</v>
      </c>
      <c r="BB46" s="117">
        <f>自然堂货架!BB46+春夏货架!BB46</f>
        <v>2.7500000000000004</v>
      </c>
      <c r="BC46" s="114">
        <f>自然堂货架!BC46+春夏货架!BC46</f>
        <v>0.41147964000000004</v>
      </c>
      <c r="BD46" s="115">
        <f>自然堂货架!BD46+春夏货架!BD46</f>
        <v>0</v>
      </c>
      <c r="BE46" s="95">
        <f t="shared" si="296"/>
        <v>0.41147964000000004</v>
      </c>
      <c r="BF46" s="115">
        <f>自然堂货架!BF46+春夏货架!BF46</f>
        <v>7.2407297616875761</v>
      </c>
      <c r="BG46" s="115">
        <f>自然堂货架!BG46+春夏货架!BG46</f>
        <v>2.7500000000000004</v>
      </c>
      <c r="BH46" s="117">
        <f>自然堂货架!BH46+春夏货架!BH46</f>
        <v>2.7500000000000004</v>
      </c>
      <c r="BI46" s="114">
        <f>自然堂货架!BI46+春夏货架!BI46</f>
        <v>1.6291215600000002</v>
      </c>
      <c r="BJ46" s="115">
        <f>自然堂货架!BJ46+春夏货架!BJ46</f>
        <v>0</v>
      </c>
      <c r="BK46" s="95">
        <f t="shared" si="297"/>
        <v>1.6291215600000002</v>
      </c>
      <c r="BL46" s="115">
        <f>自然堂货架!BL46+春夏货架!BL46</f>
        <v>13.007319866766156</v>
      </c>
      <c r="BM46" s="115">
        <f>自然堂货架!BM46+春夏货架!BM46</f>
        <v>2.7500000000000004</v>
      </c>
      <c r="BN46" s="117">
        <f>自然堂货架!BN46+春夏货架!BN46</f>
        <v>2.7500000000000004</v>
      </c>
      <c r="BO46" s="114">
        <f>自然堂货架!BO46+春夏货架!BO46</f>
        <v>1.9126083900000002</v>
      </c>
      <c r="BP46" s="115">
        <f>自然堂货架!BP46+春夏货架!BP46</f>
        <v>0</v>
      </c>
      <c r="BQ46" s="95">
        <f t="shared" si="298"/>
        <v>1.9126083900000002</v>
      </c>
      <c r="BR46" s="115">
        <f>自然堂货架!BR46+春夏货架!BR46</f>
        <v>13.138098887111131</v>
      </c>
      <c r="BS46" s="115">
        <f>自然堂货架!BS46+春夏货架!BS46</f>
        <v>2.7500000000000004</v>
      </c>
      <c r="BT46" s="117">
        <f>自然堂货架!BT46+春夏货架!BT46</f>
        <v>2.7500000000000004</v>
      </c>
      <c r="BU46" s="97">
        <f t="shared" si="299"/>
        <v>14.15083714</v>
      </c>
      <c r="BV46" s="95">
        <f t="shared" si="300"/>
        <v>0</v>
      </c>
      <c r="BW46" s="95">
        <f t="shared" si="301"/>
        <v>14.15083714</v>
      </c>
      <c r="BX46" s="95">
        <f t="shared" si="302"/>
        <v>111.79817950886226</v>
      </c>
      <c r="BY46" s="95">
        <f t="shared" si="302"/>
        <v>23.711269780000002</v>
      </c>
      <c r="BZ46" s="98">
        <f t="shared" si="302"/>
        <v>23.711269780000002</v>
      </c>
      <c r="CA46" s="88">
        <f t="shared" si="16"/>
        <v>14.15083714</v>
      </c>
      <c r="CB46" s="88">
        <f t="shared" si="17"/>
        <v>111.79817950886226</v>
      </c>
      <c r="CC46" s="88">
        <f t="shared" si="18"/>
        <v>23.711269780000002</v>
      </c>
      <c r="CD46" s="146">
        <f t="shared" si="19"/>
        <v>0</v>
      </c>
      <c r="CE46" s="146">
        <f t="shared" si="20"/>
        <v>0</v>
      </c>
      <c r="CF46" s="146">
        <f t="shared" si="21"/>
        <v>0</v>
      </c>
    </row>
    <row r="47" spans="1:84" s="135" customFormat="1" ht="14.25" thickBot="1" x14ac:dyDescent="0.45">
      <c r="A47" s="137" t="s">
        <v>1</v>
      </c>
      <c r="B47" s="134"/>
      <c r="C47" s="108">
        <f>C29-C30</f>
        <v>-157.49210000000031</v>
      </c>
      <c r="D47" s="109">
        <f t="shared" ref="D47:L47" si="303">D29-D30</f>
        <v>257.00269445553107</v>
      </c>
      <c r="E47" s="124">
        <f t="shared" si="0"/>
        <v>-157.49210000000031</v>
      </c>
      <c r="F47" s="107">
        <f t="shared" si="303"/>
        <v>-157.49210000000031</v>
      </c>
      <c r="G47" s="108">
        <f t="shared" si="303"/>
        <v>218.76423549999973</v>
      </c>
      <c r="H47" s="109">
        <f t="shared" si="303"/>
        <v>0</v>
      </c>
      <c r="I47" s="109">
        <f t="shared" si="303"/>
        <v>218.76423549999973</v>
      </c>
      <c r="J47" s="109">
        <f t="shared" si="303"/>
        <v>-550.19818319861929</v>
      </c>
      <c r="K47" s="109">
        <f t="shared" si="303"/>
        <v>218.76423549999973</v>
      </c>
      <c r="L47" s="107">
        <f t="shared" si="303"/>
        <v>218.76423549999973</v>
      </c>
      <c r="M47" s="108">
        <f t="shared" ref="M47:BU47" si="304">M29-M30</f>
        <v>-189.0839500000001</v>
      </c>
      <c r="N47" s="109">
        <f t="shared" si="304"/>
        <v>0</v>
      </c>
      <c r="O47" s="109">
        <f t="shared" si="304"/>
        <v>-189.0839500000001</v>
      </c>
      <c r="P47" s="109">
        <f t="shared" si="304"/>
        <v>579.87517270055559</v>
      </c>
      <c r="Q47" s="109">
        <f t="shared" si="304"/>
        <v>-189.0839500000001</v>
      </c>
      <c r="R47" s="107">
        <f t="shared" si="304"/>
        <v>-189.0839500000001</v>
      </c>
      <c r="S47" s="108">
        <f t="shared" si="304"/>
        <v>-484.31606329665516</v>
      </c>
      <c r="T47" s="109">
        <f t="shared" si="304"/>
        <v>0</v>
      </c>
      <c r="U47" s="109">
        <f t="shared" si="304"/>
        <v>-484.31606329665516</v>
      </c>
      <c r="V47" s="109">
        <f t="shared" si="304"/>
        <v>-1133.8524896737633</v>
      </c>
      <c r="W47" s="109">
        <f t="shared" si="304"/>
        <v>-484.31606329665516</v>
      </c>
      <c r="X47" s="107">
        <f t="shared" si="304"/>
        <v>-484.31606329665516</v>
      </c>
      <c r="Y47" s="108">
        <f t="shared" si="304"/>
        <v>-469.48639387230094</v>
      </c>
      <c r="Z47" s="109">
        <f t="shared" si="304"/>
        <v>0</v>
      </c>
      <c r="AA47" s="109">
        <f t="shared" si="304"/>
        <v>-469.48639387230094</v>
      </c>
      <c r="AB47" s="109">
        <f t="shared" si="304"/>
        <v>-1534.5793501040366</v>
      </c>
      <c r="AC47" s="109">
        <f t="shared" si="304"/>
        <v>-469.48639387230094</v>
      </c>
      <c r="AD47" s="107">
        <f t="shared" si="304"/>
        <v>-469.48639387230094</v>
      </c>
      <c r="AE47" s="108">
        <f t="shared" si="304"/>
        <v>-215.72689529150387</v>
      </c>
      <c r="AF47" s="109">
        <f t="shared" si="304"/>
        <v>0</v>
      </c>
      <c r="AG47" s="109">
        <f t="shared" si="304"/>
        <v>-215.72689529150387</v>
      </c>
      <c r="AH47" s="109">
        <f t="shared" si="304"/>
        <v>-629.75828310487645</v>
      </c>
      <c r="AI47" s="109">
        <f t="shared" si="304"/>
        <v>-215.72689529150387</v>
      </c>
      <c r="AJ47" s="107">
        <f t="shared" si="304"/>
        <v>-215.72689529150387</v>
      </c>
      <c r="AK47" s="108">
        <f t="shared" si="304"/>
        <v>-658.74057820548751</v>
      </c>
      <c r="AL47" s="109">
        <f t="shared" si="304"/>
        <v>0</v>
      </c>
      <c r="AM47" s="109">
        <f t="shared" si="304"/>
        <v>-658.74057820548751</v>
      </c>
      <c r="AN47" s="109">
        <f t="shared" si="304"/>
        <v>-789.06678999149858</v>
      </c>
      <c r="AO47" s="109">
        <f t="shared" si="304"/>
        <v>-1392.5898762198217</v>
      </c>
      <c r="AP47" s="107">
        <f t="shared" si="304"/>
        <v>-1392.5898762198217</v>
      </c>
      <c r="AQ47" s="108">
        <f t="shared" si="304"/>
        <v>-597.97353342398344</v>
      </c>
      <c r="AR47" s="109">
        <f t="shared" si="304"/>
        <v>0</v>
      </c>
      <c r="AS47" s="109">
        <f t="shared" si="304"/>
        <v>-597.97353342398344</v>
      </c>
      <c r="AT47" s="109">
        <f t="shared" si="304"/>
        <v>-1688.3599952237905</v>
      </c>
      <c r="AU47" s="109">
        <f t="shared" si="304"/>
        <v>-717.84916242461918</v>
      </c>
      <c r="AV47" s="107">
        <f t="shared" si="304"/>
        <v>-717.84916242461918</v>
      </c>
      <c r="AW47" s="108">
        <f t="shared" si="304"/>
        <v>-787.28236604000006</v>
      </c>
      <c r="AX47" s="109">
        <f t="shared" si="304"/>
        <v>0</v>
      </c>
      <c r="AY47" s="109">
        <f t="shared" si="304"/>
        <v>-787.28236604000006</v>
      </c>
      <c r="AZ47" s="109">
        <f t="shared" si="304"/>
        <v>-1134.1609563736647</v>
      </c>
      <c r="BA47" s="109">
        <f t="shared" si="304"/>
        <v>-704.18294118606775</v>
      </c>
      <c r="BB47" s="107">
        <f t="shared" si="304"/>
        <v>-704.18294118606775</v>
      </c>
      <c r="BC47" s="108">
        <f t="shared" si="304"/>
        <v>-75.205040889999964</v>
      </c>
      <c r="BD47" s="109">
        <f t="shared" si="304"/>
        <v>0</v>
      </c>
      <c r="BE47" s="109">
        <f t="shared" si="304"/>
        <v>-75.205040889999964</v>
      </c>
      <c r="BF47" s="109">
        <f t="shared" si="304"/>
        <v>-1015.1676904100473</v>
      </c>
      <c r="BG47" s="109">
        <f t="shared" si="304"/>
        <v>-616.42212376241366</v>
      </c>
      <c r="BH47" s="107">
        <f t="shared" si="304"/>
        <v>-616.42212376241366</v>
      </c>
      <c r="BI47" s="108">
        <f t="shared" si="304"/>
        <v>-72.390234859999538</v>
      </c>
      <c r="BJ47" s="109">
        <f t="shared" si="304"/>
        <v>0</v>
      </c>
      <c r="BK47" s="109">
        <f t="shared" si="304"/>
        <v>-72.390234859999538</v>
      </c>
      <c r="BL47" s="109">
        <f t="shared" si="304"/>
        <v>-1045.9037460425284</v>
      </c>
      <c r="BM47" s="109">
        <f t="shared" si="304"/>
        <v>-1002.7985062261131</v>
      </c>
      <c r="BN47" s="107">
        <f t="shared" si="304"/>
        <v>-848.70222869742258</v>
      </c>
      <c r="BO47" s="108">
        <f t="shared" si="304"/>
        <v>-2879.3754053339007</v>
      </c>
      <c r="BP47" s="109">
        <f t="shared" si="304"/>
        <v>0</v>
      </c>
      <c r="BQ47" s="109">
        <f t="shared" si="304"/>
        <v>-2879.3754053339007</v>
      </c>
      <c r="BR47" s="109">
        <f t="shared" si="304"/>
        <v>-5378.4758631435434</v>
      </c>
      <c r="BS47" s="109">
        <f t="shared" si="304"/>
        <v>-679.38930820119617</v>
      </c>
      <c r="BT47" s="107">
        <f t="shared" si="304"/>
        <v>-383.77313478972837</v>
      </c>
      <c r="BU47" s="108">
        <f t="shared" si="304"/>
        <v>-6368.3083257138342</v>
      </c>
      <c r="BV47" s="109">
        <f t="shared" ref="BV47:BZ47" si="305">BV29-BV30</f>
        <v>0</v>
      </c>
      <c r="BW47" s="109">
        <f t="shared" si="305"/>
        <v>-6368.3083257138342</v>
      </c>
      <c r="BX47" s="109">
        <f t="shared" si="305"/>
        <v>-14062.645480110277</v>
      </c>
      <c r="BY47" s="109">
        <f t="shared" si="305"/>
        <v>-6410.5730849806923</v>
      </c>
      <c r="BZ47" s="107">
        <f t="shared" si="305"/>
        <v>-5960.8606340405358</v>
      </c>
      <c r="CA47" s="88">
        <f t="shared" si="16"/>
        <v>-6368.3083257138314</v>
      </c>
      <c r="CB47" s="88">
        <f t="shared" si="17"/>
        <v>-14062.645480110281</v>
      </c>
      <c r="CC47" s="88">
        <f t="shared" si="18"/>
        <v>-5960.8606340405331</v>
      </c>
      <c r="CD47" s="146">
        <f t="shared" si="19"/>
        <v>0</v>
      </c>
      <c r="CE47" s="146">
        <f t="shared" si="20"/>
        <v>0</v>
      </c>
      <c r="CF47" s="146">
        <f t="shared" si="21"/>
        <v>0</v>
      </c>
    </row>
    <row r="48" spans="1:84" x14ac:dyDescent="0.4">
      <c r="C48" s="26"/>
      <c r="D48" s="26"/>
      <c r="E48" s="26"/>
      <c r="F48" s="26"/>
      <c r="L48" s="26"/>
    </row>
    <row r="49" spans="1:78" x14ac:dyDescent="0.4">
      <c r="C49" s="26"/>
      <c r="D49" s="26"/>
      <c r="E49" s="26"/>
      <c r="F49" s="26"/>
      <c r="L49" s="16"/>
      <c r="BI49" s="24"/>
      <c r="BW49" s="24"/>
      <c r="BX49" s="24"/>
      <c r="BZ49" s="24"/>
    </row>
    <row r="50" spans="1:78" x14ac:dyDescent="0.4">
      <c r="BI50" s="24"/>
    </row>
    <row r="51" spans="1:78" x14ac:dyDescent="0.4">
      <c r="M51" s="24"/>
      <c r="T51" s="24"/>
      <c r="AW51" s="24"/>
      <c r="BI51" s="88"/>
    </row>
    <row r="52" spans="1:78" x14ac:dyDescent="0.4">
      <c r="AE52" s="24"/>
      <c r="AW52" s="24"/>
      <c r="BC52" s="24"/>
      <c r="BI52" s="83"/>
    </row>
    <row r="53" spans="1:78" x14ac:dyDescent="0.4">
      <c r="BO53" s="24">
        <f>BO11-BO12-BO13+BO30</f>
        <v>4967.4664753339011</v>
      </c>
    </row>
    <row r="54" spans="1:78" x14ac:dyDescent="0.4">
      <c r="AK54" s="24"/>
      <c r="BI54" s="24"/>
    </row>
    <row r="55" spans="1:78" x14ac:dyDescent="0.4">
      <c r="S55" s="24"/>
      <c r="BI55" s="24"/>
    </row>
    <row r="56" spans="1:78" x14ac:dyDescent="0.4">
      <c r="Y56" s="24"/>
      <c r="BI56" s="83"/>
    </row>
    <row r="57" spans="1:78" x14ac:dyDescent="0.4">
      <c r="A57" s="87"/>
      <c r="V57" s="24"/>
      <c r="AE57" s="84"/>
      <c r="AW57" s="24"/>
    </row>
    <row r="61" spans="1:78" x14ac:dyDescent="0.4">
      <c r="Y61" s="24"/>
    </row>
  </sheetData>
  <sheetProtection autoFilter="0"/>
  <mergeCells count="14">
    <mergeCell ref="BO2:BT2"/>
    <mergeCell ref="BU2:BZ2"/>
    <mergeCell ref="AE2:AJ2"/>
    <mergeCell ref="AK2:AP2"/>
    <mergeCell ref="AQ2:AV2"/>
    <mergeCell ref="AW2:BB2"/>
    <mergeCell ref="BC2:BH2"/>
    <mergeCell ref="BI2:BN2"/>
    <mergeCell ref="Y2:AD2"/>
    <mergeCell ref="A2:A3"/>
    <mergeCell ref="C2:F2"/>
    <mergeCell ref="G2:L2"/>
    <mergeCell ref="M2:R2"/>
    <mergeCell ref="S2:X2"/>
  </mergeCells>
  <phoneticPr fontId="2" type="noConversion"/>
  <pageMargins left="0.7" right="0.7" top="0.75" bottom="0.75" header="0.3" footer="0.3"/>
  <pageSetup paperSize="9" orientation="portrait" r:id="rId1"/>
  <customProperties>
    <customPr name="_pios_id" r:id="rId2"/>
  </customPropertie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</sheetPr>
  <dimension ref="A1:CC55"/>
  <sheetViews>
    <sheetView showGridLines="0" zoomScale="90" zoomScaleNormal="90" workbookViewId="0">
      <pane xSplit="1" ySplit="3" topLeftCell="AQ4" activePane="bottomRight" state="frozen"/>
      <selection activeCell="BL8" sqref="BL8"/>
      <selection pane="topRight" activeCell="BL8" sqref="BL8"/>
      <selection pane="bottomLeft" activeCell="BL8" sqref="BL8"/>
      <selection pane="bottomRight" activeCell="BL8" sqref="BL8"/>
    </sheetView>
  </sheetViews>
  <sheetFormatPr defaultColWidth="8.59765625" defaultRowHeight="13.9" outlineLevelRow="1" outlineLevelCol="1" x14ac:dyDescent="0.4"/>
  <cols>
    <col min="1" max="1" width="24.59765625" style="7" customWidth="1"/>
    <col min="2" max="2" width="19.73046875" style="15" hidden="1" customWidth="1"/>
    <col min="3" max="7" width="10" style="8" customWidth="1"/>
    <col min="8" max="9" width="10" style="8" hidden="1" customWidth="1"/>
    <col min="10" max="10" width="10" style="8" customWidth="1"/>
    <col min="11" max="11" width="10" style="27" customWidth="1"/>
    <col min="12" max="12" width="10" style="8" customWidth="1"/>
    <col min="13" max="13" width="10" style="11" customWidth="1" outlineLevel="1"/>
    <col min="14" max="14" width="10" style="11" hidden="1" customWidth="1" outlineLevel="1"/>
    <col min="15" max="15" width="10" style="11" hidden="1" customWidth="1"/>
    <col min="16" max="18" width="10" style="11" customWidth="1"/>
    <col min="19" max="19" width="10" style="11" customWidth="1" outlineLevel="1"/>
    <col min="20" max="20" width="10" style="11" hidden="1" customWidth="1" outlineLevel="1"/>
    <col min="21" max="21" width="10" style="11" hidden="1" customWidth="1" collapsed="1"/>
    <col min="22" max="22" width="10" style="11" customWidth="1"/>
    <col min="23" max="23" width="10" style="11" customWidth="1" outlineLevel="1"/>
    <col min="24" max="24" width="10" style="11" customWidth="1"/>
    <col min="25" max="25" width="10" style="11" customWidth="1" outlineLevel="1"/>
    <col min="26" max="26" width="10" style="11" hidden="1" customWidth="1" outlineLevel="1"/>
    <col min="27" max="27" width="10" style="11" hidden="1" customWidth="1" collapsed="1"/>
    <col min="28" max="28" width="10" style="11" customWidth="1"/>
    <col min="29" max="29" width="10" style="11" customWidth="1" outlineLevel="1"/>
    <col min="30" max="30" width="10" style="11" customWidth="1"/>
    <col min="31" max="31" width="10" style="11" customWidth="1" outlineLevel="1"/>
    <col min="32" max="32" width="10" style="11" hidden="1" customWidth="1" outlineLevel="1"/>
    <col min="33" max="33" width="10" style="11" hidden="1" customWidth="1" collapsed="1"/>
    <col min="34" max="34" width="10" style="11" customWidth="1"/>
    <col min="35" max="35" width="10" style="11" customWidth="1" outlineLevel="1"/>
    <col min="36" max="36" width="10" style="11" customWidth="1"/>
    <col min="37" max="37" width="10" style="11" customWidth="1" outlineLevel="1"/>
    <col min="38" max="38" width="10" style="11" hidden="1" customWidth="1" outlineLevel="1"/>
    <col min="39" max="39" width="10" style="11" hidden="1" customWidth="1" collapsed="1"/>
    <col min="40" max="40" width="10" style="11" customWidth="1"/>
    <col min="41" max="41" width="10" style="11" customWidth="1" outlineLevel="1"/>
    <col min="42" max="42" width="10" style="11" customWidth="1"/>
    <col min="43" max="43" width="10" style="11" customWidth="1" outlineLevel="1"/>
    <col min="44" max="44" width="10" style="11" hidden="1" customWidth="1" outlineLevel="1"/>
    <col min="45" max="45" width="10" style="11" hidden="1" customWidth="1" collapsed="1"/>
    <col min="46" max="46" width="10" style="11" customWidth="1"/>
    <col min="47" max="47" width="10" style="11" customWidth="1" outlineLevel="1"/>
    <col min="48" max="48" width="10" style="11" customWidth="1"/>
    <col min="49" max="49" width="10" style="11" customWidth="1" outlineLevel="1"/>
    <col min="50" max="50" width="10" style="11" hidden="1" customWidth="1" outlineLevel="1"/>
    <col min="51" max="51" width="10" style="11" hidden="1" customWidth="1" collapsed="1"/>
    <col min="52" max="52" width="10" style="11" customWidth="1"/>
    <col min="53" max="53" width="10" style="11" customWidth="1" outlineLevel="1"/>
    <col min="54" max="54" width="10" style="11" customWidth="1"/>
    <col min="55" max="55" width="10" style="11" customWidth="1" outlineLevel="1"/>
    <col min="56" max="56" width="10" style="11" hidden="1" customWidth="1" outlineLevel="1"/>
    <col min="57" max="57" width="10" style="11" hidden="1" customWidth="1" collapsed="1"/>
    <col min="58" max="58" width="10" style="11" customWidth="1"/>
    <col min="59" max="59" width="10" style="11" customWidth="1" outlineLevel="1"/>
    <col min="60" max="60" width="10" style="11" customWidth="1"/>
    <col min="61" max="61" width="10" style="11" customWidth="1" outlineLevel="1"/>
    <col min="62" max="62" width="10" style="11" hidden="1" customWidth="1" outlineLevel="1"/>
    <col min="63" max="63" width="10" style="11" hidden="1" customWidth="1"/>
    <col min="64" max="64" width="10" style="11" customWidth="1"/>
    <col min="65" max="65" width="10" style="11" customWidth="1" outlineLevel="1"/>
    <col min="66" max="66" width="10" style="11" customWidth="1"/>
    <col min="67" max="68" width="10" style="11" customWidth="1" outlineLevel="1"/>
    <col min="69" max="70" width="10" style="11" customWidth="1"/>
    <col min="71" max="71" width="10" style="11" customWidth="1" outlineLevel="1"/>
    <col min="72" max="72" width="10" style="11" customWidth="1"/>
    <col min="73" max="74" width="10" style="11" customWidth="1" outlineLevel="1"/>
    <col min="75" max="78" width="10" style="11" customWidth="1"/>
    <col min="79" max="79" width="13.59765625" style="11" bestFit="1" customWidth="1"/>
    <col min="80" max="80" width="8.59765625" style="11" customWidth="1"/>
    <col min="81" max="16384" width="8.59765625" style="11"/>
  </cols>
  <sheetData>
    <row r="1" spans="1:81" ht="18" thickBot="1" x14ac:dyDescent="0.45">
      <c r="A1" s="1" t="s">
        <v>87</v>
      </c>
      <c r="B1" s="14"/>
      <c r="C1" s="29"/>
      <c r="D1" s="28" t="s">
        <v>27</v>
      </c>
      <c r="E1" s="28"/>
      <c r="F1" s="29"/>
      <c r="G1" s="29"/>
      <c r="H1" s="29"/>
      <c r="I1" s="29"/>
      <c r="J1" s="29"/>
      <c r="L1" s="25"/>
      <c r="AD1" s="67"/>
      <c r="AW1" s="86"/>
    </row>
    <row r="2" spans="1:81" s="12" customFormat="1" x14ac:dyDescent="0.4">
      <c r="A2" s="153" t="s">
        <v>72</v>
      </c>
      <c r="B2" s="48"/>
      <c r="C2" s="150" t="s">
        <v>69</v>
      </c>
      <c r="D2" s="151"/>
      <c r="E2" s="155"/>
      <c r="F2" s="152"/>
      <c r="G2" s="150" t="s">
        <v>67</v>
      </c>
      <c r="H2" s="151"/>
      <c r="I2" s="151"/>
      <c r="J2" s="151"/>
      <c r="K2" s="151"/>
      <c r="L2" s="152"/>
      <c r="M2" s="150" t="s">
        <v>68</v>
      </c>
      <c r="N2" s="151"/>
      <c r="O2" s="151"/>
      <c r="P2" s="151"/>
      <c r="Q2" s="151"/>
      <c r="R2" s="152"/>
      <c r="S2" s="150" t="s">
        <v>73</v>
      </c>
      <c r="T2" s="151"/>
      <c r="U2" s="151"/>
      <c r="V2" s="151"/>
      <c r="W2" s="151"/>
      <c r="X2" s="152"/>
      <c r="Y2" s="150" t="s">
        <v>74</v>
      </c>
      <c r="Z2" s="151"/>
      <c r="AA2" s="151"/>
      <c r="AB2" s="151"/>
      <c r="AC2" s="151"/>
      <c r="AD2" s="152"/>
      <c r="AE2" s="150" t="s">
        <v>75</v>
      </c>
      <c r="AF2" s="151"/>
      <c r="AG2" s="151"/>
      <c r="AH2" s="151"/>
      <c r="AI2" s="151"/>
      <c r="AJ2" s="152"/>
      <c r="AK2" s="150" t="s">
        <v>76</v>
      </c>
      <c r="AL2" s="151"/>
      <c r="AM2" s="151"/>
      <c r="AN2" s="151"/>
      <c r="AO2" s="151"/>
      <c r="AP2" s="152"/>
      <c r="AQ2" s="150" t="s">
        <v>77</v>
      </c>
      <c r="AR2" s="151"/>
      <c r="AS2" s="151"/>
      <c r="AT2" s="151"/>
      <c r="AU2" s="151"/>
      <c r="AV2" s="152"/>
      <c r="AW2" s="150" t="s">
        <v>78</v>
      </c>
      <c r="AX2" s="151"/>
      <c r="AY2" s="151"/>
      <c r="AZ2" s="151"/>
      <c r="BA2" s="151"/>
      <c r="BB2" s="152"/>
      <c r="BC2" s="150" t="s">
        <v>79</v>
      </c>
      <c r="BD2" s="151"/>
      <c r="BE2" s="151"/>
      <c r="BF2" s="151"/>
      <c r="BG2" s="151"/>
      <c r="BH2" s="152"/>
      <c r="BI2" s="150" t="s">
        <v>80</v>
      </c>
      <c r="BJ2" s="151"/>
      <c r="BK2" s="151"/>
      <c r="BL2" s="151"/>
      <c r="BM2" s="151"/>
      <c r="BN2" s="152"/>
      <c r="BO2" s="150" t="s">
        <v>81</v>
      </c>
      <c r="BP2" s="151"/>
      <c r="BQ2" s="151"/>
      <c r="BR2" s="151"/>
      <c r="BS2" s="151"/>
      <c r="BT2" s="152"/>
      <c r="BU2" s="150" t="s">
        <v>179</v>
      </c>
      <c r="BV2" s="151"/>
      <c r="BW2" s="151"/>
      <c r="BX2" s="151"/>
      <c r="BY2" s="151"/>
      <c r="BZ2" s="152"/>
    </row>
    <row r="3" spans="1:81" s="12" customFormat="1" x14ac:dyDescent="0.4">
      <c r="A3" s="154"/>
      <c r="B3" s="49"/>
      <c r="C3" s="33" t="s">
        <v>70</v>
      </c>
      <c r="D3" s="32" t="s">
        <v>71</v>
      </c>
      <c r="E3" s="60" t="s">
        <v>91</v>
      </c>
      <c r="F3" s="34" t="s">
        <v>65</v>
      </c>
      <c r="G3" s="33" t="s">
        <v>66</v>
      </c>
      <c r="H3" s="32" t="s">
        <v>64</v>
      </c>
      <c r="I3" s="32" t="s">
        <v>86</v>
      </c>
      <c r="J3" s="32" t="s">
        <v>63</v>
      </c>
      <c r="K3" s="32" t="s">
        <v>90</v>
      </c>
      <c r="L3" s="34" t="s">
        <v>65</v>
      </c>
      <c r="M3" s="33" t="s">
        <v>66</v>
      </c>
      <c r="N3" s="32" t="s">
        <v>64</v>
      </c>
      <c r="O3" s="32" t="s">
        <v>86</v>
      </c>
      <c r="P3" s="32" t="s">
        <v>63</v>
      </c>
      <c r="Q3" s="32" t="s">
        <v>90</v>
      </c>
      <c r="R3" s="34" t="s">
        <v>65</v>
      </c>
      <c r="S3" s="33" t="s">
        <v>66</v>
      </c>
      <c r="T3" s="32" t="s">
        <v>64</v>
      </c>
      <c r="U3" s="32" t="s">
        <v>86</v>
      </c>
      <c r="V3" s="32" t="s">
        <v>63</v>
      </c>
      <c r="W3" s="32" t="s">
        <v>90</v>
      </c>
      <c r="X3" s="34" t="s">
        <v>65</v>
      </c>
      <c r="Y3" s="33" t="s">
        <v>66</v>
      </c>
      <c r="Z3" s="32" t="s">
        <v>64</v>
      </c>
      <c r="AA3" s="32" t="s">
        <v>86</v>
      </c>
      <c r="AB3" s="32" t="s">
        <v>63</v>
      </c>
      <c r="AC3" s="32" t="s">
        <v>90</v>
      </c>
      <c r="AD3" s="34" t="s">
        <v>65</v>
      </c>
      <c r="AE3" s="33" t="s">
        <v>66</v>
      </c>
      <c r="AF3" s="32" t="s">
        <v>64</v>
      </c>
      <c r="AG3" s="32" t="s">
        <v>86</v>
      </c>
      <c r="AH3" s="32" t="s">
        <v>63</v>
      </c>
      <c r="AI3" s="32" t="s">
        <v>90</v>
      </c>
      <c r="AJ3" s="34" t="s">
        <v>65</v>
      </c>
      <c r="AK3" s="33" t="s">
        <v>66</v>
      </c>
      <c r="AL3" s="32" t="s">
        <v>64</v>
      </c>
      <c r="AM3" s="32" t="s">
        <v>86</v>
      </c>
      <c r="AN3" s="32" t="s">
        <v>63</v>
      </c>
      <c r="AO3" s="32" t="s">
        <v>90</v>
      </c>
      <c r="AP3" s="34" t="s">
        <v>65</v>
      </c>
      <c r="AQ3" s="33" t="s">
        <v>66</v>
      </c>
      <c r="AR3" s="32" t="s">
        <v>64</v>
      </c>
      <c r="AS3" s="32" t="s">
        <v>86</v>
      </c>
      <c r="AT3" s="32" t="s">
        <v>63</v>
      </c>
      <c r="AU3" s="32" t="s">
        <v>90</v>
      </c>
      <c r="AV3" s="34" t="s">
        <v>65</v>
      </c>
      <c r="AW3" s="33" t="s">
        <v>66</v>
      </c>
      <c r="AX3" s="32" t="s">
        <v>64</v>
      </c>
      <c r="AY3" s="32" t="s">
        <v>86</v>
      </c>
      <c r="AZ3" s="32" t="s">
        <v>63</v>
      </c>
      <c r="BA3" s="32" t="s">
        <v>90</v>
      </c>
      <c r="BB3" s="34" t="s">
        <v>65</v>
      </c>
      <c r="BC3" s="33" t="s">
        <v>66</v>
      </c>
      <c r="BD3" s="32" t="s">
        <v>64</v>
      </c>
      <c r="BE3" s="32" t="s">
        <v>86</v>
      </c>
      <c r="BF3" s="32" t="s">
        <v>63</v>
      </c>
      <c r="BG3" s="32" t="s">
        <v>90</v>
      </c>
      <c r="BH3" s="34" t="s">
        <v>65</v>
      </c>
      <c r="BI3" s="33" t="s">
        <v>66</v>
      </c>
      <c r="BJ3" s="32" t="s">
        <v>64</v>
      </c>
      <c r="BK3" s="32" t="s">
        <v>86</v>
      </c>
      <c r="BL3" s="32" t="s">
        <v>63</v>
      </c>
      <c r="BM3" s="32" t="s">
        <v>90</v>
      </c>
      <c r="BN3" s="34" t="s">
        <v>65</v>
      </c>
      <c r="BO3" s="33" t="s">
        <v>66</v>
      </c>
      <c r="BP3" s="32" t="s">
        <v>64</v>
      </c>
      <c r="BQ3" s="32" t="s">
        <v>86</v>
      </c>
      <c r="BR3" s="32" t="s">
        <v>63</v>
      </c>
      <c r="BS3" s="32" t="s">
        <v>90</v>
      </c>
      <c r="BT3" s="34" t="s">
        <v>65</v>
      </c>
      <c r="BU3" s="33" t="s">
        <v>180</v>
      </c>
      <c r="BV3" s="32" t="s">
        <v>64</v>
      </c>
      <c r="BW3" s="32" t="s">
        <v>85</v>
      </c>
      <c r="BX3" s="32" t="s">
        <v>63</v>
      </c>
      <c r="BY3" s="32" t="s">
        <v>90</v>
      </c>
      <c r="BZ3" s="34" t="s">
        <v>65</v>
      </c>
    </row>
    <row r="4" spans="1:81" x14ac:dyDescent="0.4">
      <c r="A4" s="2" t="s">
        <v>30</v>
      </c>
      <c r="B4" s="50"/>
      <c r="C4" s="41">
        <f>自然堂货架!C4+'春夏货架（不含3nka）'!C4</f>
        <v>9253.9223999999995</v>
      </c>
      <c r="D4" s="23">
        <f>自然堂货架!D4+'春夏货架（不含3nka）'!D4</f>
        <v>8939.107</v>
      </c>
      <c r="E4" s="61">
        <f>C4</f>
        <v>9253.9223999999995</v>
      </c>
      <c r="F4" s="45">
        <f>自然堂货架!F4+'春夏货架（不含3nka）'!F4</f>
        <v>9253.9223999999995</v>
      </c>
      <c r="G4" s="41">
        <f>自然堂货架!G4+'春夏货架（不含3nka）'!G4</f>
        <v>7144.8229000000001</v>
      </c>
      <c r="H4" s="23">
        <f>自然堂货架!H4+'春夏货架（不含3nka）'!H4</f>
        <v>0</v>
      </c>
      <c r="I4" s="19">
        <f>SUM(G4:H4)</f>
        <v>7144.8229000000001</v>
      </c>
      <c r="J4" s="23">
        <f>自然堂货架!J4+'春夏货架（不含3nka）'!J4</f>
        <v>6070.5652</v>
      </c>
      <c r="K4" s="23">
        <f>自然堂货架!K4+'春夏货架（不含3nka）'!K4</f>
        <v>7144.8229000000001</v>
      </c>
      <c r="L4" s="45">
        <f>自然堂货架!L4+'春夏货架（不含3nka）'!L4</f>
        <v>7144.8229000000001</v>
      </c>
      <c r="M4" s="41">
        <f>自然堂货架!M4+'春夏货架（不含3nka）'!M4</f>
        <v>5640.7426799999994</v>
      </c>
      <c r="N4" s="23">
        <f>自然堂货架!N4+'春夏货架（不含3nka）'!N4</f>
        <v>0</v>
      </c>
      <c r="O4" s="19">
        <f>SUM(M4:N4)</f>
        <v>5640.7426799999994</v>
      </c>
      <c r="P4" s="23">
        <f>自然堂货架!P4+'春夏货架（不含3nka）'!P4</f>
        <v>10596.5164</v>
      </c>
      <c r="Q4" s="23">
        <f>自然堂货架!Q4+'春夏货架（不含3nka）'!Q4</f>
        <v>5640.7426799999994</v>
      </c>
      <c r="R4" s="45">
        <f>自然堂货架!R4+'春夏货架（不含3nka）'!R4</f>
        <v>5640.7426799999994</v>
      </c>
      <c r="S4" s="41">
        <f>自然堂货架!S4+'春夏货架（不含3nka）'!S4</f>
        <v>9119.2278700000006</v>
      </c>
      <c r="T4" s="23">
        <f>自然堂货架!T4+'春夏货架（不含3nka）'!T4</f>
        <v>0</v>
      </c>
      <c r="U4" s="19">
        <f>SUM(S4:T4)</f>
        <v>9119.2278700000006</v>
      </c>
      <c r="V4" s="23">
        <f>自然堂货架!V4+'春夏货架（不含3nka）'!V4</f>
        <v>9670.1388000000006</v>
      </c>
      <c r="W4" s="23">
        <f>自然堂货架!W4+'春夏货架（不含3nka）'!W4</f>
        <v>9119.2278700000006</v>
      </c>
      <c r="X4" s="45">
        <f>自然堂货架!X4+'春夏货架（不含3nka）'!X4</f>
        <v>9119.2278700000006</v>
      </c>
      <c r="Y4" s="41">
        <f>自然堂货架!Y4+'春夏货架（不含3nka）'!Y4</f>
        <v>6364.7245999999996</v>
      </c>
      <c r="Z4" s="23">
        <f>自然堂货架!Z4+'春夏货架（不含3nka）'!Z4</f>
        <v>0</v>
      </c>
      <c r="AA4" s="19">
        <f>SUM(Y4:Z4)</f>
        <v>6364.7245999999996</v>
      </c>
      <c r="AB4" s="23">
        <f>自然堂货架!AB4+'春夏货架（不含3nka）'!AB4</f>
        <v>9898.2052999999996</v>
      </c>
      <c r="AC4" s="23">
        <f>自然堂货架!AC4+'春夏货架（不含3nka）'!AC4</f>
        <v>6364.7245999999996</v>
      </c>
      <c r="AD4" s="45">
        <f>自然堂货架!AD4+'春夏货架（不含3nka）'!AD4</f>
        <v>6364.7245999999996</v>
      </c>
      <c r="AE4" s="41">
        <f>自然堂货架!AE4+'春夏货架（不含3nka）'!AE4</f>
        <v>9391.9478999999992</v>
      </c>
      <c r="AF4" s="23">
        <f>自然堂货架!AF4+'春夏货架（不含3nka）'!AF4</f>
        <v>0</v>
      </c>
      <c r="AG4" s="19">
        <f>SUM(AE4:AF4)</f>
        <v>9391.9478999999992</v>
      </c>
      <c r="AH4" s="23">
        <f>自然堂货架!AH4+'春夏货架（不含3nka）'!AH4</f>
        <v>8892.9619000000002</v>
      </c>
      <c r="AI4" s="23">
        <f>自然堂货架!AI4+'春夏货架（不含3nka）'!AI4</f>
        <v>9391.9478999999992</v>
      </c>
      <c r="AJ4" s="45">
        <f>自然堂货架!AJ4+'春夏货架（不含3nka）'!AJ4</f>
        <v>9391.9478999999992</v>
      </c>
      <c r="AK4" s="41">
        <f>自然堂货架!AK4+'春夏货架（不含3nka）'!AK4</f>
        <v>7898.9256999999998</v>
      </c>
      <c r="AL4" s="23">
        <f>自然堂货架!AL4+'春夏货架（不含3nka）'!AL4</f>
        <v>0</v>
      </c>
      <c r="AM4" s="19">
        <f>SUM(AK4:AL4)</f>
        <v>7898.9256999999998</v>
      </c>
      <c r="AN4" s="23">
        <f>自然堂货架!AN4+'春夏货架（不含3nka）'!AN4</f>
        <v>8702.1468000000004</v>
      </c>
      <c r="AO4" s="23">
        <f>自然堂货架!AO4+'春夏货架（不含3nka）'!AO4</f>
        <v>6583.7062973427355</v>
      </c>
      <c r="AP4" s="45">
        <f>自然堂货架!AP4+'春夏货架（不含3nka）'!AP4</f>
        <v>6583.7062973427355</v>
      </c>
      <c r="AQ4" s="41">
        <f>自然堂货架!AQ4+'春夏货架（不含3nka）'!AQ4</f>
        <v>6978.6351999999997</v>
      </c>
      <c r="AR4" s="23">
        <f>自然堂货架!AR4+'春夏货架（不含3nka）'!AR4</f>
        <v>0</v>
      </c>
      <c r="AS4" s="19">
        <f>SUM(AQ4:AR4)</f>
        <v>6978.6351999999997</v>
      </c>
      <c r="AT4" s="23">
        <f>自然堂货架!AT4+'春夏货架（不含3nka）'!AT4</f>
        <v>8728.8300999999992</v>
      </c>
      <c r="AU4" s="23">
        <f>自然堂货架!AU4+'春夏货架（不含3nka）'!AU4</f>
        <v>5634.2753598613353</v>
      </c>
      <c r="AV4" s="45">
        <f>自然堂货架!AV4+'春夏货架（不含3nka）'!AV4</f>
        <v>5634.2753598613353</v>
      </c>
      <c r="AW4" s="41">
        <f>自然堂货架!AW4+'春夏货架（不含3nka）'!AW4</f>
        <v>7973.4782999999998</v>
      </c>
      <c r="AX4" s="23">
        <f>自然堂货架!AX4+'春夏货架（不含3nka）'!AX4</f>
        <v>0</v>
      </c>
      <c r="AY4" s="19">
        <f>SUM(AW4:AX4)</f>
        <v>7973.4782999999998</v>
      </c>
      <c r="AZ4" s="23">
        <f>自然堂货架!AZ4+'春夏货架（不含3nka）'!AZ4</f>
        <v>10371.0833</v>
      </c>
      <c r="BA4" s="23">
        <f>自然堂货架!BA4+'春夏货架（不含3nka）'!BA4</f>
        <v>6312.9553442889519</v>
      </c>
      <c r="BB4" s="45">
        <f>自然堂货架!BB4+'春夏货架（不含3nka）'!BB4</f>
        <v>6312.9553442889519</v>
      </c>
      <c r="BC4" s="41">
        <f>自然堂货架!BC4+'春夏货架（不含3nka）'!BC4</f>
        <v>10405.0154</v>
      </c>
      <c r="BD4" s="23">
        <f>自然堂货架!BD4+'春夏货架（不含3nka）'!BD4</f>
        <v>0</v>
      </c>
      <c r="BE4" s="19">
        <f>SUM(BC4:BD4)</f>
        <v>10405.0154</v>
      </c>
      <c r="BF4" s="23">
        <f>自然堂货架!BF4+'春夏货架（不含3nka）'!BF4</f>
        <v>11859.636200000001</v>
      </c>
      <c r="BG4" s="23">
        <f>自然堂货架!BG4+'春夏货架（不含3nka）'!BG4</f>
        <v>6139.8439529561329</v>
      </c>
      <c r="BH4" s="45">
        <f>自然堂货架!BH4+'春夏货架（不含3nka）'!BH4</f>
        <v>6139.8439529561329</v>
      </c>
      <c r="BI4" s="41">
        <f>自然堂货架!BI4+'春夏货架（不含3nka）'!BI4</f>
        <v>9838.3284999999996</v>
      </c>
      <c r="BJ4" s="23">
        <f>自然堂货架!BJ4+'春夏货架（不含3nka）'!BJ4</f>
        <v>0</v>
      </c>
      <c r="BK4" s="19">
        <f>SUM(BI4:BJ4)</f>
        <v>9838.3284999999996</v>
      </c>
      <c r="BL4" s="23">
        <f>自然堂货架!BL4+'春夏货架（不含3nka）'!BL4</f>
        <v>10493.864100000001</v>
      </c>
      <c r="BM4" s="23">
        <f>自然堂货架!BM4+'春夏货架（不含3nka）'!BM4</f>
        <v>6367.7241312788237</v>
      </c>
      <c r="BN4" s="45">
        <f>自然堂货架!BN4+'春夏货架（不含3nka）'!BN4</f>
        <v>6367.7241312788237</v>
      </c>
      <c r="BO4" s="41">
        <f>自然堂货架!BO4+'春夏货架（不含3nka）'!BO4</f>
        <v>10434.4895</v>
      </c>
      <c r="BP4" s="23">
        <f>自然堂货架!BP4+'春夏货架（不含3nka）'!BP4</f>
        <v>0</v>
      </c>
      <c r="BQ4" s="19">
        <f>SUM(BO4:BP4)</f>
        <v>10434.4895</v>
      </c>
      <c r="BR4" s="23">
        <f>自然堂货架!BR4+'春夏货架（不含3nka）'!BR4</f>
        <v>10430.3498</v>
      </c>
      <c r="BS4" s="23">
        <f>自然堂货架!BS4+'春夏货架（不含3nka）'!BS4</f>
        <v>6725.6615059258747</v>
      </c>
      <c r="BT4" s="45">
        <f>自然堂货架!BT4+'春夏货架（不含3nka）'!BT4</f>
        <v>6467.3699733592284</v>
      </c>
      <c r="BU4" s="18">
        <f>C4+G4+M4+S4+Y4+AE4+AK4+AQ4+AW4+BC4+BI4</f>
        <v>90009.77145</v>
      </c>
      <c r="BV4" s="19">
        <f>H4+SUMIF($M$3:$BT$3,"余日预测",$M4:$BT4)</f>
        <v>0</v>
      </c>
      <c r="BW4" s="19">
        <f>SUM(BU4:BV4)</f>
        <v>90009.77145</v>
      </c>
      <c r="BX4" s="19">
        <f>SUMIF($C$3:$BT$3,BX$3,$C4:$BT4)</f>
        <v>114653.40490000002</v>
      </c>
      <c r="BY4" s="19">
        <f>SUMIF($C$3:$BT$3,BY$3,$C4:$BT4)</f>
        <v>84679.554941653856</v>
      </c>
      <c r="BZ4" s="35">
        <f>SUMIF($C$3:$BT$3,BZ$3,$C4:$BT4)</f>
        <v>84421.263409087202</v>
      </c>
      <c r="CA4" s="24">
        <f>AP4+AV4+BB4+BH4+BN4+BT4</f>
        <v>37505.875059087208</v>
      </c>
      <c r="CB4" s="24">
        <f>CA4-货架事业部!CA4</f>
        <v>-63723.606690912784</v>
      </c>
      <c r="CC4" s="24">
        <f>BZ4-[1]货架合计不含3nka!O4</f>
        <v>0</v>
      </c>
    </row>
    <row r="5" spans="1:81" x14ac:dyDescent="0.4">
      <c r="A5" s="2" t="s">
        <v>0</v>
      </c>
      <c r="B5" s="50"/>
      <c r="C5" s="41">
        <f>自然堂货架!C5+'春夏货架（不含3nka）'!C5</f>
        <v>4736.2189313700001</v>
      </c>
      <c r="D5" s="23">
        <f>自然堂货架!D5+'春夏货架（不含3nka）'!D5</f>
        <v>4622.7052140695068</v>
      </c>
      <c r="E5" s="61">
        <f t="shared" ref="E5:E47" si="0">C5</f>
        <v>4736.2189313700001</v>
      </c>
      <c r="F5" s="45">
        <f>自然堂货架!F5+'春夏货架（不含3nka）'!F5</f>
        <v>4736.2189313700001</v>
      </c>
      <c r="G5" s="41">
        <f>自然堂货架!G5+'春夏货架（不含3nka）'!G5</f>
        <v>1828.1555749649667</v>
      </c>
      <c r="H5" s="23">
        <f>自然堂货架!H5+'春夏货架（不含3nka）'!H5</f>
        <v>0</v>
      </c>
      <c r="I5" s="19">
        <f t="shared" ref="I5:I8" si="1">SUM(G5:H5)</f>
        <v>1828.1555749649667</v>
      </c>
      <c r="J5" s="23">
        <f>自然堂货架!J5+'春夏货架（不含3nka）'!J5</f>
        <v>4090.3096556152004</v>
      </c>
      <c r="K5" s="23">
        <f>自然堂货架!K5+'春夏货架（不含3nka）'!K5</f>
        <v>1828.1555749649667</v>
      </c>
      <c r="L5" s="45">
        <f>自然堂货架!L5+'春夏货架（不含3nka）'!L5</f>
        <v>1828.1555749649667</v>
      </c>
      <c r="M5" s="41">
        <f>自然堂货架!M5+'春夏货架（不含3nka）'!M5</f>
        <v>4058.7320376516295</v>
      </c>
      <c r="N5" s="23">
        <f>自然堂货架!N5+'春夏货架（不含3nka）'!N5</f>
        <v>0</v>
      </c>
      <c r="O5" s="19">
        <f t="shared" ref="O5:O8" si="2">SUM(M5:N5)</f>
        <v>4058.7320376516295</v>
      </c>
      <c r="P5" s="23">
        <f>自然堂货架!P5+'春夏货架（不含3nka）'!P5</f>
        <v>6659.2274438194509</v>
      </c>
      <c r="Q5" s="23">
        <f>自然堂货架!Q5+'春夏货架（不含3nka）'!Q5</f>
        <v>4058.7320376516295</v>
      </c>
      <c r="R5" s="45">
        <f>自然堂货架!R5+'春夏货架（不含3nka）'!R5</f>
        <v>4058.7320376516295</v>
      </c>
      <c r="S5" s="41">
        <f>自然堂货架!S5+'春夏货架（不含3nka）'!S5</f>
        <v>4497.0029444546381</v>
      </c>
      <c r="T5" s="23">
        <f>自然堂货架!T5+'春夏货架（不含3nka）'!T5</f>
        <v>0</v>
      </c>
      <c r="U5" s="19">
        <f t="shared" ref="U5:U8" si="3">SUM(S5:T5)</f>
        <v>4497.0029444546381</v>
      </c>
      <c r="V5" s="23">
        <f>自然堂货架!V5+'春夏货架（不含3nka）'!V5</f>
        <v>5094.2788826328515</v>
      </c>
      <c r="W5" s="23">
        <f>自然堂货架!W5+'春夏货架（不含3nka）'!W5</f>
        <v>4497.0029444546381</v>
      </c>
      <c r="X5" s="45">
        <f>自然堂货架!X5+'春夏货架（不含3nka）'!X5</f>
        <v>4497.0029444546381</v>
      </c>
      <c r="Y5" s="41">
        <f>自然堂货架!Y5+'春夏货架（不含3nka）'!Y5</f>
        <v>4661.7319120550001</v>
      </c>
      <c r="Z5" s="23">
        <f>自然堂货架!Z5+'春夏货架（不含3nka）'!Z5</f>
        <v>0</v>
      </c>
      <c r="AA5" s="19">
        <f t="shared" ref="AA5:AA8" si="4">SUM(Y5:Z5)</f>
        <v>4661.7319120550001</v>
      </c>
      <c r="AB5" s="23">
        <f>自然堂货架!AB5+'春夏货架（不含3nka）'!AB5</f>
        <v>5110.5348629656564</v>
      </c>
      <c r="AC5" s="23">
        <f>自然堂货架!AC5+'春夏货架（不含3nka）'!AC5</f>
        <v>4661.7319120550001</v>
      </c>
      <c r="AD5" s="45">
        <f>自然堂货架!AD5+'春夏货架（不含3nka）'!AD5</f>
        <v>4661.7319120550001</v>
      </c>
      <c r="AE5" s="41">
        <f>自然堂货架!AE5+'春夏货架（不含3nka）'!AE5</f>
        <v>4414.3116727769602</v>
      </c>
      <c r="AF5" s="23">
        <f>自然堂货架!AF5+'春夏货架（不含3nka）'!AF5</f>
        <v>0</v>
      </c>
      <c r="AG5" s="19">
        <f t="shared" ref="AG5:AG8" si="5">SUM(AE5:AF5)</f>
        <v>4414.3116727769602</v>
      </c>
      <c r="AH5" s="23">
        <f>自然堂货架!AH5+'春夏货架（不含3nka）'!AH5</f>
        <v>4650.0555086753466</v>
      </c>
      <c r="AI5" s="23">
        <f>自然堂货架!AI5+'春夏货架（不含3nka）'!AI5</f>
        <v>4414.3116727769602</v>
      </c>
      <c r="AJ5" s="45">
        <f>自然堂货架!AJ5+'春夏货架（不含3nka）'!AJ5</f>
        <v>4414.3116727769602</v>
      </c>
      <c r="AK5" s="41">
        <f>自然堂货架!AK5+'春夏货架（不含3nka）'!AK5</f>
        <v>3936.2853289200025</v>
      </c>
      <c r="AL5" s="23">
        <f>自然堂货架!AL5+'春夏货架（不含3nka）'!AL5</f>
        <v>0</v>
      </c>
      <c r="AM5" s="19">
        <f t="shared" ref="AM5:AM8" si="6">SUM(AK5:AL5)</f>
        <v>3936.2853289200025</v>
      </c>
      <c r="AN5" s="23">
        <f>自然堂货架!AN5+'春夏货架（不含3nka）'!AN5</f>
        <v>4493.024774723719</v>
      </c>
      <c r="AO5" s="23">
        <f>自然堂货架!AO5+'春夏货架（不含3nka）'!AO5</f>
        <v>3681.8575411186162</v>
      </c>
      <c r="AP5" s="45">
        <f>自然堂货架!AP5+'春夏货架（不含3nka）'!AP5</f>
        <v>3681.8575411186162</v>
      </c>
      <c r="AQ5" s="41">
        <f>自然堂货架!AQ5+'春夏货架（不含3nka）'!AQ5</f>
        <v>4646.971217455618</v>
      </c>
      <c r="AR5" s="23">
        <f>自然堂货架!AR5+'春夏货架（不含3nka）'!AR5</f>
        <v>0</v>
      </c>
      <c r="AS5" s="19">
        <f t="shared" ref="AS5:AS8" si="7">SUM(AQ5:AR5)</f>
        <v>4646.971217455618</v>
      </c>
      <c r="AT5" s="23">
        <f>自然堂货架!AT5+'春夏货架（不含3nka）'!AT5</f>
        <v>5564.0641650001689</v>
      </c>
      <c r="AU5" s="23">
        <f>自然堂货架!AU5+'春夏货架（不含3nka）'!AU5</f>
        <v>3710.2857142857142</v>
      </c>
      <c r="AV5" s="45">
        <f>自然堂货架!AV5+'春夏货架（不含3nka）'!AV5</f>
        <v>3710.2857142857142</v>
      </c>
      <c r="AW5" s="41">
        <f>自然堂货架!AW5+'春夏货架（不含3nka）'!AW5</f>
        <v>4269.174219503011</v>
      </c>
      <c r="AX5" s="23">
        <f>自然堂货架!AX5+'春夏货架（不含3nka）'!AX5</f>
        <v>0</v>
      </c>
      <c r="AY5" s="19">
        <f t="shared" ref="AY5:AY8" si="8">SUM(AW5:AX5)</f>
        <v>4269.174219503011</v>
      </c>
      <c r="AZ5" s="23">
        <f>自然堂货架!AZ5+'春夏货架（不含3nka）'!AZ5</f>
        <v>5934.5368606539487</v>
      </c>
      <c r="BA5" s="23">
        <f>自然堂货架!BA5+'春夏货架（不含3nka）'!BA5</f>
        <v>4210.2857142857147</v>
      </c>
      <c r="BB5" s="45">
        <f>自然堂货架!BB5+'春夏货架（不含3nka）'!BB5</f>
        <v>4210.2857142857147</v>
      </c>
      <c r="BC5" s="41">
        <f>自然堂货架!BC5+'春夏货架（不含3nka）'!BC5</f>
        <v>6438.8215832735714</v>
      </c>
      <c r="BD5" s="23">
        <f>自然堂货架!BD5+'春夏货架（不含3nka）'!BD5</f>
        <v>0</v>
      </c>
      <c r="BE5" s="19">
        <f t="shared" ref="BE5:BE8" si="9">SUM(BC5:BD5)</f>
        <v>6438.8215832735714</v>
      </c>
      <c r="BF5" s="23">
        <f>自然堂货架!BF5+'春夏货架（不含3nka）'!BF5</f>
        <v>5685.2962078754163</v>
      </c>
      <c r="BG5" s="23">
        <f>自然堂货架!BG5+'春夏货架（不含3nka）'!BG5</f>
        <v>4011.2857142857142</v>
      </c>
      <c r="BH5" s="45">
        <f>自然堂货架!BH5+'春夏货架（不含3nka）'!BH5</f>
        <v>4011.2857142857142</v>
      </c>
      <c r="BI5" s="41">
        <f>自然堂货架!BI5+'春夏货架（不含3nka）'!BI5</f>
        <v>5207.4420540235715</v>
      </c>
      <c r="BJ5" s="23">
        <f>自然堂货架!BJ5+'春夏货架（不含3nka）'!BJ5</f>
        <v>0</v>
      </c>
      <c r="BK5" s="19">
        <f t="shared" ref="BK5:BK8" si="10">SUM(BI5:BJ5)</f>
        <v>5207.4420540235715</v>
      </c>
      <c r="BL5" s="23">
        <f>自然堂货架!BL5+'春夏货架（不含3nka）'!BL5</f>
        <v>5894.7901561806484</v>
      </c>
      <c r="BM5" s="23">
        <f>自然堂货架!BM5+'春夏货架（不含3nka）'!BM5</f>
        <v>4197.2857142857147</v>
      </c>
      <c r="BN5" s="45">
        <f>自然堂货架!BN5+'春夏货架（不含3nka）'!BN5</f>
        <v>4197.2857142857147</v>
      </c>
      <c r="BO5" s="41">
        <f>自然堂货架!BO5+'春夏货架（不含3nka）'!BO5</f>
        <v>4430.6518098663619</v>
      </c>
      <c r="BP5" s="23">
        <f>自然堂货架!BP5+'春夏货架（不含3nka）'!BP5</f>
        <v>0</v>
      </c>
      <c r="BQ5" s="19">
        <f t="shared" ref="BQ5:BQ8" si="11">SUM(BO5:BP5)</f>
        <v>4430.6518098663619</v>
      </c>
      <c r="BR5" s="23">
        <f>自然堂货架!BR5+'春夏货架（不含3nka）'!BR5</f>
        <v>4847.6551432328142</v>
      </c>
      <c r="BS5" s="23">
        <f>自然堂货架!BS5+'春夏货架（不含3nka）'!BS5</f>
        <v>4547.3101794481208</v>
      </c>
      <c r="BT5" s="45">
        <f>自然堂货架!BT5+'春夏货架（不含3nka）'!BT5</f>
        <v>4336.5857142857149</v>
      </c>
      <c r="BU5" s="18">
        <f t="shared" ref="BU5:BU8" si="12">C5+G5+M5+S5+Y5+AE5+AK5+AQ5+AW5+BC5+BI5</f>
        <v>48694.847476448966</v>
      </c>
      <c r="BV5" s="19">
        <f>H5+SUMIF($M$3:$BT$3,"余日预测",$M5:$BT5)</f>
        <v>0</v>
      </c>
      <c r="BW5" s="19">
        <f t="shared" ref="BW5:BW8" si="13">SUM(BU5:BV5)</f>
        <v>48694.847476448966</v>
      </c>
      <c r="BX5" s="19">
        <f t="shared" ref="BX5:BX8" si="14">SUMIF($C$3:$BT$3,BX$3,$C5:$BT5)</f>
        <v>62646.478875444729</v>
      </c>
      <c r="BY5" s="19">
        <f t="shared" ref="BY5:BZ8" si="15">SUMIF($C$3:$BT$3,BY$3,$C5:$BT5)</f>
        <v>48554.463650982791</v>
      </c>
      <c r="BZ5" s="35">
        <f t="shared" si="15"/>
        <v>48343.739185820385</v>
      </c>
      <c r="CA5" s="24">
        <f t="shared" ref="CA5:CA47" si="16">AP5+AV5+BB5+BH5+BN5+BT5</f>
        <v>24147.586112547186</v>
      </c>
      <c r="CB5" s="24">
        <f>CA5-货架事业部!CA5</f>
        <v>-29514.13383628671</v>
      </c>
      <c r="CC5" s="24">
        <f>BZ5-[1]货架合计不含3nka!O5</f>
        <v>0</v>
      </c>
    </row>
    <row r="6" spans="1:81" x14ac:dyDescent="0.4">
      <c r="A6" s="2" t="s">
        <v>2</v>
      </c>
      <c r="B6" s="50"/>
      <c r="C6" s="41">
        <f>自然堂货架!C6+'春夏货架（不含3nka）'!C6</f>
        <v>3577.5884036800003</v>
      </c>
      <c r="D6" s="23">
        <f>自然堂货架!D6+'春夏货架（不含3nka）'!D6</f>
        <v>4628.6165126400001</v>
      </c>
      <c r="E6" s="61">
        <f t="shared" si="0"/>
        <v>3577.5884036800003</v>
      </c>
      <c r="F6" s="45">
        <f>自然堂货架!F6+'春夏货架（不含3nka）'!F6</f>
        <v>3577.5884036800003</v>
      </c>
      <c r="G6" s="41">
        <f>自然堂货架!G6+'春夏货架（不含3nka）'!G6</f>
        <v>2779.3385150300001</v>
      </c>
      <c r="H6" s="23">
        <f>自然堂货架!H6+'春夏货架（不含3nka）'!H6</f>
        <v>0</v>
      </c>
      <c r="I6" s="19">
        <f t="shared" si="1"/>
        <v>2779.3385150300001</v>
      </c>
      <c r="J6" s="23">
        <f>自然堂货架!J6+'春夏货架（不含3nka）'!J6</f>
        <v>2209.6110379600004</v>
      </c>
      <c r="K6" s="23">
        <f>自然堂货架!K6+'春夏货架（不含3nka）'!K6</f>
        <v>2779.3385150300001</v>
      </c>
      <c r="L6" s="45">
        <f>自然堂货架!L6+'春夏货架（不含3nka）'!L6</f>
        <v>2779.3385150300001</v>
      </c>
      <c r="M6" s="41">
        <f>自然堂货架!M6+'春夏货架（不含3nka）'!M6</f>
        <v>3312.2271398400003</v>
      </c>
      <c r="N6" s="23">
        <f>自然堂货架!N6+'春夏货架（不含3nka）'!N6</f>
        <v>0</v>
      </c>
      <c r="O6" s="19">
        <f t="shared" si="2"/>
        <v>3312.2271398400003</v>
      </c>
      <c r="P6" s="23">
        <f>自然堂货架!P6+'春夏货架（不含3nka）'!P6</f>
        <v>3531.8120844799996</v>
      </c>
      <c r="Q6" s="23">
        <f>自然堂货架!Q6+'春夏货架（不含3nka）'!Q6</f>
        <v>3312.2271398400003</v>
      </c>
      <c r="R6" s="45">
        <f>自然堂货架!R6+'春夏货架（不含3nka）'!R6</f>
        <v>3312.2271398400003</v>
      </c>
      <c r="S6" s="41">
        <f>自然堂货架!S6+'春夏货架（不含3nka）'!S6</f>
        <v>2501.66861427</v>
      </c>
      <c r="T6" s="23">
        <f>自然堂货架!T6+'春夏货架（不含3nka）'!T6</f>
        <v>0</v>
      </c>
      <c r="U6" s="19">
        <f t="shared" si="3"/>
        <v>2501.66861427</v>
      </c>
      <c r="V6" s="23">
        <f>自然堂货架!V6+'春夏货架（不含3nka）'!V6</f>
        <v>2256.7971586600002</v>
      </c>
      <c r="W6" s="23">
        <f>自然堂货架!W6+'春夏货架（不含3nka）'!W6</f>
        <v>2501.66861427</v>
      </c>
      <c r="X6" s="45">
        <f>自然堂货架!X6+'春夏货架（不含3nka）'!X6</f>
        <v>2501.66861427</v>
      </c>
      <c r="Y6" s="41">
        <f>自然堂货架!Y6+'春夏货架（不含3nka）'!Y6</f>
        <v>1844.9643589099999</v>
      </c>
      <c r="Z6" s="23">
        <f>自然堂货架!Z6+'春夏货架（不含3nka）'!Z6</f>
        <v>0</v>
      </c>
      <c r="AA6" s="19">
        <f t="shared" si="4"/>
        <v>1844.9643589099999</v>
      </c>
      <c r="AB6" s="23">
        <f>自然堂货架!AB6+'春夏货架（不含3nka）'!AB6</f>
        <v>3563.8656627199998</v>
      </c>
      <c r="AC6" s="23">
        <f>自然堂货架!AC6+'春夏货架（不含3nka）'!AC6</f>
        <v>1844.9643589099999</v>
      </c>
      <c r="AD6" s="45">
        <f>自然堂货架!AD6+'春夏货架（不含3nka）'!AD6</f>
        <v>1844.9643589099999</v>
      </c>
      <c r="AE6" s="41">
        <f>自然堂货架!AE6+'春夏货架（不含3nka）'!AE6</f>
        <v>2451.52279008</v>
      </c>
      <c r="AF6" s="23">
        <f>自然堂货架!AF6+'春夏货架（不含3nka）'!AF6</f>
        <v>0</v>
      </c>
      <c r="AG6" s="19">
        <f t="shared" si="5"/>
        <v>2451.52279008</v>
      </c>
      <c r="AH6" s="23">
        <f>自然堂货架!AH6+'春夏货架（不含3nka）'!AH6</f>
        <v>2137.4182432899997</v>
      </c>
      <c r="AI6" s="23">
        <f>自然堂货架!AI6+'春夏货架（不含3nka）'!AI6</f>
        <v>2451.52279008</v>
      </c>
      <c r="AJ6" s="45">
        <f>自然堂货架!AJ6+'春夏货架（不含3nka）'!AJ6</f>
        <v>2451.52279008</v>
      </c>
      <c r="AK6" s="41">
        <f>自然堂货架!AK6+'春夏货架（不含3nka）'!AK6</f>
        <v>2646.2316450200001</v>
      </c>
      <c r="AL6" s="23">
        <f>自然堂货架!AL6+'春夏货架（不含3nka）'!AL6</f>
        <v>0</v>
      </c>
      <c r="AM6" s="19">
        <f t="shared" si="6"/>
        <v>2646.2316450200001</v>
      </c>
      <c r="AN6" s="23">
        <f>自然堂货架!AN6+'春夏货架（不含3nka）'!AN6</f>
        <v>2543.9384922899999</v>
      </c>
      <c r="AO6" s="23">
        <f>自然堂货架!AO6+'春夏货架（不含3nka）'!AO6</f>
        <v>2137.9453084269489</v>
      </c>
      <c r="AP6" s="45">
        <f>自然堂货架!AP6+'春夏货架（不含3nka）'!AP6</f>
        <v>2137.9453084269489</v>
      </c>
      <c r="AQ6" s="41">
        <f>自然堂货架!AQ6+'春夏货架（不含3nka）'!AQ6</f>
        <v>2542.557563419999</v>
      </c>
      <c r="AR6" s="23">
        <f>自然堂货架!AR6+'春夏货架（不含3nka）'!AR6</f>
        <v>0</v>
      </c>
      <c r="AS6" s="19">
        <f t="shared" si="7"/>
        <v>2542.557563419999</v>
      </c>
      <c r="AT6" s="23">
        <f>自然堂货架!AT6+'春夏货架（不含3nka）'!AT6</f>
        <v>2836.8199965799995</v>
      </c>
      <c r="AU6" s="23">
        <f>自然堂货架!AU6+'春夏货架（不含3nka）'!AU6</f>
        <v>1925.1327531500001</v>
      </c>
      <c r="AV6" s="45">
        <f>自然堂货架!AV6+'春夏货架（不含3nka）'!AV6</f>
        <v>1925.1327531500001</v>
      </c>
      <c r="AW6" s="41">
        <f>自然堂货架!AW6+'春夏货架（不含3nka）'!AW6</f>
        <v>2034.5115029899998</v>
      </c>
      <c r="AX6" s="23">
        <f>自然堂货架!AX6+'春夏货架（不含3nka）'!AX6</f>
        <v>0</v>
      </c>
      <c r="AY6" s="19">
        <f t="shared" si="8"/>
        <v>2034.5115029899998</v>
      </c>
      <c r="AZ6" s="23">
        <f>自然堂货架!AZ6+'春夏货架（不含3nka）'!AZ6</f>
        <v>3760.4367540199996</v>
      </c>
      <c r="BA6" s="23">
        <f>自然堂货架!BA6+'春夏货架（不含3nka）'!BA6</f>
        <v>2161.0676880628384</v>
      </c>
      <c r="BB6" s="45">
        <f>自然堂货架!BB6+'春夏货架（不含3nka）'!BB6</f>
        <v>2161.0676880628384</v>
      </c>
      <c r="BC6" s="41">
        <f>自然堂货架!BC6+'春夏货架（不含3nka）'!BC6</f>
        <v>1539.1586288599999</v>
      </c>
      <c r="BD6" s="23">
        <f>自然堂货架!BD6+'春夏货架（不含3nka）'!BD6</f>
        <v>0</v>
      </c>
      <c r="BE6" s="19">
        <f t="shared" si="9"/>
        <v>1539.1586288599999</v>
      </c>
      <c r="BF6" s="23">
        <f>自然堂货架!BF6+'春夏货架（不含3nka）'!BF6</f>
        <v>2951.4635137099999</v>
      </c>
      <c r="BG6" s="23">
        <f>自然堂货架!BG6+'春夏货架（不含3nka）'!BG6</f>
        <v>2171.3934252242689</v>
      </c>
      <c r="BH6" s="45">
        <f>自然堂货架!BH6+'春夏货架（不含3nka）'!BH6</f>
        <v>2171.3934252242689</v>
      </c>
      <c r="BI6" s="41">
        <f>自然堂货架!BI6+'春夏货架（不含3nka）'!BI6</f>
        <v>2029.3513031900002</v>
      </c>
      <c r="BJ6" s="23">
        <f>自然堂货架!BJ6+'春夏货架（不含3nka）'!BJ6</f>
        <v>0</v>
      </c>
      <c r="BK6" s="19">
        <f t="shared" si="10"/>
        <v>2029.3513031900002</v>
      </c>
      <c r="BL6" s="23">
        <f>自然堂货架!BL6+'春夏货架（不含3nka）'!BL6</f>
        <v>2761.39970576</v>
      </c>
      <c r="BM6" s="23">
        <f>自然堂货架!BM6+'春夏货架（不含3nka）'!BM6</f>
        <v>2252.2216880628384</v>
      </c>
      <c r="BN6" s="45">
        <f>自然堂货架!BN6+'春夏货架（不含3nka）'!BN6</f>
        <v>2252.2216880628384</v>
      </c>
      <c r="BO6" s="41">
        <f>自然堂货架!BO6+'春夏货架（不含3nka）'!BO6</f>
        <v>2637.0260891399998</v>
      </c>
      <c r="BP6" s="23">
        <f>自然堂货架!BP6+'春夏货架（不含3nka）'!BP6</f>
        <v>0</v>
      </c>
      <c r="BQ6" s="19">
        <f t="shared" si="11"/>
        <v>2637.0260891399998</v>
      </c>
      <c r="BR6" s="23">
        <f>自然堂货架!BR6+'春夏货架（不含3nka）'!BR6</f>
        <v>3784.34532451</v>
      </c>
      <c r="BS6" s="23">
        <f>自然堂货架!BS6+'春夏货架（不含3nka）'!BS6</f>
        <v>2747.4307138577224</v>
      </c>
      <c r="BT6" s="45">
        <f>自然堂货架!BT6+'春夏货架（不含3nka）'!BT6</f>
        <v>2640.0675467789815</v>
      </c>
      <c r="BU6" s="18">
        <f t="shared" si="12"/>
        <v>27259.120465290001</v>
      </c>
      <c r="BV6" s="19">
        <f>H6+SUMIF($M$3:$BT$3,"余日预测",$M6:$BT6)</f>
        <v>0</v>
      </c>
      <c r="BW6" s="19">
        <f t="shared" si="13"/>
        <v>27259.120465290001</v>
      </c>
      <c r="BX6" s="19">
        <f t="shared" si="14"/>
        <v>36966.524486620001</v>
      </c>
      <c r="BY6" s="19">
        <f t="shared" si="15"/>
        <v>29862.501398594613</v>
      </c>
      <c r="BZ6" s="35">
        <f t="shared" si="15"/>
        <v>29755.138231515873</v>
      </c>
      <c r="CA6" s="24">
        <f t="shared" si="16"/>
        <v>13287.828409705875</v>
      </c>
      <c r="CB6" s="24">
        <f>CA6-货架事业部!CA6</f>
        <v>-17315.617042724127</v>
      </c>
      <c r="CC6" s="24">
        <f>BZ6-[1]货架合计不含3nka!O6</f>
        <v>0</v>
      </c>
    </row>
    <row r="7" spans="1:81" x14ac:dyDescent="0.4">
      <c r="A7" s="2" t="s">
        <v>28</v>
      </c>
      <c r="B7" s="50"/>
      <c r="C7" s="41">
        <f>自然堂货架!C7+'春夏货架（不含3nka）'!C7</f>
        <v>2648.5406269999999</v>
      </c>
      <c r="D7" s="23">
        <f>自然堂货架!D7+'春夏货架（不含3nka）'!D7</f>
        <v>2821.1456790000002</v>
      </c>
      <c r="E7" s="61">
        <f t="shared" si="0"/>
        <v>2648.5406269999999</v>
      </c>
      <c r="F7" s="45">
        <f>自然堂货架!F7+'春夏货架（不含3nka）'!F7</f>
        <v>2648.5406269999999</v>
      </c>
      <c r="G7" s="41">
        <f>自然堂货架!G7+'春夏货架（不含3nka）'!G7</f>
        <v>2099.383824</v>
      </c>
      <c r="H7" s="23">
        <f>自然堂货架!H7+'春夏货架（不含3nka）'!H7</f>
        <v>0</v>
      </c>
      <c r="I7" s="19">
        <f t="shared" si="1"/>
        <v>2099.383824</v>
      </c>
      <c r="J7" s="23">
        <f>自然堂货架!J7+'春夏货架（不含3nka）'!J7</f>
        <v>1485.5853140000002</v>
      </c>
      <c r="K7" s="23">
        <f>自然堂货架!K7+'春夏货架（不含3nka）'!K7</f>
        <v>2099.383824</v>
      </c>
      <c r="L7" s="45">
        <f>自然堂货架!L7+'春夏货架（不含3nka）'!L7</f>
        <v>2099.383824</v>
      </c>
      <c r="M7" s="41">
        <f>自然堂货架!M7+'春夏货架（不含3nka）'!M7</f>
        <v>1412.0130329999997</v>
      </c>
      <c r="N7" s="23">
        <f>自然堂货架!N7+'春夏货架（不含3nka）'!N7</f>
        <v>0</v>
      </c>
      <c r="O7" s="19">
        <f t="shared" si="2"/>
        <v>1412.0130329999997</v>
      </c>
      <c r="P7" s="23">
        <f>自然堂货架!P7+'春夏货架（不含3nka）'!P7</f>
        <v>3564.4376549999997</v>
      </c>
      <c r="Q7" s="23">
        <f>自然堂货架!Q7+'春夏货架（不含3nka）'!Q7</f>
        <v>1412.0130329999997</v>
      </c>
      <c r="R7" s="45">
        <f>自然堂货架!R7+'春夏货架（不含3nka）'!R7</f>
        <v>1412.0130329999997</v>
      </c>
      <c r="S7" s="41">
        <f>自然堂货架!S7+'春夏货架（不含3nka）'!S7</f>
        <v>2117.9474679292034</v>
      </c>
      <c r="T7" s="23">
        <f>自然堂货架!T7+'春夏货架（不含3nka）'!T7</f>
        <v>0</v>
      </c>
      <c r="U7" s="19">
        <f t="shared" si="3"/>
        <v>2117.9474679292034</v>
      </c>
      <c r="V7" s="23">
        <f>自然堂货架!V7+'春夏货架（不含3nka）'!V7</f>
        <v>2600.7977710000005</v>
      </c>
      <c r="W7" s="23">
        <f>自然堂货架!W7+'春夏货架（不含3nka）'!W7</f>
        <v>2117.9474679292034</v>
      </c>
      <c r="X7" s="45">
        <f>自然堂货架!X7+'春夏货架（不含3nka）'!X7</f>
        <v>2117.9474679292034</v>
      </c>
      <c r="Y7" s="41">
        <f>自然堂货架!Y7+'春夏货架（不含3nka）'!Y7</f>
        <v>1682.8897984247787</v>
      </c>
      <c r="Z7" s="23">
        <f>自然堂货架!Z7+'春夏货架（不含3nka）'!Z7</f>
        <v>0</v>
      </c>
      <c r="AA7" s="19">
        <f t="shared" si="4"/>
        <v>1682.8897984247787</v>
      </c>
      <c r="AB7" s="23">
        <f>自然堂货架!AB7+'春夏货架（不含3nka）'!AB7</f>
        <v>2379.1464769999998</v>
      </c>
      <c r="AC7" s="23">
        <f>自然堂货架!AC7+'春夏货架（不含3nka）'!AC7</f>
        <v>1682.8897984247787</v>
      </c>
      <c r="AD7" s="45">
        <f>自然堂货架!AD7+'春夏货架（不含3nka）'!AD7</f>
        <v>1682.8897984247787</v>
      </c>
      <c r="AE7" s="41">
        <f>自然堂货架!AE7+'春夏货架（不含3nka）'!AE7</f>
        <v>1975.0809518053097</v>
      </c>
      <c r="AF7" s="23">
        <f>自然堂货架!AF7+'春夏货架（不含3nka）'!AF7</f>
        <v>0</v>
      </c>
      <c r="AG7" s="19">
        <f t="shared" si="5"/>
        <v>1975.0809518053097</v>
      </c>
      <c r="AH7" s="23">
        <f>自然堂货架!AH7+'春夏货架（不含3nka）'!AH7</f>
        <v>2847.1986420000003</v>
      </c>
      <c r="AI7" s="23">
        <f>自然堂货架!AI7+'春夏货架（不含3nka）'!AI7</f>
        <v>1975.0809518053097</v>
      </c>
      <c r="AJ7" s="45">
        <f>自然堂货架!AJ7+'春夏货架（不含3nka）'!AJ7</f>
        <v>1975.0809518053097</v>
      </c>
      <c r="AK7" s="41">
        <f>自然堂货架!AK7+'春夏货架（不含3nka）'!AK7</f>
        <v>1492.6527937345131</v>
      </c>
      <c r="AL7" s="23">
        <f>自然堂货架!AL7+'春夏货架（不含3nka）'!AL7</f>
        <v>0</v>
      </c>
      <c r="AM7" s="19">
        <f t="shared" si="6"/>
        <v>1492.6527937345131</v>
      </c>
      <c r="AN7" s="23">
        <f>自然堂货架!AN7+'春夏货架（不含3nka）'!AN7</f>
        <v>2521.2111709999999</v>
      </c>
      <c r="AO7" s="23">
        <f>自然堂货架!AO7+'春夏货架（不含3nka）'!AO7</f>
        <v>1365.9773854601772</v>
      </c>
      <c r="AP7" s="45">
        <f>自然堂货架!AP7+'春夏货架（不含3nka）'!AP7</f>
        <v>1365.9773854601772</v>
      </c>
      <c r="AQ7" s="41">
        <f>自然堂货架!AQ7+'春夏货架（不含3nka）'!AQ7</f>
        <v>1709.4022776991137</v>
      </c>
      <c r="AR7" s="23">
        <f>自然堂货架!AR7+'春夏货架（不含3nka）'!AR7</f>
        <v>0</v>
      </c>
      <c r="AS7" s="19">
        <f t="shared" si="7"/>
        <v>1709.4022776991137</v>
      </c>
      <c r="AT7" s="23">
        <f>自然堂货架!AT7+'春夏货架（不含3nka）'!AT7</f>
        <v>2374.2309869999999</v>
      </c>
      <c r="AU7" s="23">
        <f>自然堂货架!AU7+'春夏货架（不含3nka）'!AU7</f>
        <v>1608.0041524846833</v>
      </c>
      <c r="AV7" s="45">
        <f>自然堂货架!AV7+'春夏货架（不含3nka）'!AV7</f>
        <v>1608.0041524846833</v>
      </c>
      <c r="AW7" s="41">
        <f>自然堂货架!AW7+'春夏货架（不含3nka）'!AW7</f>
        <v>1812.614615</v>
      </c>
      <c r="AX7" s="23">
        <f>自然堂货架!AX7+'春夏货架（不含3nka）'!AX7</f>
        <v>0</v>
      </c>
      <c r="AY7" s="19">
        <f t="shared" si="8"/>
        <v>1812.614615</v>
      </c>
      <c r="AZ7" s="23">
        <f>自然堂货架!AZ7+'春夏货架（不含3nka）'!AZ7</f>
        <v>2639.1027490000006</v>
      </c>
      <c r="BA7" s="23">
        <f>自然堂货架!BA7+'春夏货架（不含3nka）'!BA7</f>
        <v>1884.3838325391425</v>
      </c>
      <c r="BB7" s="45">
        <f>自然堂货架!BB7+'春夏货架（不含3nka）'!BB7</f>
        <v>1884.3838325391425</v>
      </c>
      <c r="BC7" s="41">
        <f>自然堂货架!BC7+'春夏货架（不含3nka）'!BC7</f>
        <v>2503.1896409999999</v>
      </c>
      <c r="BD7" s="23">
        <f>自然堂货架!BD7+'春夏货架（不含3nka）'!BD7</f>
        <v>0</v>
      </c>
      <c r="BE7" s="19">
        <f t="shared" si="9"/>
        <v>2503.1896409999999</v>
      </c>
      <c r="BF7" s="23">
        <f>自然堂货架!BF7+'春夏货架（不含3nka）'!BF7</f>
        <v>3223.0845930000005</v>
      </c>
      <c r="BG7" s="23">
        <f>自然堂货架!BG7+'春夏货架（不含3nka）'!BG7</f>
        <v>1871.4931518039484</v>
      </c>
      <c r="BH7" s="45">
        <f>自然堂货架!BH7+'春夏货架（不含3nka）'!BH7</f>
        <v>1871.4931518039484</v>
      </c>
      <c r="BI7" s="41">
        <f>自然堂货架!BI7+'春夏货架（不含3nka）'!BI7</f>
        <v>2583.4201109999999</v>
      </c>
      <c r="BJ7" s="23">
        <f>自然堂货架!BJ7+'春夏货架（不含3nka）'!BJ7</f>
        <v>0</v>
      </c>
      <c r="BK7" s="19">
        <f t="shared" si="10"/>
        <v>2583.4201109999999</v>
      </c>
      <c r="BL7" s="23">
        <f>自然堂货架!BL7+'春夏货架（不含3nka）'!BL7</f>
        <v>3130.4989019999998</v>
      </c>
      <c r="BM7" s="23">
        <f>自然堂货架!BM7+'春夏货架（不含3nka）'!BM7</f>
        <v>1930.8510891763108</v>
      </c>
      <c r="BN7" s="45">
        <f>自然堂货架!BN7+'春夏货架（不含3nka）'!BN7</f>
        <v>1930.8510891763108</v>
      </c>
      <c r="BO7" s="41">
        <f>自然堂货架!BO7+'春夏货架（不含3nka）'!BO7</f>
        <v>3333.028819000001</v>
      </c>
      <c r="BP7" s="23">
        <f>自然堂货架!BP7+'春夏货架（不含3nka）'!BP7</f>
        <v>0</v>
      </c>
      <c r="BQ7" s="19">
        <f t="shared" si="11"/>
        <v>3333.028819000001</v>
      </c>
      <c r="BR7" s="23">
        <f>自然堂货架!BR7+'春夏货架（不含3nka）'!BR7</f>
        <v>119.14770299999975</v>
      </c>
      <c r="BS7" s="23">
        <f>自然堂货架!BS7+'春夏货架（不含3nka）'!BS7</f>
        <v>2240</v>
      </c>
      <c r="BT7" s="45">
        <f>自然堂货架!BT7+'春夏货架（不含3nka）'!BT7</f>
        <v>2124.6881007488087</v>
      </c>
      <c r="BU7" s="18">
        <f t="shared" si="12"/>
        <v>22037.13514059292</v>
      </c>
      <c r="BV7" s="19">
        <f>H7+SUMIF($M$3:$BT$3,"余日预测",$M7:$BT7)</f>
        <v>0</v>
      </c>
      <c r="BW7" s="19">
        <f t="shared" si="13"/>
        <v>22037.13514059292</v>
      </c>
      <c r="BX7" s="19">
        <f t="shared" si="14"/>
        <v>29705.587642999999</v>
      </c>
      <c r="BY7" s="19">
        <f t="shared" si="15"/>
        <v>22836.565313623556</v>
      </c>
      <c r="BZ7" s="35">
        <f t="shared" si="15"/>
        <v>22721.253414372364</v>
      </c>
      <c r="CA7" s="24">
        <f t="shared" si="16"/>
        <v>10785.397712213071</v>
      </c>
      <c r="CB7" s="24">
        <f>CA7-货架事业部!CA7</f>
        <v>-14232.636449202855</v>
      </c>
      <c r="CC7" s="24">
        <f>BZ7-[1]货架合计不含3nka!O7</f>
        <v>0</v>
      </c>
    </row>
    <row r="8" spans="1:81" x14ac:dyDescent="0.4">
      <c r="A8" s="2" t="s">
        <v>29</v>
      </c>
      <c r="B8" s="50"/>
      <c r="C8" s="41">
        <f>自然堂货架!C8+'春夏货架（不含3nka）'!C8</f>
        <v>626.37568899999997</v>
      </c>
      <c r="D8" s="23">
        <f>自然堂货架!D8+'春夏货架（不含3nka）'!D8</f>
        <v>547.57257100000004</v>
      </c>
      <c r="E8" s="61">
        <f t="shared" si="0"/>
        <v>626.37568899999997</v>
      </c>
      <c r="F8" s="45">
        <f>自然堂货架!F8+'春夏货架（不含3nka）'!F8</f>
        <v>626.37568899999997</v>
      </c>
      <c r="G8" s="41">
        <f>自然堂货架!G8+'春夏货架（不含3nka）'!G8</f>
        <v>475.67325800000003</v>
      </c>
      <c r="H8" s="23">
        <f>自然堂货架!H8+'春夏货架（不含3nka）'!H8</f>
        <v>0</v>
      </c>
      <c r="I8" s="19">
        <f t="shared" si="1"/>
        <v>475.67325800000003</v>
      </c>
      <c r="J8" s="23">
        <f>自然堂货架!J8+'春夏货架（不含3nka）'!J8</f>
        <v>347.85749100000004</v>
      </c>
      <c r="K8" s="23">
        <f>自然堂货架!K8+'春夏货架（不含3nka）'!K8</f>
        <v>475.67325800000003</v>
      </c>
      <c r="L8" s="45">
        <f>自然堂货架!L8+'春夏货架（不含3nka）'!L8</f>
        <v>475.67325800000003</v>
      </c>
      <c r="M8" s="41">
        <f>自然堂货架!M8+'春夏货架（不含3nka）'!M8</f>
        <v>328.03652099999999</v>
      </c>
      <c r="N8" s="23">
        <f>自然堂货架!N8+'春夏货架（不含3nka）'!N8</f>
        <v>0</v>
      </c>
      <c r="O8" s="19">
        <f t="shared" si="2"/>
        <v>328.03652099999999</v>
      </c>
      <c r="P8" s="23">
        <f>自然堂货架!P8+'春夏货架（不含3nka）'!P8</f>
        <v>688.76812199999995</v>
      </c>
      <c r="Q8" s="23">
        <f>自然堂货架!Q8+'春夏货架（不含3nka）'!Q8</f>
        <v>328.03652099999999</v>
      </c>
      <c r="R8" s="45">
        <f>自然堂货架!R8+'春夏货架（不含3nka）'!R8</f>
        <v>328.03652099999999</v>
      </c>
      <c r="S8" s="41">
        <f>自然堂货架!S8+'春夏货架（不含3nka）'!S8</f>
        <v>489.88831099999982</v>
      </c>
      <c r="T8" s="23">
        <f>自然堂货架!T8+'春夏货架（不含3nka）'!T8</f>
        <v>0</v>
      </c>
      <c r="U8" s="19">
        <f t="shared" si="3"/>
        <v>489.88831099999982</v>
      </c>
      <c r="V8" s="23">
        <f>自然堂货架!V8+'春夏货架（不含3nka）'!V8</f>
        <v>578.91633400000001</v>
      </c>
      <c r="W8" s="23">
        <f>自然堂货架!W8+'春夏货架（不含3nka）'!W8</f>
        <v>489.88831099999982</v>
      </c>
      <c r="X8" s="45">
        <f>自然堂货架!X8+'春夏货架（不含3nka）'!X8</f>
        <v>489.88831099999982</v>
      </c>
      <c r="Y8" s="41">
        <f>自然堂货架!Y8+'春夏货架（不含3nka）'!Y8</f>
        <v>375.98341299999998</v>
      </c>
      <c r="Z8" s="23">
        <f>自然堂货架!Z8+'春夏货架（不含3nka）'!Z8</f>
        <v>0</v>
      </c>
      <c r="AA8" s="19">
        <f t="shared" si="4"/>
        <v>375.98341299999998</v>
      </c>
      <c r="AB8" s="23">
        <f>自然堂货架!AB8+'春夏货架（不含3nka）'!AB8</f>
        <v>530.08549399999993</v>
      </c>
      <c r="AC8" s="23">
        <f>自然堂货架!AC8+'春夏货架（不含3nka）'!AC8</f>
        <v>375.98341299999998</v>
      </c>
      <c r="AD8" s="45">
        <f>自然堂货架!AD8+'春夏货架（不含3nka）'!AD8</f>
        <v>375.98341299999998</v>
      </c>
      <c r="AE8" s="41">
        <f>自然堂货架!AE8+'春夏货架（不含3nka）'!AE8</f>
        <v>548.81482399999993</v>
      </c>
      <c r="AF8" s="23">
        <f>自然堂货架!AF8+'春夏货架（不含3nka）'!AF8</f>
        <v>0</v>
      </c>
      <c r="AG8" s="19">
        <f t="shared" si="5"/>
        <v>548.81482399999993</v>
      </c>
      <c r="AH8" s="23">
        <f>自然堂货架!AH8+'春夏货架（不含3nka）'!AH8</f>
        <v>600.45741799999996</v>
      </c>
      <c r="AI8" s="23">
        <f>自然堂货架!AI8+'春夏货架（不含3nka）'!AI8</f>
        <v>548.81482399999993</v>
      </c>
      <c r="AJ8" s="45">
        <f>自然堂货架!AJ8+'春夏货架（不含3nka）'!AJ8</f>
        <v>548.81482399999993</v>
      </c>
      <c r="AK8" s="41">
        <f>自然堂货架!AK8+'春夏货架（不含3nka）'!AK8</f>
        <v>486.45723400000008</v>
      </c>
      <c r="AL8" s="23">
        <f>自然堂货架!AL8+'春夏货架（不含3nka）'!AL8</f>
        <v>0</v>
      </c>
      <c r="AM8" s="19">
        <f t="shared" si="6"/>
        <v>486.45723400000008</v>
      </c>
      <c r="AN8" s="23">
        <f>自然堂货架!AN8+'春夏货架（不含3nka）'!AN8</f>
        <v>568.12866400000007</v>
      </c>
      <c r="AO8" s="23">
        <f>自然堂货架!AO8+'春夏货架（不含3nka）'!AO8</f>
        <v>477.53492057788657</v>
      </c>
      <c r="AP8" s="45">
        <f>自然堂货架!AP8+'春夏货架（不含3nka）'!AP8</f>
        <v>477.53492057788657</v>
      </c>
      <c r="AQ8" s="41">
        <f>自然堂货架!AQ8+'春夏货架（不含3nka）'!AQ8</f>
        <v>434.55984800000022</v>
      </c>
      <c r="AR8" s="23">
        <f>自然堂货架!AR8+'春夏货架（不含3nka）'!AR8</f>
        <v>0</v>
      </c>
      <c r="AS8" s="19">
        <f t="shared" si="7"/>
        <v>434.55984800000022</v>
      </c>
      <c r="AT8" s="23">
        <f>自然堂货架!AT8+'春夏货架（不含3nka）'!AT8</f>
        <v>525.50314099999991</v>
      </c>
      <c r="AU8" s="23">
        <f>自然堂货架!AU8+'春夏货架（不含3nka）'!AU8</f>
        <v>469.79415571655869</v>
      </c>
      <c r="AV8" s="45">
        <f>自然堂货架!AV8+'春夏货架（不含3nka）'!AV8</f>
        <v>469.79415571655869</v>
      </c>
      <c r="AW8" s="41">
        <f>自然堂货架!AW8+'春夏货架（不含3nka）'!AW8</f>
        <v>463.76420000000007</v>
      </c>
      <c r="AX8" s="23">
        <f>自然堂货架!AX8+'春夏货架（不含3nka）'!AX8</f>
        <v>0</v>
      </c>
      <c r="AY8" s="19">
        <f t="shared" si="8"/>
        <v>463.76420000000007</v>
      </c>
      <c r="AZ8" s="23">
        <f>自然堂货架!AZ8+'春夏货架（不含3nka）'!AZ8</f>
        <v>572.94399199999998</v>
      </c>
      <c r="BA8" s="23">
        <f>自然堂货架!BA8+'春夏货架（不含3nka）'!BA8</f>
        <v>525.87694508999175</v>
      </c>
      <c r="BB8" s="45">
        <f>自然堂货架!BB8+'春夏货架（不含3nka）'!BB8</f>
        <v>525.87694508999175</v>
      </c>
      <c r="BC8" s="41">
        <f>自然堂货架!BC8+'春夏货架（不含3nka）'!BC8</f>
        <v>620.35835700000007</v>
      </c>
      <c r="BD8" s="23">
        <f>自然堂货架!BD8+'春夏货架（不含3nka）'!BD8</f>
        <v>0</v>
      </c>
      <c r="BE8" s="19">
        <f t="shared" si="9"/>
        <v>620.35835700000007</v>
      </c>
      <c r="BF8" s="23">
        <f>自然堂货架!BF8+'春夏货架（不含3nka）'!BF8</f>
        <v>742.88723499999992</v>
      </c>
      <c r="BG8" s="23">
        <f>自然堂货架!BG8+'春夏货架（不含3nka）'!BG8</f>
        <v>509.99003591776068</v>
      </c>
      <c r="BH8" s="45">
        <f>自然堂货架!BH8+'春夏货架（不含3nka）'!BH8</f>
        <v>509.99003591776068</v>
      </c>
      <c r="BI8" s="41">
        <f>自然堂货架!BI8+'春夏货架（不含3nka）'!BI8</f>
        <v>587.24025500000005</v>
      </c>
      <c r="BJ8" s="23">
        <f>自然堂货架!BJ8+'春夏货架（不含3nka）'!BJ8</f>
        <v>0</v>
      </c>
      <c r="BK8" s="19">
        <f t="shared" si="10"/>
        <v>587.24025500000005</v>
      </c>
      <c r="BL8" s="23">
        <f>自然堂货架!BL8+'春夏货架（不含3nka）'!BL8</f>
        <v>688.00646000000006</v>
      </c>
      <c r="BM8" s="23">
        <f>自然堂货架!BM8+'春夏货架（不含3nka）'!BM8</f>
        <v>530.07942261246922</v>
      </c>
      <c r="BN8" s="45">
        <f>自然堂货架!BN8+'春夏货架（不含3nka）'!BN8</f>
        <v>530.07942261246922</v>
      </c>
      <c r="BO8" s="41">
        <f>自然堂货架!BO8+'春夏货架（不含3nka）'!BO8</f>
        <v>644.97785699999997</v>
      </c>
      <c r="BP8" s="23">
        <f>自然堂货架!BP8+'春夏货架（不含3nka）'!BP8</f>
        <v>0</v>
      </c>
      <c r="BQ8" s="19">
        <f t="shared" si="11"/>
        <v>644.97785699999997</v>
      </c>
      <c r="BR8" s="23">
        <f>自然堂货架!BR8+'春夏货架（不含3nka）'!BR8</f>
        <v>711.84607099999994</v>
      </c>
      <c r="BS8" s="23">
        <f>自然堂货架!BS8+'春夏货架（不含3nka）'!BS8</f>
        <v>555.97149657829982</v>
      </c>
      <c r="BT8" s="45">
        <f>自然堂货架!BT8+'春夏货架（不含3nka）'!BT8</f>
        <v>536.10874504582603</v>
      </c>
      <c r="BU8" s="18">
        <f t="shared" si="12"/>
        <v>5437.1519100000005</v>
      </c>
      <c r="BV8" s="19">
        <f>H8+SUMIF($M$3:$BT$3,"余日预测",$M8:$BT8)</f>
        <v>0</v>
      </c>
      <c r="BW8" s="19">
        <f t="shared" si="13"/>
        <v>5437.1519100000005</v>
      </c>
      <c r="BX8" s="19">
        <f t="shared" si="14"/>
        <v>7102.9729930000012</v>
      </c>
      <c r="BY8" s="19">
        <f t="shared" si="15"/>
        <v>5914.0189924929664</v>
      </c>
      <c r="BZ8" s="35">
        <f t="shared" si="15"/>
        <v>5894.1562409604931</v>
      </c>
      <c r="CA8" s="24">
        <f t="shared" si="16"/>
        <v>3049.3842249604932</v>
      </c>
      <c r="CB8" s="24">
        <f>CA8-货架事业部!CA8</f>
        <v>-2967.990574039507</v>
      </c>
      <c r="CC8" s="24">
        <f>BZ8-[1]货架合计不含3nka!O8</f>
        <v>0</v>
      </c>
    </row>
    <row r="9" spans="1:81" x14ac:dyDescent="0.4">
      <c r="A9" s="2" t="s">
        <v>3</v>
      </c>
      <c r="B9" s="50"/>
      <c r="C9" s="18">
        <f>C7-C8</f>
        <v>2022.1649379999999</v>
      </c>
      <c r="D9" s="19">
        <f t="shared" ref="D9:L9" si="17">D7-D8</f>
        <v>2273.573108</v>
      </c>
      <c r="E9" s="62">
        <f t="shared" si="0"/>
        <v>2022.1649379999999</v>
      </c>
      <c r="F9" s="35">
        <f t="shared" si="17"/>
        <v>2022.1649379999999</v>
      </c>
      <c r="G9" s="18">
        <f t="shared" si="17"/>
        <v>1623.710566</v>
      </c>
      <c r="H9" s="19">
        <f t="shared" si="17"/>
        <v>0</v>
      </c>
      <c r="I9" s="19">
        <f t="shared" si="17"/>
        <v>1623.710566</v>
      </c>
      <c r="J9" s="19">
        <f t="shared" si="17"/>
        <v>1137.7278230000002</v>
      </c>
      <c r="K9" s="19">
        <f t="shared" si="17"/>
        <v>1623.710566</v>
      </c>
      <c r="L9" s="35">
        <f t="shared" si="17"/>
        <v>1623.710566</v>
      </c>
      <c r="M9" s="18">
        <f t="shared" ref="M9:BU9" si="18">M7-M8</f>
        <v>1083.9765119999997</v>
      </c>
      <c r="N9" s="19">
        <f t="shared" si="18"/>
        <v>0</v>
      </c>
      <c r="O9" s="19">
        <f t="shared" si="18"/>
        <v>1083.9765119999997</v>
      </c>
      <c r="P9" s="19">
        <f t="shared" si="18"/>
        <v>2875.6695329999998</v>
      </c>
      <c r="Q9" s="19">
        <f t="shared" si="18"/>
        <v>1083.9765119999997</v>
      </c>
      <c r="R9" s="35">
        <f t="shared" si="18"/>
        <v>1083.9765119999997</v>
      </c>
      <c r="S9" s="18">
        <f t="shared" si="18"/>
        <v>1628.0591569292037</v>
      </c>
      <c r="T9" s="19">
        <f t="shared" si="18"/>
        <v>0</v>
      </c>
      <c r="U9" s="19">
        <f t="shared" si="18"/>
        <v>1628.0591569292037</v>
      </c>
      <c r="V9" s="19">
        <f t="shared" si="18"/>
        <v>2021.8814370000005</v>
      </c>
      <c r="W9" s="19">
        <f t="shared" si="18"/>
        <v>1628.0591569292037</v>
      </c>
      <c r="X9" s="35">
        <f t="shared" si="18"/>
        <v>1628.0591569292037</v>
      </c>
      <c r="Y9" s="18">
        <f t="shared" si="18"/>
        <v>1306.9063854247788</v>
      </c>
      <c r="Z9" s="19">
        <f t="shared" si="18"/>
        <v>0</v>
      </c>
      <c r="AA9" s="19">
        <f t="shared" si="18"/>
        <v>1306.9063854247788</v>
      </c>
      <c r="AB9" s="19">
        <f t="shared" si="18"/>
        <v>1849.0609829999999</v>
      </c>
      <c r="AC9" s="19">
        <f t="shared" si="18"/>
        <v>1306.9063854247788</v>
      </c>
      <c r="AD9" s="35">
        <f t="shared" si="18"/>
        <v>1306.9063854247788</v>
      </c>
      <c r="AE9" s="18">
        <f t="shared" si="18"/>
        <v>1426.2661278053097</v>
      </c>
      <c r="AF9" s="19">
        <f t="shared" si="18"/>
        <v>0</v>
      </c>
      <c r="AG9" s="19">
        <f t="shared" si="18"/>
        <v>1426.2661278053097</v>
      </c>
      <c r="AH9" s="19">
        <f t="shared" si="18"/>
        <v>2246.7412240000003</v>
      </c>
      <c r="AI9" s="19">
        <f t="shared" si="18"/>
        <v>1426.2661278053097</v>
      </c>
      <c r="AJ9" s="35">
        <f t="shared" si="18"/>
        <v>1426.2661278053097</v>
      </c>
      <c r="AK9" s="18">
        <f t="shared" si="18"/>
        <v>1006.195559734513</v>
      </c>
      <c r="AL9" s="19">
        <f t="shared" si="18"/>
        <v>0</v>
      </c>
      <c r="AM9" s="19">
        <f t="shared" si="18"/>
        <v>1006.195559734513</v>
      </c>
      <c r="AN9" s="19">
        <f t="shared" si="18"/>
        <v>1953.0825069999999</v>
      </c>
      <c r="AO9" s="19">
        <f t="shared" si="18"/>
        <v>888.44246488229055</v>
      </c>
      <c r="AP9" s="35">
        <f t="shared" si="18"/>
        <v>888.44246488229055</v>
      </c>
      <c r="AQ9" s="18">
        <f t="shared" si="18"/>
        <v>1274.8424296991134</v>
      </c>
      <c r="AR9" s="19">
        <f t="shared" si="18"/>
        <v>0</v>
      </c>
      <c r="AS9" s="19">
        <f t="shared" si="18"/>
        <v>1274.8424296991134</v>
      </c>
      <c r="AT9" s="19">
        <f t="shared" si="18"/>
        <v>1848.727846</v>
      </c>
      <c r="AU9" s="19">
        <f t="shared" si="18"/>
        <v>1138.2099967681247</v>
      </c>
      <c r="AV9" s="35">
        <f t="shared" si="18"/>
        <v>1138.2099967681247</v>
      </c>
      <c r="AW9" s="18">
        <f t="shared" si="18"/>
        <v>1348.8504149999999</v>
      </c>
      <c r="AX9" s="19">
        <f t="shared" si="18"/>
        <v>0</v>
      </c>
      <c r="AY9" s="19">
        <f t="shared" si="18"/>
        <v>1348.8504149999999</v>
      </c>
      <c r="AZ9" s="19">
        <f t="shared" si="18"/>
        <v>2066.1587570000006</v>
      </c>
      <c r="BA9" s="19">
        <f t="shared" si="18"/>
        <v>1358.5068874491508</v>
      </c>
      <c r="BB9" s="35">
        <f t="shared" si="18"/>
        <v>1358.5068874491508</v>
      </c>
      <c r="BC9" s="18">
        <f t="shared" si="18"/>
        <v>1882.8312839999999</v>
      </c>
      <c r="BD9" s="19">
        <f t="shared" si="18"/>
        <v>0</v>
      </c>
      <c r="BE9" s="19">
        <f t="shared" si="18"/>
        <v>1882.8312839999999</v>
      </c>
      <c r="BF9" s="19">
        <f t="shared" si="18"/>
        <v>2480.1973580000003</v>
      </c>
      <c r="BG9" s="19">
        <f t="shared" si="18"/>
        <v>1361.5031158861877</v>
      </c>
      <c r="BH9" s="35">
        <f t="shared" si="18"/>
        <v>1361.5031158861877</v>
      </c>
      <c r="BI9" s="18">
        <f t="shared" si="18"/>
        <v>1996.1798559999997</v>
      </c>
      <c r="BJ9" s="19">
        <f t="shared" si="18"/>
        <v>0</v>
      </c>
      <c r="BK9" s="19">
        <f t="shared" si="18"/>
        <v>1996.1798559999997</v>
      </c>
      <c r="BL9" s="19">
        <f t="shared" si="18"/>
        <v>2442.4924419999998</v>
      </c>
      <c r="BM9" s="19">
        <f t="shared" si="18"/>
        <v>1400.7716665638416</v>
      </c>
      <c r="BN9" s="35">
        <f t="shared" si="18"/>
        <v>1400.7716665638416</v>
      </c>
      <c r="BO9" s="18">
        <f t="shared" si="18"/>
        <v>2688.0509620000012</v>
      </c>
      <c r="BP9" s="19">
        <f t="shared" si="18"/>
        <v>0</v>
      </c>
      <c r="BQ9" s="19">
        <f t="shared" si="18"/>
        <v>2688.0509620000012</v>
      </c>
      <c r="BR9" s="19">
        <f t="shared" si="18"/>
        <v>-592.69836800000019</v>
      </c>
      <c r="BS9" s="19">
        <f t="shared" si="18"/>
        <v>1684.0285034217002</v>
      </c>
      <c r="BT9" s="35">
        <f t="shared" si="18"/>
        <v>1588.5793557029826</v>
      </c>
      <c r="BU9" s="18">
        <f t="shared" si="18"/>
        <v>16599.983230592919</v>
      </c>
      <c r="BV9" s="19">
        <f t="shared" ref="BV9:BZ9" si="19">BV7-BV8</f>
        <v>0</v>
      </c>
      <c r="BW9" s="19">
        <f t="shared" si="19"/>
        <v>16599.983230592919</v>
      </c>
      <c r="BX9" s="19">
        <f t="shared" si="19"/>
        <v>22602.614649999996</v>
      </c>
      <c r="BY9" s="19">
        <f t="shared" si="19"/>
        <v>16922.546321130591</v>
      </c>
      <c r="BZ9" s="35">
        <f t="shared" si="19"/>
        <v>16827.097173411872</v>
      </c>
      <c r="CA9" s="24">
        <f t="shared" si="16"/>
        <v>7736.0134872525787</v>
      </c>
      <c r="CB9" s="24">
        <f>CA9-货架事业部!CA9</f>
        <v>-11264.645875163351</v>
      </c>
      <c r="CC9" s="24">
        <f>BZ9-[1]货架合计不含3nka!O9</f>
        <v>0</v>
      </c>
    </row>
    <row r="10" spans="1:81" s="13" customFormat="1" x14ac:dyDescent="0.4">
      <c r="A10" s="56" t="s">
        <v>4</v>
      </c>
      <c r="B10" s="51"/>
      <c r="C10" s="36">
        <f>IFERROR(C9/C7,"/")</f>
        <v>0.76350157418219589</v>
      </c>
      <c r="D10" s="9">
        <f t="shared" ref="D10:L10" si="20">IFERROR(D9/D7,"/")</f>
        <v>0.80590418457436908</v>
      </c>
      <c r="E10" s="63">
        <f t="shared" si="0"/>
        <v>0.76350157418219589</v>
      </c>
      <c r="F10" s="10">
        <f t="shared" si="20"/>
        <v>0.76350157418219589</v>
      </c>
      <c r="G10" s="36">
        <f t="shared" si="20"/>
        <v>0.77342244302250085</v>
      </c>
      <c r="H10" s="9" t="str">
        <f t="shared" si="20"/>
        <v>/</v>
      </c>
      <c r="I10" s="9">
        <f t="shared" si="20"/>
        <v>0.77342244302250085</v>
      </c>
      <c r="J10" s="9">
        <f t="shared" si="20"/>
        <v>0.76584482377294161</v>
      </c>
      <c r="K10" s="9">
        <f t="shared" si="20"/>
        <v>0.77342244302250085</v>
      </c>
      <c r="L10" s="10">
        <f t="shared" si="20"/>
        <v>0.77342244302250085</v>
      </c>
      <c r="M10" s="36">
        <f t="shared" ref="M10:BU10" si="21">IFERROR(M9/M7,"/")</f>
        <v>0.76768166204312926</v>
      </c>
      <c r="N10" s="9" t="str">
        <f t="shared" si="21"/>
        <v>/</v>
      </c>
      <c r="O10" s="9">
        <f t="shared" si="21"/>
        <v>0.76768166204312926</v>
      </c>
      <c r="P10" s="9">
        <f t="shared" si="21"/>
        <v>0.80676668000243079</v>
      </c>
      <c r="Q10" s="9">
        <f t="shared" si="21"/>
        <v>0.76768166204312926</v>
      </c>
      <c r="R10" s="10">
        <f t="shared" si="21"/>
        <v>0.76768166204312926</v>
      </c>
      <c r="S10" s="36">
        <f t="shared" si="21"/>
        <v>0.76869666579644591</v>
      </c>
      <c r="T10" s="9" t="str">
        <f t="shared" si="21"/>
        <v>/</v>
      </c>
      <c r="U10" s="9">
        <f t="shared" si="21"/>
        <v>0.76869666579644591</v>
      </c>
      <c r="V10" s="9">
        <f t="shared" si="21"/>
        <v>0.77740817050246547</v>
      </c>
      <c r="W10" s="9">
        <f t="shared" si="21"/>
        <v>0.76869666579644591</v>
      </c>
      <c r="X10" s="10">
        <f t="shared" si="21"/>
        <v>0.76869666579644591</v>
      </c>
      <c r="Y10" s="36">
        <f t="shared" si="21"/>
        <v>0.77658465019401235</v>
      </c>
      <c r="Z10" s="9" t="str">
        <f t="shared" si="21"/>
        <v>/</v>
      </c>
      <c r="AA10" s="9">
        <f t="shared" si="21"/>
        <v>0.77658465019401235</v>
      </c>
      <c r="AB10" s="9">
        <f t="shared" si="21"/>
        <v>0.77719509953484889</v>
      </c>
      <c r="AC10" s="9">
        <f t="shared" si="21"/>
        <v>0.77658465019401235</v>
      </c>
      <c r="AD10" s="10">
        <f t="shared" si="21"/>
        <v>0.77658465019401235</v>
      </c>
      <c r="AE10" s="36">
        <f t="shared" si="21"/>
        <v>0.72213046584325591</v>
      </c>
      <c r="AF10" s="9" t="str">
        <f t="shared" si="21"/>
        <v>/</v>
      </c>
      <c r="AG10" s="9">
        <f t="shared" si="21"/>
        <v>0.72213046584325591</v>
      </c>
      <c r="AH10" s="9">
        <f t="shared" si="21"/>
        <v>0.78910589196607239</v>
      </c>
      <c r="AI10" s="9">
        <f t="shared" si="21"/>
        <v>0.72213046584325591</v>
      </c>
      <c r="AJ10" s="10">
        <f t="shared" si="21"/>
        <v>0.72213046584325591</v>
      </c>
      <c r="AK10" s="36">
        <f t="shared" si="21"/>
        <v>0.67409886877783676</v>
      </c>
      <c r="AL10" s="9" t="str">
        <f t="shared" si="21"/>
        <v>/</v>
      </c>
      <c r="AM10" s="9">
        <f t="shared" si="21"/>
        <v>0.67409886877783676</v>
      </c>
      <c r="AN10" s="9">
        <f t="shared" si="21"/>
        <v>0.77466042093782228</v>
      </c>
      <c r="AO10" s="9">
        <f t="shared" si="21"/>
        <v>0.65040788693803131</v>
      </c>
      <c r="AP10" s="10">
        <f t="shared" si="21"/>
        <v>0.65040788693803131</v>
      </c>
      <c r="AQ10" s="36">
        <f t="shared" si="21"/>
        <v>0.7457825734355954</v>
      </c>
      <c r="AR10" s="9" t="str">
        <f t="shared" si="21"/>
        <v>/</v>
      </c>
      <c r="AS10" s="9">
        <f t="shared" si="21"/>
        <v>0.7457825734355954</v>
      </c>
      <c r="AT10" s="9">
        <f t="shared" si="21"/>
        <v>0.77866385205257205</v>
      </c>
      <c r="AU10" s="9">
        <f t="shared" si="21"/>
        <v>0.70784020987095453</v>
      </c>
      <c r="AV10" s="10">
        <f t="shared" si="21"/>
        <v>0.70784020987095453</v>
      </c>
      <c r="AW10" s="36">
        <f t="shared" si="21"/>
        <v>0.74414627568254488</v>
      </c>
      <c r="AX10" s="9" t="str">
        <f t="shared" si="21"/>
        <v>/</v>
      </c>
      <c r="AY10" s="9">
        <f t="shared" si="21"/>
        <v>0.74414627568254488</v>
      </c>
      <c r="AZ10" s="9">
        <f t="shared" si="21"/>
        <v>0.78290197597759392</v>
      </c>
      <c r="BA10" s="9">
        <f t="shared" si="21"/>
        <v>0.72092896573975029</v>
      </c>
      <c r="BB10" s="10">
        <f t="shared" si="21"/>
        <v>0.72092896573975029</v>
      </c>
      <c r="BC10" s="36">
        <f t="shared" si="21"/>
        <v>0.75217284905662485</v>
      </c>
      <c r="BD10" s="9" t="str">
        <f t="shared" si="21"/>
        <v>/</v>
      </c>
      <c r="BE10" s="9">
        <f t="shared" si="21"/>
        <v>0.75217284905662485</v>
      </c>
      <c r="BF10" s="9">
        <f t="shared" si="21"/>
        <v>0.76951047558186136</v>
      </c>
      <c r="BG10" s="9">
        <f t="shared" si="21"/>
        <v>0.72749564409243128</v>
      </c>
      <c r="BH10" s="10">
        <f t="shared" si="21"/>
        <v>0.72749564409243128</v>
      </c>
      <c r="BI10" s="36">
        <f t="shared" si="21"/>
        <v>0.77268882730316402</v>
      </c>
      <c r="BJ10" s="9" t="str">
        <f t="shared" si="21"/>
        <v>/</v>
      </c>
      <c r="BK10" s="9">
        <f t="shared" si="21"/>
        <v>0.77268882730316402</v>
      </c>
      <c r="BL10" s="9">
        <f t="shared" si="21"/>
        <v>0.78022466017782355</v>
      </c>
      <c r="BM10" s="9">
        <f t="shared" si="21"/>
        <v>0.725468512002861</v>
      </c>
      <c r="BN10" s="10">
        <f t="shared" si="21"/>
        <v>0.725468512002861</v>
      </c>
      <c r="BO10" s="36">
        <f t="shared" si="21"/>
        <v>0.80648896483484034</v>
      </c>
      <c r="BP10" s="9" t="str">
        <f t="shared" si="21"/>
        <v>/</v>
      </c>
      <c r="BQ10" s="9">
        <f t="shared" si="21"/>
        <v>0.80648896483484034</v>
      </c>
      <c r="BR10" s="9">
        <f t="shared" si="21"/>
        <v>-4.9744842164519225</v>
      </c>
      <c r="BS10" s="9">
        <f t="shared" si="21"/>
        <v>0.75179843902754473</v>
      </c>
      <c r="BT10" s="10">
        <f t="shared" si="21"/>
        <v>0.74767649667879066</v>
      </c>
      <c r="BU10" s="36">
        <f t="shared" si="21"/>
        <v>0.75327319656970115</v>
      </c>
      <c r="BV10" s="9" t="str">
        <f t="shared" ref="BV10:BZ10" si="22">IFERROR(BV9/BV7,"/")</f>
        <v>/</v>
      </c>
      <c r="BW10" s="9">
        <f t="shared" si="22"/>
        <v>0.75327319656970115</v>
      </c>
      <c r="BX10" s="9">
        <f t="shared" si="22"/>
        <v>0.7608876458408057</v>
      </c>
      <c r="BY10" s="9">
        <f t="shared" si="22"/>
        <v>0.74102852546898312</v>
      </c>
      <c r="BZ10" s="10">
        <f t="shared" si="22"/>
        <v>0.74058842030113825</v>
      </c>
      <c r="CA10" s="24">
        <f t="shared" si="16"/>
        <v>4.2798177153228192</v>
      </c>
      <c r="CB10" s="24">
        <f>CA10-货架事业部!CA10</f>
        <v>-4.7859914058810133</v>
      </c>
      <c r="CC10" s="24">
        <f>BZ10-[1]货架合计不含3nka!O10</f>
        <v>0</v>
      </c>
    </row>
    <row r="11" spans="1:81" x14ac:dyDescent="0.4">
      <c r="A11" s="3" t="s">
        <v>5</v>
      </c>
      <c r="B11" s="52"/>
      <c r="C11" s="20">
        <f>SUM(C12:C28)</f>
        <v>2038.0997589999999</v>
      </c>
      <c r="D11" s="21">
        <f t="shared" ref="D11:L11" si="23">SUM(D12:D28)</f>
        <v>1621.980816</v>
      </c>
      <c r="E11" s="64">
        <f t="shared" si="0"/>
        <v>2038.0997589999999</v>
      </c>
      <c r="F11" s="37">
        <f t="shared" si="23"/>
        <v>2038.0997589999999</v>
      </c>
      <c r="G11" s="20">
        <f t="shared" si="23"/>
        <v>1290.9483039999998</v>
      </c>
      <c r="H11" s="21">
        <f t="shared" si="23"/>
        <v>0</v>
      </c>
      <c r="I11" s="21">
        <f t="shared" si="23"/>
        <v>1290.9483039999998</v>
      </c>
      <c r="J11" s="21">
        <f t="shared" si="23"/>
        <v>1875.2861429999998</v>
      </c>
      <c r="K11" s="21">
        <f t="shared" si="23"/>
        <v>1290.9483039999998</v>
      </c>
      <c r="L11" s="37">
        <f t="shared" si="23"/>
        <v>1290.9483039999998</v>
      </c>
      <c r="M11" s="20">
        <f t="shared" ref="M11:BU11" si="24">SUM(M12:M28)</f>
        <v>1130.7477764999999</v>
      </c>
      <c r="N11" s="21">
        <f t="shared" si="24"/>
        <v>0</v>
      </c>
      <c r="O11" s="21">
        <f t="shared" si="24"/>
        <v>1130.7477764999999</v>
      </c>
      <c r="P11" s="21">
        <f t="shared" si="24"/>
        <v>1998.3382229999997</v>
      </c>
      <c r="Q11" s="21">
        <f t="shared" si="24"/>
        <v>1130.7477764999999</v>
      </c>
      <c r="R11" s="37">
        <f t="shared" si="24"/>
        <v>1130.7477764999999</v>
      </c>
      <c r="S11" s="20">
        <f t="shared" si="24"/>
        <v>1891.4968845058588</v>
      </c>
      <c r="T11" s="21">
        <f t="shared" si="24"/>
        <v>0</v>
      </c>
      <c r="U11" s="21">
        <f t="shared" si="24"/>
        <v>1891.4968845058588</v>
      </c>
      <c r="V11" s="21">
        <f t="shared" si="24"/>
        <v>2763.688592</v>
      </c>
      <c r="W11" s="21">
        <f t="shared" si="24"/>
        <v>1891.4968845058588</v>
      </c>
      <c r="X11" s="37">
        <f t="shared" si="24"/>
        <v>1891.4968845058588</v>
      </c>
      <c r="Y11" s="20">
        <f t="shared" si="24"/>
        <v>1657.1049440000002</v>
      </c>
      <c r="Z11" s="21">
        <f t="shared" si="24"/>
        <v>0</v>
      </c>
      <c r="AA11" s="21">
        <f t="shared" si="24"/>
        <v>1657.1049440000002</v>
      </c>
      <c r="AB11" s="21">
        <f t="shared" si="24"/>
        <v>3222.701141</v>
      </c>
      <c r="AC11" s="21">
        <f t="shared" si="24"/>
        <v>1657.1049440000002</v>
      </c>
      <c r="AD11" s="37">
        <f t="shared" si="24"/>
        <v>1657.1049440000002</v>
      </c>
      <c r="AE11" s="20">
        <f t="shared" si="24"/>
        <v>1498.7741739999997</v>
      </c>
      <c r="AF11" s="21">
        <f t="shared" si="24"/>
        <v>0</v>
      </c>
      <c r="AG11" s="21">
        <f t="shared" si="24"/>
        <v>1498.7741739999997</v>
      </c>
      <c r="AH11" s="21">
        <f t="shared" si="24"/>
        <v>2177.3921350000005</v>
      </c>
      <c r="AI11" s="21">
        <f t="shared" si="24"/>
        <v>1498.7741739999997</v>
      </c>
      <c r="AJ11" s="37">
        <f t="shared" si="24"/>
        <v>1498.7741739999997</v>
      </c>
      <c r="AK11" s="20">
        <f t="shared" si="24"/>
        <v>1523.8232860000005</v>
      </c>
      <c r="AL11" s="21">
        <f t="shared" si="24"/>
        <v>0</v>
      </c>
      <c r="AM11" s="21">
        <f t="shared" si="24"/>
        <v>1523.8232860000005</v>
      </c>
      <c r="AN11" s="21">
        <f t="shared" si="24"/>
        <v>1849.1515649999999</v>
      </c>
      <c r="AO11" s="21">
        <f t="shared" si="24"/>
        <v>2171.4780901597537</v>
      </c>
      <c r="AP11" s="37">
        <f t="shared" si="24"/>
        <v>2171.4780901597537</v>
      </c>
      <c r="AQ11" s="20">
        <f t="shared" si="24"/>
        <v>1806.9943930000002</v>
      </c>
      <c r="AR11" s="21">
        <f t="shared" si="24"/>
        <v>0</v>
      </c>
      <c r="AS11" s="21">
        <f t="shared" si="24"/>
        <v>1806.9943930000002</v>
      </c>
      <c r="AT11" s="21">
        <f t="shared" si="24"/>
        <v>2686.7737300009553</v>
      </c>
      <c r="AU11" s="21">
        <f t="shared" si="24"/>
        <v>1698.1711780607723</v>
      </c>
      <c r="AV11" s="37">
        <f t="shared" si="24"/>
        <v>1698.1711780607723</v>
      </c>
      <c r="AW11" s="20">
        <f t="shared" si="24"/>
        <v>1982.111762</v>
      </c>
      <c r="AX11" s="21">
        <f t="shared" si="24"/>
        <v>0</v>
      </c>
      <c r="AY11" s="21">
        <f t="shared" si="24"/>
        <v>1982.111762</v>
      </c>
      <c r="AZ11" s="21">
        <f t="shared" si="24"/>
        <v>2338.6434870000003</v>
      </c>
      <c r="BA11" s="21">
        <f t="shared" si="24"/>
        <v>1864.0698852400299</v>
      </c>
      <c r="BB11" s="37">
        <f t="shared" si="24"/>
        <v>1864.0698852400299</v>
      </c>
      <c r="BC11" s="20">
        <f t="shared" si="24"/>
        <v>1819.6327728699998</v>
      </c>
      <c r="BD11" s="21">
        <f t="shared" si="24"/>
        <v>0</v>
      </c>
      <c r="BE11" s="21">
        <f t="shared" si="24"/>
        <v>1819.6327728699998</v>
      </c>
      <c r="BF11" s="21">
        <f t="shared" si="24"/>
        <v>2583.5337830000003</v>
      </c>
      <c r="BG11" s="21">
        <f t="shared" si="24"/>
        <v>1756.5377868185165</v>
      </c>
      <c r="BH11" s="37">
        <f t="shared" si="24"/>
        <v>1756.5377868185165</v>
      </c>
      <c r="BI11" s="20">
        <f t="shared" si="24"/>
        <v>1919.1640692299995</v>
      </c>
      <c r="BJ11" s="21">
        <f t="shared" si="24"/>
        <v>0</v>
      </c>
      <c r="BK11" s="21">
        <f t="shared" si="24"/>
        <v>1919.1640692299995</v>
      </c>
      <c r="BL11" s="21">
        <f t="shared" si="24"/>
        <v>2574.1834520000002</v>
      </c>
      <c r="BM11" s="21">
        <f t="shared" si="24"/>
        <v>2150.5634067522292</v>
      </c>
      <c r="BN11" s="37">
        <f t="shared" si="24"/>
        <v>2006.7002424310858</v>
      </c>
      <c r="BO11" s="20">
        <f t="shared" si="24"/>
        <v>4976.5614363769009</v>
      </c>
      <c r="BP11" s="21">
        <f t="shared" si="24"/>
        <v>0</v>
      </c>
      <c r="BQ11" s="21">
        <f t="shared" si="24"/>
        <v>4976.5614363769009</v>
      </c>
      <c r="BR11" s="21">
        <f t="shared" si="24"/>
        <v>3478.5770950000001</v>
      </c>
      <c r="BS11" s="21">
        <f t="shared" si="24"/>
        <v>2124.4874135097925</v>
      </c>
      <c r="BT11" s="37">
        <f t="shared" si="24"/>
        <v>1811.4899433230034</v>
      </c>
      <c r="BU11" s="20">
        <f t="shared" si="24"/>
        <v>18558.898125105858</v>
      </c>
      <c r="BV11" s="21">
        <f t="shared" ref="BV11:BZ11" si="25">SUM(BV12:BV28)</f>
        <v>0</v>
      </c>
      <c r="BW11" s="21">
        <f t="shared" si="25"/>
        <v>18558.898125105858</v>
      </c>
      <c r="BX11" s="21">
        <f t="shared" si="25"/>
        <v>29170.250162000953</v>
      </c>
      <c r="BY11" s="21">
        <f t="shared" si="25"/>
        <v>21272.479602546955</v>
      </c>
      <c r="BZ11" s="37">
        <f t="shared" si="25"/>
        <v>20815.618968039023</v>
      </c>
      <c r="CA11" s="24">
        <f t="shared" si="16"/>
        <v>11308.447126033161</v>
      </c>
      <c r="CB11" s="24">
        <f>CA11-货架事业部!CA11</f>
        <v>-12311.691068449598</v>
      </c>
      <c r="CC11" s="24">
        <f>BZ11-[1]货架合计不含3nka!O11</f>
        <v>0</v>
      </c>
    </row>
    <row r="12" spans="1:81" outlineLevel="1" x14ac:dyDescent="0.4">
      <c r="A12" s="4" t="s">
        <v>61</v>
      </c>
      <c r="B12" s="53" t="s">
        <v>20</v>
      </c>
      <c r="C12" s="41">
        <f>自然堂货架!C12+'春夏货架（不含3nka）'!C12</f>
        <v>85.519850000000005</v>
      </c>
      <c r="D12" s="23">
        <f>自然堂货架!D12+'春夏货架（不含3nka）'!D12</f>
        <v>92.626662999999994</v>
      </c>
      <c r="E12" s="61">
        <f t="shared" si="0"/>
        <v>85.519850000000005</v>
      </c>
      <c r="F12" s="45">
        <f>自然堂货架!F12+'春夏货架（不含3nka）'!F12</f>
        <v>85.519850000000005</v>
      </c>
      <c r="G12" s="41">
        <f>自然堂货架!G12+'春夏货架（不含3nka）'!G12</f>
        <v>46.87653000000001</v>
      </c>
      <c r="H12" s="23">
        <f>自然堂货架!H12+'春夏货架（不含3nka）'!H12</f>
        <v>0</v>
      </c>
      <c r="I12" s="19">
        <f t="shared" ref="I12:I28" si="26">SUM(G12:H12)</f>
        <v>46.87653000000001</v>
      </c>
      <c r="J12" s="23">
        <f>自然堂货架!J12+'春夏货架（不含3nka）'!J12</f>
        <v>43.47478799999999</v>
      </c>
      <c r="K12" s="23">
        <f>自然堂货架!K12+'春夏货架（不含3nka）'!K12</f>
        <v>46.87653000000001</v>
      </c>
      <c r="L12" s="45">
        <f>自然堂货架!L12+'春夏货架（不含3nka）'!L12</f>
        <v>46.87653000000001</v>
      </c>
      <c r="M12" s="41">
        <f>自然堂货架!M12+'春夏货架（不含3nka）'!M12</f>
        <v>122.08148299999999</v>
      </c>
      <c r="N12" s="23">
        <f>自然堂货架!N12+'春夏货架（不含3nka）'!N12</f>
        <v>0</v>
      </c>
      <c r="O12" s="19">
        <f t="shared" ref="O12:O28" si="27">SUM(M12:N12)</f>
        <v>122.08148299999999</v>
      </c>
      <c r="P12" s="23">
        <f>自然堂货架!P12+'春夏货架（不含3nka）'!P12</f>
        <v>106.770416</v>
      </c>
      <c r="Q12" s="23">
        <f>自然堂货架!Q12+'春夏货架（不含3nka）'!Q12</f>
        <v>122.08148299999999</v>
      </c>
      <c r="R12" s="45">
        <f>自然堂货架!R12+'春夏货架（不含3nka）'!R12</f>
        <v>122.08148299999999</v>
      </c>
      <c r="S12" s="41">
        <f>自然堂货架!S12+'春夏货架（不含3nka）'!S12</f>
        <v>174.07461599999999</v>
      </c>
      <c r="T12" s="23">
        <f>自然堂货架!T12+'春夏货架（不含3nka）'!T12</f>
        <v>0</v>
      </c>
      <c r="U12" s="19">
        <f t="shared" ref="U12:U28" si="28">SUM(S12:T12)</f>
        <v>174.07461599999999</v>
      </c>
      <c r="V12" s="23">
        <f>自然堂货架!V12+'春夏货架（不含3nka）'!V12</f>
        <v>123.32630399999999</v>
      </c>
      <c r="W12" s="23">
        <f>自然堂货架!W12+'春夏货架（不含3nka）'!W12</f>
        <v>174.07461599999999</v>
      </c>
      <c r="X12" s="45">
        <f>自然堂货架!X12+'春夏货架（不含3nka）'!X12</f>
        <v>174.07461599999999</v>
      </c>
      <c r="Y12" s="41">
        <f>自然堂货架!Y12+'春夏货架（不含3nka）'!Y12</f>
        <v>113.488788</v>
      </c>
      <c r="Z12" s="23">
        <f>自然堂货架!Z12+'春夏货架（不含3nka）'!Z12</f>
        <v>0</v>
      </c>
      <c r="AA12" s="19">
        <f t="shared" ref="AA12:AA28" si="29">SUM(Y12:Z12)</f>
        <v>113.488788</v>
      </c>
      <c r="AB12" s="23">
        <f>自然堂货架!AB12+'春夏货架（不含3nka）'!AB12</f>
        <v>140.688154</v>
      </c>
      <c r="AC12" s="23">
        <f>自然堂货架!AC12+'春夏货架（不含3nka）'!AC12</f>
        <v>113.488788</v>
      </c>
      <c r="AD12" s="45">
        <f>自然堂货架!AD12+'春夏货架（不含3nka）'!AD12</f>
        <v>113.488788</v>
      </c>
      <c r="AE12" s="41">
        <f>自然堂货架!AE12+'春夏货架（不含3nka）'!AE12</f>
        <v>200.92270900000005</v>
      </c>
      <c r="AF12" s="23">
        <f>自然堂货架!AF12+'春夏货架（不含3nka）'!AF12</f>
        <v>0</v>
      </c>
      <c r="AG12" s="19">
        <f t="shared" ref="AG12:AG28" si="30">SUM(AE12:AF12)</f>
        <v>200.92270900000005</v>
      </c>
      <c r="AH12" s="23">
        <f>自然堂货架!AH12+'春夏货架（不含3nka）'!AH12</f>
        <v>114.896353</v>
      </c>
      <c r="AI12" s="23">
        <f>自然堂货架!AI12+'春夏货架（不含3nka）'!AI12</f>
        <v>200.92270900000005</v>
      </c>
      <c r="AJ12" s="45">
        <f>自然堂货架!AJ12+'春夏货架（不含3nka）'!AJ12</f>
        <v>200.92270900000005</v>
      </c>
      <c r="AK12" s="41">
        <f>自然堂货架!AK12+'春夏货架（不含3nka）'!AK12</f>
        <v>121.48348400000009</v>
      </c>
      <c r="AL12" s="23">
        <f>自然堂货架!AL12+'春夏货架（不含3nka）'!AL12</f>
        <v>0</v>
      </c>
      <c r="AM12" s="19">
        <f t="shared" ref="AM12:AM28" si="31">SUM(AK12:AL12)</f>
        <v>121.48348400000009</v>
      </c>
      <c r="AN12" s="23">
        <f>自然堂货架!AN12+'春夏货架（不含3nka）'!AN12</f>
        <v>96.436672000000002</v>
      </c>
      <c r="AO12" s="23">
        <f>自然堂货架!AO12+'春夏货架（不含3nka）'!AO12</f>
        <v>394.66645832246076</v>
      </c>
      <c r="AP12" s="45">
        <f>自然堂货架!AP12+'春夏货架（不含3nka）'!AP12</f>
        <v>394.66645832246076</v>
      </c>
      <c r="AQ12" s="41">
        <f>自然堂货架!AQ12+'春夏货架（不含3nka）'!AQ12</f>
        <v>111.84516100000008</v>
      </c>
      <c r="AR12" s="23">
        <f>自然堂货架!AR12+'春夏货架（不含3nka）'!AR12</f>
        <v>0</v>
      </c>
      <c r="AS12" s="19">
        <f t="shared" ref="AS12:AS28" si="32">SUM(AQ12:AR12)</f>
        <v>111.84516100000008</v>
      </c>
      <c r="AT12" s="23">
        <f>自然堂货架!AT12+'春夏货架（不含3nka）'!AT12</f>
        <v>176.00914499999999</v>
      </c>
      <c r="AU12" s="23">
        <f>自然堂货架!AU12+'春夏货架（不含3nka）'!AU12</f>
        <v>61.932124348809268</v>
      </c>
      <c r="AV12" s="45">
        <f>自然堂货架!AV12+'春夏货架（不含3nka）'!AV12</f>
        <v>61.932124348809268</v>
      </c>
      <c r="AW12" s="41">
        <f>自然堂货架!AW12+'春夏货架（不含3nka）'!AW12</f>
        <v>88.710642000000007</v>
      </c>
      <c r="AX12" s="23">
        <f>自然堂货架!AX12+'春夏货架（不含3nka）'!AX12</f>
        <v>0</v>
      </c>
      <c r="AY12" s="19">
        <f t="shared" ref="AY12:AY28" si="33">SUM(AW12:AX12)</f>
        <v>88.710642000000007</v>
      </c>
      <c r="AZ12" s="23">
        <f>自然堂货架!AZ12+'春夏货架（不含3nka）'!AZ12</f>
        <v>169.35345399999997</v>
      </c>
      <c r="BA12" s="23">
        <f>自然堂货架!BA12+'春夏货架（不含3nka）'!BA12</f>
        <v>72.859284024147001</v>
      </c>
      <c r="BB12" s="45">
        <f>自然堂货架!BB12+'春夏货架（不含3nka）'!BB12</f>
        <v>72.859284024147001</v>
      </c>
      <c r="BC12" s="41">
        <f>自然堂货架!BC12+'春夏货架（不含3nka）'!BC12</f>
        <v>145.48746700000004</v>
      </c>
      <c r="BD12" s="23">
        <f>自然堂货架!BD12+'春夏货架（不含3nka）'!BD12</f>
        <v>0</v>
      </c>
      <c r="BE12" s="19">
        <f t="shared" ref="BE12:BE28" si="34">SUM(BC12:BD12)</f>
        <v>145.48746700000004</v>
      </c>
      <c r="BF12" s="23">
        <f>自然堂货架!BF12+'春夏货架（不含3nka）'!BF12</f>
        <v>197.25646399999999</v>
      </c>
      <c r="BG12" s="23">
        <f>自然堂货架!BG12+'春夏货架（不含3nka）'!BG12</f>
        <v>72.610756045876258</v>
      </c>
      <c r="BH12" s="45">
        <f>自然堂货架!BH12+'春夏货架（不含3nka）'!BH12</f>
        <v>72.610756045876258</v>
      </c>
      <c r="BI12" s="41">
        <f>自然堂货架!BI12+'春夏货架（不含3nka）'!BI12</f>
        <v>149.85174300000006</v>
      </c>
      <c r="BJ12" s="23">
        <f>自然堂货架!BJ12+'春夏货架（不含3nka）'!BJ12</f>
        <v>0</v>
      </c>
      <c r="BK12" s="19">
        <f t="shared" ref="BK12:BK28" si="35">SUM(BI12:BJ12)</f>
        <v>149.85174300000006</v>
      </c>
      <c r="BL12" s="23">
        <f>自然堂货架!BL12+'春夏货架（不含3nka）'!BL12</f>
        <v>126.47166999999999</v>
      </c>
      <c r="BM12" s="23">
        <f>自然堂货架!BM12+'春夏货架（不含3nka）'!BM12</f>
        <v>161.05513040837323</v>
      </c>
      <c r="BN12" s="45">
        <f>自然堂货架!BN12+'春夏货架（不含3nka）'!BN12</f>
        <v>71.776671518051614</v>
      </c>
      <c r="BO12" s="41">
        <f>自然堂货架!BO12+'春夏货架（不含3nka）'!BO12</f>
        <v>103.88404299999999</v>
      </c>
      <c r="BP12" s="23">
        <f>自然堂货架!BP12+'春夏货架（不含3nka）'!BP12</f>
        <v>0</v>
      </c>
      <c r="BQ12" s="19">
        <f t="shared" ref="BQ12:BQ28" si="36">SUM(BO12:BP12)</f>
        <v>103.88404299999999</v>
      </c>
      <c r="BR12" s="23">
        <f>自然堂货架!BR12+'春夏货架（不含3nka）'!BR12</f>
        <v>99.765782999999999</v>
      </c>
      <c r="BS12" s="23">
        <f>自然堂货架!BS12+'春夏货架（不含3nka）'!BS12</f>
        <v>180.54426634285508</v>
      </c>
      <c r="BT12" s="45">
        <f>自然堂货架!BT12+'春夏货架（不含3nka）'!BT12</f>
        <v>84.109199340612975</v>
      </c>
      <c r="BU12" s="18">
        <f t="shared" ref="BU12:BU28" si="37">C12+G12+M12+S12+Y12+AE12+AK12+AQ12+AW12+BC12+BI12</f>
        <v>1360.3424730000006</v>
      </c>
      <c r="BV12" s="19">
        <f t="shared" ref="BV12:BV28" si="38">H12+SUMIF($M$3:$BT$3,"余日预测",$M12:$BT12)</f>
        <v>0</v>
      </c>
      <c r="BW12" s="19">
        <f t="shared" ref="BW12:BW28" si="39">SUM(BU12:BV12)</f>
        <v>1360.3424730000006</v>
      </c>
      <c r="BX12" s="19">
        <f t="shared" ref="BX12:BZ28" si="40">SUMIF($C$3:$BT$3,BX$3,$C12:$BT12)</f>
        <v>1487.0758660000001</v>
      </c>
      <c r="BY12" s="19">
        <f t="shared" si="40"/>
        <v>1686.6319954925218</v>
      </c>
      <c r="BZ12" s="35">
        <f t="shared" si="40"/>
        <v>1500.9184695999581</v>
      </c>
      <c r="CA12" s="24">
        <f t="shared" si="16"/>
        <v>757.95449359995791</v>
      </c>
      <c r="CB12" s="24">
        <f>CA12-货架事业部!CA12</f>
        <v>-716.31059940004252</v>
      </c>
      <c r="CC12" s="24">
        <f>BZ12-[1]货架合计不含3nka!O12</f>
        <v>0</v>
      </c>
    </row>
    <row r="13" spans="1:81" outlineLevel="1" x14ac:dyDescent="0.4">
      <c r="A13" s="4" t="s">
        <v>34</v>
      </c>
      <c r="B13" s="53" t="s">
        <v>13</v>
      </c>
      <c r="C13" s="41">
        <f>自然堂货架!C13+'春夏货架（不含3nka）'!C13</f>
        <v>35.212829999999997</v>
      </c>
      <c r="D13" s="23">
        <f>自然堂货架!D13+'春夏货架（不含3nka）'!D13</f>
        <v>130.32134399999998</v>
      </c>
      <c r="E13" s="61">
        <f t="shared" si="0"/>
        <v>35.212829999999997</v>
      </c>
      <c r="F13" s="45">
        <f>自然堂货架!F13+'春夏货架（不含3nka）'!F13</f>
        <v>35.212829999999997</v>
      </c>
      <c r="G13" s="41">
        <f>自然堂货架!G13+'春夏货架（不含3nka）'!G13</f>
        <v>5.4447639999999993</v>
      </c>
      <c r="H13" s="23">
        <f>自然堂货架!H13+'春夏货架（不含3nka）'!H13</f>
        <v>0</v>
      </c>
      <c r="I13" s="19">
        <f t="shared" si="26"/>
        <v>5.4447639999999993</v>
      </c>
      <c r="J13" s="23">
        <f>自然堂货架!J13+'春夏货架（不含3nka）'!J13</f>
        <v>178.65445899999997</v>
      </c>
      <c r="K13" s="23">
        <f>自然堂货架!K13+'春夏货架（不含3nka）'!K13</f>
        <v>5.4447639999999993</v>
      </c>
      <c r="L13" s="45">
        <f>自然堂货架!L13+'春夏货架（不含3nka）'!L13</f>
        <v>5.4447639999999993</v>
      </c>
      <c r="M13" s="41">
        <f>自然堂货架!M13+'春夏货架（不含3nka）'!M13</f>
        <v>7.4949349999999981</v>
      </c>
      <c r="N13" s="23">
        <f>自然堂货架!N13+'春夏货架（不含3nka）'!N13</f>
        <v>0</v>
      </c>
      <c r="O13" s="19">
        <f t="shared" si="27"/>
        <v>7.4949349999999981</v>
      </c>
      <c r="P13" s="23">
        <f>自然堂货架!P13+'春夏货架（不含3nka）'!P13</f>
        <v>168.57656400000002</v>
      </c>
      <c r="Q13" s="23">
        <f>自然堂货架!Q13+'春夏货架（不含3nka）'!Q13</f>
        <v>7.4949349999999981</v>
      </c>
      <c r="R13" s="45">
        <f>自然堂货架!R13+'春夏货架（不含3nka）'!R13</f>
        <v>7.4949349999999981</v>
      </c>
      <c r="S13" s="41">
        <f>自然堂货架!S13+'春夏货架（不含3nka）'!S13</f>
        <v>80.716608999999963</v>
      </c>
      <c r="T13" s="23">
        <f>自然堂货架!T13+'春夏货架（不含3nka）'!T13</f>
        <v>0</v>
      </c>
      <c r="U13" s="19">
        <f t="shared" si="28"/>
        <v>80.716608999999963</v>
      </c>
      <c r="V13" s="23">
        <f>自然堂货架!V13+'春夏货架（不含3nka）'!V13</f>
        <v>236.23166099999997</v>
      </c>
      <c r="W13" s="23">
        <f>自然堂货架!W13+'春夏货架（不含3nka）'!W13</f>
        <v>80.716608999999963</v>
      </c>
      <c r="X13" s="45">
        <f>自然堂货架!X13+'春夏货架（不含3nka）'!X13</f>
        <v>80.716608999999963</v>
      </c>
      <c r="Y13" s="41">
        <f>自然堂货架!Y13+'春夏货架（不含3nka）'!Y13</f>
        <v>48.870791000000004</v>
      </c>
      <c r="Z13" s="23">
        <f>自然堂货架!Z13+'春夏货架（不含3nka）'!Z13</f>
        <v>0</v>
      </c>
      <c r="AA13" s="19">
        <f t="shared" si="29"/>
        <v>48.870791000000004</v>
      </c>
      <c r="AB13" s="23">
        <f>自然堂货架!AB13+'春夏货架（不含3nka）'!AB13</f>
        <v>173.715709</v>
      </c>
      <c r="AC13" s="23">
        <f>自然堂货架!AC13+'春夏货架（不含3nka）'!AC13</f>
        <v>48.870791000000004</v>
      </c>
      <c r="AD13" s="45">
        <f>自然堂货架!AD13+'春夏货架（不含3nka）'!AD13</f>
        <v>48.870791000000004</v>
      </c>
      <c r="AE13" s="41">
        <f>自然堂货架!AE13+'春夏货架（不含3nka）'!AE13</f>
        <v>30.586675</v>
      </c>
      <c r="AF13" s="23">
        <f>自然堂货架!AF13+'春夏货架（不含3nka）'!AF13</f>
        <v>0</v>
      </c>
      <c r="AG13" s="19">
        <f t="shared" si="30"/>
        <v>30.586675</v>
      </c>
      <c r="AH13" s="23">
        <f>自然堂货架!AH13+'春夏货架（不含3nka）'!AH13</f>
        <v>77.173906000000002</v>
      </c>
      <c r="AI13" s="23">
        <f>自然堂货架!AI13+'春夏货架（不含3nka）'!AI13</f>
        <v>30.586675</v>
      </c>
      <c r="AJ13" s="45">
        <f>自然堂货架!AJ13+'春夏货架（不含3nka）'!AJ13</f>
        <v>30.586675</v>
      </c>
      <c r="AK13" s="41">
        <f>自然堂货架!AK13+'春夏货架（不含3nka）'!AK13</f>
        <v>42.118364999999997</v>
      </c>
      <c r="AL13" s="23">
        <f>自然堂货架!AL13+'春夏货架（不含3nka）'!AL13</f>
        <v>0</v>
      </c>
      <c r="AM13" s="19">
        <f t="shared" si="31"/>
        <v>42.118364999999997</v>
      </c>
      <c r="AN13" s="23">
        <f>自然堂货架!AN13+'春夏货架（不含3nka）'!AN13</f>
        <v>73.821196</v>
      </c>
      <c r="AO13" s="23">
        <f>自然堂货架!AO13+'春夏货架（不含3nka）'!AO13</f>
        <v>104.26746538931107</v>
      </c>
      <c r="AP13" s="45">
        <f>自然堂货架!AP13+'春夏货架（不含3nka）'!AP13</f>
        <v>104.26746538931107</v>
      </c>
      <c r="AQ13" s="41">
        <f>自然堂货架!AQ13+'春夏货架（不含3nka）'!AQ13</f>
        <v>43.08596</v>
      </c>
      <c r="AR13" s="23">
        <f>自然堂货架!AR13+'春夏货架（不含3nka）'!AR13</f>
        <v>0</v>
      </c>
      <c r="AS13" s="19">
        <f t="shared" si="32"/>
        <v>43.08596</v>
      </c>
      <c r="AT13" s="23">
        <f>自然堂货架!AT13+'春夏货架（不含3nka）'!AT13</f>
        <v>118.66042200000001</v>
      </c>
      <c r="AU13" s="23">
        <f>自然堂货架!AU13+'春夏货架（不含3nka）'!AU13</f>
        <v>203.75822003939425</v>
      </c>
      <c r="AV13" s="45">
        <f>自然堂货架!AV13+'春夏货架（不含3nka）'!AV13</f>
        <v>203.75822003939425</v>
      </c>
      <c r="AW13" s="41">
        <f>自然堂货架!AW13+'春夏货架（不含3nka）'!AW13</f>
        <v>69.713276999999991</v>
      </c>
      <c r="AX13" s="23">
        <f>自然堂货架!AX13+'春夏货架（不含3nka）'!AX13</f>
        <v>0</v>
      </c>
      <c r="AY13" s="19">
        <f t="shared" si="33"/>
        <v>69.713276999999991</v>
      </c>
      <c r="AZ13" s="23">
        <f>自然堂货架!AZ13+'春夏货架（不含3nka）'!AZ13</f>
        <v>174.94823000000002</v>
      </c>
      <c r="BA13" s="23">
        <f>自然堂货架!BA13+'春夏货架（不含3nka）'!BA13</f>
        <v>120.68068568697679</v>
      </c>
      <c r="BB13" s="45">
        <f>自然堂货架!BB13+'春夏货架（不含3nka）'!BB13</f>
        <v>120.68068568697679</v>
      </c>
      <c r="BC13" s="41">
        <f>自然堂货架!BC13+'春夏货架（不含3nka）'!BC13</f>
        <v>60.270128</v>
      </c>
      <c r="BD13" s="23">
        <f>自然堂货架!BD13+'春夏货架（不含3nka）'!BD13</f>
        <v>0</v>
      </c>
      <c r="BE13" s="19">
        <f t="shared" si="34"/>
        <v>60.270128</v>
      </c>
      <c r="BF13" s="23">
        <f>自然堂货架!BF13+'春夏货架（不含3nka）'!BF13</f>
        <v>50.452174999999997</v>
      </c>
      <c r="BG13" s="23">
        <f>自然堂货架!BG13+'春夏货架（不含3nka）'!BG13</f>
        <v>86.14204904073523</v>
      </c>
      <c r="BH13" s="45">
        <f>自然堂货架!BH13+'春夏货架（不含3nka）'!BH13</f>
        <v>86.14204904073523</v>
      </c>
      <c r="BI13" s="41">
        <f>自然堂货架!BI13+'春夏货架（不含3nka）'!BI13</f>
        <v>35.588892999999999</v>
      </c>
      <c r="BJ13" s="23">
        <f>自然堂货架!BJ13+'春夏货架（不含3nka）'!BJ13</f>
        <v>0</v>
      </c>
      <c r="BK13" s="19">
        <f t="shared" si="35"/>
        <v>35.588892999999999</v>
      </c>
      <c r="BL13" s="23">
        <f>自然堂货架!BL13+'春夏货架（不含3nka）'!BL13</f>
        <v>79.713785999999999</v>
      </c>
      <c r="BM13" s="23">
        <f>自然堂货架!BM13+'春夏货架（不含3nka）'!BM13</f>
        <v>154.46282154588513</v>
      </c>
      <c r="BN13" s="45">
        <f>自然堂货架!BN13+'春夏货架（不含3nka）'!BN13</f>
        <v>154.46282154588513</v>
      </c>
      <c r="BO13" s="41">
        <f>自然堂货架!BO13+'春夏货架（不含3nka）'!BO13</f>
        <v>44.578525999999997</v>
      </c>
      <c r="BP13" s="23">
        <f>自然堂货架!BP13+'春夏货架（不含3nka）'!BP13</f>
        <v>0</v>
      </c>
      <c r="BQ13" s="19">
        <f t="shared" si="36"/>
        <v>44.578525999999997</v>
      </c>
      <c r="BR13" s="23">
        <f>自然堂货架!BR13+'春夏货架（不含3nka）'!BR13</f>
        <v>36.496691999999996</v>
      </c>
      <c r="BS13" s="23">
        <f>自然堂货架!BS13+'春夏货架（不含3nka）'!BS13</f>
        <v>69.80109271455359</v>
      </c>
      <c r="BT13" s="45">
        <f>自然堂货架!BT13+'春夏货架（不含3nka）'!BT13</f>
        <v>64.041604811953121</v>
      </c>
      <c r="BU13" s="18">
        <f t="shared" si="37"/>
        <v>459.10322699999995</v>
      </c>
      <c r="BV13" s="19">
        <f t="shared" si="38"/>
        <v>0</v>
      </c>
      <c r="BW13" s="19">
        <f t="shared" si="39"/>
        <v>459.10322699999995</v>
      </c>
      <c r="BX13" s="19">
        <f t="shared" si="40"/>
        <v>1498.7661439999997</v>
      </c>
      <c r="BY13" s="19">
        <f t="shared" si="40"/>
        <v>947.43893841685599</v>
      </c>
      <c r="BZ13" s="35">
        <f t="shared" si="40"/>
        <v>941.67945051425556</v>
      </c>
      <c r="CA13" s="24">
        <f t="shared" si="16"/>
        <v>733.35284651425559</v>
      </c>
      <c r="CB13" s="24">
        <f>CA13-货架事业部!CA13</f>
        <v>206.78988551425562</v>
      </c>
      <c r="CC13" s="24">
        <f>BZ13-[1]货架合计不含3nka!O13</f>
        <v>0</v>
      </c>
    </row>
    <row r="14" spans="1:81" outlineLevel="1" x14ac:dyDescent="0.4">
      <c r="A14" s="4" t="s">
        <v>35</v>
      </c>
      <c r="B14" s="54" t="s">
        <v>9</v>
      </c>
      <c r="C14" s="41">
        <f>自然堂货架!C14+'春夏货架（不含3nka）'!C14</f>
        <v>0</v>
      </c>
      <c r="D14" s="23">
        <f>自然堂货架!D14+'春夏货架（不含3nka）'!D14</f>
        <v>0</v>
      </c>
      <c r="E14" s="61">
        <f t="shared" si="0"/>
        <v>0</v>
      </c>
      <c r="F14" s="45">
        <f>自然堂货架!F14+'春夏货架（不含3nka）'!F14</f>
        <v>0</v>
      </c>
      <c r="G14" s="41">
        <f>自然堂货架!G14+'春夏货架（不含3nka）'!G14</f>
        <v>0</v>
      </c>
      <c r="H14" s="23">
        <f>自然堂货架!H14+'春夏货架（不含3nka）'!H14</f>
        <v>0</v>
      </c>
      <c r="I14" s="19">
        <f t="shared" si="26"/>
        <v>0</v>
      </c>
      <c r="J14" s="23">
        <f>自然堂货架!J14+'春夏货架（不含3nka）'!J14</f>
        <v>0</v>
      </c>
      <c r="K14" s="23">
        <f>自然堂货架!K14+'春夏货架（不含3nka）'!K14</f>
        <v>0</v>
      </c>
      <c r="L14" s="45">
        <f>自然堂货架!L14+'春夏货架（不含3nka）'!L14</f>
        <v>0</v>
      </c>
      <c r="M14" s="41">
        <f>自然堂货架!M14+'春夏货架（不含3nka）'!M14</f>
        <v>0</v>
      </c>
      <c r="N14" s="23">
        <f>自然堂货架!N14+'春夏货架（不含3nka）'!N14</f>
        <v>0</v>
      </c>
      <c r="O14" s="19">
        <f t="shared" si="27"/>
        <v>0</v>
      </c>
      <c r="P14" s="23">
        <f>自然堂货架!P14+'春夏货架（不含3nka）'!P14</f>
        <v>0</v>
      </c>
      <c r="Q14" s="23">
        <f>自然堂货架!Q14+'春夏货架（不含3nka）'!Q14</f>
        <v>0</v>
      </c>
      <c r="R14" s="45">
        <f>自然堂货架!R14+'春夏货架（不含3nka）'!R14</f>
        <v>0</v>
      </c>
      <c r="S14" s="41">
        <f>自然堂货架!S14+'春夏货架（不含3nka）'!S14</f>
        <v>0</v>
      </c>
      <c r="T14" s="23">
        <f>自然堂货架!T14+'春夏货架（不含3nka）'!T14</f>
        <v>0</v>
      </c>
      <c r="U14" s="19">
        <f t="shared" si="28"/>
        <v>0</v>
      </c>
      <c r="V14" s="23">
        <f>自然堂货架!V14+'春夏货架（不含3nka）'!V14</f>
        <v>0</v>
      </c>
      <c r="W14" s="23">
        <f>自然堂货架!W14+'春夏货架（不含3nka）'!W14</f>
        <v>0</v>
      </c>
      <c r="X14" s="45">
        <f>自然堂货架!X14+'春夏货架（不含3nka）'!X14</f>
        <v>0</v>
      </c>
      <c r="Y14" s="41">
        <f>自然堂货架!Y14+'春夏货架（不含3nka）'!Y14</f>
        <v>0</v>
      </c>
      <c r="Z14" s="23">
        <f>自然堂货架!Z14+'春夏货架（不含3nka）'!Z14</f>
        <v>0</v>
      </c>
      <c r="AA14" s="19">
        <f t="shared" si="29"/>
        <v>0</v>
      </c>
      <c r="AB14" s="23">
        <f>自然堂货架!AB14+'春夏货架（不含3nka）'!AB14</f>
        <v>0</v>
      </c>
      <c r="AC14" s="23">
        <f>自然堂货架!AC14+'春夏货架（不含3nka）'!AC14</f>
        <v>0</v>
      </c>
      <c r="AD14" s="45">
        <f>自然堂货架!AD14+'春夏货架（不含3nka）'!AD14</f>
        <v>0</v>
      </c>
      <c r="AE14" s="41">
        <f>自然堂货架!AE14+'春夏货架（不含3nka）'!AE14</f>
        <v>0</v>
      </c>
      <c r="AF14" s="23">
        <f>自然堂货架!AF14+'春夏货架（不含3nka）'!AF14</f>
        <v>0</v>
      </c>
      <c r="AG14" s="19">
        <f t="shared" si="30"/>
        <v>0</v>
      </c>
      <c r="AH14" s="23">
        <f>自然堂货架!AH14+'春夏货架（不含3nka）'!AH14</f>
        <v>0</v>
      </c>
      <c r="AI14" s="23">
        <f>自然堂货架!AI14+'春夏货架（不含3nka）'!AI14</f>
        <v>0</v>
      </c>
      <c r="AJ14" s="45">
        <f>自然堂货架!AJ14+'春夏货架（不含3nka）'!AJ14</f>
        <v>0</v>
      </c>
      <c r="AK14" s="41">
        <f>自然堂货架!AK14+'春夏货架（不含3nka）'!AK14</f>
        <v>0</v>
      </c>
      <c r="AL14" s="23">
        <f>自然堂货架!AL14+'春夏货架（不含3nka）'!AL14</f>
        <v>0</v>
      </c>
      <c r="AM14" s="19">
        <f t="shared" si="31"/>
        <v>0</v>
      </c>
      <c r="AN14" s="23">
        <f>自然堂货架!AN14+'春夏货架（不含3nka）'!AN14</f>
        <v>0</v>
      </c>
      <c r="AO14" s="23">
        <f>自然堂货架!AO14+'春夏货架（不含3nka）'!AO14</f>
        <v>0</v>
      </c>
      <c r="AP14" s="45">
        <f>自然堂货架!AP14+'春夏货架（不含3nka）'!AP14</f>
        <v>0</v>
      </c>
      <c r="AQ14" s="41">
        <f>自然堂货架!AQ14+'春夏货架（不含3nka）'!AQ14</f>
        <v>0</v>
      </c>
      <c r="AR14" s="23">
        <f>自然堂货架!AR14+'春夏货架（不含3nka）'!AR14</f>
        <v>0</v>
      </c>
      <c r="AS14" s="19">
        <f t="shared" si="32"/>
        <v>0</v>
      </c>
      <c r="AT14" s="23">
        <f>自然堂货架!AT14+'春夏货架（不含3nka）'!AT14</f>
        <v>0</v>
      </c>
      <c r="AU14" s="23">
        <f>自然堂货架!AU14+'春夏货架（不含3nka）'!AU14</f>
        <v>0</v>
      </c>
      <c r="AV14" s="45">
        <f>自然堂货架!AV14+'春夏货架（不含3nka）'!AV14</f>
        <v>0</v>
      </c>
      <c r="AW14" s="41">
        <f>自然堂货架!AW14+'春夏货架（不含3nka）'!AW14</f>
        <v>0</v>
      </c>
      <c r="AX14" s="23">
        <f>自然堂货架!AX14+'春夏货架（不含3nka）'!AX14</f>
        <v>0</v>
      </c>
      <c r="AY14" s="19">
        <f t="shared" si="33"/>
        <v>0</v>
      </c>
      <c r="AZ14" s="23">
        <f>自然堂货架!AZ14+'春夏货架（不含3nka）'!AZ14</f>
        <v>0</v>
      </c>
      <c r="BA14" s="23">
        <f>自然堂货架!BA14+'春夏货架（不含3nka）'!BA14</f>
        <v>0</v>
      </c>
      <c r="BB14" s="45">
        <f>自然堂货架!BB14+'春夏货架（不含3nka）'!BB14</f>
        <v>0</v>
      </c>
      <c r="BC14" s="41">
        <f>自然堂货架!BC14+'春夏货架（不含3nka）'!BC14</f>
        <v>0</v>
      </c>
      <c r="BD14" s="23">
        <f>自然堂货架!BD14+'春夏货架（不含3nka）'!BD14</f>
        <v>0</v>
      </c>
      <c r="BE14" s="19">
        <f t="shared" si="34"/>
        <v>0</v>
      </c>
      <c r="BF14" s="23">
        <f>自然堂货架!BF14+'春夏货架（不含3nka）'!BF14</f>
        <v>0</v>
      </c>
      <c r="BG14" s="23">
        <f>自然堂货架!BG14+'春夏货架（不含3nka）'!BG14</f>
        <v>0</v>
      </c>
      <c r="BH14" s="45">
        <f>自然堂货架!BH14+'春夏货架（不含3nka）'!BH14</f>
        <v>0</v>
      </c>
      <c r="BI14" s="41">
        <f>自然堂货架!BI14+'春夏货架（不含3nka）'!BI14</f>
        <v>0</v>
      </c>
      <c r="BJ14" s="23">
        <f>自然堂货架!BJ14+'春夏货架（不含3nka）'!BJ14</f>
        <v>0</v>
      </c>
      <c r="BK14" s="19">
        <f t="shared" si="35"/>
        <v>0</v>
      </c>
      <c r="BL14" s="23">
        <f>自然堂货架!BL14+'春夏货架（不含3nka）'!BL14</f>
        <v>0</v>
      </c>
      <c r="BM14" s="23">
        <f>自然堂货架!BM14+'春夏货架（不含3nka）'!BM14</f>
        <v>0</v>
      </c>
      <c r="BN14" s="45">
        <f>自然堂货架!BN14+'春夏货架（不含3nka）'!BN14</f>
        <v>0</v>
      </c>
      <c r="BO14" s="41">
        <f>自然堂货架!BO14+'春夏货架（不含3nka）'!BO14</f>
        <v>0</v>
      </c>
      <c r="BP14" s="23">
        <f>自然堂货架!BP14+'春夏货架（不含3nka）'!BP14</f>
        <v>0</v>
      </c>
      <c r="BQ14" s="19">
        <f t="shared" si="36"/>
        <v>0</v>
      </c>
      <c r="BR14" s="23">
        <f>自然堂货架!BR14+'春夏货架（不含3nka）'!BR14</f>
        <v>0</v>
      </c>
      <c r="BS14" s="23">
        <f>自然堂货架!BS14+'春夏货架（不含3nka）'!BS14</f>
        <v>0</v>
      </c>
      <c r="BT14" s="45">
        <f>自然堂货架!BT14+'春夏货架（不含3nka）'!BT14</f>
        <v>0</v>
      </c>
      <c r="BU14" s="18">
        <f t="shared" si="37"/>
        <v>0</v>
      </c>
      <c r="BV14" s="19">
        <f t="shared" si="38"/>
        <v>0</v>
      </c>
      <c r="BW14" s="19">
        <f t="shared" si="39"/>
        <v>0</v>
      </c>
      <c r="BX14" s="19">
        <f t="shared" si="40"/>
        <v>0</v>
      </c>
      <c r="BY14" s="19">
        <f t="shared" si="40"/>
        <v>0</v>
      </c>
      <c r="BZ14" s="35">
        <f t="shared" si="40"/>
        <v>0</v>
      </c>
      <c r="CA14" s="24">
        <f t="shared" si="16"/>
        <v>0</v>
      </c>
      <c r="CB14" s="24">
        <f>CA14-货架事业部!CA14</f>
        <v>0</v>
      </c>
      <c r="CC14" s="24">
        <f>BZ14-[1]货架合计不含3nka!O14</f>
        <v>0</v>
      </c>
    </row>
    <row r="15" spans="1:81" outlineLevel="1" x14ac:dyDescent="0.4">
      <c r="A15" s="4" t="s">
        <v>36</v>
      </c>
      <c r="B15" s="54" t="s">
        <v>14</v>
      </c>
      <c r="C15" s="41">
        <f>自然堂货架!C15+'春夏货架（不含3nka）'!C15</f>
        <v>0</v>
      </c>
      <c r="D15" s="23">
        <f>自然堂货架!D15+'春夏货架（不含3nka）'!D15</f>
        <v>0</v>
      </c>
      <c r="E15" s="61">
        <f t="shared" si="0"/>
        <v>0</v>
      </c>
      <c r="F15" s="45">
        <f>自然堂货架!F15+'春夏货架（不含3nka）'!F15</f>
        <v>0</v>
      </c>
      <c r="G15" s="41">
        <f>自然堂货架!G15+'春夏货架（不含3nka）'!G15</f>
        <v>0</v>
      </c>
      <c r="H15" s="23">
        <f>自然堂货架!H15+'春夏货架（不含3nka）'!H15</f>
        <v>0</v>
      </c>
      <c r="I15" s="19">
        <f t="shared" si="26"/>
        <v>0</v>
      </c>
      <c r="J15" s="23">
        <f>自然堂货架!J15+'春夏货架（不含3nka）'!J15</f>
        <v>0</v>
      </c>
      <c r="K15" s="23">
        <f>自然堂货架!K15+'春夏货架（不含3nka）'!K15</f>
        <v>0</v>
      </c>
      <c r="L15" s="45">
        <f>自然堂货架!L15+'春夏货架（不含3nka）'!L15</f>
        <v>0</v>
      </c>
      <c r="M15" s="41">
        <f>自然堂货架!M15+'春夏货架（不含3nka）'!M15</f>
        <v>0</v>
      </c>
      <c r="N15" s="23">
        <f>自然堂货架!N15+'春夏货架（不含3nka）'!N15</f>
        <v>0</v>
      </c>
      <c r="O15" s="19">
        <f t="shared" si="27"/>
        <v>0</v>
      </c>
      <c r="P15" s="23">
        <f>自然堂货架!P15+'春夏货架（不含3nka）'!P15</f>
        <v>0</v>
      </c>
      <c r="Q15" s="23">
        <f>自然堂货架!Q15+'春夏货架（不含3nka）'!Q15</f>
        <v>0</v>
      </c>
      <c r="R15" s="45">
        <f>自然堂货架!R15+'春夏货架（不含3nka）'!R15</f>
        <v>0</v>
      </c>
      <c r="S15" s="41">
        <f>自然堂货架!S15+'春夏货架（不含3nka）'!S15</f>
        <v>0</v>
      </c>
      <c r="T15" s="23">
        <f>自然堂货架!T15+'春夏货架（不含3nka）'!T15</f>
        <v>0</v>
      </c>
      <c r="U15" s="19">
        <f t="shared" si="28"/>
        <v>0</v>
      </c>
      <c r="V15" s="23">
        <f>自然堂货架!V15+'春夏货架（不含3nka）'!V15</f>
        <v>0</v>
      </c>
      <c r="W15" s="23">
        <f>自然堂货架!W15+'春夏货架（不含3nka）'!W15</f>
        <v>0</v>
      </c>
      <c r="X15" s="45">
        <f>自然堂货架!X15+'春夏货架（不含3nka）'!X15</f>
        <v>0</v>
      </c>
      <c r="Y15" s="41">
        <f>自然堂货架!Y15+'春夏货架（不含3nka）'!Y15</f>
        <v>0</v>
      </c>
      <c r="Z15" s="23">
        <f>自然堂货架!Z15+'春夏货架（不含3nka）'!Z15</f>
        <v>0</v>
      </c>
      <c r="AA15" s="19">
        <f t="shared" si="29"/>
        <v>0</v>
      </c>
      <c r="AB15" s="23">
        <f>自然堂货架!AB15+'春夏货架（不含3nka）'!AB15</f>
        <v>0</v>
      </c>
      <c r="AC15" s="23">
        <f>自然堂货架!AC15+'春夏货架（不含3nka）'!AC15</f>
        <v>0</v>
      </c>
      <c r="AD15" s="45">
        <f>自然堂货架!AD15+'春夏货架（不含3nka）'!AD15</f>
        <v>0</v>
      </c>
      <c r="AE15" s="41">
        <f>自然堂货架!AE15+'春夏货架（不含3nka）'!AE15</f>
        <v>0</v>
      </c>
      <c r="AF15" s="23">
        <f>自然堂货架!AF15+'春夏货架（不含3nka）'!AF15</f>
        <v>0</v>
      </c>
      <c r="AG15" s="19">
        <f t="shared" si="30"/>
        <v>0</v>
      </c>
      <c r="AH15" s="23">
        <f>自然堂货架!AH15+'春夏货架（不含3nka）'!AH15</f>
        <v>0</v>
      </c>
      <c r="AI15" s="23">
        <f>自然堂货架!AI15+'春夏货架（不含3nka）'!AI15</f>
        <v>0</v>
      </c>
      <c r="AJ15" s="45">
        <f>自然堂货架!AJ15+'春夏货架（不含3nka）'!AJ15</f>
        <v>0</v>
      </c>
      <c r="AK15" s="41">
        <f>自然堂货架!AK15+'春夏货架（不含3nka）'!AK15</f>
        <v>0</v>
      </c>
      <c r="AL15" s="23">
        <f>自然堂货架!AL15+'春夏货架（不含3nka）'!AL15</f>
        <v>0</v>
      </c>
      <c r="AM15" s="19">
        <f t="shared" si="31"/>
        <v>0</v>
      </c>
      <c r="AN15" s="23">
        <f>自然堂货架!AN15+'春夏货架（不含3nka）'!AN15</f>
        <v>0</v>
      </c>
      <c r="AO15" s="23">
        <f>自然堂货架!AO15+'春夏货架（不含3nka）'!AO15</f>
        <v>0</v>
      </c>
      <c r="AP15" s="45">
        <f>自然堂货架!AP15+'春夏货架（不含3nka）'!AP15</f>
        <v>0</v>
      </c>
      <c r="AQ15" s="41">
        <f>自然堂货架!AQ15+'春夏货架（不含3nka）'!AQ15</f>
        <v>0</v>
      </c>
      <c r="AR15" s="23">
        <f>自然堂货架!AR15+'春夏货架（不含3nka）'!AR15</f>
        <v>0</v>
      </c>
      <c r="AS15" s="19">
        <f t="shared" si="32"/>
        <v>0</v>
      </c>
      <c r="AT15" s="23">
        <f>自然堂货架!AT15+'春夏货架（不含3nka）'!AT15</f>
        <v>0</v>
      </c>
      <c r="AU15" s="23">
        <f>自然堂货架!AU15+'春夏货架（不含3nka）'!AU15</f>
        <v>0</v>
      </c>
      <c r="AV15" s="45">
        <f>自然堂货架!AV15+'春夏货架（不含3nka）'!AV15</f>
        <v>0</v>
      </c>
      <c r="AW15" s="41">
        <f>自然堂货架!AW15+'春夏货架（不含3nka）'!AW15</f>
        <v>0</v>
      </c>
      <c r="AX15" s="23">
        <f>自然堂货架!AX15+'春夏货架（不含3nka）'!AX15</f>
        <v>0</v>
      </c>
      <c r="AY15" s="19">
        <f t="shared" si="33"/>
        <v>0</v>
      </c>
      <c r="AZ15" s="23">
        <f>自然堂货架!AZ15+'春夏货架（不含3nka）'!AZ15</f>
        <v>0</v>
      </c>
      <c r="BA15" s="23">
        <f>自然堂货架!BA15+'春夏货架（不含3nka）'!BA15</f>
        <v>0</v>
      </c>
      <c r="BB15" s="45">
        <f>自然堂货架!BB15+'春夏货架（不含3nka）'!BB15</f>
        <v>0</v>
      </c>
      <c r="BC15" s="41">
        <f>自然堂货架!BC15+'春夏货架（不含3nka）'!BC15</f>
        <v>0</v>
      </c>
      <c r="BD15" s="23">
        <f>自然堂货架!BD15+'春夏货架（不含3nka）'!BD15</f>
        <v>0</v>
      </c>
      <c r="BE15" s="19">
        <f t="shared" si="34"/>
        <v>0</v>
      </c>
      <c r="BF15" s="23">
        <f>自然堂货架!BF15+'春夏货架（不含3nka）'!BF15</f>
        <v>0</v>
      </c>
      <c r="BG15" s="23">
        <f>自然堂货架!BG15+'春夏货架（不含3nka）'!BG15</f>
        <v>0</v>
      </c>
      <c r="BH15" s="45">
        <f>自然堂货架!BH15+'春夏货架（不含3nka）'!BH15</f>
        <v>0</v>
      </c>
      <c r="BI15" s="41">
        <f>自然堂货架!BI15+'春夏货架（不含3nka）'!BI15</f>
        <v>0</v>
      </c>
      <c r="BJ15" s="23">
        <f>自然堂货架!BJ15+'春夏货架（不含3nka）'!BJ15</f>
        <v>0</v>
      </c>
      <c r="BK15" s="19">
        <f t="shared" si="35"/>
        <v>0</v>
      </c>
      <c r="BL15" s="23">
        <f>自然堂货架!BL15+'春夏货架（不含3nka）'!BL15</f>
        <v>0</v>
      </c>
      <c r="BM15" s="23">
        <f>自然堂货架!BM15+'春夏货架（不含3nka）'!BM15</f>
        <v>0</v>
      </c>
      <c r="BN15" s="45">
        <f>自然堂货架!BN15+'春夏货架（不含3nka）'!BN15</f>
        <v>0</v>
      </c>
      <c r="BO15" s="41">
        <f>自然堂货架!BO15+'春夏货架（不含3nka）'!BO15</f>
        <v>0.48371980000000003</v>
      </c>
      <c r="BP15" s="23">
        <f>自然堂货架!BP15+'春夏货架（不含3nka）'!BP15</f>
        <v>0</v>
      </c>
      <c r="BQ15" s="19">
        <f t="shared" si="36"/>
        <v>0.48371980000000003</v>
      </c>
      <c r="BR15" s="23">
        <f>自然堂货架!BR15+'春夏货架（不含3nka）'!BR15</f>
        <v>0</v>
      </c>
      <c r="BS15" s="23">
        <f>自然堂货架!BS15+'春夏货架（不含3nka）'!BS15</f>
        <v>0</v>
      </c>
      <c r="BT15" s="45">
        <f>自然堂货架!BT15+'春夏货架（不含3nka）'!BT15</f>
        <v>0</v>
      </c>
      <c r="BU15" s="18">
        <f t="shared" si="37"/>
        <v>0</v>
      </c>
      <c r="BV15" s="19">
        <f t="shared" si="38"/>
        <v>0</v>
      </c>
      <c r="BW15" s="19">
        <f t="shared" si="39"/>
        <v>0</v>
      </c>
      <c r="BX15" s="19">
        <f t="shared" si="40"/>
        <v>0</v>
      </c>
      <c r="BY15" s="19">
        <f t="shared" si="40"/>
        <v>0</v>
      </c>
      <c r="BZ15" s="35">
        <f t="shared" si="40"/>
        <v>0</v>
      </c>
      <c r="CA15" s="24">
        <f t="shared" si="16"/>
        <v>0</v>
      </c>
      <c r="CB15" s="24">
        <f>CA15-货架事业部!CA15</f>
        <v>-0.48371980000000003</v>
      </c>
      <c r="CC15" s="24">
        <f>BZ15-[1]货架合计不含3nka!O15</f>
        <v>0</v>
      </c>
    </row>
    <row r="16" spans="1:81" outlineLevel="1" x14ac:dyDescent="0.4">
      <c r="A16" s="4" t="s">
        <v>37</v>
      </c>
      <c r="B16" s="54" t="s">
        <v>22</v>
      </c>
      <c r="C16" s="41">
        <f>自然堂货架!C16+'春夏货架（不含3nka）'!C16</f>
        <v>0</v>
      </c>
      <c r="D16" s="23">
        <f>自然堂货架!D16+'春夏货架（不含3nka）'!D16</f>
        <v>0</v>
      </c>
      <c r="E16" s="61">
        <f t="shared" si="0"/>
        <v>0</v>
      </c>
      <c r="F16" s="45">
        <f>自然堂货架!F16+'春夏货架（不含3nka）'!F16</f>
        <v>0</v>
      </c>
      <c r="G16" s="41">
        <f>自然堂货架!G16+'春夏货架（不含3nka）'!G16</f>
        <v>0</v>
      </c>
      <c r="H16" s="23">
        <f>自然堂货架!H16+'春夏货架（不含3nka）'!H16</f>
        <v>0</v>
      </c>
      <c r="I16" s="19">
        <f t="shared" si="26"/>
        <v>0</v>
      </c>
      <c r="J16" s="23">
        <f>自然堂货架!J16+'春夏货架（不含3nka）'!J16</f>
        <v>0</v>
      </c>
      <c r="K16" s="23">
        <f>自然堂货架!K16+'春夏货架（不含3nka）'!K16</f>
        <v>0</v>
      </c>
      <c r="L16" s="45">
        <f>自然堂货架!L16+'春夏货架（不含3nka）'!L16</f>
        <v>0</v>
      </c>
      <c r="M16" s="41">
        <f>自然堂货架!M16+'春夏货架（不含3nka）'!M16</f>
        <v>0</v>
      </c>
      <c r="N16" s="23">
        <f>自然堂货架!N16+'春夏货架（不含3nka）'!N16</f>
        <v>0</v>
      </c>
      <c r="O16" s="19">
        <f t="shared" si="27"/>
        <v>0</v>
      </c>
      <c r="P16" s="23">
        <f>自然堂货架!P16+'春夏货架（不含3nka）'!P16</f>
        <v>0</v>
      </c>
      <c r="Q16" s="23">
        <f>自然堂货架!Q16+'春夏货架（不含3nka）'!Q16</f>
        <v>0</v>
      </c>
      <c r="R16" s="45">
        <f>自然堂货架!R16+'春夏货架（不含3nka）'!R16</f>
        <v>0</v>
      </c>
      <c r="S16" s="41">
        <f>自然堂货架!S16+'春夏货架（不含3nka）'!S16</f>
        <v>0</v>
      </c>
      <c r="T16" s="23">
        <f>自然堂货架!T16+'春夏货架（不含3nka）'!T16</f>
        <v>0</v>
      </c>
      <c r="U16" s="19">
        <f t="shared" si="28"/>
        <v>0</v>
      </c>
      <c r="V16" s="23">
        <f>自然堂货架!V16+'春夏货架（不含3nka）'!V16</f>
        <v>0</v>
      </c>
      <c r="W16" s="23">
        <f>自然堂货架!W16+'春夏货架（不含3nka）'!W16</f>
        <v>0</v>
      </c>
      <c r="X16" s="45">
        <f>自然堂货架!X16+'春夏货架（不含3nka）'!X16</f>
        <v>0</v>
      </c>
      <c r="Y16" s="41">
        <f>自然堂货架!Y16+'春夏货架（不含3nka）'!Y16</f>
        <v>0</v>
      </c>
      <c r="Z16" s="23">
        <f>自然堂货架!Z16+'春夏货架（不含3nka）'!Z16</f>
        <v>0</v>
      </c>
      <c r="AA16" s="19">
        <f t="shared" si="29"/>
        <v>0</v>
      </c>
      <c r="AB16" s="23">
        <f>自然堂货架!AB16+'春夏货架（不含3nka）'!AB16</f>
        <v>0</v>
      </c>
      <c r="AC16" s="23">
        <f>自然堂货架!AC16+'春夏货架（不含3nka）'!AC16</f>
        <v>0</v>
      </c>
      <c r="AD16" s="45">
        <f>自然堂货架!AD16+'春夏货架（不含3nka）'!AD16</f>
        <v>0</v>
      </c>
      <c r="AE16" s="41">
        <f>自然堂货架!AE16+'春夏货架（不含3nka）'!AE16</f>
        <v>0</v>
      </c>
      <c r="AF16" s="23">
        <f>自然堂货架!AF16+'春夏货架（不含3nka）'!AF16</f>
        <v>0</v>
      </c>
      <c r="AG16" s="19">
        <f t="shared" si="30"/>
        <v>0</v>
      </c>
      <c r="AH16" s="23">
        <f>自然堂货架!AH16+'春夏货架（不含3nka）'!AH16</f>
        <v>0</v>
      </c>
      <c r="AI16" s="23">
        <f>自然堂货架!AI16+'春夏货架（不含3nka）'!AI16</f>
        <v>0</v>
      </c>
      <c r="AJ16" s="45">
        <f>自然堂货架!AJ16+'春夏货架（不含3nka）'!AJ16</f>
        <v>0</v>
      </c>
      <c r="AK16" s="41">
        <f>自然堂货架!AK16+'春夏货架（不含3nka）'!AK16</f>
        <v>0</v>
      </c>
      <c r="AL16" s="23">
        <f>自然堂货架!AL16+'春夏货架（不含3nka）'!AL16</f>
        <v>0</v>
      </c>
      <c r="AM16" s="19">
        <f t="shared" si="31"/>
        <v>0</v>
      </c>
      <c r="AN16" s="23">
        <f>自然堂货架!AN16+'春夏货架（不含3nka）'!AN16</f>
        <v>0</v>
      </c>
      <c r="AO16" s="23">
        <f>自然堂货架!AO16+'春夏货架（不含3nka）'!AO16</f>
        <v>0</v>
      </c>
      <c r="AP16" s="45">
        <f>自然堂货架!AP16+'春夏货架（不含3nka）'!AP16</f>
        <v>0</v>
      </c>
      <c r="AQ16" s="41">
        <f>自然堂货架!AQ16+'春夏货架（不含3nka）'!AQ16</f>
        <v>0</v>
      </c>
      <c r="AR16" s="23">
        <f>自然堂货架!AR16+'春夏货架（不含3nka）'!AR16</f>
        <v>0</v>
      </c>
      <c r="AS16" s="19">
        <f t="shared" si="32"/>
        <v>0</v>
      </c>
      <c r="AT16" s="23">
        <f>自然堂货架!AT16+'春夏货架（不含3nka）'!AT16</f>
        <v>0</v>
      </c>
      <c r="AU16" s="23">
        <f>自然堂货架!AU16+'春夏货架（不含3nka）'!AU16</f>
        <v>0</v>
      </c>
      <c r="AV16" s="45">
        <f>自然堂货架!AV16+'春夏货架（不含3nka）'!AV16</f>
        <v>0</v>
      </c>
      <c r="AW16" s="41">
        <f>自然堂货架!AW16+'春夏货架（不含3nka）'!AW16</f>
        <v>0</v>
      </c>
      <c r="AX16" s="23">
        <f>自然堂货架!AX16+'春夏货架（不含3nka）'!AX16</f>
        <v>0</v>
      </c>
      <c r="AY16" s="19">
        <f t="shared" si="33"/>
        <v>0</v>
      </c>
      <c r="AZ16" s="23">
        <f>自然堂货架!AZ16+'春夏货架（不含3nka）'!AZ16</f>
        <v>0</v>
      </c>
      <c r="BA16" s="23">
        <f>自然堂货架!BA16+'春夏货架（不含3nka）'!BA16</f>
        <v>0</v>
      </c>
      <c r="BB16" s="45">
        <f>自然堂货架!BB16+'春夏货架（不含3nka）'!BB16</f>
        <v>0</v>
      </c>
      <c r="BC16" s="41">
        <f>自然堂货架!BC16+'春夏货架（不含3nka）'!BC16</f>
        <v>0</v>
      </c>
      <c r="BD16" s="23">
        <f>自然堂货架!BD16+'春夏货架（不含3nka）'!BD16</f>
        <v>0</v>
      </c>
      <c r="BE16" s="19">
        <f t="shared" si="34"/>
        <v>0</v>
      </c>
      <c r="BF16" s="23">
        <f>自然堂货架!BF16+'春夏货架（不含3nka）'!BF16</f>
        <v>0</v>
      </c>
      <c r="BG16" s="23">
        <f>自然堂货架!BG16+'春夏货架（不含3nka）'!BG16</f>
        <v>0</v>
      </c>
      <c r="BH16" s="45">
        <f>自然堂货架!BH16+'春夏货架（不含3nka）'!BH16</f>
        <v>0</v>
      </c>
      <c r="BI16" s="41">
        <f>自然堂货架!BI16+'春夏货架（不含3nka）'!BI16</f>
        <v>0</v>
      </c>
      <c r="BJ16" s="23">
        <f>自然堂货架!BJ16+'春夏货架（不含3nka）'!BJ16</f>
        <v>0</v>
      </c>
      <c r="BK16" s="19">
        <f t="shared" si="35"/>
        <v>0</v>
      </c>
      <c r="BL16" s="23">
        <f>自然堂货架!BL16+'春夏货架（不含3nka）'!BL16</f>
        <v>0</v>
      </c>
      <c r="BM16" s="23">
        <f>自然堂货架!BM16+'春夏货架（不含3nka）'!BM16</f>
        <v>0</v>
      </c>
      <c r="BN16" s="45">
        <f>自然堂货架!BN16+'春夏货架（不含3nka）'!BN16</f>
        <v>0</v>
      </c>
      <c r="BO16" s="41">
        <f>自然堂货架!BO16+'春夏货架（不含3nka）'!BO16</f>
        <v>0</v>
      </c>
      <c r="BP16" s="23">
        <f>自然堂货架!BP16+'春夏货架（不含3nka）'!BP16</f>
        <v>0</v>
      </c>
      <c r="BQ16" s="19">
        <f t="shared" si="36"/>
        <v>0</v>
      </c>
      <c r="BR16" s="23">
        <f>自然堂货架!BR16+'春夏货架（不含3nka）'!BR16</f>
        <v>0</v>
      </c>
      <c r="BS16" s="23">
        <f>自然堂货架!BS16+'春夏货架（不含3nka）'!BS16</f>
        <v>0</v>
      </c>
      <c r="BT16" s="45">
        <f>自然堂货架!BT16+'春夏货架（不含3nka）'!BT16</f>
        <v>0</v>
      </c>
      <c r="BU16" s="18">
        <f t="shared" si="37"/>
        <v>0</v>
      </c>
      <c r="BV16" s="19">
        <f t="shared" si="38"/>
        <v>0</v>
      </c>
      <c r="BW16" s="19">
        <f t="shared" si="39"/>
        <v>0</v>
      </c>
      <c r="BX16" s="19">
        <f t="shared" si="40"/>
        <v>0</v>
      </c>
      <c r="BY16" s="19">
        <f t="shared" si="40"/>
        <v>0</v>
      </c>
      <c r="BZ16" s="35">
        <f t="shared" si="40"/>
        <v>0</v>
      </c>
      <c r="CA16" s="24">
        <f t="shared" si="16"/>
        <v>0</v>
      </c>
      <c r="CB16" s="24">
        <f>CA16-货架事业部!CA16</f>
        <v>0</v>
      </c>
      <c r="CC16" s="24">
        <f>BZ16-[1]货架合计不含3nka!O16</f>
        <v>0</v>
      </c>
    </row>
    <row r="17" spans="1:81" outlineLevel="1" x14ac:dyDescent="0.4">
      <c r="A17" s="4" t="s">
        <v>38</v>
      </c>
      <c r="B17" s="54" t="s">
        <v>23</v>
      </c>
      <c r="C17" s="41">
        <f>自然堂货架!C17+'春夏货架（不含3nka）'!C17</f>
        <v>0</v>
      </c>
      <c r="D17" s="23">
        <f>自然堂货架!D17+'春夏货架（不含3nka）'!D17</f>
        <v>0</v>
      </c>
      <c r="E17" s="61">
        <f t="shared" si="0"/>
        <v>0</v>
      </c>
      <c r="F17" s="45">
        <f>自然堂货架!F17+'春夏货架（不含3nka）'!F17</f>
        <v>0</v>
      </c>
      <c r="G17" s="41">
        <f>自然堂货架!G17+'春夏货架（不含3nka）'!G17</f>
        <v>0</v>
      </c>
      <c r="H17" s="23">
        <f>自然堂货架!H17+'春夏货架（不含3nka）'!H17</f>
        <v>0</v>
      </c>
      <c r="I17" s="19">
        <f t="shared" si="26"/>
        <v>0</v>
      </c>
      <c r="J17" s="23">
        <f>自然堂货架!J17+'春夏货架（不含3nka）'!J17</f>
        <v>0</v>
      </c>
      <c r="K17" s="23">
        <f>自然堂货架!K17+'春夏货架（不含3nka）'!K17</f>
        <v>0</v>
      </c>
      <c r="L17" s="45">
        <f>自然堂货架!L17+'春夏货架（不含3nka）'!L17</f>
        <v>0</v>
      </c>
      <c r="M17" s="41">
        <f>自然堂货架!M17+'春夏货架（不含3nka）'!M17</f>
        <v>0</v>
      </c>
      <c r="N17" s="23">
        <f>自然堂货架!N17+'春夏货架（不含3nka）'!N17</f>
        <v>0</v>
      </c>
      <c r="O17" s="19">
        <f t="shared" si="27"/>
        <v>0</v>
      </c>
      <c r="P17" s="23">
        <f>自然堂货架!P17+'春夏货架（不含3nka）'!P17</f>
        <v>0</v>
      </c>
      <c r="Q17" s="23">
        <f>自然堂货架!Q17+'春夏货架（不含3nka）'!Q17</f>
        <v>0</v>
      </c>
      <c r="R17" s="45">
        <f>自然堂货架!R17+'春夏货架（不含3nka）'!R17</f>
        <v>0</v>
      </c>
      <c r="S17" s="41">
        <f>自然堂货架!S17+'春夏货架（不含3nka）'!S17</f>
        <v>0</v>
      </c>
      <c r="T17" s="23">
        <f>自然堂货架!T17+'春夏货架（不含3nka）'!T17</f>
        <v>0</v>
      </c>
      <c r="U17" s="19">
        <f t="shared" si="28"/>
        <v>0</v>
      </c>
      <c r="V17" s="23">
        <f>自然堂货架!V17+'春夏货架（不含3nka）'!V17</f>
        <v>0</v>
      </c>
      <c r="W17" s="23">
        <f>自然堂货架!W17+'春夏货架（不含3nka）'!W17</f>
        <v>0</v>
      </c>
      <c r="X17" s="45">
        <f>自然堂货架!X17+'春夏货架（不含3nka）'!X17</f>
        <v>0</v>
      </c>
      <c r="Y17" s="41">
        <f>自然堂货架!Y17+'春夏货架（不含3nka）'!Y17</f>
        <v>0</v>
      </c>
      <c r="Z17" s="23">
        <f>自然堂货架!Z17+'春夏货架（不含3nka）'!Z17</f>
        <v>0</v>
      </c>
      <c r="AA17" s="19">
        <f t="shared" si="29"/>
        <v>0</v>
      </c>
      <c r="AB17" s="23">
        <f>自然堂货架!AB17+'春夏货架（不含3nka）'!AB17</f>
        <v>0</v>
      </c>
      <c r="AC17" s="23">
        <f>自然堂货架!AC17+'春夏货架（不含3nka）'!AC17</f>
        <v>0</v>
      </c>
      <c r="AD17" s="45">
        <f>自然堂货架!AD17+'春夏货架（不含3nka）'!AD17</f>
        <v>0</v>
      </c>
      <c r="AE17" s="41">
        <f>自然堂货架!AE17+'春夏货架（不含3nka）'!AE17</f>
        <v>0</v>
      </c>
      <c r="AF17" s="23">
        <f>自然堂货架!AF17+'春夏货架（不含3nka）'!AF17</f>
        <v>0</v>
      </c>
      <c r="AG17" s="19">
        <f t="shared" si="30"/>
        <v>0</v>
      </c>
      <c r="AH17" s="23">
        <f>自然堂货架!AH17+'春夏货架（不含3nka）'!AH17</f>
        <v>0</v>
      </c>
      <c r="AI17" s="23">
        <f>自然堂货架!AI17+'春夏货架（不含3nka）'!AI17</f>
        <v>0</v>
      </c>
      <c r="AJ17" s="45">
        <f>自然堂货架!AJ17+'春夏货架（不含3nka）'!AJ17</f>
        <v>0</v>
      </c>
      <c r="AK17" s="41">
        <f>自然堂货架!AK17+'春夏货架（不含3nka）'!AK17</f>
        <v>0</v>
      </c>
      <c r="AL17" s="23">
        <f>自然堂货架!AL17+'春夏货架（不含3nka）'!AL17</f>
        <v>0</v>
      </c>
      <c r="AM17" s="19">
        <f t="shared" si="31"/>
        <v>0</v>
      </c>
      <c r="AN17" s="23">
        <f>自然堂货架!AN17+'春夏货架（不含3nka）'!AN17</f>
        <v>0</v>
      </c>
      <c r="AO17" s="23">
        <f>自然堂货架!AO17+'春夏货架（不含3nka）'!AO17</f>
        <v>0</v>
      </c>
      <c r="AP17" s="45">
        <f>自然堂货架!AP17+'春夏货架（不含3nka）'!AP17</f>
        <v>0</v>
      </c>
      <c r="AQ17" s="41">
        <f>自然堂货架!AQ17+'春夏货架（不含3nka）'!AQ17</f>
        <v>0</v>
      </c>
      <c r="AR17" s="23">
        <f>自然堂货架!AR17+'春夏货架（不含3nka）'!AR17</f>
        <v>0</v>
      </c>
      <c r="AS17" s="19">
        <f t="shared" si="32"/>
        <v>0</v>
      </c>
      <c r="AT17" s="23">
        <f>自然堂货架!AT17+'春夏货架（不含3nka）'!AT17</f>
        <v>0</v>
      </c>
      <c r="AU17" s="23">
        <f>自然堂货架!AU17+'春夏货架（不含3nka）'!AU17</f>
        <v>0</v>
      </c>
      <c r="AV17" s="45">
        <f>自然堂货架!AV17+'春夏货架（不含3nka）'!AV17</f>
        <v>0</v>
      </c>
      <c r="AW17" s="41">
        <f>自然堂货架!AW17+'春夏货架（不含3nka）'!AW17</f>
        <v>0</v>
      </c>
      <c r="AX17" s="23">
        <f>自然堂货架!AX17+'春夏货架（不含3nka）'!AX17</f>
        <v>0</v>
      </c>
      <c r="AY17" s="19">
        <f t="shared" si="33"/>
        <v>0</v>
      </c>
      <c r="AZ17" s="23">
        <f>自然堂货架!AZ17+'春夏货架（不含3nka）'!AZ17</f>
        <v>0</v>
      </c>
      <c r="BA17" s="23">
        <f>自然堂货架!BA17+'春夏货架（不含3nka）'!BA17</f>
        <v>0</v>
      </c>
      <c r="BB17" s="45">
        <f>自然堂货架!BB17+'春夏货架（不含3nka）'!BB17</f>
        <v>0</v>
      </c>
      <c r="BC17" s="41">
        <f>自然堂货架!BC17+'春夏货架（不含3nka）'!BC17</f>
        <v>0</v>
      </c>
      <c r="BD17" s="23">
        <f>自然堂货架!BD17+'春夏货架（不含3nka）'!BD17</f>
        <v>0</v>
      </c>
      <c r="BE17" s="19">
        <f t="shared" si="34"/>
        <v>0</v>
      </c>
      <c r="BF17" s="23">
        <f>自然堂货架!BF17+'春夏货架（不含3nka）'!BF17</f>
        <v>0</v>
      </c>
      <c r="BG17" s="23">
        <f>自然堂货架!BG17+'春夏货架（不含3nka）'!BG17</f>
        <v>0</v>
      </c>
      <c r="BH17" s="45">
        <f>自然堂货架!BH17+'春夏货架（不含3nka）'!BH17</f>
        <v>0</v>
      </c>
      <c r="BI17" s="41">
        <f>自然堂货架!BI17+'春夏货架（不含3nka）'!BI17</f>
        <v>0</v>
      </c>
      <c r="BJ17" s="23">
        <f>自然堂货架!BJ17+'春夏货架（不含3nka）'!BJ17</f>
        <v>0</v>
      </c>
      <c r="BK17" s="19">
        <f t="shared" si="35"/>
        <v>0</v>
      </c>
      <c r="BL17" s="23">
        <f>自然堂货架!BL17+'春夏货架（不含3nka）'!BL17</f>
        <v>0</v>
      </c>
      <c r="BM17" s="23">
        <f>自然堂货架!BM17+'春夏货架（不含3nka）'!BM17</f>
        <v>0</v>
      </c>
      <c r="BN17" s="45">
        <f>自然堂货架!BN17+'春夏货架（不含3nka）'!BN17</f>
        <v>0</v>
      </c>
      <c r="BO17" s="41">
        <f>自然堂货架!BO17+'春夏货架（不含3nka）'!BO17</f>
        <v>5.8183948299999996E-2</v>
      </c>
      <c r="BP17" s="23">
        <f>自然堂货架!BP17+'春夏货架（不含3nka）'!BP17</f>
        <v>0</v>
      </c>
      <c r="BQ17" s="19">
        <f t="shared" si="36"/>
        <v>5.8183948299999996E-2</v>
      </c>
      <c r="BR17" s="23">
        <f>自然堂货架!BR17+'春夏货架（不含3nka）'!BR17</f>
        <v>0</v>
      </c>
      <c r="BS17" s="23">
        <f>自然堂货架!BS17+'春夏货架（不含3nka）'!BS17</f>
        <v>0</v>
      </c>
      <c r="BT17" s="45">
        <f>自然堂货架!BT17+'春夏货架（不含3nka）'!BT17</f>
        <v>0</v>
      </c>
      <c r="BU17" s="18">
        <f t="shared" si="37"/>
        <v>0</v>
      </c>
      <c r="BV17" s="19">
        <f t="shared" si="38"/>
        <v>0</v>
      </c>
      <c r="BW17" s="19">
        <f t="shared" si="39"/>
        <v>0</v>
      </c>
      <c r="BX17" s="19">
        <f t="shared" si="40"/>
        <v>0</v>
      </c>
      <c r="BY17" s="19">
        <f t="shared" si="40"/>
        <v>0</v>
      </c>
      <c r="BZ17" s="35">
        <f t="shared" si="40"/>
        <v>0</v>
      </c>
      <c r="CA17" s="24">
        <f t="shared" si="16"/>
        <v>0</v>
      </c>
      <c r="CB17" s="24">
        <f>CA17-货架事业部!CA17</f>
        <v>-5.8183948299999996E-2</v>
      </c>
      <c r="CC17" s="24">
        <f>BZ17-[1]货架合计不含3nka!O17</f>
        <v>0</v>
      </c>
    </row>
    <row r="18" spans="1:81" outlineLevel="1" x14ac:dyDescent="0.4">
      <c r="A18" s="4" t="s">
        <v>39</v>
      </c>
      <c r="B18" s="54" t="s">
        <v>26</v>
      </c>
      <c r="C18" s="41">
        <f>自然堂货架!C18+'春夏货架（不含3nka）'!C18</f>
        <v>0.75471699999999997</v>
      </c>
      <c r="D18" s="23">
        <f>自然堂货架!D18+'春夏货架（不含3nka）'!D18</f>
        <v>6.8203379999999996</v>
      </c>
      <c r="E18" s="61">
        <f t="shared" si="0"/>
        <v>0.75471699999999997</v>
      </c>
      <c r="F18" s="45">
        <f>自然堂货架!F18+'春夏货架（不含3nka）'!F18</f>
        <v>0.75471699999999997</v>
      </c>
      <c r="G18" s="41">
        <f>自然堂货架!G18+'春夏货架（不含3nka）'!G18</f>
        <v>-28.175019999999996</v>
      </c>
      <c r="H18" s="23">
        <f>自然堂货架!H18+'春夏货架（不含3nka）'!H18</f>
        <v>0</v>
      </c>
      <c r="I18" s="19">
        <f t="shared" si="26"/>
        <v>-28.175019999999996</v>
      </c>
      <c r="J18" s="23">
        <f>自然堂货架!J18+'春夏货架（不含3nka）'!J18</f>
        <v>17.926834000000003</v>
      </c>
      <c r="K18" s="23">
        <f>自然堂货架!K18+'春夏货架（不含3nka）'!K18</f>
        <v>-28.175019999999996</v>
      </c>
      <c r="L18" s="45">
        <f>自然堂货架!L18+'春夏货架（不含3nka）'!L18</f>
        <v>-28.175019999999996</v>
      </c>
      <c r="M18" s="41">
        <f>自然堂货架!M18+'春夏货架（不含3nka）'!M18</f>
        <v>-9.9999999999999995E-7</v>
      </c>
      <c r="N18" s="23">
        <f>自然堂货架!N18+'春夏货架（不含3nka）'!N18</f>
        <v>0</v>
      </c>
      <c r="O18" s="19">
        <f t="shared" si="27"/>
        <v>-9.9999999999999995E-7</v>
      </c>
      <c r="P18" s="23">
        <f>自然堂货架!P18+'春夏货架（不含3nka）'!P18</f>
        <v>21.054039</v>
      </c>
      <c r="Q18" s="23">
        <f>自然堂货架!Q18+'春夏货架（不含3nka）'!Q18</f>
        <v>-9.9999999999999995E-7</v>
      </c>
      <c r="R18" s="45">
        <f>自然堂货架!R18+'春夏货架（不含3nka）'!R18</f>
        <v>-9.9999999999999995E-7</v>
      </c>
      <c r="S18" s="41">
        <f>自然堂货架!S18+'春夏货架（不含3nka）'!S18</f>
        <v>0</v>
      </c>
      <c r="T18" s="23">
        <f>自然堂货架!T18+'春夏货架（不含3nka）'!T18</f>
        <v>0</v>
      </c>
      <c r="U18" s="19">
        <f t="shared" si="28"/>
        <v>0</v>
      </c>
      <c r="V18" s="23">
        <f>自然堂货架!V18+'春夏货架（不含3nka）'!V18</f>
        <v>30.678617000000003</v>
      </c>
      <c r="W18" s="23">
        <f>自然堂货架!W18+'春夏货架（不含3nka）'!W18</f>
        <v>0</v>
      </c>
      <c r="X18" s="45">
        <f>自然堂货架!X18+'春夏货架（不含3nka）'!X18</f>
        <v>0</v>
      </c>
      <c r="Y18" s="41">
        <f>自然堂货架!Y18+'春夏货架（不含3nka）'!Y18</f>
        <v>7.0195709999999991</v>
      </c>
      <c r="Z18" s="23">
        <f>自然堂货架!Z18+'春夏货架（不含3nka）'!Z18</f>
        <v>0</v>
      </c>
      <c r="AA18" s="19">
        <f t="shared" si="29"/>
        <v>7.0195709999999991</v>
      </c>
      <c r="AB18" s="23">
        <f>自然堂货架!AB18+'春夏货架（不含3nka）'!AB18</f>
        <v>89.337687999999986</v>
      </c>
      <c r="AC18" s="23">
        <f>自然堂货架!AC18+'春夏货架（不含3nka）'!AC18</f>
        <v>7.0195709999999991</v>
      </c>
      <c r="AD18" s="45">
        <f>自然堂货架!AD18+'春夏货架（不含3nka）'!AD18</f>
        <v>7.0195709999999991</v>
      </c>
      <c r="AE18" s="41">
        <f>自然堂货架!AE18+'春夏货架（不含3nka）'!AE18</f>
        <v>-1.7447050000000002</v>
      </c>
      <c r="AF18" s="23">
        <f>自然堂货架!AF18+'春夏货架（不含3nka）'!AF18</f>
        <v>0</v>
      </c>
      <c r="AG18" s="19">
        <f t="shared" si="30"/>
        <v>-1.7447050000000002</v>
      </c>
      <c r="AH18" s="23">
        <f>自然堂货架!AH18+'春夏货架（不含3nka）'!AH18</f>
        <v>120.50912500000001</v>
      </c>
      <c r="AI18" s="23">
        <f>自然堂货架!AI18+'春夏货架（不含3nka）'!AI18</f>
        <v>-1.7447050000000002</v>
      </c>
      <c r="AJ18" s="45">
        <f>自然堂货架!AJ18+'春夏货架（不含3nka）'!AJ18</f>
        <v>-1.7447050000000002</v>
      </c>
      <c r="AK18" s="41">
        <f>自然堂货架!AK18+'春夏货架（不含3nka）'!AK18</f>
        <v>0.9281910000000001</v>
      </c>
      <c r="AL18" s="23">
        <f>自然堂货架!AL18+'春夏货架（不含3nka）'!AL18</f>
        <v>0</v>
      </c>
      <c r="AM18" s="19">
        <f t="shared" si="31"/>
        <v>0.9281910000000001</v>
      </c>
      <c r="AN18" s="23">
        <f>自然堂货架!AN18+'春夏货架（不含3nka）'!AN18</f>
        <v>224.30176499999996</v>
      </c>
      <c r="AO18" s="23">
        <f>自然堂货架!AO18+'春夏货架（不含3nka）'!AO18</f>
        <v>12.466666666666667</v>
      </c>
      <c r="AP18" s="45">
        <f>自然堂货架!AP18+'春夏货架（不含3nka）'!AP18</f>
        <v>12.466666666666667</v>
      </c>
      <c r="AQ18" s="41">
        <f>自然堂货架!AQ18+'春夏货架（不含3nka）'!AQ18</f>
        <v>0.36945599999999995</v>
      </c>
      <c r="AR18" s="23">
        <f>自然堂货架!AR18+'春夏货架（不含3nka）'!AR18</f>
        <v>0</v>
      </c>
      <c r="AS18" s="19">
        <f t="shared" si="32"/>
        <v>0.36945599999999995</v>
      </c>
      <c r="AT18" s="23">
        <f>自然堂货架!AT18+'春夏货架（不含3nka）'!AT18</f>
        <v>13.084445000000001</v>
      </c>
      <c r="AU18" s="23">
        <f>自然堂货架!AU18+'春夏货架（不含3nka）'!AU18</f>
        <v>1.4666666666666668</v>
      </c>
      <c r="AV18" s="45">
        <f>自然堂货架!AV18+'春夏货架（不含3nka）'!AV18</f>
        <v>1.4666666666666668</v>
      </c>
      <c r="AW18" s="41">
        <f>自然堂货架!AW18+'春夏货架（不含3nka）'!AW18</f>
        <v>0.87254799999999999</v>
      </c>
      <c r="AX18" s="23">
        <f>自然堂货架!AX18+'春夏货架（不含3nka）'!AX18</f>
        <v>0</v>
      </c>
      <c r="AY18" s="19">
        <f t="shared" si="33"/>
        <v>0.87254799999999999</v>
      </c>
      <c r="AZ18" s="23">
        <f>自然堂货架!AZ18+'春夏货架（不含3nka）'!AZ18</f>
        <v>-229.526723</v>
      </c>
      <c r="BA18" s="23">
        <f>自然堂货架!BA18+'春夏货架（不含3nka）'!BA18</f>
        <v>1.4666666666666668</v>
      </c>
      <c r="BB18" s="45">
        <f>自然堂货架!BB18+'春夏货架（不含3nka）'!BB18</f>
        <v>1.4666666666666668</v>
      </c>
      <c r="BC18" s="41">
        <f>自然堂货架!BC18+'春夏货架（不含3nka）'!BC18</f>
        <v>0.35650400000000004</v>
      </c>
      <c r="BD18" s="23">
        <f>自然堂货架!BD18+'春夏货架（不含3nka）'!BD18</f>
        <v>0</v>
      </c>
      <c r="BE18" s="19">
        <f t="shared" si="34"/>
        <v>0.35650400000000004</v>
      </c>
      <c r="BF18" s="23">
        <f>自然堂货架!BF18+'春夏货架（不含3nka）'!BF18</f>
        <v>66.454010000000011</v>
      </c>
      <c r="BG18" s="23">
        <f>自然堂货架!BG18+'春夏货架（不含3nka）'!BG18</f>
        <v>1.4666666666666668</v>
      </c>
      <c r="BH18" s="45">
        <f>自然堂货架!BH18+'春夏货架（不含3nka）'!BH18</f>
        <v>1.4666666666666668</v>
      </c>
      <c r="BI18" s="41">
        <f>自然堂货架!BI18+'春夏货架（不含3nka）'!BI18</f>
        <v>9.8214999999999997E-2</v>
      </c>
      <c r="BJ18" s="23">
        <f>自然堂货架!BJ18+'春夏货架（不含3nka）'!BJ18</f>
        <v>0</v>
      </c>
      <c r="BK18" s="19">
        <f t="shared" si="35"/>
        <v>9.8214999999999997E-2</v>
      </c>
      <c r="BL18" s="23">
        <f>自然堂货架!BL18+'春夏货架（不含3nka）'!BL18</f>
        <v>12.361200000000002</v>
      </c>
      <c r="BM18" s="23">
        <f>自然堂货架!BM18+'春夏货架（不含3nka）'!BM18</f>
        <v>1.4666666666666668</v>
      </c>
      <c r="BN18" s="45">
        <f>自然堂货架!BN18+'春夏货架（不含3nka）'!BN18</f>
        <v>1.4666666666666668</v>
      </c>
      <c r="BO18" s="41">
        <f>自然堂货架!BO18+'春夏货架（不含3nka）'!BO18</f>
        <v>33.864577059999995</v>
      </c>
      <c r="BP18" s="23">
        <f>自然堂货架!BP18+'春夏货架（不含3nka）'!BP18</f>
        <v>0</v>
      </c>
      <c r="BQ18" s="19">
        <f t="shared" si="36"/>
        <v>33.864577059999995</v>
      </c>
      <c r="BR18" s="23">
        <f>自然堂货架!BR18+'春夏货架（不含3nka）'!BR18</f>
        <v>12.861410000000001</v>
      </c>
      <c r="BS18" s="23">
        <f>自然堂货架!BS18+'春夏货架（不含3nka）'!BS18</f>
        <v>1.6686977524300137</v>
      </c>
      <c r="BT18" s="45">
        <f>自然堂货架!BT18+'春夏货架（不含3nka）'!BT18</f>
        <v>1.4666666666666668</v>
      </c>
      <c r="BU18" s="18">
        <f t="shared" si="37"/>
        <v>-19.520523999999998</v>
      </c>
      <c r="BV18" s="19">
        <f t="shared" si="38"/>
        <v>0</v>
      </c>
      <c r="BW18" s="19">
        <f t="shared" si="39"/>
        <v>-19.520523999999998</v>
      </c>
      <c r="BX18" s="19">
        <f t="shared" si="40"/>
        <v>385.86274799999984</v>
      </c>
      <c r="BY18" s="19">
        <f t="shared" si="40"/>
        <v>-2.143406914236651</v>
      </c>
      <c r="BZ18" s="35">
        <f t="shared" si="40"/>
        <v>-2.3454379999999979</v>
      </c>
      <c r="CA18" s="24">
        <f t="shared" si="16"/>
        <v>19.800000000000004</v>
      </c>
      <c r="CB18" s="24">
        <f>CA18-货架事业部!CA18</f>
        <v>5.4559469400000076</v>
      </c>
      <c r="CC18" s="24">
        <f>BZ18-[1]货架合计不含3nka!O18</f>
        <v>0</v>
      </c>
    </row>
    <row r="19" spans="1:81" outlineLevel="1" x14ac:dyDescent="0.4">
      <c r="A19" s="4" t="s">
        <v>40</v>
      </c>
      <c r="B19" s="54" t="s">
        <v>12</v>
      </c>
      <c r="C19" s="41">
        <f>自然堂货架!C19+'春夏货架（不含3nka）'!C19</f>
        <v>3.5606180000000003</v>
      </c>
      <c r="D19" s="23">
        <f>自然堂货架!D19+'春夏货架（不含3nka）'!D19</f>
        <v>14.423585000000001</v>
      </c>
      <c r="E19" s="61">
        <f t="shared" si="0"/>
        <v>3.5606180000000003</v>
      </c>
      <c r="F19" s="45">
        <f>自然堂货架!F19+'春夏货架（不含3nka）'!F19</f>
        <v>3.5606180000000003</v>
      </c>
      <c r="G19" s="41">
        <f>自然堂货架!G19+'春夏货架（不含3nka）'!G19</f>
        <v>-14.946161999999999</v>
      </c>
      <c r="H19" s="23">
        <f>自然堂货架!H19+'春夏货架（不含3nka）'!H19</f>
        <v>0</v>
      </c>
      <c r="I19" s="19">
        <f t="shared" si="26"/>
        <v>-14.946161999999999</v>
      </c>
      <c r="J19" s="23">
        <f>自然堂货架!J19+'春夏货架（不含3nka）'!J19</f>
        <v>294.05</v>
      </c>
      <c r="K19" s="23">
        <f>自然堂货架!K19+'春夏货架（不含3nka）'!K19</f>
        <v>-14.946161999999999</v>
      </c>
      <c r="L19" s="45">
        <f>自然堂货架!L19+'春夏货架（不含3nka）'!L19</f>
        <v>-14.946161999999999</v>
      </c>
      <c r="M19" s="41">
        <f>自然堂货架!M19+'春夏货架（不含3nka）'!M19</f>
        <v>0.109365</v>
      </c>
      <c r="N19" s="23">
        <f>自然堂货架!N19+'春夏货架（不含3nka）'!N19</f>
        <v>0</v>
      </c>
      <c r="O19" s="19">
        <f t="shared" si="27"/>
        <v>0.109365</v>
      </c>
      <c r="P19" s="23">
        <f>自然堂货架!P19+'春夏货架（不含3nka）'!P19</f>
        <v>-23.349257999999999</v>
      </c>
      <c r="Q19" s="23">
        <f>自然堂货架!Q19+'春夏货架（不含3nka）'!Q19</f>
        <v>0.109365</v>
      </c>
      <c r="R19" s="45">
        <f>自然堂货架!R19+'春夏货架（不含3nka）'!R19</f>
        <v>0.109365</v>
      </c>
      <c r="S19" s="41">
        <f>自然堂货架!S19+'春夏货架（不含3nka）'!S19</f>
        <v>0.77976500000000004</v>
      </c>
      <c r="T19" s="23">
        <f>自然堂货架!T19+'春夏货架（不含3nka）'!T19</f>
        <v>0</v>
      </c>
      <c r="U19" s="19">
        <f t="shared" si="28"/>
        <v>0.77976500000000004</v>
      </c>
      <c r="V19" s="23">
        <f>自然堂货架!V19+'春夏货架（不含3nka）'!V19</f>
        <v>-34.225825</v>
      </c>
      <c r="W19" s="23">
        <f>自然堂货架!W19+'春夏货架（不含3nka）'!W19</f>
        <v>0.77976500000000004</v>
      </c>
      <c r="X19" s="45">
        <f>自然堂货架!X19+'春夏货架（不含3nka）'!X19</f>
        <v>0.77976500000000004</v>
      </c>
      <c r="Y19" s="41">
        <f>自然堂货架!Y19+'春夏货架（不含3nka）'!Y19</f>
        <v>80.782038</v>
      </c>
      <c r="Z19" s="23">
        <f>自然堂货架!Z19+'春夏货架（不含3nka）'!Z19</f>
        <v>0</v>
      </c>
      <c r="AA19" s="19">
        <f t="shared" si="29"/>
        <v>80.782038</v>
      </c>
      <c r="AB19" s="23">
        <f>自然堂货架!AB19+'春夏货架（不含3nka）'!AB19</f>
        <v>-11.71</v>
      </c>
      <c r="AC19" s="23">
        <f>自然堂货架!AC19+'春夏货架（不含3nka）'!AC19</f>
        <v>80.782038</v>
      </c>
      <c r="AD19" s="45">
        <f>自然堂货架!AD19+'春夏货架（不含3nka）'!AD19</f>
        <v>80.782038</v>
      </c>
      <c r="AE19" s="41">
        <f>自然堂货架!AE19+'春夏货架（不含3nka）'!AE19</f>
        <v>0</v>
      </c>
      <c r="AF19" s="23">
        <f>自然堂货架!AF19+'春夏货架（不含3nka）'!AF19</f>
        <v>0</v>
      </c>
      <c r="AG19" s="19">
        <f t="shared" si="30"/>
        <v>0</v>
      </c>
      <c r="AH19" s="23">
        <f>自然堂货架!AH19+'春夏货架（不含3nka）'!AH19</f>
        <v>167.08246899999997</v>
      </c>
      <c r="AI19" s="23">
        <f>自然堂货架!AI19+'春夏货架（不含3nka）'!AI19</f>
        <v>0</v>
      </c>
      <c r="AJ19" s="45">
        <f>自然堂货架!AJ19+'春夏货架（不含3nka）'!AJ19</f>
        <v>0</v>
      </c>
      <c r="AK19" s="41">
        <f>自然堂货架!AK19+'春夏货架（不含3nka）'!AK19</f>
        <v>197.33301800000001</v>
      </c>
      <c r="AL19" s="23">
        <f>自然堂货架!AL19+'春夏货架（不含3nka）'!AL19</f>
        <v>0</v>
      </c>
      <c r="AM19" s="19">
        <f t="shared" si="31"/>
        <v>197.33301800000001</v>
      </c>
      <c r="AN19" s="23">
        <f>自然堂货架!AN19+'春夏货架（不含3nka）'!AN19</f>
        <v>-5.4302040000000176</v>
      </c>
      <c r="AO19" s="23">
        <f>自然堂货架!AO19+'春夏货架（不含3nka）'!AO19</f>
        <v>40</v>
      </c>
      <c r="AP19" s="45">
        <f>自然堂货架!AP19+'春夏货架（不含3nka）'!AP19</f>
        <v>40</v>
      </c>
      <c r="AQ19" s="41">
        <f>自然堂货架!AQ19+'春夏货架（不含3nka）'!AQ19</f>
        <v>1.4915089999999998</v>
      </c>
      <c r="AR19" s="23">
        <f>自然堂货架!AR19+'春夏货架（不含3nka）'!AR19</f>
        <v>0</v>
      </c>
      <c r="AS19" s="19">
        <f t="shared" si="32"/>
        <v>1.4915089999999998</v>
      </c>
      <c r="AT19" s="23">
        <f>自然堂货架!AT19+'春夏货架（不含3nka）'!AT19</f>
        <v>-19.459752999999985</v>
      </c>
      <c r="AU19" s="23">
        <f>自然堂货架!AU19+'春夏货架（不含3nka）'!AU19</f>
        <v>0</v>
      </c>
      <c r="AV19" s="45">
        <f>自然堂货架!AV19+'春夏货架（不含3nka）'!AV19</f>
        <v>0</v>
      </c>
      <c r="AW19" s="41">
        <f>自然堂货架!AW19+'春夏货架（不含3nka）'!AW19</f>
        <v>1.2989539999999999</v>
      </c>
      <c r="AX19" s="23">
        <f>自然堂货架!AX19+'春夏货架（不含3nka）'!AX19</f>
        <v>0</v>
      </c>
      <c r="AY19" s="19">
        <f t="shared" si="33"/>
        <v>1.2989539999999999</v>
      </c>
      <c r="AZ19" s="23">
        <f>自然堂货架!AZ19+'春夏货架（不含3nka）'!AZ19</f>
        <v>-54.740644000000003</v>
      </c>
      <c r="BA19" s="23">
        <f>自然堂货架!BA19+'春夏货架（不含3nka）'!BA19</f>
        <v>105</v>
      </c>
      <c r="BB19" s="45">
        <f>自然堂货架!BB19+'春夏货架（不含3nka）'!BB19</f>
        <v>105</v>
      </c>
      <c r="BC19" s="41">
        <f>自然堂货架!BC19+'春夏货架（不含3nka）'!BC19</f>
        <v>2.4320750000000002</v>
      </c>
      <c r="BD19" s="23">
        <f>自然堂货架!BD19+'春夏货架（不含3nka）'!BD19</f>
        <v>0</v>
      </c>
      <c r="BE19" s="19">
        <f t="shared" si="34"/>
        <v>2.4320750000000002</v>
      </c>
      <c r="BF19" s="23">
        <f>自然堂货架!BF19+'春夏货架（不含3nka）'!BF19</f>
        <v>-36.310092999999988</v>
      </c>
      <c r="BG19" s="23">
        <f>自然堂货架!BG19+'春夏货架（不含3nka）'!BG19</f>
        <v>10</v>
      </c>
      <c r="BH19" s="45">
        <f>自然堂货架!BH19+'春夏货架（不含3nka）'!BH19</f>
        <v>10</v>
      </c>
      <c r="BI19" s="41">
        <f>自然堂货架!BI19+'春夏货架（不含3nka）'!BI19</f>
        <v>0.52749500000000005</v>
      </c>
      <c r="BJ19" s="23">
        <f>自然堂货架!BJ19+'春夏货架（不含3nka）'!BJ19</f>
        <v>0</v>
      </c>
      <c r="BK19" s="19">
        <f t="shared" si="35"/>
        <v>0.52749500000000005</v>
      </c>
      <c r="BL19" s="23">
        <f>自然堂货架!BL19+'春夏货架（不含3nka）'!BL19</f>
        <v>-13.387014000000004</v>
      </c>
      <c r="BM19" s="23">
        <f>自然堂货架!BM19+'春夏货架（不含3nka）'!BM19</f>
        <v>30</v>
      </c>
      <c r="BN19" s="45">
        <f>自然堂货架!BN19+'春夏货架（不含3nka）'!BN19</f>
        <v>30</v>
      </c>
      <c r="BO19" s="41">
        <f>自然堂货架!BO19+'春夏货架（不含3nka）'!BO19</f>
        <v>19.026264000000001</v>
      </c>
      <c r="BP19" s="23">
        <f>自然堂货架!BP19+'春夏货架（不含3nka）'!BP19</f>
        <v>0</v>
      </c>
      <c r="BQ19" s="19">
        <f t="shared" si="36"/>
        <v>19.026264000000001</v>
      </c>
      <c r="BR19" s="23">
        <f>自然堂货架!BR19+'春夏货架（不含3nka）'!BR19</f>
        <v>-98.401527999999999</v>
      </c>
      <c r="BS19" s="23">
        <f>自然堂货架!BS19+'春夏货架（不含3nka）'!BS19</f>
        <v>160</v>
      </c>
      <c r="BT19" s="45">
        <f>自然堂货架!BT19+'春夏货架（不含3nka）'!BT19</f>
        <v>160</v>
      </c>
      <c r="BU19" s="18">
        <f t="shared" si="37"/>
        <v>273.368675</v>
      </c>
      <c r="BV19" s="19">
        <f t="shared" si="38"/>
        <v>0</v>
      </c>
      <c r="BW19" s="19">
        <f t="shared" si="39"/>
        <v>273.368675</v>
      </c>
      <c r="BX19" s="19">
        <f t="shared" si="40"/>
        <v>178.54173499999996</v>
      </c>
      <c r="BY19" s="19">
        <f t="shared" si="40"/>
        <v>415.28562399999998</v>
      </c>
      <c r="BZ19" s="35">
        <f t="shared" si="40"/>
        <v>415.28562399999998</v>
      </c>
      <c r="CA19" s="24">
        <f t="shared" si="16"/>
        <v>345</v>
      </c>
      <c r="CB19" s="24">
        <f>CA19-货架事业部!CA19</f>
        <v>14.729157999999984</v>
      </c>
      <c r="CC19" s="24">
        <f>BZ19-[1]货架合计不含3nka!O19</f>
        <v>0</v>
      </c>
    </row>
    <row r="20" spans="1:81" outlineLevel="1" x14ac:dyDescent="0.4">
      <c r="A20" s="4" t="s">
        <v>41</v>
      </c>
      <c r="B20" s="54" t="s">
        <v>11</v>
      </c>
      <c r="C20" s="41">
        <f>自然堂货架!C20+'春夏货架（不含3nka）'!C20</f>
        <v>1513.9465210000001</v>
      </c>
      <c r="D20" s="23">
        <f>自然堂货架!D20+'春夏货架（不含3nka）'!D20</f>
        <v>1142.0708500000001</v>
      </c>
      <c r="E20" s="61">
        <f t="shared" si="0"/>
        <v>1513.9465210000001</v>
      </c>
      <c r="F20" s="45">
        <f>自然堂货架!F20+'春夏货架（不含3nka）'!F20</f>
        <v>1513.9465210000001</v>
      </c>
      <c r="G20" s="41">
        <f>自然堂货架!G20+'春夏货架（不含3nka）'!G20</f>
        <v>870.55887799999982</v>
      </c>
      <c r="H20" s="23">
        <f>自然堂货架!H20+'春夏货架（不含3nka）'!H20</f>
        <v>0</v>
      </c>
      <c r="I20" s="19">
        <f t="shared" si="26"/>
        <v>870.55887799999982</v>
      </c>
      <c r="J20" s="23">
        <f>自然堂货架!J20+'春夏货架（不含3nka）'!J20</f>
        <v>1110.736617</v>
      </c>
      <c r="K20" s="23">
        <f>自然堂货架!K20+'春夏货架（不含3nka）'!K20</f>
        <v>870.55887799999982</v>
      </c>
      <c r="L20" s="45">
        <f>自然堂货架!L20+'春夏货架（不含3nka）'!L20</f>
        <v>870.55887799999982</v>
      </c>
      <c r="M20" s="41">
        <f>自然堂货架!M20+'春夏货架（不含3nka）'!M20</f>
        <v>650.21351699999991</v>
      </c>
      <c r="N20" s="23">
        <f>自然堂货架!N20+'春夏货架（不含3nka）'!N20</f>
        <v>0</v>
      </c>
      <c r="O20" s="19">
        <f t="shared" si="27"/>
        <v>650.21351699999991</v>
      </c>
      <c r="P20" s="23">
        <f>自然堂货架!P20+'春夏货架（不含3nka）'!P20</f>
        <v>1415.4386059999999</v>
      </c>
      <c r="Q20" s="23">
        <f>自然堂货架!Q20+'春夏货架（不含3nka）'!Q20</f>
        <v>650.21351699999991</v>
      </c>
      <c r="R20" s="45">
        <f>自然堂货架!R20+'春夏货架（不含3nka）'!R20</f>
        <v>650.21351699999991</v>
      </c>
      <c r="S20" s="41">
        <f>自然堂货架!S20+'春夏货架（不含3nka）'!S20</f>
        <v>1294.1058120058588</v>
      </c>
      <c r="T20" s="23">
        <f>自然堂货架!T20+'春夏货架（不含3nka）'!T20</f>
        <v>0</v>
      </c>
      <c r="U20" s="19">
        <f t="shared" si="28"/>
        <v>1294.1058120058588</v>
      </c>
      <c r="V20" s="23">
        <f>自然堂货架!V20+'春夏货架（不含3nka）'!V20</f>
        <v>2111.6692029999999</v>
      </c>
      <c r="W20" s="23">
        <f>自然堂货架!W20+'春夏货架（不含3nka）'!W20</f>
        <v>1294.1058120058588</v>
      </c>
      <c r="X20" s="45">
        <f>自然堂货架!X20+'春夏货架（不含3nka）'!X20</f>
        <v>1294.1058120058588</v>
      </c>
      <c r="Y20" s="41">
        <f>自然堂货架!Y20+'春夏货架（不含3nka）'!Y20</f>
        <v>980.05519100000015</v>
      </c>
      <c r="Z20" s="23">
        <f>自然堂货架!Z20+'春夏货架（不含3nka）'!Z20</f>
        <v>0</v>
      </c>
      <c r="AA20" s="19">
        <f t="shared" si="29"/>
        <v>980.05519100000015</v>
      </c>
      <c r="AB20" s="23">
        <f>自然堂货架!AB20+'春夏货架（不含3nka）'!AB20</f>
        <v>2472.5327649999999</v>
      </c>
      <c r="AC20" s="23">
        <f>自然堂货架!AC20+'春夏货架（不含3nka）'!AC20</f>
        <v>980.05519100000015</v>
      </c>
      <c r="AD20" s="45">
        <f>自然堂货架!AD20+'春夏货架（不含3nka）'!AD20</f>
        <v>980.05519100000015</v>
      </c>
      <c r="AE20" s="41">
        <f>自然堂货架!AE20+'春夏货架（不含3nka）'!AE20</f>
        <v>974.0048349999995</v>
      </c>
      <c r="AF20" s="23">
        <f>自然堂货架!AF20+'春夏货架（不含3nka）'!AF20</f>
        <v>0</v>
      </c>
      <c r="AG20" s="19">
        <f t="shared" si="30"/>
        <v>974.0048349999995</v>
      </c>
      <c r="AH20" s="23">
        <f>自然堂货架!AH20+'春夏货架（不含3nka）'!AH20</f>
        <v>1328.7645309999998</v>
      </c>
      <c r="AI20" s="23">
        <f>自然堂货架!AI20+'春夏货架（不含3nka）'!AI20</f>
        <v>974.0048349999995</v>
      </c>
      <c r="AJ20" s="45">
        <f>自然堂货架!AJ20+'春夏货架（不含3nka）'!AJ20</f>
        <v>974.0048349999995</v>
      </c>
      <c r="AK20" s="41">
        <f>自然堂货架!AK20+'春夏货架（不含3nka）'!AK20</f>
        <v>882.11897200000021</v>
      </c>
      <c r="AL20" s="23">
        <f>自然堂货架!AL20+'春夏货架（不含3nka）'!AL20</f>
        <v>0</v>
      </c>
      <c r="AM20" s="19">
        <f t="shared" si="31"/>
        <v>882.11897200000021</v>
      </c>
      <c r="AN20" s="23">
        <f>自然堂货架!AN20+'春夏货架（不含3nka）'!AN20</f>
        <v>1086.4362839999999</v>
      </c>
      <c r="AO20" s="23">
        <f>自然堂货架!AO20+'春夏货架（不含3nka）'!AO20</f>
        <v>1238.3915266603753</v>
      </c>
      <c r="AP20" s="45">
        <f>自然堂货架!AP20+'春夏货架（不含3nka）'!AP20</f>
        <v>1238.3915266603753</v>
      </c>
      <c r="AQ20" s="41">
        <f>自然堂货架!AQ20+'春夏货架（不含3nka）'!AQ20</f>
        <v>1296.4253350000001</v>
      </c>
      <c r="AR20" s="23">
        <f>自然堂货架!AR20+'春夏货架（不含3nka）'!AR20</f>
        <v>0</v>
      </c>
      <c r="AS20" s="19">
        <f t="shared" si="32"/>
        <v>1296.4253350000001</v>
      </c>
      <c r="AT20" s="23">
        <f>自然堂货架!AT20+'春夏货架（不含3nka）'!AT20</f>
        <v>2017.2681180009556</v>
      </c>
      <c r="AU20" s="23">
        <f>自然堂货架!AU20+'春夏货架（不含3nka）'!AU20</f>
        <v>1046.7525679690289</v>
      </c>
      <c r="AV20" s="45">
        <f>自然堂货架!AV20+'春夏货架（不含3nka）'!AV20</f>
        <v>1046.7525679690289</v>
      </c>
      <c r="AW20" s="41">
        <f>自然堂货架!AW20+'春夏货架（不含3nka）'!AW20</f>
        <v>1424.4509420000002</v>
      </c>
      <c r="AX20" s="23">
        <f>自然堂货架!AX20+'春夏货架（不含3nka）'!AX20</f>
        <v>0</v>
      </c>
      <c r="AY20" s="19">
        <f t="shared" si="33"/>
        <v>1424.4509420000002</v>
      </c>
      <c r="AZ20" s="23">
        <f>自然堂货架!AZ20+'春夏货架（不含3nka）'!AZ20</f>
        <v>1890.6271319999998</v>
      </c>
      <c r="BA20" s="23">
        <f>自然堂货架!BA20+'春夏货架（不含3nka）'!BA20</f>
        <v>1169.9478905333308</v>
      </c>
      <c r="BB20" s="45">
        <f>自然堂货架!BB20+'春夏货架（不含3nka）'!BB20</f>
        <v>1169.9478905333308</v>
      </c>
      <c r="BC20" s="41">
        <f>自然堂货架!BC20+'春夏货架（不含3nka）'!BC20</f>
        <v>1196.0958489999998</v>
      </c>
      <c r="BD20" s="23">
        <f>自然堂货架!BD20+'春夏货架（不含3nka）'!BD20</f>
        <v>0</v>
      </c>
      <c r="BE20" s="19">
        <f t="shared" si="34"/>
        <v>1196.0958489999998</v>
      </c>
      <c r="BF20" s="23">
        <f>自然堂货架!BF20+'春夏货架（不含3nka）'!BF20</f>
        <v>1926.1390120000001</v>
      </c>
      <c r="BG20" s="23">
        <f>自然堂货架!BG20+'春夏货架（不含3nka）'!BG20</f>
        <v>1194.2271160283649</v>
      </c>
      <c r="BH20" s="45">
        <f>自然堂货架!BH20+'春夏货架（不含3nka）'!BH20</f>
        <v>1194.2271160283649</v>
      </c>
      <c r="BI20" s="41">
        <f>自然堂货架!BI20+'春夏货架（不含3nka）'!BI20</f>
        <v>1450.8255039999999</v>
      </c>
      <c r="BJ20" s="23">
        <f>自然堂货架!BJ20+'春夏货架（不含3nka）'!BJ20</f>
        <v>0</v>
      </c>
      <c r="BK20" s="19">
        <f t="shared" si="35"/>
        <v>1450.8255039999999</v>
      </c>
      <c r="BL20" s="23">
        <f>自然堂货架!BL20+'春夏货架（不含3nka）'!BL20</f>
        <v>1946.5364940000002</v>
      </c>
      <c r="BM20" s="23">
        <f>自然堂货架!BM20+'春夏货架（不含3nka）'!BM20</f>
        <v>1418.4401554661122</v>
      </c>
      <c r="BN20" s="45">
        <f>自然堂货架!BN20+'春夏货架（不含3nka）'!BN20</f>
        <v>1363.8554500352907</v>
      </c>
      <c r="BO20" s="41">
        <f>自然堂货架!BO20+'春夏货架（不含3nka）'!BO20</f>
        <v>4283.4028370000005</v>
      </c>
      <c r="BP20" s="23">
        <f>自然堂货架!BP20+'春夏货架（不含3nka）'!BP20</f>
        <v>0</v>
      </c>
      <c r="BQ20" s="19">
        <f t="shared" si="36"/>
        <v>4283.4028370000005</v>
      </c>
      <c r="BR20" s="23">
        <f>自然堂货架!BR20+'春夏货架（不含3nka）'!BR20</f>
        <v>2647.5324339999997</v>
      </c>
      <c r="BS20" s="23">
        <f>自然堂货架!BS20+'春夏货架（不含3nka）'!BS20</f>
        <v>1265.7539409081123</v>
      </c>
      <c r="BT20" s="45">
        <f>自然堂货架!BT20+'春夏货架（不含3nka）'!BT20</f>
        <v>1118.3399725819418</v>
      </c>
      <c r="BU20" s="18">
        <f t="shared" si="37"/>
        <v>12532.801356005859</v>
      </c>
      <c r="BV20" s="19">
        <f t="shared" si="38"/>
        <v>0</v>
      </c>
      <c r="BW20" s="19">
        <f t="shared" si="39"/>
        <v>12532.801356005859</v>
      </c>
      <c r="BX20" s="19">
        <f t="shared" si="40"/>
        <v>21095.752046000955</v>
      </c>
      <c r="BY20" s="19">
        <f t="shared" si="40"/>
        <v>13616.397951571184</v>
      </c>
      <c r="BZ20" s="35">
        <f t="shared" si="40"/>
        <v>13414.399277814191</v>
      </c>
      <c r="CA20" s="24">
        <f t="shared" si="16"/>
        <v>7131.5145238083333</v>
      </c>
      <c r="CB20" s="24">
        <f>CA20-货架事业部!CA20</f>
        <v>-9688.5648281975245</v>
      </c>
      <c r="CC20" s="24">
        <f>BZ20-[1]货架合计不含3nka!O20</f>
        <v>0</v>
      </c>
    </row>
    <row r="21" spans="1:81" outlineLevel="1" x14ac:dyDescent="0.4">
      <c r="A21" s="4" t="s">
        <v>42</v>
      </c>
      <c r="B21" s="53" t="s">
        <v>31</v>
      </c>
      <c r="C21" s="41">
        <f>自然堂货架!C21+'春夏货架（不含3nka）'!C21</f>
        <v>0</v>
      </c>
      <c r="D21" s="23">
        <f>自然堂货架!D21+'春夏货架（不含3nka）'!D21</f>
        <v>0</v>
      </c>
      <c r="E21" s="61">
        <f t="shared" si="0"/>
        <v>0</v>
      </c>
      <c r="F21" s="45">
        <f>自然堂货架!F21+'春夏货架（不含3nka）'!F21</f>
        <v>0</v>
      </c>
      <c r="G21" s="41">
        <f>自然堂货架!G21+'春夏货架（不含3nka）'!G21</f>
        <v>40.313170999999997</v>
      </c>
      <c r="H21" s="23">
        <f>自然堂货架!H21+'春夏货架（不含3nka）'!H21</f>
        <v>0</v>
      </c>
      <c r="I21" s="19">
        <f t="shared" si="26"/>
        <v>40.313170999999997</v>
      </c>
      <c r="J21" s="23">
        <f>自然堂货架!J21+'春夏货架（不含3nka）'!J21</f>
        <v>0.361068</v>
      </c>
      <c r="K21" s="23">
        <f>自然堂货架!K21+'春夏货架（不含3nka）'!K21</f>
        <v>40.313170999999997</v>
      </c>
      <c r="L21" s="45">
        <f>自然堂货架!L21+'春夏货架（不含3nka）'!L21</f>
        <v>40.313170999999997</v>
      </c>
      <c r="M21" s="41">
        <f>自然堂货架!M21+'春夏货架（不含3nka）'!M21</f>
        <v>14.650846</v>
      </c>
      <c r="N21" s="23">
        <f>自然堂货架!N21+'春夏货架（不含3nka）'!N21</f>
        <v>0</v>
      </c>
      <c r="O21" s="19">
        <f t="shared" si="27"/>
        <v>14.650846</v>
      </c>
      <c r="P21" s="23">
        <f>自然堂货架!P21+'春夏货架（不含3nka）'!P21</f>
        <v>0</v>
      </c>
      <c r="Q21" s="23">
        <f>自然堂货架!Q21+'春夏货架（不含3nka）'!Q21</f>
        <v>14.650846</v>
      </c>
      <c r="R21" s="45">
        <f>自然堂货架!R21+'春夏货架（不含3nka）'!R21</f>
        <v>14.650846</v>
      </c>
      <c r="S21" s="41">
        <f>自然堂货架!S21+'春夏货架（不含3nka）'!S21</f>
        <v>14.639495999999999</v>
      </c>
      <c r="T21" s="23">
        <f>自然堂货架!T21+'春夏货架（不含3nka）'!T21</f>
        <v>0</v>
      </c>
      <c r="U21" s="19">
        <f t="shared" si="28"/>
        <v>14.639495999999999</v>
      </c>
      <c r="V21" s="23">
        <f>自然堂货架!V21+'春夏货架（不含3nka）'!V21</f>
        <v>0</v>
      </c>
      <c r="W21" s="23">
        <f>自然堂货架!W21+'春夏货架（不含3nka）'!W21</f>
        <v>14.639495999999999</v>
      </c>
      <c r="X21" s="45">
        <f>自然堂货架!X21+'春夏货架（不含3nka）'!X21</f>
        <v>14.639495999999999</v>
      </c>
      <c r="Y21" s="41">
        <f>自然堂货架!Y21+'春夏货架（不含3nka）'!Y21</f>
        <v>14.736723999999999</v>
      </c>
      <c r="Z21" s="23">
        <f>自然堂货架!Z21+'春夏货架（不含3nka）'!Z21</f>
        <v>0</v>
      </c>
      <c r="AA21" s="19">
        <f t="shared" si="29"/>
        <v>14.736723999999999</v>
      </c>
      <c r="AB21" s="23">
        <f>自然堂货架!AB21+'春夏货架（不含3nka）'!AB21</f>
        <v>0</v>
      </c>
      <c r="AC21" s="23">
        <f>自然堂货架!AC21+'春夏货架（不含3nka）'!AC21</f>
        <v>14.736723999999999</v>
      </c>
      <c r="AD21" s="45">
        <f>自然堂货架!AD21+'春夏货架（不含3nka）'!AD21</f>
        <v>14.736723999999999</v>
      </c>
      <c r="AE21" s="41">
        <f>自然堂货架!AE21+'春夏货架（不含3nka）'!AE21</f>
        <v>29.535544000000002</v>
      </c>
      <c r="AF21" s="23">
        <f>自然堂货架!AF21+'春夏货架（不含3nka）'!AF21</f>
        <v>0</v>
      </c>
      <c r="AG21" s="19">
        <f t="shared" si="30"/>
        <v>29.535544000000002</v>
      </c>
      <c r="AH21" s="23">
        <f>自然堂货架!AH21+'春夏货架（不含3nka）'!AH21</f>
        <v>9.5810680000000001</v>
      </c>
      <c r="AI21" s="23">
        <f>自然堂货架!AI21+'春夏货架（不含3nka）'!AI21</f>
        <v>29.535544000000002</v>
      </c>
      <c r="AJ21" s="45">
        <f>自然堂货架!AJ21+'春夏货架（不含3nka）'!AJ21</f>
        <v>29.535544000000002</v>
      </c>
      <c r="AK21" s="41">
        <f>自然堂货架!AK21+'春夏货架（不含3nka）'!AK21</f>
        <v>-7.5000000000000002E-4</v>
      </c>
      <c r="AL21" s="23">
        <f>自然堂货架!AL21+'春夏货架（不含3nka）'!AL21</f>
        <v>0</v>
      </c>
      <c r="AM21" s="19">
        <f t="shared" si="31"/>
        <v>-7.5000000000000002E-4</v>
      </c>
      <c r="AN21" s="23">
        <f>自然堂货架!AN21+'春夏货架（不含3nka）'!AN21</f>
        <v>0</v>
      </c>
      <c r="AO21" s="23">
        <f>自然堂货架!AO21+'春夏货架（不含3nka）'!AO21</f>
        <v>0</v>
      </c>
      <c r="AP21" s="45">
        <f>自然堂货架!AP21+'春夏货架（不含3nka）'!AP21</f>
        <v>0</v>
      </c>
      <c r="AQ21" s="41">
        <f>自然堂货架!AQ21+'春夏货架（不含3nka）'!AQ21</f>
        <v>0</v>
      </c>
      <c r="AR21" s="23">
        <f>自然堂货架!AR21+'春夏货架（不含3nka）'!AR21</f>
        <v>0</v>
      </c>
      <c r="AS21" s="19">
        <f t="shared" si="32"/>
        <v>0</v>
      </c>
      <c r="AT21" s="23">
        <f>自然堂货架!AT21+'春夏货架（不含3nka）'!AT21</f>
        <v>0</v>
      </c>
      <c r="AU21" s="23">
        <f>自然堂货架!AU21+'春夏货架（不含3nka）'!AU21</f>
        <v>0</v>
      </c>
      <c r="AV21" s="45">
        <f>自然堂货架!AV21+'春夏货架（不含3nka）'!AV21</f>
        <v>0</v>
      </c>
      <c r="AW21" s="41">
        <f>自然堂货架!AW21+'春夏货架（不含3nka）'!AW21</f>
        <v>0</v>
      </c>
      <c r="AX21" s="23">
        <f>自然堂货架!AX21+'春夏货架（不含3nka）'!AX21</f>
        <v>0</v>
      </c>
      <c r="AY21" s="19">
        <f t="shared" si="33"/>
        <v>0</v>
      </c>
      <c r="AZ21" s="23">
        <f>自然堂货架!AZ21+'春夏货架（不含3nka）'!AZ21</f>
        <v>0</v>
      </c>
      <c r="BA21" s="23">
        <f>自然堂货架!BA21+'春夏货架（不含3nka）'!BA21</f>
        <v>0</v>
      </c>
      <c r="BB21" s="45">
        <f>自然堂货架!BB21+'春夏货架（不含3nka）'!BB21</f>
        <v>0</v>
      </c>
      <c r="BC21" s="41">
        <f>自然堂货架!BC21+'春夏货架（不含3nka）'!BC21</f>
        <v>0</v>
      </c>
      <c r="BD21" s="23">
        <f>自然堂货架!BD21+'春夏货架（不含3nka）'!BD21</f>
        <v>0</v>
      </c>
      <c r="BE21" s="19">
        <f t="shared" si="34"/>
        <v>0</v>
      </c>
      <c r="BF21" s="23">
        <f>自然堂货架!BF21+'春夏货架（不含3nka）'!BF21</f>
        <v>0.166184</v>
      </c>
      <c r="BG21" s="23">
        <f>自然堂货架!BG21+'春夏货架（不含3nka）'!BG21</f>
        <v>0</v>
      </c>
      <c r="BH21" s="45">
        <f>自然堂货架!BH21+'春夏货架（不含3nka）'!BH21</f>
        <v>0</v>
      </c>
      <c r="BI21" s="41">
        <f>自然堂货架!BI21+'春夏货架（不含3nka）'!BI21</f>
        <v>0</v>
      </c>
      <c r="BJ21" s="23">
        <f>自然堂货架!BJ21+'春夏货架（不含3nka）'!BJ21</f>
        <v>0</v>
      </c>
      <c r="BK21" s="19">
        <f t="shared" si="35"/>
        <v>0</v>
      </c>
      <c r="BL21" s="23">
        <f>自然堂货架!BL21+'春夏货架（不含3nka）'!BL21</f>
        <v>14.651821</v>
      </c>
      <c r="BM21" s="23">
        <f>自然堂货架!BM21+'春夏货架（不含3nka）'!BM21</f>
        <v>0</v>
      </c>
      <c r="BN21" s="45">
        <f>自然堂货架!BN21+'春夏货架（不含3nka）'!BN21</f>
        <v>0</v>
      </c>
      <c r="BO21" s="41">
        <f>自然堂货架!BO21+'春夏货架（不含3nka）'!BO21</f>
        <v>0</v>
      </c>
      <c r="BP21" s="23">
        <f>自然堂货架!BP21+'春夏货架（不含3nka）'!BP21</f>
        <v>0</v>
      </c>
      <c r="BQ21" s="19">
        <f t="shared" si="36"/>
        <v>0</v>
      </c>
      <c r="BR21" s="23">
        <f>自然堂货架!BR21+'春夏货架（不含3nka）'!BR21</f>
        <v>14.651596</v>
      </c>
      <c r="BS21" s="23">
        <f>自然堂货架!BS21+'春夏货架（不含3nka）'!BS21</f>
        <v>0</v>
      </c>
      <c r="BT21" s="45">
        <f>自然堂货架!BT21+'春夏货架（不含3nka）'!BT21</f>
        <v>0</v>
      </c>
      <c r="BU21" s="18">
        <f t="shared" si="37"/>
        <v>113.87503099999999</v>
      </c>
      <c r="BV21" s="19">
        <f t="shared" si="38"/>
        <v>0</v>
      </c>
      <c r="BW21" s="19">
        <f t="shared" si="39"/>
        <v>113.87503099999999</v>
      </c>
      <c r="BX21" s="19">
        <f t="shared" si="40"/>
        <v>39.411736999999995</v>
      </c>
      <c r="BY21" s="19">
        <f t="shared" si="40"/>
        <v>113.87578099999999</v>
      </c>
      <c r="BZ21" s="35">
        <f t="shared" si="40"/>
        <v>113.87578099999999</v>
      </c>
      <c r="CA21" s="24">
        <f t="shared" si="16"/>
        <v>0</v>
      </c>
      <c r="CB21" s="24">
        <f>CA21-货架事业部!CA21</f>
        <v>-113.87503099999999</v>
      </c>
      <c r="CC21" s="24">
        <f>BZ21-[1]货架合计不含3nka!O21</f>
        <v>-108.99999999999994</v>
      </c>
    </row>
    <row r="22" spans="1:81" outlineLevel="1" x14ac:dyDescent="0.4">
      <c r="A22" s="4" t="s">
        <v>43</v>
      </c>
      <c r="B22" s="53" t="s">
        <v>32</v>
      </c>
      <c r="C22" s="41">
        <f>自然堂货架!C22+'春夏货架（不含3nka）'!C22</f>
        <v>259.30191500000001</v>
      </c>
      <c r="D22" s="23">
        <f>自然堂货架!D22+'春夏货架（不含3nka）'!D22</f>
        <v>80.110208999999998</v>
      </c>
      <c r="E22" s="61">
        <f t="shared" si="0"/>
        <v>259.30191500000001</v>
      </c>
      <c r="F22" s="45">
        <f>自然堂货架!F22+'春夏货架（不含3nka）'!F22</f>
        <v>259.30191500000001</v>
      </c>
      <c r="G22" s="41">
        <f>自然堂货架!G22+'春夏货架（不含3nka）'!G22</f>
        <v>264.45105700000005</v>
      </c>
      <c r="H22" s="23">
        <f>自然堂货架!H22+'春夏货架（不含3nka）'!H22</f>
        <v>0</v>
      </c>
      <c r="I22" s="19">
        <f t="shared" si="26"/>
        <v>264.45105700000005</v>
      </c>
      <c r="J22" s="23">
        <f>自然堂货架!J22+'春夏货架（不含3nka）'!J22</f>
        <v>138.17090300000001</v>
      </c>
      <c r="K22" s="23">
        <f>自然堂货架!K22+'春夏货架（不含3nka）'!K22</f>
        <v>264.45105700000005</v>
      </c>
      <c r="L22" s="45">
        <f>自然堂货架!L22+'春夏货架（不含3nka）'!L22</f>
        <v>264.45105700000005</v>
      </c>
      <c r="M22" s="41">
        <f>自然堂货架!M22+'春夏货架（不含3nka）'!M22</f>
        <v>220.416854</v>
      </c>
      <c r="N22" s="23">
        <f>自然堂货架!N22+'春夏货架（不含3nka）'!N22</f>
        <v>0</v>
      </c>
      <c r="O22" s="19">
        <f t="shared" si="27"/>
        <v>220.416854</v>
      </c>
      <c r="P22" s="23">
        <f>自然堂货架!P22+'春夏货架（不含3nka）'!P22</f>
        <v>162.12003300000003</v>
      </c>
      <c r="Q22" s="23">
        <f>自然堂货架!Q22+'春夏货架（不含3nka）'!Q22</f>
        <v>220.416854</v>
      </c>
      <c r="R22" s="45">
        <f>自然堂货架!R22+'春夏货架（不含3nka）'!R22</f>
        <v>220.416854</v>
      </c>
      <c r="S22" s="41">
        <f>自然堂货架!S22+'春夏货架（不含3nka）'!S22</f>
        <v>214.98008199999998</v>
      </c>
      <c r="T22" s="23">
        <f>自然堂货架!T22+'春夏货架（不含3nka）'!T22</f>
        <v>0</v>
      </c>
      <c r="U22" s="19">
        <f t="shared" si="28"/>
        <v>214.98008199999998</v>
      </c>
      <c r="V22" s="23">
        <f>自然堂货架!V22+'春夏货架（不含3nka）'!V22</f>
        <v>178.70056199999999</v>
      </c>
      <c r="W22" s="23">
        <f>自然堂货架!W22+'春夏货架（不含3nka）'!W22</f>
        <v>214.98008199999998</v>
      </c>
      <c r="X22" s="45">
        <f>自然堂货架!X22+'春夏货架（不含3nka）'!X22</f>
        <v>214.98008199999998</v>
      </c>
      <c r="Y22" s="41">
        <f>自然堂货架!Y22+'春夏货架（不含3nka）'!Y22</f>
        <v>233.82172299999999</v>
      </c>
      <c r="Z22" s="23">
        <f>自然堂货架!Z22+'春夏货架（不含3nka）'!Z22</f>
        <v>0</v>
      </c>
      <c r="AA22" s="19">
        <f t="shared" si="29"/>
        <v>233.82172299999999</v>
      </c>
      <c r="AB22" s="23">
        <f>自然堂货架!AB22+'春夏货架（不含3nka）'!AB22</f>
        <v>195.17313700000005</v>
      </c>
      <c r="AC22" s="23">
        <f>自然堂货架!AC22+'春夏货架（不含3nka）'!AC22</f>
        <v>233.82172299999999</v>
      </c>
      <c r="AD22" s="45">
        <f>自然堂货架!AD22+'春夏货架（不含3nka）'!AD22</f>
        <v>233.82172299999999</v>
      </c>
      <c r="AE22" s="41">
        <f>自然堂货架!AE22+'春夏货架（不含3nka）'!AE22</f>
        <v>200.522606</v>
      </c>
      <c r="AF22" s="23">
        <f>自然堂货架!AF22+'春夏货架（不含3nka）'!AF22</f>
        <v>0</v>
      </c>
      <c r="AG22" s="19">
        <f t="shared" si="30"/>
        <v>200.522606</v>
      </c>
      <c r="AH22" s="23">
        <f>自然堂货架!AH22+'春夏货架（不含3nka）'!AH22</f>
        <v>221.09913300000005</v>
      </c>
      <c r="AI22" s="23">
        <f>自然堂货架!AI22+'春夏货架（不含3nka）'!AI22</f>
        <v>200.522606</v>
      </c>
      <c r="AJ22" s="45">
        <f>自然堂货架!AJ22+'春夏货架（不含3nka）'!AJ22</f>
        <v>200.522606</v>
      </c>
      <c r="AK22" s="41">
        <f>自然堂货架!AK22+'春夏货架（不含3nka）'!AK22</f>
        <v>187.7024080000001</v>
      </c>
      <c r="AL22" s="23">
        <f>自然堂货架!AL22+'春夏货架（不含3nka）'!AL22</f>
        <v>0</v>
      </c>
      <c r="AM22" s="19">
        <f t="shared" si="31"/>
        <v>187.7024080000001</v>
      </c>
      <c r="AN22" s="23">
        <f>自然堂货架!AN22+'春夏货架（不含3nka）'!AN22</f>
        <v>250.24233500000003</v>
      </c>
      <c r="AO22" s="23">
        <f>自然堂货架!AO22+'春夏货架（不含3nka）'!AO22</f>
        <v>233.47166366666664</v>
      </c>
      <c r="AP22" s="45">
        <f>自然堂货架!AP22+'春夏货架（不含3nka）'!AP22</f>
        <v>233.47166366666664</v>
      </c>
      <c r="AQ22" s="41">
        <f>自然堂货架!AQ22+'春夏货架（不含3nka）'!AQ22</f>
        <v>218.02074999999982</v>
      </c>
      <c r="AR22" s="23">
        <f>自然堂货架!AR22+'春夏货架（不含3nka）'!AR22</f>
        <v>0</v>
      </c>
      <c r="AS22" s="19">
        <f t="shared" si="32"/>
        <v>218.02074999999982</v>
      </c>
      <c r="AT22" s="23">
        <f>自然堂货架!AT22+'春夏货架（不含3nka）'!AT22</f>
        <v>223.40230099999999</v>
      </c>
      <c r="AU22" s="23">
        <f>自然堂货架!AU22+'春夏货架（不含3nka）'!AU22</f>
        <v>253.47166366666661</v>
      </c>
      <c r="AV22" s="45">
        <f>自然堂货架!AV22+'春夏货架（不含3nka）'!AV22</f>
        <v>253.47166366666661</v>
      </c>
      <c r="AW22" s="41">
        <f>自然堂货架!AW22+'春夏货架（不含3nka）'!AW22</f>
        <v>243.33959799999988</v>
      </c>
      <c r="AX22" s="23">
        <f>自然堂货架!AX22+'春夏货架（不含3nka）'!AX22</f>
        <v>0</v>
      </c>
      <c r="AY22" s="19">
        <f t="shared" si="33"/>
        <v>243.33959799999988</v>
      </c>
      <c r="AZ22" s="23">
        <f>自然堂货架!AZ22+'春夏货架（不含3nka）'!AZ22</f>
        <v>229.75918100000001</v>
      </c>
      <c r="BA22" s="23">
        <f>自然堂货架!BA22+'春夏货架（不含3nka）'!BA22</f>
        <v>253.47166366666661</v>
      </c>
      <c r="BB22" s="45">
        <f>自然堂货架!BB22+'春夏货架（不含3nka）'!BB22</f>
        <v>253.47166366666661</v>
      </c>
      <c r="BC22" s="41">
        <f>自然堂货架!BC22+'春夏货架（不含3nka）'!BC22</f>
        <v>271.79310246</v>
      </c>
      <c r="BD22" s="23">
        <f>自然堂货架!BD22+'春夏货架（不含3nka）'!BD22</f>
        <v>0</v>
      </c>
      <c r="BE22" s="19">
        <f t="shared" si="34"/>
        <v>271.79310246</v>
      </c>
      <c r="BF22" s="23">
        <f>自然堂货架!BF22+'春夏货架（不含3nka）'!BF22</f>
        <v>259.95702</v>
      </c>
      <c r="BG22" s="23">
        <f>自然堂货架!BG22+'春夏货架（不含3nka）'!BG22</f>
        <v>253.47166366666661</v>
      </c>
      <c r="BH22" s="45">
        <f>自然堂货架!BH22+'春夏货架（不含3nka）'!BH22</f>
        <v>253.47166366666661</v>
      </c>
      <c r="BI22" s="41">
        <f>自然堂货架!BI22+'春夏货架（不含3nka）'!BI22</f>
        <v>198.74480187000003</v>
      </c>
      <c r="BJ22" s="23">
        <f>自然堂货架!BJ22+'春夏货架（不含3nka）'!BJ22</f>
        <v>0</v>
      </c>
      <c r="BK22" s="19">
        <f t="shared" si="35"/>
        <v>198.74480187000003</v>
      </c>
      <c r="BL22" s="23">
        <f>自然堂货架!BL22+'春夏货架（不含3nka）'!BL22</f>
        <v>249.52925300000001</v>
      </c>
      <c r="BM22" s="23">
        <f>自然堂货架!BM22+'春夏货架（不含3nka）'!BM22</f>
        <v>253.47166366666661</v>
      </c>
      <c r="BN22" s="45">
        <f>自然堂货架!BN22+'春夏货架（不含3nka）'!BN22</f>
        <v>253.47166366666661</v>
      </c>
      <c r="BO22" s="41">
        <f>自然堂货架!BO22+'春夏货架（不含3nka）'!BO22</f>
        <v>411.2640744900001</v>
      </c>
      <c r="BP22" s="23">
        <f>自然堂货架!BP22+'春夏货架（不含3nka）'!BP22</f>
        <v>0</v>
      </c>
      <c r="BQ22" s="19">
        <f t="shared" si="36"/>
        <v>411.2640744900001</v>
      </c>
      <c r="BR22" s="23">
        <f>自然堂货架!BR22+'春夏货架（不含3nka）'!BR22</f>
        <v>524.73589799999991</v>
      </c>
      <c r="BS22" s="23">
        <f>自然堂货架!BS22+'春夏货架（不含3nka）'!BS22</f>
        <v>292.48201405666669</v>
      </c>
      <c r="BT22" s="45">
        <f>自然堂货架!BT22+'春夏货架（不含3nka）'!BT22</f>
        <v>253.47166366666661</v>
      </c>
      <c r="BU22" s="18">
        <f t="shared" si="37"/>
        <v>2513.0948973300001</v>
      </c>
      <c r="BV22" s="19">
        <f t="shared" si="38"/>
        <v>0</v>
      </c>
      <c r="BW22" s="19">
        <f t="shared" si="39"/>
        <v>2513.0948973300001</v>
      </c>
      <c r="BX22" s="19">
        <f t="shared" si="40"/>
        <v>2712.999965</v>
      </c>
      <c r="BY22" s="19">
        <f t="shared" si="40"/>
        <v>2933.3345693900001</v>
      </c>
      <c r="BZ22" s="35">
        <f t="shared" si="40"/>
        <v>2894.3242190000001</v>
      </c>
      <c r="CA22" s="24">
        <f t="shared" si="16"/>
        <v>1500.8299819999997</v>
      </c>
      <c r="CB22" s="24">
        <f>CA22-货架事业部!CA22</f>
        <v>-1423.5289898200003</v>
      </c>
      <c r="CC22" s="24">
        <f>BZ22-[1]货架合计不含3nka!O22</f>
        <v>109.00000000000091</v>
      </c>
    </row>
    <row r="23" spans="1:81" outlineLevel="1" x14ac:dyDescent="0.4">
      <c r="A23" s="4" t="s">
        <v>44</v>
      </c>
      <c r="B23" s="54" t="s">
        <v>10</v>
      </c>
      <c r="C23" s="41">
        <f>自然堂货架!C23+'春夏货架（不含3nka）'!C23</f>
        <v>1.5637790000000003</v>
      </c>
      <c r="D23" s="23">
        <f>自然堂货架!D23+'春夏货架（不含3nka）'!D23</f>
        <v>1.0698459999999999</v>
      </c>
      <c r="E23" s="61">
        <f t="shared" si="0"/>
        <v>1.5637790000000003</v>
      </c>
      <c r="F23" s="45">
        <f>自然堂货架!F23+'春夏货架（不含3nka）'!F23</f>
        <v>1.5637790000000003</v>
      </c>
      <c r="G23" s="41">
        <f>自然堂货架!G23+'春夏货架（不含3nka）'!G23</f>
        <v>0.28431999999999996</v>
      </c>
      <c r="H23" s="23">
        <f>自然堂货架!H23+'春夏货架（不含3nka）'!H23</f>
        <v>0</v>
      </c>
      <c r="I23" s="19">
        <f t="shared" si="26"/>
        <v>0.28431999999999996</v>
      </c>
      <c r="J23" s="23">
        <f>自然堂货架!J23+'春夏货架（不含3nka）'!J23</f>
        <v>0.90480000000000005</v>
      </c>
      <c r="K23" s="23">
        <f>自然堂货架!K23+'春夏货架（不含3nka）'!K23</f>
        <v>0.28431999999999996</v>
      </c>
      <c r="L23" s="45">
        <f>自然堂货架!L23+'春夏货架（不含3nka）'!L23</f>
        <v>0.28431999999999996</v>
      </c>
      <c r="M23" s="41">
        <f>自然堂货架!M23+'春夏货架（不含3nka）'!M23</f>
        <v>31.856186000000005</v>
      </c>
      <c r="N23" s="23">
        <f>自然堂货架!N23+'春夏货架（不含3nka）'!N23</f>
        <v>0</v>
      </c>
      <c r="O23" s="19">
        <f t="shared" si="27"/>
        <v>31.856186000000005</v>
      </c>
      <c r="P23" s="23">
        <f>自然堂货架!P23+'春夏货架（不含3nka）'!P23</f>
        <v>1.574492</v>
      </c>
      <c r="Q23" s="23">
        <f>自然堂货架!Q23+'春夏货架（不含3nka）'!Q23</f>
        <v>31.856186000000005</v>
      </c>
      <c r="R23" s="45">
        <f>自然堂货架!R23+'春夏货架（不含3nka）'!R23</f>
        <v>31.856186000000005</v>
      </c>
      <c r="S23" s="41">
        <f>自然堂货架!S23+'春夏货架（不含3nka）'!S23</f>
        <v>5.9021700000000008</v>
      </c>
      <c r="T23" s="23">
        <f>自然堂货架!T23+'春夏货架（不含3nka）'!T23</f>
        <v>0</v>
      </c>
      <c r="U23" s="19">
        <f t="shared" si="28"/>
        <v>5.9021700000000008</v>
      </c>
      <c r="V23" s="23">
        <f>自然堂货架!V23+'春夏货架（不含3nka）'!V23</f>
        <v>0</v>
      </c>
      <c r="W23" s="23">
        <f>自然堂货架!W23+'春夏货架（不含3nka）'!W23</f>
        <v>5.9021700000000008</v>
      </c>
      <c r="X23" s="45">
        <f>自然堂货架!X23+'春夏货架（不含3nka）'!X23</f>
        <v>5.9021700000000008</v>
      </c>
      <c r="Y23" s="41">
        <f>自然堂货架!Y23+'春夏货架（不含3nka）'!Y23</f>
        <v>30.688209999999998</v>
      </c>
      <c r="Z23" s="23">
        <f>自然堂货架!Z23+'春夏货架（不含3nka）'!Z23</f>
        <v>0</v>
      </c>
      <c r="AA23" s="19">
        <f t="shared" si="29"/>
        <v>30.688209999999998</v>
      </c>
      <c r="AB23" s="23">
        <f>自然堂货架!AB23+'春夏货架（不含3nka）'!AB23</f>
        <v>5.5136260000000004</v>
      </c>
      <c r="AC23" s="23">
        <f>自然堂货架!AC23+'春夏货架（不含3nka）'!AC23</f>
        <v>30.688209999999998</v>
      </c>
      <c r="AD23" s="45">
        <f>自然堂货架!AD23+'春夏货架（不含3nka）'!AD23</f>
        <v>30.688209999999998</v>
      </c>
      <c r="AE23" s="41">
        <f>自然堂货架!AE23+'春夏货架（不含3nka）'!AE23</f>
        <v>-30.506233000000002</v>
      </c>
      <c r="AF23" s="23">
        <f>自然堂货架!AF23+'春夏货架（不含3nka）'!AF23</f>
        <v>0</v>
      </c>
      <c r="AG23" s="19">
        <f t="shared" si="30"/>
        <v>-30.506233000000002</v>
      </c>
      <c r="AH23" s="23">
        <f>自然堂货架!AH23+'春夏货架（不含3nka）'!AH23</f>
        <v>1.107162</v>
      </c>
      <c r="AI23" s="23">
        <f>自然堂货架!AI23+'春夏货架（不含3nka）'!AI23</f>
        <v>-30.506233000000002</v>
      </c>
      <c r="AJ23" s="45">
        <f>自然堂货架!AJ23+'春夏货架（不含3nka）'!AJ23</f>
        <v>-30.506233000000002</v>
      </c>
      <c r="AK23" s="41">
        <f>自然堂货架!AK23+'春夏货架（不含3nka）'!AK23</f>
        <v>5.0000680000000006</v>
      </c>
      <c r="AL23" s="23">
        <f>自然堂货架!AL23+'春夏货架（不含3nka）'!AL23</f>
        <v>0</v>
      </c>
      <c r="AM23" s="19">
        <f t="shared" si="31"/>
        <v>5.0000680000000006</v>
      </c>
      <c r="AN23" s="23">
        <f>自然堂货架!AN23+'春夏货架（不含3nka）'!AN23</f>
        <v>6.1274380000000006</v>
      </c>
      <c r="AO23" s="23">
        <f>自然堂货架!AO23+'春夏货架（不含3nka）'!AO23</f>
        <v>21</v>
      </c>
      <c r="AP23" s="45">
        <f>自然堂货架!AP23+'春夏货架（不含3nka）'!AP23</f>
        <v>21</v>
      </c>
      <c r="AQ23" s="41">
        <f>自然堂货架!AQ23+'春夏货架（不含3nka）'!AQ23</f>
        <v>1.0964510000000001</v>
      </c>
      <c r="AR23" s="23">
        <f>自然堂货架!AR23+'春夏货架（不含3nka）'!AR23</f>
        <v>0</v>
      </c>
      <c r="AS23" s="19">
        <f t="shared" si="32"/>
        <v>1.0964510000000001</v>
      </c>
      <c r="AT23" s="23">
        <f>自然堂货架!AT23+'春夏货架（不含3nka）'!AT23</f>
        <v>0</v>
      </c>
      <c r="AU23" s="23">
        <f>自然堂货架!AU23+'春夏货架（不含3nka）'!AU23</f>
        <v>21</v>
      </c>
      <c r="AV23" s="45">
        <f>自然堂货架!AV23+'春夏货架（不含3nka）'!AV23</f>
        <v>21</v>
      </c>
      <c r="AW23" s="41">
        <f>自然堂货架!AW23+'春夏货架（不含3nka）'!AW23</f>
        <v>0.49188300000000001</v>
      </c>
      <c r="AX23" s="23">
        <f>自然堂货架!AX23+'春夏货架（不含3nka）'!AX23</f>
        <v>0</v>
      </c>
      <c r="AY23" s="19">
        <f t="shared" si="33"/>
        <v>0.49188300000000001</v>
      </c>
      <c r="AZ23" s="23">
        <f>自然堂货架!AZ23+'春夏货架（不含3nka）'!AZ23</f>
        <v>0</v>
      </c>
      <c r="BA23" s="23">
        <f>自然堂货架!BA23+'春夏货架（不含3nka）'!BA23</f>
        <v>21</v>
      </c>
      <c r="BB23" s="45">
        <f>自然堂货架!BB23+'春夏货架（不含3nka）'!BB23</f>
        <v>21</v>
      </c>
      <c r="BC23" s="41">
        <f>自然堂货架!BC23+'春夏货架（不含3nka）'!BC23</f>
        <v>0.16295100000000001</v>
      </c>
      <c r="BD23" s="23">
        <f>自然堂货架!BD23+'春夏货架（不含3nka）'!BD23</f>
        <v>0</v>
      </c>
      <c r="BE23" s="19">
        <f t="shared" si="34"/>
        <v>0.16295100000000001</v>
      </c>
      <c r="BF23" s="23">
        <f>自然堂货架!BF23+'春夏货架（不含3nka）'!BF23</f>
        <v>7.2579999999999992E-2</v>
      </c>
      <c r="BG23" s="23">
        <f>自然堂货架!BG23+'春夏货架（不含3nka）'!BG23</f>
        <v>21</v>
      </c>
      <c r="BH23" s="45">
        <f>自然堂货架!BH23+'春夏货架（不含3nka）'!BH23</f>
        <v>21</v>
      </c>
      <c r="BI23" s="41">
        <f>自然堂货架!BI23+'春夏货架（不含3nka）'!BI23</f>
        <v>0.67588733999999995</v>
      </c>
      <c r="BJ23" s="23">
        <f>自然堂货架!BJ23+'春夏货架（不含3nka）'!BJ23</f>
        <v>0</v>
      </c>
      <c r="BK23" s="19">
        <f t="shared" si="35"/>
        <v>0.67588733999999995</v>
      </c>
      <c r="BL23" s="23">
        <f>自然堂货架!BL23+'春夏货架（不含3nka）'!BL23</f>
        <v>3.8499380000000003</v>
      </c>
      <c r="BM23" s="23">
        <f>自然堂货架!BM23+'春夏货架（不含3nka）'!BM23</f>
        <v>21</v>
      </c>
      <c r="BN23" s="45">
        <f>自然堂货架!BN23+'春夏货架（不含3nka）'!BN23</f>
        <v>21</v>
      </c>
      <c r="BO23" s="41">
        <f>自然堂货架!BO23+'春夏货架（不含3nka）'!BO23</f>
        <v>0.47747992010000001</v>
      </c>
      <c r="BP23" s="23">
        <f>自然堂货架!BP23+'春夏货架（不含3nka）'!BP23</f>
        <v>0</v>
      </c>
      <c r="BQ23" s="19">
        <f t="shared" si="36"/>
        <v>0.47747992010000001</v>
      </c>
      <c r="BR23" s="23">
        <f>自然堂货架!BR23+'春夏货架（不含3nka）'!BR23</f>
        <v>44.875859999999996</v>
      </c>
      <c r="BS23" s="23">
        <f>自然堂货架!BS23+'春夏货架（不含3nka）'!BS23</f>
        <v>21</v>
      </c>
      <c r="BT23" s="45">
        <f>自然堂货架!BT23+'春夏货架（不含3nka）'!BT23</f>
        <v>21</v>
      </c>
      <c r="BU23" s="18">
        <f t="shared" si="37"/>
        <v>47.215672340000012</v>
      </c>
      <c r="BV23" s="19">
        <f t="shared" si="38"/>
        <v>0</v>
      </c>
      <c r="BW23" s="19">
        <f t="shared" si="39"/>
        <v>47.215672340000012</v>
      </c>
      <c r="BX23" s="19">
        <f t="shared" si="40"/>
        <v>65.095742000000001</v>
      </c>
      <c r="BY23" s="19">
        <f t="shared" si="40"/>
        <v>165.788432</v>
      </c>
      <c r="BZ23" s="35">
        <f t="shared" si="40"/>
        <v>165.788432</v>
      </c>
      <c r="CA23" s="24">
        <f t="shared" si="16"/>
        <v>126</v>
      </c>
      <c r="CB23" s="24">
        <f>CA23-货架事业部!CA23</f>
        <v>78.306847739899979</v>
      </c>
      <c r="CC23" s="24">
        <f>BZ23-[1]货架合计不含3nka!O23</f>
        <v>0</v>
      </c>
    </row>
    <row r="24" spans="1:81" outlineLevel="1" x14ac:dyDescent="0.4">
      <c r="A24" s="5" t="s">
        <v>45</v>
      </c>
      <c r="B24" s="50" t="s">
        <v>7</v>
      </c>
      <c r="C24" s="41">
        <f>自然堂货架!C24+'春夏货架（不含3nka）'!C24</f>
        <v>46.210147999999975</v>
      </c>
      <c r="D24" s="23">
        <f>自然堂货架!D24+'春夏货架（不含3nka）'!D24</f>
        <v>84.108629000000008</v>
      </c>
      <c r="E24" s="61">
        <f t="shared" si="0"/>
        <v>46.210147999999975</v>
      </c>
      <c r="F24" s="45">
        <f>自然堂货架!F24+'春夏货架（不含3nka）'!F24</f>
        <v>46.210147999999975</v>
      </c>
      <c r="G24" s="41">
        <f>自然堂货架!G24+'春夏货架（不含3nka）'!G24</f>
        <v>20.153651999999997</v>
      </c>
      <c r="H24" s="23">
        <f>自然堂货架!H24+'春夏货架（不含3nka）'!H24</f>
        <v>0</v>
      </c>
      <c r="I24" s="19">
        <f t="shared" si="26"/>
        <v>20.153651999999997</v>
      </c>
      <c r="J24" s="23">
        <f>自然堂货架!J24+'春夏货架（不含3nka）'!J24</f>
        <v>58.699862999999993</v>
      </c>
      <c r="K24" s="23">
        <f>自然堂货架!K24+'春夏货架（不含3nka）'!K24</f>
        <v>20.153651999999997</v>
      </c>
      <c r="L24" s="45">
        <f>自然堂货架!L24+'春夏货架（不含3nka）'!L24</f>
        <v>20.153651999999997</v>
      </c>
      <c r="M24" s="41">
        <f>自然堂货架!M24+'春夏货架（不含3nka）'!M24</f>
        <v>27.875526000000001</v>
      </c>
      <c r="N24" s="23">
        <f>自然堂货架!N24+'春夏货架（不含3nka）'!N24</f>
        <v>0</v>
      </c>
      <c r="O24" s="19">
        <f t="shared" si="27"/>
        <v>27.875526000000001</v>
      </c>
      <c r="P24" s="23">
        <f>自然堂货架!P24+'春夏货架（不含3nka）'!P24</f>
        <v>77.314945999999992</v>
      </c>
      <c r="Q24" s="23">
        <f>自然堂货架!Q24+'春夏货架（不含3nka）'!Q24</f>
        <v>27.875526000000001</v>
      </c>
      <c r="R24" s="45">
        <f>自然堂货架!R24+'春夏货架（不含3nka）'!R24</f>
        <v>27.875526000000001</v>
      </c>
      <c r="S24" s="41">
        <f>自然堂货架!S24+'春夏货架（不含3nka）'!S24</f>
        <v>44.742172000000004</v>
      </c>
      <c r="T24" s="23">
        <f>自然堂货架!T24+'春夏货架（不含3nka）'!T24</f>
        <v>0</v>
      </c>
      <c r="U24" s="19">
        <f t="shared" si="28"/>
        <v>44.742172000000004</v>
      </c>
      <c r="V24" s="23">
        <f>自然堂货架!V24+'春夏货架（不含3nka）'!V24</f>
        <v>55.222312000000002</v>
      </c>
      <c r="W24" s="23">
        <f>自然堂货架!W24+'春夏货架（不含3nka）'!W24</f>
        <v>44.742172000000004</v>
      </c>
      <c r="X24" s="45">
        <f>自然堂货架!X24+'春夏货架（不含3nka）'!X24</f>
        <v>44.742172000000004</v>
      </c>
      <c r="Y24" s="41">
        <f>自然堂货架!Y24+'春夏货架（不含3nka）'!Y24</f>
        <v>54.320458000000016</v>
      </c>
      <c r="Z24" s="23">
        <f>自然堂货架!Z24+'春夏货架（不含3nka）'!Z24</f>
        <v>0</v>
      </c>
      <c r="AA24" s="19">
        <f t="shared" si="29"/>
        <v>54.320458000000016</v>
      </c>
      <c r="AB24" s="23">
        <f>自然堂货架!AB24+'春夏货架（不含3nka）'!AB24</f>
        <v>64.406024000000002</v>
      </c>
      <c r="AC24" s="23">
        <f>自然堂货架!AC24+'春夏货架（不含3nka）'!AC24</f>
        <v>54.320458000000016</v>
      </c>
      <c r="AD24" s="45">
        <f>自然堂货架!AD24+'春夏货架（不含3nka）'!AD24</f>
        <v>54.320458000000016</v>
      </c>
      <c r="AE24" s="41">
        <f>自然堂货架!AE24+'春夏货架（不含3nka）'!AE24</f>
        <v>38.064303999999993</v>
      </c>
      <c r="AF24" s="23">
        <f>自然堂货架!AF24+'春夏货架（不含3nka）'!AF24</f>
        <v>0</v>
      </c>
      <c r="AG24" s="19">
        <f t="shared" si="30"/>
        <v>38.064303999999993</v>
      </c>
      <c r="AH24" s="23">
        <f>自然堂货架!AH24+'春夏货架（不含3nka）'!AH24</f>
        <v>52.625974999999997</v>
      </c>
      <c r="AI24" s="23">
        <f>自然堂货架!AI24+'春夏货架（不含3nka）'!AI24</f>
        <v>38.064303999999993</v>
      </c>
      <c r="AJ24" s="45">
        <f>自然堂货架!AJ24+'春夏货架（不含3nka）'!AJ24</f>
        <v>38.064303999999993</v>
      </c>
      <c r="AK24" s="41">
        <f>自然堂货架!AK24+'春夏货架（不含3nka）'!AK24</f>
        <v>28.362606000000003</v>
      </c>
      <c r="AL24" s="23">
        <f>自然堂货架!AL24+'春夏货架（不含3nka）'!AL24</f>
        <v>0</v>
      </c>
      <c r="AM24" s="19">
        <f t="shared" si="31"/>
        <v>28.362606000000003</v>
      </c>
      <c r="AN24" s="23">
        <f>自然堂货架!AN24+'春夏货架（不含3nka）'!AN24</f>
        <v>69.077445999999995</v>
      </c>
      <c r="AO24" s="23">
        <f>自然堂货架!AO24+'春夏货架（不含3nka）'!AO24</f>
        <v>66.2507032876062</v>
      </c>
      <c r="AP24" s="45">
        <f>自然堂货架!AP24+'春夏货架（不含3nka）'!AP24</f>
        <v>66.2507032876062</v>
      </c>
      <c r="AQ24" s="41">
        <f>自然堂货架!AQ24+'春夏货架（不含3nka）'!AQ24</f>
        <v>66.735351000000009</v>
      </c>
      <c r="AR24" s="23">
        <f>自然堂货架!AR24+'春夏货架（不含3nka）'!AR24</f>
        <v>0</v>
      </c>
      <c r="AS24" s="19">
        <f t="shared" si="32"/>
        <v>66.735351000000009</v>
      </c>
      <c r="AT24" s="23">
        <f>自然堂货架!AT24+'春夏货架（不含3nka）'!AT24</f>
        <v>52.012829000000011</v>
      </c>
      <c r="AU24" s="23">
        <f>自然堂货架!AU24+'春夏货架（不含3nka）'!AU24</f>
        <v>37.925929203539823</v>
      </c>
      <c r="AV24" s="45">
        <f>自然堂货架!AV24+'春夏货架（不含3nka）'!AV24</f>
        <v>37.925929203539823</v>
      </c>
      <c r="AW24" s="41">
        <f>自然堂货架!AW24+'春夏货架（不含3nka）'!AW24</f>
        <v>102.897924</v>
      </c>
      <c r="AX24" s="23">
        <f>自然堂货架!AX24+'春夏货架（不含3nka）'!AX24</f>
        <v>0</v>
      </c>
      <c r="AY24" s="19">
        <f t="shared" si="33"/>
        <v>102.897924</v>
      </c>
      <c r="AZ24" s="23">
        <f>自然堂货架!AZ24+'春夏货架（不含3nka）'!AZ24</f>
        <v>62.653814000000018</v>
      </c>
      <c r="BA24" s="23">
        <f>自然堂货架!BA24+'春夏货架（不含3nka）'!BA24</f>
        <v>43.090088495575223</v>
      </c>
      <c r="BB24" s="45">
        <f>自然堂货架!BB24+'春夏货架（不含3nka）'!BB24</f>
        <v>43.090088495575223</v>
      </c>
      <c r="BC24" s="41">
        <f>自然堂货架!BC24+'春夏货架（不含3nka）'!BC24</f>
        <v>89.625612149999995</v>
      </c>
      <c r="BD24" s="23">
        <f>自然堂货架!BD24+'春夏货架（不含3nka）'!BD24</f>
        <v>0</v>
      </c>
      <c r="BE24" s="19">
        <f t="shared" si="34"/>
        <v>89.625612149999995</v>
      </c>
      <c r="BF24" s="23">
        <f>自然堂货架!BF24+'春夏货架（不含3nka）'!BF24</f>
        <v>37.078203000000002</v>
      </c>
      <c r="BG24" s="23">
        <f>自然堂货架!BG24+'春夏货架（不含3nka）'!BG24</f>
        <v>40.935929203539821</v>
      </c>
      <c r="BH24" s="45">
        <f>自然堂货架!BH24+'春夏货架（不含3nka）'!BH24</f>
        <v>40.935929203539821</v>
      </c>
      <c r="BI24" s="41">
        <f>自然堂货架!BI24+'春夏货架（不含3nka）'!BI24</f>
        <v>38.276411250000002</v>
      </c>
      <c r="BJ24" s="23">
        <f>自然堂货架!BJ24+'春夏货架（不含3nka）'!BJ24</f>
        <v>0</v>
      </c>
      <c r="BK24" s="19">
        <f t="shared" si="35"/>
        <v>38.276411250000002</v>
      </c>
      <c r="BL24" s="23">
        <f>自然堂货架!BL24+'春夏货架（不含3nka）'!BL24</f>
        <v>50.298487999999985</v>
      </c>
      <c r="BM24" s="23">
        <f>自然堂货架!BM24+'春夏货架（不含3nka）'!BM24</f>
        <v>42.873362831858408</v>
      </c>
      <c r="BN24" s="45">
        <f>自然堂货架!BN24+'春夏货架（不含3nka）'!BN24</f>
        <v>42.873362831858408</v>
      </c>
      <c r="BO24" s="41">
        <f>自然堂货架!BO24+'春夏货架（不含3nka）'!BO24</f>
        <v>32.710160358900005</v>
      </c>
      <c r="BP24" s="23">
        <f>自然堂货架!BP24+'春夏货架（不含3nka）'!BP24</f>
        <v>0</v>
      </c>
      <c r="BQ24" s="19">
        <f t="shared" si="36"/>
        <v>32.710160358900005</v>
      </c>
      <c r="BR24" s="23">
        <f>自然堂货架!BR24+'春夏货架（不含3nka）'!BR24</f>
        <v>48.771447000000016</v>
      </c>
      <c r="BS24" s="23">
        <f>自然堂货架!BS24+'春夏货架（不含3nka）'!BS24</f>
        <v>46.371795568508446</v>
      </c>
      <c r="BT24" s="45">
        <f>自然堂货架!BT24+'春夏货架（不含3nka）'!BT24</f>
        <v>44.42123008849557</v>
      </c>
      <c r="BU24" s="18">
        <f t="shared" si="37"/>
        <v>557.26416440000014</v>
      </c>
      <c r="BV24" s="19">
        <f t="shared" si="38"/>
        <v>0</v>
      </c>
      <c r="BW24" s="19">
        <f t="shared" si="39"/>
        <v>557.26416440000014</v>
      </c>
      <c r="BX24" s="19">
        <f t="shared" si="40"/>
        <v>712.26997600000004</v>
      </c>
      <c r="BY24" s="19">
        <f t="shared" si="40"/>
        <v>508.81406859062798</v>
      </c>
      <c r="BZ24" s="35">
        <f t="shared" si="40"/>
        <v>506.86350311061511</v>
      </c>
      <c r="CA24" s="24">
        <f t="shared" si="16"/>
        <v>275.49724311061505</v>
      </c>
      <c r="CB24" s="24">
        <f>CA24-货架事业部!CA24</f>
        <v>-323.80784764828491</v>
      </c>
      <c r="CC24" s="24">
        <f>BZ24-[1]货架合计不含3nka!O24</f>
        <v>0</v>
      </c>
    </row>
    <row r="25" spans="1:81" outlineLevel="1" x14ac:dyDescent="0.4">
      <c r="A25" s="5" t="s">
        <v>46</v>
      </c>
      <c r="B25" s="50" t="s">
        <v>19</v>
      </c>
      <c r="C25" s="41">
        <f>自然堂货架!C25+'春夏货架（不含3nka）'!C25</f>
        <v>17.367605000000005</v>
      </c>
      <c r="D25" s="23">
        <f>自然堂货架!D25+'春夏货架（不含3nka）'!D25</f>
        <v>14.514894</v>
      </c>
      <c r="E25" s="61">
        <f t="shared" si="0"/>
        <v>17.367605000000005</v>
      </c>
      <c r="F25" s="45">
        <f>自然堂货架!F25+'春夏货架（不含3nka）'!F25</f>
        <v>17.367605000000005</v>
      </c>
      <c r="G25" s="41">
        <f>自然堂货架!G25+'春夏货架（不含3nka）'!G25</f>
        <v>17.367632999999991</v>
      </c>
      <c r="H25" s="23">
        <f>自然堂货架!H25+'春夏货架（不含3nka）'!H25</f>
        <v>0</v>
      </c>
      <c r="I25" s="19">
        <f t="shared" si="26"/>
        <v>17.367632999999991</v>
      </c>
      <c r="J25" s="23">
        <f>自然堂货架!J25+'春夏货架（不含3nka）'!J25</f>
        <v>14.514894999999997</v>
      </c>
      <c r="K25" s="23">
        <f>自然堂货架!K25+'春夏货架（不含3nka）'!K25</f>
        <v>17.367632999999991</v>
      </c>
      <c r="L25" s="45">
        <f>自然堂货架!L25+'春夏货架（不含3nka）'!L25</f>
        <v>17.367632999999991</v>
      </c>
      <c r="M25" s="41">
        <f>自然堂货架!M25+'春夏货架（不含3nka）'!M25</f>
        <v>17.367606999999971</v>
      </c>
      <c r="N25" s="23">
        <f>自然堂货架!N25+'春夏货架（不含3nka）'!N25</f>
        <v>0</v>
      </c>
      <c r="O25" s="19">
        <f t="shared" si="27"/>
        <v>17.367606999999971</v>
      </c>
      <c r="P25" s="23">
        <f>自然堂货架!P25+'春夏货架（不含3nka）'!P25</f>
        <v>14.437895999999999</v>
      </c>
      <c r="Q25" s="23">
        <f>自然堂货架!Q25+'春夏货架（不含3nka）'!Q25</f>
        <v>17.367606999999971</v>
      </c>
      <c r="R25" s="45">
        <f>自然堂货架!R25+'春夏货架（不含3nka）'!R25</f>
        <v>17.367606999999971</v>
      </c>
      <c r="S25" s="41">
        <f>自然堂货架!S25+'春夏货架（不含3nka）'!S25</f>
        <v>17.367629999999991</v>
      </c>
      <c r="T25" s="23">
        <f>自然堂货架!T25+'春夏货架（不含3nka）'!T25</f>
        <v>0</v>
      </c>
      <c r="U25" s="19">
        <f t="shared" si="28"/>
        <v>17.367629999999991</v>
      </c>
      <c r="V25" s="23">
        <f>自然堂货架!V25+'春夏货架（不含3nka）'!V25</f>
        <v>20.916647000000005</v>
      </c>
      <c r="W25" s="23">
        <f>自然堂货架!W25+'春夏货架（不含3nka）'!W25</f>
        <v>17.367629999999991</v>
      </c>
      <c r="X25" s="45">
        <f>自然堂货架!X25+'春夏货架（不含3nka）'!X25</f>
        <v>17.367629999999991</v>
      </c>
      <c r="Y25" s="41">
        <f>自然堂货架!Y25+'春夏货架（不含3nka）'!Y25</f>
        <v>16.70696299999997</v>
      </c>
      <c r="Z25" s="23">
        <f>自然堂货架!Z25+'春夏货架（不含3nka）'!Z25</f>
        <v>0</v>
      </c>
      <c r="AA25" s="19">
        <f t="shared" si="29"/>
        <v>16.70696299999997</v>
      </c>
      <c r="AB25" s="23">
        <f>自然堂货架!AB25+'春夏货架（不含3nka）'!AB25</f>
        <v>19.358710000000002</v>
      </c>
      <c r="AC25" s="23">
        <f>自然堂货架!AC25+'春夏货架（不含3nka）'!AC25</f>
        <v>16.70696299999997</v>
      </c>
      <c r="AD25" s="45">
        <f>自然堂货架!AD25+'春夏货架（不含3nka）'!AD25</f>
        <v>16.70696299999997</v>
      </c>
      <c r="AE25" s="41">
        <f>自然堂货架!AE25+'春夏货架（不含3nka）'!AE25</f>
        <v>15.459855999999988</v>
      </c>
      <c r="AF25" s="23">
        <f>自然堂货架!AF25+'春夏货架（不含3nka）'!AF25</f>
        <v>0</v>
      </c>
      <c r="AG25" s="19">
        <f t="shared" si="30"/>
        <v>15.459855999999988</v>
      </c>
      <c r="AH25" s="23">
        <f>自然堂货架!AH25+'春夏货架（不含3nka）'!AH25</f>
        <v>17.466205000000002</v>
      </c>
      <c r="AI25" s="23">
        <f>自然堂货架!AI25+'春夏货架（不含3nka）'!AI25</f>
        <v>15.459855999999988</v>
      </c>
      <c r="AJ25" s="45">
        <f>自然堂货架!AJ25+'春夏货架（不含3nka）'!AJ25</f>
        <v>15.459855999999988</v>
      </c>
      <c r="AK25" s="41">
        <f>自然堂货架!AK25+'春夏货架（不含3nka）'!AK25</f>
        <v>14.767817999999991</v>
      </c>
      <c r="AL25" s="23">
        <f>自然堂货架!AL25+'春夏货架（不含3nka）'!AL25</f>
        <v>0</v>
      </c>
      <c r="AM25" s="19">
        <f t="shared" si="31"/>
        <v>14.767817999999991</v>
      </c>
      <c r="AN25" s="23">
        <f>自然堂货架!AN25+'春夏货架（不含3nka）'!AN25</f>
        <v>18.647945000000011</v>
      </c>
      <c r="AO25" s="23">
        <f>自然堂货架!AO25+'春夏货架（不含3nka）'!AO25</f>
        <v>16.703606166666653</v>
      </c>
      <c r="AP25" s="45">
        <f>自然堂货架!AP25+'春夏货架（不含3nka）'!AP25</f>
        <v>16.703606166666653</v>
      </c>
      <c r="AQ25" s="41">
        <f>自然堂货架!AQ25+'春夏货架（不含3nka）'!AQ25</f>
        <v>12.379374999999996</v>
      </c>
      <c r="AR25" s="23">
        <f>自然堂货架!AR25+'春夏货架（不含3nka）'!AR25</f>
        <v>0</v>
      </c>
      <c r="AS25" s="19">
        <f t="shared" si="32"/>
        <v>12.379374999999996</v>
      </c>
      <c r="AT25" s="23">
        <f>自然堂货架!AT25+'春夏货架（不含3nka）'!AT25</f>
        <v>18.237597000000001</v>
      </c>
      <c r="AU25" s="23">
        <f>自然堂货架!AU25+'春夏货架（不含3nka）'!AU25</f>
        <v>16.703606166666653</v>
      </c>
      <c r="AV25" s="45">
        <f>自然堂货架!AV25+'春夏货架（不含3nka）'!AV25</f>
        <v>16.703606166666653</v>
      </c>
      <c r="AW25" s="41">
        <f>自然堂货架!AW25+'春夏货架（不含3nka）'!AW25</f>
        <v>10.313143</v>
      </c>
      <c r="AX25" s="23">
        <f>自然堂货架!AX25+'春夏货架（不含3nka）'!AX25</f>
        <v>0</v>
      </c>
      <c r="AY25" s="19">
        <f t="shared" si="33"/>
        <v>10.313143</v>
      </c>
      <c r="AZ25" s="23">
        <f>自然堂货架!AZ25+'春夏货架（不含3nka）'!AZ25</f>
        <v>17.858376999999997</v>
      </c>
      <c r="BA25" s="23">
        <f>自然堂货架!BA25+'春夏货架（不含3nka）'!BA25</f>
        <v>16.703606166666653</v>
      </c>
      <c r="BB25" s="45">
        <f>自然堂货架!BB25+'春夏货架（不含3nka）'!BB25</f>
        <v>16.703606166666653</v>
      </c>
      <c r="BC25" s="41">
        <f>自然堂货架!BC25+'春夏货架（不含3nka）'!BC25</f>
        <v>9.9527147599999957</v>
      </c>
      <c r="BD25" s="23">
        <f>自然堂货架!BD25+'春夏货架（不含3nka）'!BD25</f>
        <v>0</v>
      </c>
      <c r="BE25" s="19">
        <f t="shared" si="34"/>
        <v>9.9527147599999957</v>
      </c>
      <c r="BF25" s="23">
        <f>自然堂货架!BF25+'春夏货架（不含3nka）'!BF25</f>
        <v>18.408788000000001</v>
      </c>
      <c r="BG25" s="23">
        <f>自然堂货架!BG25+'春夏货架（不含3nka）'!BG25</f>
        <v>16.703606166666653</v>
      </c>
      <c r="BH25" s="45">
        <f>自然堂货架!BH25+'春夏货架（不含3nka）'!BH25</f>
        <v>16.703606166666653</v>
      </c>
      <c r="BI25" s="41">
        <f>自然堂货架!BI25+'春夏货架（不含3nka）'!BI25</f>
        <v>6.5330019999999998</v>
      </c>
      <c r="BJ25" s="23">
        <f>自然堂货架!BJ25+'春夏货架（不含3nka）'!BJ25</f>
        <v>0</v>
      </c>
      <c r="BK25" s="19">
        <f t="shared" si="35"/>
        <v>6.5330019999999998</v>
      </c>
      <c r="BL25" s="23">
        <f>自然堂货架!BL25+'春夏货架（不含3nka）'!BL25</f>
        <v>17.859573000000001</v>
      </c>
      <c r="BM25" s="23">
        <f>自然堂货架!BM25+'春夏货架（不含3nka）'!BM25</f>
        <v>16.703606166666653</v>
      </c>
      <c r="BN25" s="45">
        <f>自然堂货架!BN25+'春夏货架（不含3nka）'!BN25</f>
        <v>16.703606166666653</v>
      </c>
      <c r="BO25" s="41">
        <f>自然堂货架!BO25+'春夏货架（不含3nka）'!BO25</f>
        <v>0.51388283999999995</v>
      </c>
      <c r="BP25" s="23">
        <f>自然堂货架!BP25+'春夏货架（不含3nka）'!BP25</f>
        <v>0</v>
      </c>
      <c r="BQ25" s="19">
        <f t="shared" si="36"/>
        <v>0.51388283999999995</v>
      </c>
      <c r="BR25" s="23">
        <f>自然堂货架!BR25+'春夏货架（不含3nka）'!BR25</f>
        <v>17.785459000000007</v>
      </c>
      <c r="BS25" s="23">
        <f>自然堂货架!BS25+'春夏货架（不含3nka）'!BS25</f>
        <v>16.703606166666653</v>
      </c>
      <c r="BT25" s="45">
        <f>自然堂货架!BT25+'春夏货架（不含3nka）'!BT25</f>
        <v>16.703606166666653</v>
      </c>
      <c r="BU25" s="18">
        <f t="shared" si="37"/>
        <v>155.5833467599999</v>
      </c>
      <c r="BV25" s="19">
        <f t="shared" si="38"/>
        <v>0</v>
      </c>
      <c r="BW25" s="19">
        <f t="shared" si="39"/>
        <v>155.5833467599999</v>
      </c>
      <c r="BX25" s="19">
        <f t="shared" si="40"/>
        <v>210.00698600000004</v>
      </c>
      <c r="BY25" s="19">
        <f t="shared" si="40"/>
        <v>201.85893099999981</v>
      </c>
      <c r="BZ25" s="35">
        <f t="shared" si="40"/>
        <v>201.85893099999981</v>
      </c>
      <c r="CA25" s="24">
        <f t="shared" si="16"/>
        <v>100.2216369999999</v>
      </c>
      <c r="CB25" s="24">
        <f>CA25-货架事业部!CA25</f>
        <v>-55.875592600000004</v>
      </c>
      <c r="CC25" s="24">
        <f>BZ25-[1]货架合计不含3nka!O25</f>
        <v>0</v>
      </c>
    </row>
    <row r="26" spans="1:81" outlineLevel="1" x14ac:dyDescent="0.4">
      <c r="A26" s="5" t="s">
        <v>47</v>
      </c>
      <c r="B26" s="50" t="s">
        <v>15</v>
      </c>
      <c r="C26" s="41">
        <f>自然堂货架!C26+'春夏货架（不含3nka）'!C26</f>
        <v>0</v>
      </c>
      <c r="D26" s="23">
        <f>自然堂货架!D26+'春夏货架（不含3nka）'!D26</f>
        <v>0</v>
      </c>
      <c r="E26" s="61">
        <f t="shared" si="0"/>
        <v>0</v>
      </c>
      <c r="F26" s="45">
        <f>自然堂货架!F26+'春夏货架（不含3nka）'!F26</f>
        <v>0</v>
      </c>
      <c r="G26" s="41">
        <f>自然堂货架!G26+'春夏货架（不含3nka）'!G26</f>
        <v>0</v>
      </c>
      <c r="H26" s="23">
        <f>自然堂货架!H26+'春夏货架（不含3nka）'!H26</f>
        <v>0</v>
      </c>
      <c r="I26" s="19">
        <f t="shared" si="26"/>
        <v>0</v>
      </c>
      <c r="J26" s="23">
        <f>自然堂货架!J26+'春夏货架（不含3nka）'!J26</f>
        <v>0</v>
      </c>
      <c r="K26" s="23">
        <f>自然堂货架!K26+'春夏货架（不含3nka）'!K26</f>
        <v>0</v>
      </c>
      <c r="L26" s="45">
        <f>自然堂货架!L26+'春夏货架（不含3nka）'!L26</f>
        <v>0</v>
      </c>
      <c r="M26" s="41">
        <f>自然堂货架!M26+'春夏货架（不含3nka）'!M26</f>
        <v>4.2388999999999996E-2</v>
      </c>
      <c r="N26" s="23">
        <f>自然堂货架!N26+'春夏货架（不含3nka）'!N26</f>
        <v>0</v>
      </c>
      <c r="O26" s="19">
        <f t="shared" si="27"/>
        <v>4.2388999999999996E-2</v>
      </c>
      <c r="P26" s="23">
        <f>自然堂货架!P26+'春夏货架（不含3nka）'!P26</f>
        <v>0</v>
      </c>
      <c r="Q26" s="23">
        <f>自然堂货架!Q26+'春夏货架（不含3nka）'!Q26</f>
        <v>4.2388999999999996E-2</v>
      </c>
      <c r="R26" s="45">
        <f>自然堂货架!R26+'春夏货架（不含3nka）'!R26</f>
        <v>4.2388999999999996E-2</v>
      </c>
      <c r="S26" s="41">
        <f>自然堂货架!S26+'春夏货架（不含3nka）'!S26</f>
        <v>9.9999999999999995E-7</v>
      </c>
      <c r="T26" s="23">
        <f>自然堂货架!T26+'春夏货架（不含3nka）'!T26</f>
        <v>0</v>
      </c>
      <c r="U26" s="19">
        <f t="shared" si="28"/>
        <v>9.9999999999999995E-7</v>
      </c>
      <c r="V26" s="23">
        <f>自然堂货架!V26+'春夏货架（不含3nka）'!V26</f>
        <v>0</v>
      </c>
      <c r="W26" s="23">
        <f>自然堂货架!W26+'春夏货架（不含3nka）'!W26</f>
        <v>9.9999999999999995E-7</v>
      </c>
      <c r="X26" s="45">
        <f>自然堂货架!X26+'春夏货架（不含3nka）'!X26</f>
        <v>9.9999999999999995E-7</v>
      </c>
      <c r="Y26" s="41">
        <f>自然堂货架!Y26+'春夏货架（不含3nka）'!Y26</f>
        <v>0</v>
      </c>
      <c r="Z26" s="23">
        <f>自然堂货架!Z26+'春夏货架（不含3nka）'!Z26</f>
        <v>0</v>
      </c>
      <c r="AA26" s="19">
        <f t="shared" si="29"/>
        <v>0</v>
      </c>
      <c r="AB26" s="23">
        <f>自然堂货架!AB26+'春夏货架（不含3nka）'!AB26</f>
        <v>0</v>
      </c>
      <c r="AC26" s="23">
        <f>自然堂货架!AC26+'春夏货架（不含3nka）'!AC26</f>
        <v>0</v>
      </c>
      <c r="AD26" s="45">
        <f>自然堂货架!AD26+'春夏货架（不含3nka）'!AD26</f>
        <v>0</v>
      </c>
      <c r="AE26" s="41">
        <f>自然堂货架!AE26+'春夏货架（不含3nka）'!AE26</f>
        <v>0</v>
      </c>
      <c r="AF26" s="23">
        <f>自然堂货架!AF26+'春夏货架（不含3nka）'!AF26</f>
        <v>0</v>
      </c>
      <c r="AG26" s="19">
        <f t="shared" si="30"/>
        <v>0</v>
      </c>
      <c r="AH26" s="23">
        <f>自然堂货架!AH26+'春夏货架（不含3nka）'!AH26</f>
        <v>0</v>
      </c>
      <c r="AI26" s="23">
        <f>自然堂货架!AI26+'春夏货架（不含3nka）'!AI26</f>
        <v>0</v>
      </c>
      <c r="AJ26" s="45">
        <f>自然堂货架!AJ26+'春夏货架（不含3nka）'!AJ26</f>
        <v>0</v>
      </c>
      <c r="AK26" s="41">
        <f>自然堂货架!AK26+'春夏货架（不含3nka）'!AK26</f>
        <v>0</v>
      </c>
      <c r="AL26" s="23">
        <f>自然堂货架!AL26+'春夏货架（不含3nka）'!AL26</f>
        <v>0</v>
      </c>
      <c r="AM26" s="19">
        <f t="shared" si="31"/>
        <v>0</v>
      </c>
      <c r="AN26" s="23">
        <f>自然堂货架!AN26+'春夏货架（不含3nka）'!AN26</f>
        <v>0</v>
      </c>
      <c r="AO26" s="23">
        <f>自然堂货架!AO26+'春夏货架（不含3nka）'!AO26</f>
        <v>0</v>
      </c>
      <c r="AP26" s="45">
        <f>自然堂货架!AP26+'春夏货架（不含3nka）'!AP26</f>
        <v>0</v>
      </c>
      <c r="AQ26" s="41">
        <f>自然堂货架!AQ26+'春夏货架（不含3nka）'!AQ26</f>
        <v>0</v>
      </c>
      <c r="AR26" s="23">
        <f>自然堂货架!AR26+'春夏货架（不含3nka）'!AR26</f>
        <v>0</v>
      </c>
      <c r="AS26" s="19">
        <f t="shared" si="32"/>
        <v>0</v>
      </c>
      <c r="AT26" s="23">
        <f>自然堂货架!AT26+'春夏货架（不含3nka）'!AT26</f>
        <v>0</v>
      </c>
      <c r="AU26" s="23">
        <f>自然堂货架!AU26+'春夏货架（不含3nka）'!AU26</f>
        <v>0</v>
      </c>
      <c r="AV26" s="45">
        <f>自然堂货架!AV26+'春夏货架（不含3nka）'!AV26</f>
        <v>0</v>
      </c>
      <c r="AW26" s="41">
        <f>自然堂货架!AW26+'春夏货架（不含3nka）'!AW26</f>
        <v>0</v>
      </c>
      <c r="AX26" s="23">
        <f>自然堂货架!AX26+'春夏货架（不含3nka）'!AX26</f>
        <v>0</v>
      </c>
      <c r="AY26" s="19">
        <f t="shared" si="33"/>
        <v>0</v>
      </c>
      <c r="AZ26" s="23">
        <f>自然堂货架!AZ26+'春夏货架（不含3nka）'!AZ26</f>
        <v>0</v>
      </c>
      <c r="BA26" s="23">
        <f>自然堂货架!BA26+'春夏货架（不含3nka）'!BA26</f>
        <v>0</v>
      </c>
      <c r="BB26" s="45">
        <f>自然堂货架!BB26+'春夏货架（不含3nka）'!BB26</f>
        <v>0</v>
      </c>
      <c r="BC26" s="41">
        <f>自然堂货架!BC26+'春夏货架（不含3nka）'!BC26</f>
        <v>0</v>
      </c>
      <c r="BD26" s="23">
        <f>自然堂货架!BD26+'春夏货架（不含3nka）'!BD26</f>
        <v>0</v>
      </c>
      <c r="BE26" s="19">
        <f t="shared" si="34"/>
        <v>0</v>
      </c>
      <c r="BF26" s="23">
        <f>自然堂货架!BF26+'春夏货架（不含3nka）'!BF26</f>
        <v>0</v>
      </c>
      <c r="BG26" s="23">
        <f>自然堂货架!BG26+'春夏货架（不含3nka）'!BG26</f>
        <v>0</v>
      </c>
      <c r="BH26" s="45">
        <f>自然堂货架!BH26+'春夏货架（不含3nka）'!BH26</f>
        <v>0</v>
      </c>
      <c r="BI26" s="41">
        <f>自然堂货架!BI26+'春夏货架（不含3nka）'!BI26</f>
        <v>0</v>
      </c>
      <c r="BJ26" s="23">
        <f>自然堂货架!BJ26+'春夏货架（不含3nka）'!BJ26</f>
        <v>0</v>
      </c>
      <c r="BK26" s="19">
        <f t="shared" si="35"/>
        <v>0</v>
      </c>
      <c r="BL26" s="23">
        <f>自然堂货架!BL26+'春夏货架（不含3nka）'!BL26</f>
        <v>0</v>
      </c>
      <c r="BM26" s="23">
        <f>自然堂货架!BM26+'春夏货架（不含3nka）'!BM26</f>
        <v>0</v>
      </c>
      <c r="BN26" s="45">
        <f>自然堂货架!BN26+'春夏货架（不含3nka）'!BN26</f>
        <v>0</v>
      </c>
      <c r="BO26" s="41">
        <f>自然堂货架!BO26+'春夏货架（不含3nka）'!BO26</f>
        <v>-0.96752287999999986</v>
      </c>
      <c r="BP26" s="23">
        <f>自然堂货架!BP26+'春夏货架（不含3nka）'!BP26</f>
        <v>0</v>
      </c>
      <c r="BQ26" s="19">
        <f t="shared" si="36"/>
        <v>-0.96752287999999986</v>
      </c>
      <c r="BR26" s="23">
        <f>自然堂货架!BR26+'春夏货架（不含3nka）'!BR26</f>
        <v>0</v>
      </c>
      <c r="BS26" s="23">
        <f>自然堂货架!BS26+'春夏货架（不含3nka）'!BS26</f>
        <v>0</v>
      </c>
      <c r="BT26" s="45">
        <f>自然堂货架!BT26+'春夏货架（不含3nka）'!BT26</f>
        <v>0</v>
      </c>
      <c r="BU26" s="18">
        <f t="shared" si="37"/>
        <v>4.2389999999999997E-2</v>
      </c>
      <c r="BV26" s="19">
        <f t="shared" si="38"/>
        <v>0</v>
      </c>
      <c r="BW26" s="19">
        <f t="shared" si="39"/>
        <v>4.2389999999999997E-2</v>
      </c>
      <c r="BX26" s="19">
        <f t="shared" si="40"/>
        <v>0</v>
      </c>
      <c r="BY26" s="19">
        <f t="shared" si="40"/>
        <v>4.2389999999999997E-2</v>
      </c>
      <c r="BZ26" s="35">
        <f t="shared" si="40"/>
        <v>4.2389999999999997E-2</v>
      </c>
      <c r="CA26" s="24">
        <f t="shared" si="16"/>
        <v>0</v>
      </c>
      <c r="CB26" s="24">
        <f>CA26-货架事业部!CA26</f>
        <v>0.92513287999999982</v>
      </c>
      <c r="CC26" s="24">
        <f>BZ26-[1]货架合计不含3nka!O26</f>
        <v>0</v>
      </c>
    </row>
    <row r="27" spans="1:81" outlineLevel="1" x14ac:dyDescent="0.4">
      <c r="A27" s="5" t="s">
        <v>48</v>
      </c>
      <c r="B27" s="50" t="s">
        <v>33</v>
      </c>
      <c r="C27" s="41">
        <f>自然堂货架!C27+'春夏货架（不含3nka）'!C27</f>
        <v>0</v>
      </c>
      <c r="D27" s="23">
        <f>自然堂货架!D27+'春夏货架（不含3nka）'!D27</f>
        <v>0</v>
      </c>
      <c r="E27" s="61">
        <f t="shared" si="0"/>
        <v>0</v>
      </c>
      <c r="F27" s="45">
        <f>自然堂货架!F27+'春夏货架（不含3nka）'!F27</f>
        <v>0</v>
      </c>
      <c r="G27" s="41">
        <f>自然堂货架!G27+'春夏货架（不含3nka）'!G27</f>
        <v>0</v>
      </c>
      <c r="H27" s="23">
        <f>自然堂货架!H27+'春夏货架（不含3nka）'!H27</f>
        <v>0</v>
      </c>
      <c r="I27" s="19">
        <f t="shared" si="26"/>
        <v>0</v>
      </c>
      <c r="J27" s="23">
        <f>自然堂货架!J27+'春夏货架（不含3nka）'!J27</f>
        <v>0</v>
      </c>
      <c r="K27" s="23">
        <f>自然堂货架!K27+'春夏货架（不含3nka）'!K27</f>
        <v>0</v>
      </c>
      <c r="L27" s="45">
        <f>自然堂货架!L27+'春夏货架（不含3nka）'!L27</f>
        <v>0</v>
      </c>
      <c r="M27" s="41">
        <f>自然堂货架!M27+'春夏货架（不含3nka）'!M27</f>
        <v>0</v>
      </c>
      <c r="N27" s="23">
        <f>自然堂货架!N27+'春夏货架（不含3nka）'!N27</f>
        <v>0</v>
      </c>
      <c r="O27" s="19">
        <f t="shared" si="27"/>
        <v>0</v>
      </c>
      <c r="P27" s="23">
        <f>自然堂货架!P27+'春夏货架（不含3nka）'!P27</f>
        <v>0</v>
      </c>
      <c r="Q27" s="23">
        <f>自然堂货架!Q27+'春夏货架（不含3nka）'!Q27</f>
        <v>0</v>
      </c>
      <c r="R27" s="45">
        <f>自然堂货架!R27+'春夏货架（不含3nka）'!R27</f>
        <v>0</v>
      </c>
      <c r="S27" s="41">
        <f>自然堂货架!S27+'春夏货架（不含3nka）'!S27</f>
        <v>0</v>
      </c>
      <c r="T27" s="23">
        <f>自然堂货架!T27+'春夏货架（不含3nka）'!T27</f>
        <v>0</v>
      </c>
      <c r="U27" s="19">
        <f t="shared" si="28"/>
        <v>0</v>
      </c>
      <c r="V27" s="23">
        <f>自然堂货架!V27+'春夏货架（不含3nka）'!V27</f>
        <v>0</v>
      </c>
      <c r="W27" s="23">
        <f>自然堂货架!W27+'春夏货架（不含3nka）'!W27</f>
        <v>0</v>
      </c>
      <c r="X27" s="45">
        <f>自然堂货架!X27+'春夏货架（不含3nka）'!X27</f>
        <v>0</v>
      </c>
      <c r="Y27" s="41">
        <f>自然堂货架!Y27+'春夏货架（不含3nka）'!Y27</f>
        <v>0</v>
      </c>
      <c r="Z27" s="23">
        <f>自然堂货架!Z27+'春夏货架（不含3nka）'!Z27</f>
        <v>0</v>
      </c>
      <c r="AA27" s="19">
        <f t="shared" si="29"/>
        <v>0</v>
      </c>
      <c r="AB27" s="23">
        <f>自然堂货架!AB27+'春夏货架（不含3nka）'!AB27</f>
        <v>0</v>
      </c>
      <c r="AC27" s="23">
        <f>自然堂货架!AC27+'春夏货架（不含3nka）'!AC27</f>
        <v>0</v>
      </c>
      <c r="AD27" s="45">
        <f>自然堂货架!AD27+'春夏货架（不含3nka）'!AD27</f>
        <v>0</v>
      </c>
      <c r="AE27" s="41">
        <f>自然堂货架!AE27+'春夏货架（不含3nka）'!AE27</f>
        <v>0</v>
      </c>
      <c r="AF27" s="23">
        <f>自然堂货架!AF27+'春夏货架（不含3nka）'!AF27</f>
        <v>0</v>
      </c>
      <c r="AG27" s="19">
        <f t="shared" si="30"/>
        <v>0</v>
      </c>
      <c r="AH27" s="23">
        <f>自然堂货架!AH27+'春夏货架（不含3nka）'!AH27</f>
        <v>0</v>
      </c>
      <c r="AI27" s="23">
        <f>自然堂货架!AI27+'春夏货架（不含3nka）'!AI27</f>
        <v>0</v>
      </c>
      <c r="AJ27" s="45">
        <f>自然堂货架!AJ27+'春夏货架（不含3nka）'!AJ27</f>
        <v>0</v>
      </c>
      <c r="AK27" s="41">
        <f>自然堂货架!AK27+'春夏货架（不含3nka）'!AK27</f>
        <v>0</v>
      </c>
      <c r="AL27" s="23">
        <f>自然堂货架!AL27+'春夏货架（不含3nka）'!AL27</f>
        <v>0</v>
      </c>
      <c r="AM27" s="19">
        <f t="shared" si="31"/>
        <v>0</v>
      </c>
      <c r="AN27" s="23">
        <f>自然堂货架!AN27+'春夏货架（不含3nka）'!AN27</f>
        <v>0</v>
      </c>
      <c r="AO27" s="23">
        <f>自然堂货架!AO27+'春夏货架（不含3nka）'!AO27</f>
        <v>0</v>
      </c>
      <c r="AP27" s="45">
        <f>自然堂货架!AP27+'春夏货架（不含3nka）'!AP27</f>
        <v>0</v>
      </c>
      <c r="AQ27" s="41">
        <f>自然堂货架!AQ27+'春夏货架（不含3nka）'!AQ27</f>
        <v>0</v>
      </c>
      <c r="AR27" s="23">
        <f>自然堂货架!AR27+'春夏货架（不含3nka）'!AR27</f>
        <v>0</v>
      </c>
      <c r="AS27" s="19">
        <f t="shared" si="32"/>
        <v>0</v>
      </c>
      <c r="AT27" s="23">
        <f>自然堂货架!AT27+'春夏货架（不含3nka）'!AT27</f>
        <v>0</v>
      </c>
      <c r="AU27" s="23">
        <f>自然堂货架!AU27+'春夏货架（不含3nka）'!AU27</f>
        <v>0</v>
      </c>
      <c r="AV27" s="45">
        <f>自然堂货架!AV27+'春夏货架（不含3nka）'!AV27</f>
        <v>0</v>
      </c>
      <c r="AW27" s="41">
        <f>自然堂货架!AW27+'春夏货架（不含3nka）'!AW27</f>
        <v>0</v>
      </c>
      <c r="AX27" s="23">
        <f>自然堂货架!AX27+'春夏货架（不含3nka）'!AX27</f>
        <v>0</v>
      </c>
      <c r="AY27" s="19">
        <f t="shared" si="33"/>
        <v>0</v>
      </c>
      <c r="AZ27" s="23">
        <f>自然堂货架!AZ27+'春夏货架（不含3nka）'!AZ27</f>
        <v>0</v>
      </c>
      <c r="BA27" s="23">
        <f>自然堂货架!BA27+'春夏货架（不含3nka）'!BA27</f>
        <v>0</v>
      </c>
      <c r="BB27" s="45">
        <f>自然堂货架!BB27+'春夏货架（不含3nka）'!BB27</f>
        <v>0</v>
      </c>
      <c r="BC27" s="41">
        <f>自然堂货架!BC27+'春夏货架（不含3nka）'!BC27</f>
        <v>0</v>
      </c>
      <c r="BD27" s="23">
        <f>自然堂货架!BD27+'春夏货架（不含3nka）'!BD27</f>
        <v>0</v>
      </c>
      <c r="BE27" s="19">
        <f t="shared" si="34"/>
        <v>0</v>
      </c>
      <c r="BF27" s="23">
        <f>自然堂货架!BF27+'春夏货架（不含3nka）'!BF27</f>
        <v>0</v>
      </c>
      <c r="BG27" s="23">
        <f>自然堂货架!BG27+'春夏货架（不含3nka）'!BG27</f>
        <v>0</v>
      </c>
      <c r="BH27" s="45">
        <f>自然堂货架!BH27+'春夏货架（不含3nka）'!BH27</f>
        <v>0</v>
      </c>
      <c r="BI27" s="41">
        <f>自然堂货架!BI27+'春夏货架（不含3nka）'!BI27</f>
        <v>0</v>
      </c>
      <c r="BJ27" s="23">
        <f>自然堂货架!BJ27+'春夏货架（不含3nka）'!BJ27</f>
        <v>0</v>
      </c>
      <c r="BK27" s="19">
        <f t="shared" si="35"/>
        <v>0</v>
      </c>
      <c r="BL27" s="23">
        <f>自然堂货架!BL27+'春夏货架（不含3nka）'!BL27</f>
        <v>0</v>
      </c>
      <c r="BM27" s="23">
        <f>自然堂货架!BM27+'春夏货架（不含3nka）'!BM27</f>
        <v>0</v>
      </c>
      <c r="BN27" s="45">
        <f>自然堂货架!BN27+'春夏货架（不含3nka）'!BN27</f>
        <v>0</v>
      </c>
      <c r="BO27" s="41">
        <f>自然堂货架!BO27+'春夏货架（不含3nka）'!BO27</f>
        <v>0</v>
      </c>
      <c r="BP27" s="23">
        <f>自然堂货架!BP27+'春夏货架（不含3nka）'!BP27</f>
        <v>0</v>
      </c>
      <c r="BQ27" s="19">
        <f t="shared" si="36"/>
        <v>0</v>
      </c>
      <c r="BR27" s="23">
        <f>自然堂货架!BR27+'春夏货架（不含3nka）'!BR27</f>
        <v>0</v>
      </c>
      <c r="BS27" s="23">
        <f>自然堂货架!BS27+'春夏货架（不含3nka）'!BS27</f>
        <v>0</v>
      </c>
      <c r="BT27" s="45">
        <f>自然堂货架!BT27+'春夏货架（不含3nka）'!BT27</f>
        <v>0</v>
      </c>
      <c r="BU27" s="18">
        <f t="shared" si="37"/>
        <v>0</v>
      </c>
      <c r="BV27" s="19">
        <f t="shared" si="38"/>
        <v>0</v>
      </c>
      <c r="BW27" s="19">
        <f t="shared" si="39"/>
        <v>0</v>
      </c>
      <c r="BX27" s="19">
        <f t="shared" si="40"/>
        <v>0</v>
      </c>
      <c r="BY27" s="19">
        <f t="shared" si="40"/>
        <v>0</v>
      </c>
      <c r="BZ27" s="35">
        <f t="shared" si="40"/>
        <v>0</v>
      </c>
      <c r="CA27" s="24">
        <f t="shared" si="16"/>
        <v>0</v>
      </c>
      <c r="CB27" s="24">
        <f>CA27-货架事业部!CA27</f>
        <v>0</v>
      </c>
      <c r="CC27" s="24">
        <f>BZ27-[1]货架合计不含3nka!O27</f>
        <v>0</v>
      </c>
    </row>
    <row r="28" spans="1:81" outlineLevel="1" x14ac:dyDescent="0.4">
      <c r="A28" s="5" t="s">
        <v>49</v>
      </c>
      <c r="B28" s="50" t="s">
        <v>25</v>
      </c>
      <c r="C28" s="41">
        <f>自然堂货架!C28+'春夏货架（不含3nka）'!C28</f>
        <v>74.661775999999932</v>
      </c>
      <c r="D28" s="23">
        <f>自然堂货架!D28+'春夏货架（不含3nka）'!D28</f>
        <v>55.914458000000003</v>
      </c>
      <c r="E28" s="61">
        <f t="shared" si="0"/>
        <v>74.661775999999932</v>
      </c>
      <c r="F28" s="45">
        <f>自然堂货架!F28+'春夏货架（不含3nka）'!F28</f>
        <v>74.661775999999932</v>
      </c>
      <c r="G28" s="41">
        <f>自然堂货架!G28+'春夏货架（不含3nka）'!G28</f>
        <v>68.619480999999965</v>
      </c>
      <c r="H28" s="23">
        <f>自然堂货架!H28+'春夏货架（不含3nka）'!H28</f>
        <v>0</v>
      </c>
      <c r="I28" s="19">
        <f t="shared" si="26"/>
        <v>68.619480999999965</v>
      </c>
      <c r="J28" s="23">
        <f>自然堂货架!J28+'春夏货架（不含3nka）'!J28</f>
        <v>17.791916000000001</v>
      </c>
      <c r="K28" s="23">
        <f>自然堂货架!K28+'春夏货架（不含3nka）'!K28</f>
        <v>68.619480999999965</v>
      </c>
      <c r="L28" s="45">
        <f>自然堂货架!L28+'春夏货架（不含3nka）'!L28</f>
        <v>68.619480999999965</v>
      </c>
      <c r="M28" s="41">
        <f>自然堂货架!M28+'春夏货架（不含3nka）'!M28</f>
        <v>38.639069499999991</v>
      </c>
      <c r="N28" s="23">
        <f>自然堂货架!N28+'春夏货架（不含3nka）'!N28</f>
        <v>0</v>
      </c>
      <c r="O28" s="19">
        <f t="shared" si="27"/>
        <v>38.639069499999991</v>
      </c>
      <c r="P28" s="23">
        <f>自然堂货架!P28+'春夏货架（不含3nka）'!P28</f>
        <v>54.400488999999986</v>
      </c>
      <c r="Q28" s="23">
        <f>自然堂货架!Q28+'春夏货架（不含3nka）'!Q28</f>
        <v>38.639069499999991</v>
      </c>
      <c r="R28" s="45">
        <f>自然堂货架!R28+'春夏货架（不含3nka）'!R28</f>
        <v>38.639069499999991</v>
      </c>
      <c r="S28" s="41">
        <f>自然堂货架!S28+'春夏货架（不含3nka）'!S28</f>
        <v>44.188531499999982</v>
      </c>
      <c r="T28" s="23">
        <f>自然堂货架!T28+'春夏货架（不含3nka）'!T28</f>
        <v>0</v>
      </c>
      <c r="U28" s="19">
        <f t="shared" si="28"/>
        <v>44.188531499999982</v>
      </c>
      <c r="V28" s="23">
        <f>自然堂货架!V28+'春夏货架（不含3nka）'!V28</f>
        <v>41.169111000000001</v>
      </c>
      <c r="W28" s="23">
        <f>自然堂货架!W28+'春夏货架（不含3nka）'!W28</f>
        <v>44.188531499999982</v>
      </c>
      <c r="X28" s="45">
        <f>自然堂货架!X28+'春夏货架（不含3nka）'!X28</f>
        <v>44.188531499999982</v>
      </c>
      <c r="Y28" s="41">
        <f>自然堂货架!Y28+'春夏货架（不含3nka）'!Y28</f>
        <v>76.614486999999968</v>
      </c>
      <c r="Z28" s="23">
        <f>自然堂货架!Z28+'春夏货架（不含3nka）'!Z28</f>
        <v>0</v>
      </c>
      <c r="AA28" s="19">
        <f t="shared" si="29"/>
        <v>76.614486999999968</v>
      </c>
      <c r="AB28" s="23">
        <f>自然堂货架!AB28+'春夏货架（不含3nka）'!AB28</f>
        <v>73.685327999999998</v>
      </c>
      <c r="AC28" s="23">
        <f>自然堂货架!AC28+'春夏货架（不含3nka）'!AC28</f>
        <v>76.614486999999968</v>
      </c>
      <c r="AD28" s="45">
        <f>自然堂货架!AD28+'春夏货架（不含3nka）'!AD28</f>
        <v>76.614486999999968</v>
      </c>
      <c r="AE28" s="41">
        <f>自然堂货架!AE28+'春夏货架（不含3nka）'!AE28</f>
        <v>41.928583000000053</v>
      </c>
      <c r="AF28" s="23">
        <f>自然堂货架!AF28+'春夏货架（不含3nka）'!AF28</f>
        <v>0</v>
      </c>
      <c r="AG28" s="19">
        <f t="shared" si="30"/>
        <v>41.928583000000053</v>
      </c>
      <c r="AH28" s="23">
        <f>自然堂货架!AH28+'春夏货架（不含3nka）'!AH28</f>
        <v>67.086207999999985</v>
      </c>
      <c r="AI28" s="23">
        <f>自然堂货架!AI28+'春夏货架（不含3nka）'!AI28</f>
        <v>41.928583000000053</v>
      </c>
      <c r="AJ28" s="45">
        <f>自然堂货架!AJ28+'春夏货架（不含3nka）'!AJ28</f>
        <v>41.928583000000053</v>
      </c>
      <c r="AK28" s="41">
        <f>自然堂货架!AK28+'春夏货架（不含3nka）'!AK28</f>
        <v>44.009106000000003</v>
      </c>
      <c r="AL28" s="23">
        <f>自然堂货架!AL28+'春夏货架（不含3nka）'!AL28</f>
        <v>0</v>
      </c>
      <c r="AM28" s="19">
        <f t="shared" si="31"/>
        <v>44.009106000000003</v>
      </c>
      <c r="AN28" s="23">
        <f>自然堂货架!AN28+'春夏货架（不含3nka）'!AN28</f>
        <v>29.490687999999999</v>
      </c>
      <c r="AO28" s="23">
        <f>自然堂货架!AO28+'春夏货架（不含3nka）'!AO28</f>
        <v>44.26</v>
      </c>
      <c r="AP28" s="45">
        <f>自然堂货架!AP28+'春夏货架（不含3nka）'!AP28</f>
        <v>44.26</v>
      </c>
      <c r="AQ28" s="41">
        <f>自然堂货架!AQ28+'春夏货架（不含3nka）'!AQ28</f>
        <v>55.545044999999966</v>
      </c>
      <c r="AR28" s="23">
        <f>自然堂货架!AR28+'春夏货架（不含3nka）'!AR28</f>
        <v>0</v>
      </c>
      <c r="AS28" s="19">
        <f t="shared" si="32"/>
        <v>55.545044999999966</v>
      </c>
      <c r="AT28" s="23">
        <f>自然堂货架!AT28+'春夏货架（不含3nka）'!AT28</f>
        <v>87.558626000000004</v>
      </c>
      <c r="AU28" s="23">
        <f>自然堂货架!AU28+'春夏货架（不含3nka）'!AU28</f>
        <v>55.160399999999996</v>
      </c>
      <c r="AV28" s="45">
        <f>自然堂货架!AV28+'春夏货架（不含3nka）'!AV28</f>
        <v>55.160399999999996</v>
      </c>
      <c r="AW28" s="41">
        <f>自然堂货架!AW28+'春夏货架（不含3nka）'!AW28</f>
        <v>40.022850999999996</v>
      </c>
      <c r="AX28" s="23">
        <f>自然堂货架!AX28+'春夏货架（不含3nka）'!AX28</f>
        <v>0</v>
      </c>
      <c r="AY28" s="19">
        <f t="shared" si="33"/>
        <v>40.022850999999996</v>
      </c>
      <c r="AZ28" s="23">
        <f>自然堂货架!AZ28+'春夏货架（不含3nka）'!AZ28</f>
        <v>77.710665999999989</v>
      </c>
      <c r="BA28" s="23">
        <f>自然堂货架!BA28+'春夏货架（不含3nka）'!BA28</f>
        <v>59.849999999999994</v>
      </c>
      <c r="BB28" s="45">
        <f>自然堂货架!BB28+'春夏货架（不含3nka）'!BB28</f>
        <v>59.849999999999994</v>
      </c>
      <c r="BC28" s="41">
        <f>自然堂货架!BC28+'春夏货架（不含3nka）'!BC28</f>
        <v>43.456369499999994</v>
      </c>
      <c r="BD28" s="23">
        <f>自然堂货架!BD28+'春夏货架（不含3nka）'!BD28</f>
        <v>0</v>
      </c>
      <c r="BE28" s="19">
        <f t="shared" si="34"/>
        <v>43.456369499999994</v>
      </c>
      <c r="BF28" s="23">
        <f>自然堂货架!BF28+'春夏货架（不含3nka）'!BF28</f>
        <v>63.859440000000092</v>
      </c>
      <c r="BG28" s="23">
        <f>自然堂货架!BG28+'春夏货架（不含3nka）'!BG28</f>
        <v>59.980000000000004</v>
      </c>
      <c r="BH28" s="45">
        <f>自然堂货架!BH28+'春夏货架（不含3nka）'!BH28</f>
        <v>59.980000000000004</v>
      </c>
      <c r="BI28" s="41">
        <f>自然堂货架!BI28+'春夏货架（不含3nka）'!BI28</f>
        <v>38.042116769999986</v>
      </c>
      <c r="BJ28" s="23">
        <f>自然堂货架!BJ28+'春夏货架（不含3nka）'!BJ28</f>
        <v>0</v>
      </c>
      <c r="BK28" s="19">
        <f t="shared" si="35"/>
        <v>38.042116769999986</v>
      </c>
      <c r="BL28" s="23">
        <f>自然堂货架!BL28+'春夏货架（不含3nka）'!BL28</f>
        <v>86.298242999999999</v>
      </c>
      <c r="BM28" s="23">
        <f>自然堂货架!BM28+'春夏货架（不含3nka）'!BM28</f>
        <v>51.09</v>
      </c>
      <c r="BN28" s="45">
        <f>自然堂货架!BN28+'春夏货架（不含3nka）'!BN28</f>
        <v>51.09</v>
      </c>
      <c r="BO28" s="41">
        <f>自然堂货架!BO28+'春夏货架（不含3nka）'!BO28</f>
        <v>47.265210839600002</v>
      </c>
      <c r="BP28" s="23">
        <f>自然堂货架!BP28+'春夏货架（不含3nka）'!BP28</f>
        <v>0</v>
      </c>
      <c r="BQ28" s="19">
        <f t="shared" si="36"/>
        <v>47.265210839600002</v>
      </c>
      <c r="BR28" s="23">
        <f>自然堂货架!BR28+'春夏货架（不含3nka）'!BR28</f>
        <v>129.50204399999996</v>
      </c>
      <c r="BS28" s="23">
        <f>自然堂货架!BS28+'春夏货架（不含3nka）'!BS28</f>
        <v>70.162000000000006</v>
      </c>
      <c r="BT28" s="45">
        <f>自然堂货架!BT28+'春夏货架（不含3nka）'!BT28</f>
        <v>47.936</v>
      </c>
      <c r="BU28" s="18">
        <f t="shared" si="37"/>
        <v>565.72741626999982</v>
      </c>
      <c r="BV28" s="19">
        <f t="shared" si="38"/>
        <v>0</v>
      </c>
      <c r="BW28" s="19">
        <f t="shared" si="39"/>
        <v>565.72741626999982</v>
      </c>
      <c r="BX28" s="19">
        <f t="shared" si="40"/>
        <v>784.46721700000001</v>
      </c>
      <c r="BY28" s="19">
        <f t="shared" si="40"/>
        <v>685.15432799999996</v>
      </c>
      <c r="BZ28" s="35">
        <f t="shared" si="40"/>
        <v>662.92832799999996</v>
      </c>
      <c r="CA28" s="24">
        <f t="shared" si="16"/>
        <v>318.27640000000002</v>
      </c>
      <c r="CB28" s="24">
        <f>CA28-货架事业部!CA28</f>
        <v>-295.39324710959994</v>
      </c>
      <c r="CC28" s="24">
        <f>BZ28-[1]货架合计不含3nka!O28</f>
        <v>0</v>
      </c>
    </row>
    <row r="29" spans="1:81" s="12" customFormat="1" x14ac:dyDescent="0.4">
      <c r="A29" s="57" t="s">
        <v>6</v>
      </c>
      <c r="B29" s="55"/>
      <c r="C29" s="38">
        <f>C9-C11</f>
        <v>-15.934821000000056</v>
      </c>
      <c r="D29" s="30">
        <f t="shared" ref="D29:L29" si="41">D9-D11</f>
        <v>651.59229200000004</v>
      </c>
      <c r="E29" s="65">
        <f t="shared" si="0"/>
        <v>-15.934821000000056</v>
      </c>
      <c r="F29" s="39">
        <f t="shared" si="41"/>
        <v>-15.934821000000056</v>
      </c>
      <c r="G29" s="38">
        <f t="shared" si="41"/>
        <v>332.76226200000019</v>
      </c>
      <c r="H29" s="30">
        <f t="shared" si="41"/>
        <v>0</v>
      </c>
      <c r="I29" s="30">
        <f t="shared" si="41"/>
        <v>332.76226200000019</v>
      </c>
      <c r="J29" s="42">
        <f t="shared" si="41"/>
        <v>-737.55831999999964</v>
      </c>
      <c r="K29" s="42">
        <f t="shared" si="41"/>
        <v>332.76226200000019</v>
      </c>
      <c r="L29" s="46">
        <f t="shared" si="41"/>
        <v>332.76226200000019</v>
      </c>
      <c r="M29" s="38">
        <f t="shared" ref="M29:BU29" si="42">M9-M11</f>
        <v>-46.771264500000143</v>
      </c>
      <c r="N29" s="30">
        <f t="shared" si="42"/>
        <v>0</v>
      </c>
      <c r="O29" s="30">
        <f t="shared" si="42"/>
        <v>-46.771264500000143</v>
      </c>
      <c r="P29" s="42">
        <f t="shared" si="42"/>
        <v>877.33131000000003</v>
      </c>
      <c r="Q29" s="42">
        <f t="shared" si="42"/>
        <v>-46.771264500000143</v>
      </c>
      <c r="R29" s="46">
        <f t="shared" si="42"/>
        <v>-46.771264500000143</v>
      </c>
      <c r="S29" s="38">
        <f t="shared" si="42"/>
        <v>-263.43772757665511</v>
      </c>
      <c r="T29" s="30">
        <f t="shared" si="42"/>
        <v>0</v>
      </c>
      <c r="U29" s="30">
        <f t="shared" si="42"/>
        <v>-263.43772757665511</v>
      </c>
      <c r="V29" s="42">
        <f t="shared" si="42"/>
        <v>-741.80715499999951</v>
      </c>
      <c r="W29" s="42">
        <f t="shared" si="42"/>
        <v>-263.43772757665511</v>
      </c>
      <c r="X29" s="46">
        <f t="shared" si="42"/>
        <v>-263.43772757665511</v>
      </c>
      <c r="Y29" s="38">
        <f t="shared" si="42"/>
        <v>-350.19855857522134</v>
      </c>
      <c r="Z29" s="30">
        <f t="shared" si="42"/>
        <v>0</v>
      </c>
      <c r="AA29" s="30">
        <f t="shared" si="42"/>
        <v>-350.19855857522134</v>
      </c>
      <c r="AB29" s="42">
        <f t="shared" si="42"/>
        <v>-1373.6401580000002</v>
      </c>
      <c r="AC29" s="42">
        <f t="shared" si="42"/>
        <v>-350.19855857522134</v>
      </c>
      <c r="AD29" s="46">
        <f t="shared" si="42"/>
        <v>-350.19855857522134</v>
      </c>
      <c r="AE29" s="38">
        <f t="shared" si="42"/>
        <v>-72.508046194689996</v>
      </c>
      <c r="AF29" s="30">
        <f t="shared" si="42"/>
        <v>0</v>
      </c>
      <c r="AG29" s="30">
        <f t="shared" si="42"/>
        <v>-72.508046194689996</v>
      </c>
      <c r="AH29" s="42">
        <f t="shared" si="42"/>
        <v>69.349088999999822</v>
      </c>
      <c r="AI29" s="42">
        <f t="shared" si="42"/>
        <v>-72.508046194689996</v>
      </c>
      <c r="AJ29" s="46">
        <f t="shared" si="42"/>
        <v>-72.508046194689996</v>
      </c>
      <c r="AK29" s="38">
        <f t="shared" si="42"/>
        <v>-517.62772626548747</v>
      </c>
      <c r="AL29" s="30">
        <f t="shared" si="42"/>
        <v>0</v>
      </c>
      <c r="AM29" s="30">
        <f t="shared" si="42"/>
        <v>-517.62772626548747</v>
      </c>
      <c r="AN29" s="42">
        <f t="shared" si="42"/>
        <v>103.93094199999996</v>
      </c>
      <c r="AO29" s="42">
        <f t="shared" si="42"/>
        <v>-1283.0356252774632</v>
      </c>
      <c r="AP29" s="46">
        <f t="shared" si="42"/>
        <v>-1283.0356252774632</v>
      </c>
      <c r="AQ29" s="38">
        <f t="shared" si="42"/>
        <v>-532.15196330088679</v>
      </c>
      <c r="AR29" s="30">
        <f t="shared" si="42"/>
        <v>0</v>
      </c>
      <c r="AS29" s="30">
        <f t="shared" si="42"/>
        <v>-532.15196330088679</v>
      </c>
      <c r="AT29" s="42">
        <f t="shared" si="42"/>
        <v>-838.04588400095531</v>
      </c>
      <c r="AU29" s="42">
        <f t="shared" si="42"/>
        <v>-559.96118129264755</v>
      </c>
      <c r="AV29" s="46">
        <f t="shared" si="42"/>
        <v>-559.96118129264755</v>
      </c>
      <c r="AW29" s="38">
        <f t="shared" si="42"/>
        <v>-633.26134700000011</v>
      </c>
      <c r="AX29" s="30">
        <f t="shared" si="42"/>
        <v>0</v>
      </c>
      <c r="AY29" s="30">
        <f t="shared" si="42"/>
        <v>-633.26134700000011</v>
      </c>
      <c r="AZ29" s="42">
        <f t="shared" si="42"/>
        <v>-272.48472999999967</v>
      </c>
      <c r="BA29" s="42">
        <f t="shared" si="42"/>
        <v>-505.56299779087908</v>
      </c>
      <c r="BB29" s="46">
        <f t="shared" si="42"/>
        <v>-505.56299779087908</v>
      </c>
      <c r="BC29" s="38">
        <f t="shared" si="42"/>
        <v>63.198511130000043</v>
      </c>
      <c r="BD29" s="30">
        <f t="shared" si="42"/>
        <v>0</v>
      </c>
      <c r="BE29" s="30">
        <f t="shared" si="42"/>
        <v>63.198511130000043</v>
      </c>
      <c r="BF29" s="42">
        <f t="shared" si="42"/>
        <v>-103.33642499999996</v>
      </c>
      <c r="BG29" s="42">
        <f t="shared" si="42"/>
        <v>-395.03467093232871</v>
      </c>
      <c r="BH29" s="46">
        <f t="shared" si="42"/>
        <v>-395.03467093232871</v>
      </c>
      <c r="BI29" s="38">
        <f t="shared" si="42"/>
        <v>77.015786770000204</v>
      </c>
      <c r="BJ29" s="30">
        <f t="shared" si="42"/>
        <v>0</v>
      </c>
      <c r="BK29" s="30">
        <f t="shared" si="42"/>
        <v>77.015786770000204</v>
      </c>
      <c r="BL29" s="42">
        <f t="shared" si="42"/>
        <v>-131.69101000000046</v>
      </c>
      <c r="BM29" s="42">
        <f t="shared" si="42"/>
        <v>-749.79174018838762</v>
      </c>
      <c r="BN29" s="46">
        <f t="shared" si="42"/>
        <v>-605.92857586724426</v>
      </c>
      <c r="BO29" s="38">
        <f t="shared" si="42"/>
        <v>-2288.5104743768998</v>
      </c>
      <c r="BP29" s="30">
        <f t="shared" si="42"/>
        <v>0</v>
      </c>
      <c r="BQ29" s="30">
        <f t="shared" si="42"/>
        <v>-2288.5104743768998</v>
      </c>
      <c r="BR29" s="42">
        <f t="shared" si="42"/>
        <v>-4071.2754630000004</v>
      </c>
      <c r="BS29" s="42">
        <f t="shared" si="42"/>
        <v>-440.45891008809235</v>
      </c>
      <c r="BT29" s="46">
        <f t="shared" si="42"/>
        <v>-222.91058762002081</v>
      </c>
      <c r="BU29" s="38">
        <f t="shared" si="42"/>
        <v>-1958.9148945129382</v>
      </c>
      <c r="BV29" s="30">
        <f t="shared" ref="BV29:BZ29" si="43">BV9-BV11</f>
        <v>0</v>
      </c>
      <c r="BW29" s="30">
        <f t="shared" si="43"/>
        <v>-1958.9148945129382</v>
      </c>
      <c r="BX29" s="30">
        <f t="shared" si="43"/>
        <v>-6567.6355120009575</v>
      </c>
      <c r="BY29" s="30">
        <f t="shared" si="43"/>
        <v>-4349.9332814163645</v>
      </c>
      <c r="BZ29" s="39">
        <f t="shared" si="43"/>
        <v>-3988.5217946271514</v>
      </c>
      <c r="CA29" s="24">
        <f t="shared" si="16"/>
        <v>-3572.4336387805834</v>
      </c>
      <c r="CB29" s="24">
        <f>CA29-货架事业部!CA29</f>
        <v>1047.0451932862488</v>
      </c>
      <c r="CC29" s="24"/>
    </row>
    <row r="30" spans="1:81" x14ac:dyDescent="0.4">
      <c r="A30" s="58" t="s">
        <v>83</v>
      </c>
      <c r="B30" s="52"/>
      <c r="C30" s="20">
        <f>SUM(C31:C46)</f>
        <v>207.93140699999995</v>
      </c>
      <c r="D30" s="21">
        <f t="shared" ref="D30:L30" si="44">SUM(D31:D46)</f>
        <v>394.58959754446897</v>
      </c>
      <c r="E30" s="64">
        <f t="shared" si="0"/>
        <v>207.93140699999995</v>
      </c>
      <c r="F30" s="37">
        <f t="shared" si="44"/>
        <v>207.93140699999995</v>
      </c>
      <c r="G30" s="20">
        <f t="shared" si="44"/>
        <v>129.04900649999999</v>
      </c>
      <c r="H30" s="21">
        <f t="shared" si="44"/>
        <v>0</v>
      </c>
      <c r="I30" s="21">
        <f t="shared" si="44"/>
        <v>129.04900649999999</v>
      </c>
      <c r="J30" s="43">
        <f t="shared" si="44"/>
        <v>-187.36013680138032</v>
      </c>
      <c r="K30" s="43">
        <f t="shared" si="44"/>
        <v>129.04900649999999</v>
      </c>
      <c r="L30" s="47">
        <f t="shared" si="44"/>
        <v>129.04900649999999</v>
      </c>
      <c r="M30" s="20">
        <f t="shared" ref="M30:BU30" si="45">SUM(M31:M46)</f>
        <v>129.21817200000001</v>
      </c>
      <c r="N30" s="21">
        <f t="shared" si="45"/>
        <v>0</v>
      </c>
      <c r="O30" s="21">
        <f t="shared" si="45"/>
        <v>129.21817200000001</v>
      </c>
      <c r="P30" s="43">
        <f t="shared" si="45"/>
        <v>297.45613729944449</v>
      </c>
      <c r="Q30" s="43">
        <f t="shared" si="45"/>
        <v>129.21817200000001</v>
      </c>
      <c r="R30" s="47">
        <f t="shared" si="45"/>
        <v>129.21817200000001</v>
      </c>
      <c r="S30" s="20">
        <f t="shared" si="45"/>
        <v>183.93283722000007</v>
      </c>
      <c r="T30" s="21">
        <f t="shared" si="45"/>
        <v>0</v>
      </c>
      <c r="U30" s="21">
        <f t="shared" si="45"/>
        <v>183.93283722000007</v>
      </c>
      <c r="V30" s="43">
        <f t="shared" si="45"/>
        <v>392.04533467376382</v>
      </c>
      <c r="W30" s="43">
        <f t="shared" si="45"/>
        <v>183.93283722000007</v>
      </c>
      <c r="X30" s="47">
        <f t="shared" si="45"/>
        <v>183.93283722000007</v>
      </c>
      <c r="Y30" s="20">
        <f t="shared" si="45"/>
        <v>145.47143588999998</v>
      </c>
      <c r="Z30" s="21">
        <f t="shared" si="45"/>
        <v>0</v>
      </c>
      <c r="AA30" s="21">
        <f t="shared" si="45"/>
        <v>145.47143588999998</v>
      </c>
      <c r="AB30" s="43">
        <f t="shared" si="45"/>
        <v>160.93919210403638</v>
      </c>
      <c r="AC30" s="43">
        <f t="shared" si="45"/>
        <v>145.47143588999998</v>
      </c>
      <c r="AD30" s="47">
        <f t="shared" si="45"/>
        <v>145.47143588999998</v>
      </c>
      <c r="AE30" s="20">
        <f t="shared" si="45"/>
        <v>130.34748737999996</v>
      </c>
      <c r="AF30" s="21">
        <f t="shared" si="45"/>
        <v>0</v>
      </c>
      <c r="AG30" s="21">
        <f t="shared" si="45"/>
        <v>130.34748737999996</v>
      </c>
      <c r="AH30" s="43">
        <f t="shared" si="45"/>
        <v>699.10737210487628</v>
      </c>
      <c r="AI30" s="43">
        <f t="shared" si="45"/>
        <v>130.34748737999996</v>
      </c>
      <c r="AJ30" s="47">
        <f t="shared" si="45"/>
        <v>130.34748737999996</v>
      </c>
      <c r="AK30" s="20">
        <f t="shared" si="45"/>
        <v>156.73208693999999</v>
      </c>
      <c r="AL30" s="21">
        <f t="shared" si="45"/>
        <v>0</v>
      </c>
      <c r="AM30" s="21">
        <f t="shared" si="45"/>
        <v>156.73208693999999</v>
      </c>
      <c r="AN30" s="43">
        <f t="shared" si="45"/>
        <v>895.24864299149772</v>
      </c>
      <c r="AO30" s="43">
        <f t="shared" si="45"/>
        <v>109.55425094235849</v>
      </c>
      <c r="AP30" s="47">
        <f t="shared" si="45"/>
        <v>109.55425094235849</v>
      </c>
      <c r="AQ30" s="20">
        <f t="shared" si="45"/>
        <v>99.682202070000002</v>
      </c>
      <c r="AR30" s="21">
        <f t="shared" si="45"/>
        <v>0</v>
      </c>
      <c r="AS30" s="21">
        <f t="shared" si="45"/>
        <v>99.682202070000002</v>
      </c>
      <c r="AT30" s="43">
        <f t="shared" si="45"/>
        <v>800.09318822283478</v>
      </c>
      <c r="AU30" s="43">
        <f t="shared" si="45"/>
        <v>157.88798113197169</v>
      </c>
      <c r="AV30" s="47">
        <f t="shared" si="45"/>
        <v>157.88798113197169</v>
      </c>
      <c r="AW30" s="20">
        <f t="shared" si="45"/>
        <v>130.88179103999997</v>
      </c>
      <c r="AX30" s="21">
        <f t="shared" si="45"/>
        <v>0</v>
      </c>
      <c r="AY30" s="21">
        <f t="shared" si="45"/>
        <v>130.88179103999997</v>
      </c>
      <c r="AZ30" s="43">
        <f t="shared" si="45"/>
        <v>892.79337837366529</v>
      </c>
      <c r="BA30" s="43">
        <f t="shared" si="45"/>
        <v>198.6199433951887</v>
      </c>
      <c r="BB30" s="47">
        <f t="shared" si="45"/>
        <v>198.6199433951887</v>
      </c>
      <c r="BC30" s="20">
        <f t="shared" si="45"/>
        <v>128.98086102000002</v>
      </c>
      <c r="BD30" s="21">
        <f t="shared" si="45"/>
        <v>0</v>
      </c>
      <c r="BE30" s="21">
        <f t="shared" si="45"/>
        <v>128.98086102000002</v>
      </c>
      <c r="BF30" s="43">
        <f t="shared" si="45"/>
        <v>854.22238041004721</v>
      </c>
      <c r="BG30" s="43">
        <f t="shared" si="45"/>
        <v>221.38745283008492</v>
      </c>
      <c r="BH30" s="47">
        <f t="shared" si="45"/>
        <v>221.38745283008492</v>
      </c>
      <c r="BI30" s="20">
        <f t="shared" si="45"/>
        <v>167.23459862999997</v>
      </c>
      <c r="BJ30" s="21">
        <f t="shared" si="45"/>
        <v>0</v>
      </c>
      <c r="BK30" s="21">
        <f t="shared" si="45"/>
        <v>167.23459862999997</v>
      </c>
      <c r="BL30" s="43">
        <f t="shared" si="45"/>
        <v>760.08760204252758</v>
      </c>
      <c r="BM30" s="43">
        <f t="shared" si="45"/>
        <v>253.00676603772547</v>
      </c>
      <c r="BN30" s="47">
        <f t="shared" si="45"/>
        <v>242.77365283017829</v>
      </c>
      <c r="BO30" s="20">
        <f t="shared" si="45"/>
        <v>139.36760795700013</v>
      </c>
      <c r="BP30" s="21">
        <f t="shared" si="45"/>
        <v>0</v>
      </c>
      <c r="BQ30" s="21">
        <f t="shared" si="45"/>
        <v>139.36760795700013</v>
      </c>
      <c r="BR30" s="43">
        <f t="shared" si="45"/>
        <v>992.50533414354311</v>
      </c>
      <c r="BS30" s="43">
        <f t="shared" si="45"/>
        <v>238.93039811310376</v>
      </c>
      <c r="BT30" s="47">
        <f t="shared" si="45"/>
        <v>160.86254716970754</v>
      </c>
      <c r="BU30" s="20">
        <f t="shared" si="45"/>
        <v>1609.4618856899999</v>
      </c>
      <c r="BV30" s="21">
        <f t="shared" ref="BV30:BZ30" si="46">SUM(BV31:BV46)</f>
        <v>0</v>
      </c>
      <c r="BW30" s="21">
        <f t="shared" si="46"/>
        <v>1609.4618856899999</v>
      </c>
      <c r="BX30" s="21">
        <f t="shared" si="46"/>
        <v>6951.7280231093255</v>
      </c>
      <c r="BY30" s="21">
        <f t="shared" si="46"/>
        <v>2105.3371384404336</v>
      </c>
      <c r="BZ30" s="37">
        <f t="shared" si="46"/>
        <v>2017.0361742894902</v>
      </c>
      <c r="CA30" s="24">
        <f t="shared" si="16"/>
        <v>1091.0858282994895</v>
      </c>
      <c r="CB30" s="24">
        <f>CA30-货架事业部!CA30</f>
        <v>-657.74366534751061</v>
      </c>
      <c r="CC30" s="24"/>
    </row>
    <row r="31" spans="1:81" outlineLevel="1" x14ac:dyDescent="0.4">
      <c r="A31" s="5" t="s">
        <v>50</v>
      </c>
      <c r="B31" s="50" t="s">
        <v>9</v>
      </c>
      <c r="C31" s="41">
        <f>自然堂货架!C31+'春夏货架（不含3nka）'!C31</f>
        <v>0</v>
      </c>
      <c r="D31" s="23">
        <f>自然堂货架!D31+'春夏货架（不含3nka）'!D31</f>
        <v>412.85484017306487</v>
      </c>
      <c r="E31" s="61">
        <f t="shared" si="0"/>
        <v>0</v>
      </c>
      <c r="F31" s="45">
        <f>自然堂货架!F31+'春夏货架（不含3nka）'!F31</f>
        <v>0</v>
      </c>
      <c r="G31" s="41">
        <f>自然堂货架!G31+'春夏货架（不含3nka）'!G31</f>
        <v>4.7169809999999996</v>
      </c>
      <c r="H31" s="23">
        <f>自然堂货架!H31+'春夏货架（不含3nka）'!H31</f>
        <v>0</v>
      </c>
      <c r="I31" s="19">
        <f t="shared" ref="I31:I46" si="47">SUM(G31:H31)</f>
        <v>4.7169809999999996</v>
      </c>
      <c r="J31" s="23">
        <f>自然堂货架!J31+'春夏货架（不含3nka）'!J31</f>
        <v>-292.09714349251948</v>
      </c>
      <c r="K31" s="23">
        <f>自然堂货架!K31+'春夏货架（不含3nka）'!K31</f>
        <v>4.7169809999999996</v>
      </c>
      <c r="L31" s="45">
        <f>自然堂货架!L31+'春夏货架（不含3nka）'!L31</f>
        <v>4.7169809999999996</v>
      </c>
      <c r="M31" s="41">
        <f>自然堂货架!M31+'春夏货架（不含3nka）'!M31</f>
        <v>11.910377499999999</v>
      </c>
      <c r="N31" s="23">
        <f>自然堂货架!N31+'春夏货架（不含3nka）'!N31</f>
        <v>0</v>
      </c>
      <c r="O31" s="19">
        <f t="shared" ref="O31:O46" si="48">SUM(M31:N31)</f>
        <v>11.910377499999999</v>
      </c>
      <c r="P31" s="23">
        <f>自然堂货架!P31+'春夏货架（不含3nka）'!P31</f>
        <v>78.311815525504258</v>
      </c>
      <c r="Q31" s="23">
        <f>自然堂货架!Q31+'春夏货架（不含3nka）'!Q31</f>
        <v>11.910377499999999</v>
      </c>
      <c r="R31" s="45">
        <f>自然堂货架!R31+'春夏货架（不含3nka）'!R31</f>
        <v>11.910377499999999</v>
      </c>
      <c r="S31" s="41">
        <f>自然堂货架!S31+'春夏货架（不含3nka）'!S31</f>
        <v>82.932891360000028</v>
      </c>
      <c r="T31" s="23">
        <f>自然堂货架!T31+'春夏货架（不含3nka）'!T31</f>
        <v>0</v>
      </c>
      <c r="U31" s="19">
        <f t="shared" ref="U31:U46" si="49">SUM(S31:T31)</f>
        <v>82.932891360000028</v>
      </c>
      <c r="V31" s="23">
        <f>自然堂货架!V31+'春夏货架（不含3nka）'!V31</f>
        <v>162.76517210316572</v>
      </c>
      <c r="W31" s="23">
        <f>自然堂货架!W31+'春夏货架（不含3nka）'!W31</f>
        <v>82.932891360000028</v>
      </c>
      <c r="X31" s="45">
        <f>自然堂货架!X31+'春夏货架（不含3nka）'!X31</f>
        <v>82.932891360000028</v>
      </c>
      <c r="Y31" s="41">
        <f>自然堂货架!Y31+'春夏货架（不含3nka）'!Y31</f>
        <v>0.59150948999998554</v>
      </c>
      <c r="Z31" s="23">
        <f>自然堂货架!Z31+'春夏货架（不含3nka）'!Z31</f>
        <v>0</v>
      </c>
      <c r="AA31" s="19">
        <f t="shared" ref="AA31:AA46" si="50">SUM(Y31:Z31)</f>
        <v>0.59150948999998554</v>
      </c>
      <c r="AB31" s="23">
        <f>自然堂货架!AB31+'春夏货架（不含3nka）'!AB31</f>
        <v>35.009363979494822</v>
      </c>
      <c r="AC31" s="23">
        <f>自然堂货架!AC31+'春夏货架（不含3nka）'!AC31</f>
        <v>0.59150948999998554</v>
      </c>
      <c r="AD31" s="45">
        <f>自然堂货架!AD31+'春夏货架（不含3nka）'!AD31</f>
        <v>0.59150948999998554</v>
      </c>
      <c r="AE31" s="41">
        <f>自然堂货架!AE31+'春夏货架（不含3nka）'!AE31</f>
        <v>37.443793859999985</v>
      </c>
      <c r="AF31" s="23">
        <f>自然堂货架!AF31+'春夏货架（不含3nka）'!AF31</f>
        <v>0</v>
      </c>
      <c r="AG31" s="19">
        <f t="shared" ref="AG31:AG46" si="51">SUM(AE31:AF31)</f>
        <v>37.443793859999985</v>
      </c>
      <c r="AH31" s="23">
        <f>自然堂货架!AH31+'春夏货架（不含3nka）'!AH31</f>
        <v>425.05233631631154</v>
      </c>
      <c r="AI31" s="23">
        <f>自然堂货架!AI31+'春夏货架（不含3nka）'!AI31</f>
        <v>37.443793859999985</v>
      </c>
      <c r="AJ31" s="45">
        <f>自然堂货架!AJ31+'春夏货架（不含3nka）'!AJ31</f>
        <v>37.443793859999985</v>
      </c>
      <c r="AK31" s="41">
        <f>自然堂货架!AK31+'春夏货架（不含3nka）'!AK31</f>
        <v>0.59150949000000086</v>
      </c>
      <c r="AL31" s="23">
        <f>自然堂货架!AL31+'春夏货架（不含3nka）'!AL31</f>
        <v>0</v>
      </c>
      <c r="AM31" s="19">
        <f t="shared" ref="AM31:AM46" si="52">SUM(AK31:AL31)</f>
        <v>0.59150949000000086</v>
      </c>
      <c r="AN31" s="23">
        <f>自然堂货架!AN31+'春夏货架（不含3nka）'!AN31</f>
        <v>378.48383749026073</v>
      </c>
      <c r="AO31" s="23">
        <f>自然堂货架!AO31+'春夏货架（不含3nka）'!AO31</f>
        <v>5.2924528301886786</v>
      </c>
      <c r="AP31" s="45">
        <f>自然堂货架!AP31+'春夏货架（不含3nka）'!AP31</f>
        <v>5.2924528301886786</v>
      </c>
      <c r="AQ31" s="41">
        <f>自然堂货架!AQ31+'春夏货架（不含3nka）'!AQ31</f>
        <v>-0.52055948999999713</v>
      </c>
      <c r="AR31" s="23">
        <f>自然堂货架!AR31+'春夏货架（不含3nka）'!AR31</f>
        <v>0</v>
      </c>
      <c r="AS31" s="19">
        <f t="shared" ref="AS31:AS46" si="53">SUM(AQ31:AR31)</f>
        <v>-0.52055948999999713</v>
      </c>
      <c r="AT31" s="23">
        <f>自然堂货架!AT31+'春夏货架（不含3nka）'!AT31</f>
        <v>685.68078885256443</v>
      </c>
      <c r="AU31" s="23">
        <f>自然堂货架!AU31+'春夏货架（不含3nka）'!AU31</f>
        <v>25.528301886792455</v>
      </c>
      <c r="AV31" s="45">
        <f>自然堂货架!AV31+'春夏货架（不含3nka）'!AV31</f>
        <v>25.528301886792455</v>
      </c>
      <c r="AW31" s="41">
        <f>自然堂货架!AW31+'春夏货架（不含3nka）'!AW31</f>
        <v>37.838609820000002</v>
      </c>
      <c r="AX31" s="23">
        <f>自然堂货架!AX31+'春夏货架（不含3nka）'!AX31</f>
        <v>0</v>
      </c>
      <c r="AY31" s="19">
        <f t="shared" ref="AY31:AY46" si="54">SUM(AW31:AX31)</f>
        <v>37.838609820000002</v>
      </c>
      <c r="AZ31" s="23">
        <f>自然堂货架!AZ31+'春夏货架（不含3nka）'!AZ31</f>
        <v>634.57944694434207</v>
      </c>
      <c r="BA31" s="23">
        <f>自然堂货架!BA31+'春夏货架（不含3nka）'!BA31</f>
        <v>75.339622641509436</v>
      </c>
      <c r="BB31" s="45">
        <f>自然堂货架!BB31+'春夏货架（不含3nka）'!BB31</f>
        <v>75.339622641509436</v>
      </c>
      <c r="BC31" s="41">
        <f>自然堂货架!BC31+'春夏货架（不含3nka）'!BC31</f>
        <v>39.226601699999989</v>
      </c>
      <c r="BD31" s="23">
        <f>自然堂货架!BD31+'春夏货架（不含3nka）'!BD31</f>
        <v>0</v>
      </c>
      <c r="BE31" s="19">
        <f t="shared" ref="BE31:BE46" si="55">SUM(BC31:BD31)</f>
        <v>39.226601699999989</v>
      </c>
      <c r="BF31" s="23">
        <f>自然堂货架!BF31+'春夏货架（不含3nka）'!BF31</f>
        <v>744.76009859761916</v>
      </c>
      <c r="BG31" s="23">
        <f>自然堂货架!BG31+'春夏货架（不含3nka）'!BG31</f>
        <v>118.9245283018868</v>
      </c>
      <c r="BH31" s="45">
        <f>自然堂货架!BH31+'春夏货架（不含3nka）'!BH31</f>
        <v>118.9245283018868</v>
      </c>
      <c r="BI31" s="41">
        <f>自然堂货架!BI31+'春夏货架（不含3nka）'!BI31</f>
        <v>72.829856219999968</v>
      </c>
      <c r="BJ31" s="23">
        <f>自然堂货架!BJ31+'春夏货架（不含3nka）'!BJ31</f>
        <v>0</v>
      </c>
      <c r="BK31" s="19">
        <f t="shared" ref="BK31:BK46" si="56">SUM(BI31:BJ31)</f>
        <v>72.829856219999968</v>
      </c>
      <c r="BL31" s="23">
        <f>自然堂货架!BL31+'春夏货架（不含3nka）'!BL31</f>
        <v>261.1400590766728</v>
      </c>
      <c r="BM31" s="23">
        <f>自然堂货架!BM31+'春夏货架（不含3nka）'!BM31</f>
        <v>89.037735849056617</v>
      </c>
      <c r="BN31" s="45">
        <f>自然堂货架!BN31+'春夏货架（不含3nka）'!BN31</f>
        <v>72.226415094339629</v>
      </c>
      <c r="BO31" s="41">
        <f>自然堂货架!BO31+'春夏货架（不含3nka）'!BO31</f>
        <v>22.655925600000081</v>
      </c>
      <c r="BP31" s="23">
        <f>自然堂货架!BP31+'春夏货架（不含3nka）'!BP31</f>
        <v>0</v>
      </c>
      <c r="BQ31" s="19">
        <f t="shared" ref="BQ31:BQ46" si="57">SUM(BO31:BP31)</f>
        <v>22.655925600000081</v>
      </c>
      <c r="BR31" s="23">
        <f>自然堂货架!BR31+'春夏货架（不含3nka）'!BR31</f>
        <v>750.49688874947321</v>
      </c>
      <c r="BS31" s="23">
        <f>自然堂货架!BS31+'春夏货架（不含3nka）'!BS31</f>
        <v>80.54179245283018</v>
      </c>
      <c r="BT31" s="45">
        <f>自然堂货架!BT31+'春夏货架（不含3nka）'!BT31</f>
        <v>30.509433962264154</v>
      </c>
      <c r="BU31" s="18">
        <f t="shared" ref="BU31:BU46" si="58">C31+G31+M31+S31+Y31+AE31+AK31+AQ31+AW31+BC31+BI31</f>
        <v>287.56157094999992</v>
      </c>
      <c r="BV31" s="19">
        <f t="shared" ref="BV31:BV46" si="59">H31+SUMIF($M$3:$BT$3,"余日预测",$M31:$BT31)</f>
        <v>0</v>
      </c>
      <c r="BW31" s="19">
        <f t="shared" ref="BW31:BW46" si="60">SUM(BU31:BV31)</f>
        <v>287.56157094999992</v>
      </c>
      <c r="BX31" s="19">
        <f t="shared" ref="BX31:BZ46" si="61">SUMIF($C$3:$BT$3,BX$3,$C31:$BT31)</f>
        <v>4277.0375043159547</v>
      </c>
      <c r="BY31" s="19">
        <f t="shared" si="61"/>
        <v>532.25998717226412</v>
      </c>
      <c r="BZ31" s="35">
        <f t="shared" si="61"/>
        <v>465.41630792698118</v>
      </c>
      <c r="CA31" s="24">
        <f t="shared" si="16"/>
        <v>327.82075471698113</v>
      </c>
      <c r="CC31" s="24"/>
    </row>
    <row r="32" spans="1:81" outlineLevel="1" x14ac:dyDescent="0.4">
      <c r="A32" s="5" t="s">
        <v>51</v>
      </c>
      <c r="B32" s="50" t="s">
        <v>17</v>
      </c>
      <c r="C32" s="41">
        <f>自然堂货架!C32+'春夏货架（不含3nka）'!C32</f>
        <v>72.814425499999999</v>
      </c>
      <c r="D32" s="23">
        <f>自然堂货架!D32+'春夏货架（不含3nka）'!D32</f>
        <v>61.628657813901953</v>
      </c>
      <c r="E32" s="61">
        <f t="shared" si="0"/>
        <v>72.814425499999999</v>
      </c>
      <c r="F32" s="45">
        <f>自然堂货架!F32+'春夏货架（不含3nka）'!F32</f>
        <v>72.814425499999999</v>
      </c>
      <c r="G32" s="41">
        <f>自然堂货架!G32+'春夏货架（不含3nka）'!G32</f>
        <v>70.754716999999999</v>
      </c>
      <c r="H32" s="23">
        <f>自然堂货架!H32+'春夏货架（不含3nka）'!H32</f>
        <v>0</v>
      </c>
      <c r="I32" s="19">
        <f t="shared" si="47"/>
        <v>70.754716999999999</v>
      </c>
      <c r="J32" s="23">
        <f>自然堂货架!J32+'春夏货架（不含3nka）'!J32</f>
        <v>42.396393361802701</v>
      </c>
      <c r="K32" s="23">
        <f>自然堂货架!K32+'春夏货架（不含3nka）'!K32</f>
        <v>70.754716999999999</v>
      </c>
      <c r="L32" s="45">
        <f>自然堂货架!L32+'春夏货架（不含3nka）'!L32</f>
        <v>70.754716999999999</v>
      </c>
      <c r="M32" s="41">
        <f>自然堂货架!M32+'春夏货架（不含3nka）'!M32</f>
        <v>70.754717000000014</v>
      </c>
      <c r="N32" s="23">
        <f>自然堂货架!N32+'春夏货架（不含3nka）'!N32</f>
        <v>0</v>
      </c>
      <c r="O32" s="19">
        <f t="shared" si="48"/>
        <v>70.754717000000014</v>
      </c>
      <c r="P32" s="23">
        <f>自然堂货架!P32+'春夏货架（不含3nka）'!P32</f>
        <v>111.59978574882111</v>
      </c>
      <c r="Q32" s="23">
        <f>自然堂货架!Q32+'春夏货架（不含3nka）'!Q32</f>
        <v>70.754717000000014</v>
      </c>
      <c r="R32" s="45">
        <f>自然堂货架!R32+'春夏货架（不含3nka）'!R32</f>
        <v>70.754717000000014</v>
      </c>
      <c r="S32" s="41">
        <f>自然堂货架!S32+'春夏货架（不含3nka）'!S32</f>
        <v>46.698113220000003</v>
      </c>
      <c r="T32" s="23">
        <f>自然堂货架!T32+'春夏货架（不含3nka）'!T32</f>
        <v>0</v>
      </c>
      <c r="U32" s="19">
        <f t="shared" si="49"/>
        <v>46.698113220000003</v>
      </c>
      <c r="V32" s="23">
        <f>自然堂货架!V32+'春夏货架（不含3nka）'!V32</f>
        <v>51.650814232802801</v>
      </c>
      <c r="W32" s="23">
        <f>自然堂货架!W32+'春夏货架（不含3nka）'!W32</f>
        <v>46.698113220000003</v>
      </c>
      <c r="X32" s="45">
        <f>自然堂货架!X32+'春夏货架（不含3nka）'!X32</f>
        <v>46.698113220000003</v>
      </c>
      <c r="Y32" s="41">
        <f>自然堂货架!Y32+'春夏货架（不含3nka）'!Y32</f>
        <v>47.120176950000008</v>
      </c>
      <c r="Z32" s="23">
        <f>自然堂货架!Z32+'春夏货架（不含3nka）'!Z32</f>
        <v>0</v>
      </c>
      <c r="AA32" s="19">
        <f t="shared" si="50"/>
        <v>47.120176950000008</v>
      </c>
      <c r="AB32" s="23">
        <f>自然堂货架!AB32+'春夏货架（不含3nka）'!AB32</f>
        <v>33.649081672514612</v>
      </c>
      <c r="AC32" s="23">
        <f>自然堂货架!AC32+'春夏货架（不含3nka）'!AC32</f>
        <v>47.120176950000008</v>
      </c>
      <c r="AD32" s="45">
        <f>自然堂货架!AD32+'春夏货架（不含3nka）'!AD32</f>
        <v>47.120176950000008</v>
      </c>
      <c r="AE32" s="41">
        <f>自然堂货架!AE32+'春夏货架（不含3nka）'!AE32</f>
        <v>58.723854089999989</v>
      </c>
      <c r="AF32" s="23">
        <f>自然堂货架!AF32+'春夏货架（不含3nka）'!AF32</f>
        <v>0</v>
      </c>
      <c r="AG32" s="19">
        <f t="shared" si="51"/>
        <v>58.723854089999989</v>
      </c>
      <c r="AH32" s="23">
        <f>自然堂货架!AH32+'春夏货架（不含3nka）'!AH32</f>
        <v>37.944709003813529</v>
      </c>
      <c r="AI32" s="23">
        <f>自然堂货架!AI32+'春夏货架（不含3nka）'!AI32</f>
        <v>58.723854089999989</v>
      </c>
      <c r="AJ32" s="45">
        <f>自然堂货架!AJ32+'春夏货架（不含3nka）'!AJ32</f>
        <v>58.723854089999989</v>
      </c>
      <c r="AK32" s="41">
        <f>自然堂货架!AK32+'春夏货架（不含3nka）'!AK32</f>
        <v>46.698113220000003</v>
      </c>
      <c r="AL32" s="23">
        <f>自然堂货架!AL32+'春夏货架（不含3nka）'!AL32</f>
        <v>0</v>
      </c>
      <c r="AM32" s="19">
        <f t="shared" si="52"/>
        <v>46.698113220000003</v>
      </c>
      <c r="AN32" s="23">
        <f>自然堂货架!AN32+'春夏货架（不含3nka）'!AN32</f>
        <v>300.58863938984359</v>
      </c>
      <c r="AO32" s="23">
        <f>自然堂货架!AO32+'春夏货架（不含3nka）'!AO32</f>
        <v>46.698113207547173</v>
      </c>
      <c r="AP32" s="45">
        <f>自然堂货架!AP32+'春夏货架（不含3nka）'!AP32</f>
        <v>46.698113207547173</v>
      </c>
      <c r="AQ32" s="41">
        <f>自然堂货架!AQ32+'春夏货架（不含3nka）'!AQ32</f>
        <v>46.698113220000003</v>
      </c>
      <c r="AR32" s="23">
        <f>自然堂货架!AR32+'春夏货架（不含3nka）'!AR32</f>
        <v>0</v>
      </c>
      <c r="AS32" s="19">
        <f t="shared" si="53"/>
        <v>46.698113220000003</v>
      </c>
      <c r="AT32" s="23">
        <f>自然堂货架!AT32+'春夏货架（不含3nka）'!AT32</f>
        <v>41.855782796377198</v>
      </c>
      <c r="AU32" s="23">
        <f>自然堂货架!AU32+'春夏货架（不含3nka）'!AU32</f>
        <v>56.037735849056602</v>
      </c>
      <c r="AV32" s="45">
        <f>自然堂货架!AV32+'春夏货架（不含3nka）'!AV32</f>
        <v>56.037735849056602</v>
      </c>
      <c r="AW32" s="41">
        <f>自然堂货架!AW32+'春夏货架（不含3nka）'!AW32</f>
        <v>46.723265160000004</v>
      </c>
      <c r="AX32" s="23">
        <f>自然堂货架!AX32+'春夏货架（不含3nka）'!AX32</f>
        <v>0</v>
      </c>
      <c r="AY32" s="19">
        <f t="shared" si="54"/>
        <v>46.723265160000004</v>
      </c>
      <c r="AZ32" s="23">
        <f>自然堂货架!AZ32+'春夏货架（不含3nka）'!AZ32</f>
        <v>151.77883647059065</v>
      </c>
      <c r="BA32" s="23">
        <f>自然堂货架!BA32+'春夏货架（不含3nka）'!BA32</f>
        <v>46.698113207547173</v>
      </c>
      <c r="BB32" s="45">
        <f>自然堂货架!BB32+'春夏货架（不含3nka）'!BB32</f>
        <v>46.698113207547173</v>
      </c>
      <c r="BC32" s="41">
        <f>自然堂货架!BC32+'春夏货架（不含3nka）'!BC32</f>
        <v>46.698114210000007</v>
      </c>
      <c r="BD32" s="23">
        <f>自然堂货架!BD32+'春夏货架（不含3nka）'!BD32</f>
        <v>0</v>
      </c>
      <c r="BE32" s="19">
        <f t="shared" si="55"/>
        <v>46.698114210000007</v>
      </c>
      <c r="BF32" s="23">
        <f>自然堂货架!BF32+'春夏货架（不含3nka）'!BF32</f>
        <v>37.944709003813536</v>
      </c>
      <c r="BG32" s="23">
        <f>自然堂货架!BG32+'春夏货架（不含3nka）'!BG32</f>
        <v>46.698113207547173</v>
      </c>
      <c r="BH32" s="45">
        <f>自然堂货架!BH32+'春夏货架（不含3nka）'!BH32</f>
        <v>46.698113207547173</v>
      </c>
      <c r="BI32" s="41">
        <f>自然堂货架!BI32+'春夏货架（不含3nka）'!BI32</f>
        <v>51.886792320000005</v>
      </c>
      <c r="BJ32" s="23">
        <f>自然堂货架!BJ32+'春夏货架（不含3nka）'!BJ32</f>
        <v>0</v>
      </c>
      <c r="BK32" s="19">
        <f t="shared" si="56"/>
        <v>51.886792320000005</v>
      </c>
      <c r="BL32" s="23">
        <f>自然堂货架!BL32+'春夏货架（不含3nka）'!BL32</f>
        <v>84.058555235435165</v>
      </c>
      <c r="BM32" s="23">
        <f>自然堂货架!BM32+'春夏货架（不含3nka）'!BM32</f>
        <v>72.091011320754731</v>
      </c>
      <c r="BN32" s="45">
        <f>自然堂货架!BN32+'春夏货架（不含3nka）'!BN32</f>
        <v>72.091011320754731</v>
      </c>
      <c r="BO32" s="41">
        <f>自然堂货架!BO32+'春夏货架（不含3nka）'!BO32</f>
        <v>51.886792320000005</v>
      </c>
      <c r="BP32" s="23">
        <f>自然堂货架!BP32+'春夏货架（不含3nka）'!BP32</f>
        <v>0</v>
      </c>
      <c r="BQ32" s="19">
        <f t="shared" si="57"/>
        <v>51.886792320000005</v>
      </c>
      <c r="BR32" s="23">
        <f>自然堂货架!BR32+'春夏货架（不含3nka）'!BR32</f>
        <v>64.366111314349837</v>
      </c>
      <c r="BS32" s="23">
        <f>自然堂货架!BS32+'春夏货架（不含3nka）'!BS32</f>
        <v>72.091011320754731</v>
      </c>
      <c r="BT32" s="45">
        <f>自然堂货架!BT32+'春夏货架（不含3nka）'!BT32</f>
        <v>51.886792452830193</v>
      </c>
      <c r="BU32" s="18">
        <f t="shared" si="58"/>
        <v>605.57040188999997</v>
      </c>
      <c r="BV32" s="19">
        <f t="shared" si="59"/>
        <v>0</v>
      </c>
      <c r="BW32" s="19">
        <f t="shared" si="60"/>
        <v>605.57040188999997</v>
      </c>
      <c r="BX32" s="19">
        <f t="shared" si="61"/>
        <v>1019.4620760440666</v>
      </c>
      <c r="BY32" s="19">
        <f t="shared" si="61"/>
        <v>707.18010187320772</v>
      </c>
      <c r="BZ32" s="35">
        <f t="shared" si="61"/>
        <v>686.97588300528309</v>
      </c>
      <c r="CA32" s="24">
        <f t="shared" si="16"/>
        <v>320.10987924528308</v>
      </c>
      <c r="CC32" s="24"/>
    </row>
    <row r="33" spans="1:81" outlineLevel="1" x14ac:dyDescent="0.4">
      <c r="A33" s="5" t="s">
        <v>52</v>
      </c>
      <c r="B33" s="50" t="s">
        <v>18</v>
      </c>
      <c r="C33" s="41">
        <f>自然堂货架!C33+'春夏货架（不含3nka）'!C33</f>
        <v>0.2122640000000014</v>
      </c>
      <c r="D33" s="23">
        <f>自然堂货架!D33+'春夏货架（不含3nka）'!D33</f>
        <v>4.3171201252376736</v>
      </c>
      <c r="E33" s="61">
        <f t="shared" si="0"/>
        <v>0.2122640000000014</v>
      </c>
      <c r="F33" s="45">
        <f>自然堂货架!F33+'春夏货架（不含3nka）'!F33</f>
        <v>0.2122640000000014</v>
      </c>
      <c r="G33" s="41">
        <f>自然堂货架!G33+'春夏货架（不含3nka）'!G33</f>
        <v>0</v>
      </c>
      <c r="H33" s="23">
        <f>自然堂货架!H33+'春夏货架（不含3nka）'!H33</f>
        <v>0</v>
      </c>
      <c r="I33" s="19">
        <f t="shared" si="47"/>
        <v>0</v>
      </c>
      <c r="J33" s="23">
        <f>自然堂货架!J33+'春夏货架（不含3nka）'!J33</f>
        <v>3.5056489942256537</v>
      </c>
      <c r="K33" s="23">
        <f>自然堂货架!K33+'春夏货架（不含3nka）'!K33</f>
        <v>0</v>
      </c>
      <c r="L33" s="45">
        <f>自然堂货架!L33+'春夏货架（不含3nka）'!L33</f>
        <v>0</v>
      </c>
      <c r="M33" s="41">
        <f>自然堂货架!M33+'春夏货架（不含3nka）'!M33</f>
        <v>0</v>
      </c>
      <c r="N33" s="23">
        <f>自然堂货架!N33+'春夏货架（不含3nka）'!N33</f>
        <v>0</v>
      </c>
      <c r="O33" s="19">
        <f t="shared" si="48"/>
        <v>0</v>
      </c>
      <c r="P33" s="23">
        <f>自然堂货架!P33+'春夏货架（不含3nka）'!P33</f>
        <v>1.1383408193312612</v>
      </c>
      <c r="Q33" s="23">
        <f>自然堂货架!Q33+'春夏货架（不含3nka）'!Q33</f>
        <v>0</v>
      </c>
      <c r="R33" s="45">
        <f>自然堂货架!R33+'春夏货架（不含3nka）'!R33</f>
        <v>0</v>
      </c>
      <c r="S33" s="41">
        <f>自然堂货架!S33+'春夏货架（不含3nka）'!S33</f>
        <v>0.96116492999999803</v>
      </c>
      <c r="T33" s="23">
        <f>自然堂货架!T33+'春夏货架（不含3nka）'!T33</f>
        <v>0</v>
      </c>
      <c r="U33" s="19">
        <f t="shared" si="49"/>
        <v>0.96116492999999803</v>
      </c>
      <c r="V33" s="23">
        <f>自然堂货架!V33+'春夏货架（不含3nka）'!V33</f>
        <v>50.7426610453142</v>
      </c>
      <c r="W33" s="23">
        <f>自然堂货架!W33+'春夏货架（不含3nka）'!W33</f>
        <v>0.96116492999999803</v>
      </c>
      <c r="X33" s="45">
        <f>自然堂货架!X33+'春夏货架（不含3nka）'!X33</f>
        <v>0.96116492999999803</v>
      </c>
      <c r="Y33" s="41">
        <f>自然堂货架!Y33+'春夏货架（不含3nka）'!Y33</f>
        <v>60.583294530000003</v>
      </c>
      <c r="Z33" s="23">
        <f>自然堂货架!Z33+'春夏货架（不含3nka）'!Z33</f>
        <v>0</v>
      </c>
      <c r="AA33" s="19">
        <f t="shared" si="50"/>
        <v>60.583294530000003</v>
      </c>
      <c r="AB33" s="23">
        <f>自然堂货架!AB33+'春夏货架（不含3nka）'!AB33</f>
        <v>2.2704936154934314</v>
      </c>
      <c r="AC33" s="23">
        <f>自然堂货架!AC33+'春夏货架（不含3nka）'!AC33</f>
        <v>60.583294530000003</v>
      </c>
      <c r="AD33" s="45">
        <f>自然堂货架!AD33+'春夏货架（不含3nka）'!AD33</f>
        <v>60.583294530000003</v>
      </c>
      <c r="AE33" s="41">
        <f>自然堂货架!AE33+'春夏货架（不含3nka）'!AE33</f>
        <v>1.8982299600000097</v>
      </c>
      <c r="AF33" s="23">
        <f>自然堂货架!AF33+'春夏货架（不含3nka）'!AF33</f>
        <v>0</v>
      </c>
      <c r="AG33" s="19">
        <f t="shared" si="51"/>
        <v>1.8982299600000097</v>
      </c>
      <c r="AH33" s="23">
        <f>自然堂货架!AH33+'春夏货架（不含3nka）'!AH33</f>
        <v>1.5549550570627608</v>
      </c>
      <c r="AI33" s="23">
        <f>自然堂货架!AI33+'春夏货架（不含3nka）'!AI33</f>
        <v>1.8982299600000097</v>
      </c>
      <c r="AJ33" s="45">
        <f>自然堂货架!AJ33+'春夏货架（不含3nka）'!AJ33</f>
        <v>1.8982299600000097</v>
      </c>
      <c r="AK33" s="41">
        <f>自然堂货架!AK33+'春夏货架（不含3nka）'!AK33</f>
        <v>0.84452510999999797</v>
      </c>
      <c r="AL33" s="23">
        <f>自然堂货架!AL33+'春夏货架（不含3nka）'!AL33</f>
        <v>0</v>
      </c>
      <c r="AM33" s="19">
        <f t="shared" si="52"/>
        <v>0.84452510999999797</v>
      </c>
      <c r="AN33" s="23">
        <f>自然堂货架!AN33+'春夏货架（不含3nka）'!AN33</f>
        <v>91.359074323560378</v>
      </c>
      <c r="AO33" s="23">
        <f>自然堂货架!AO33+'春夏货架（不含3nka）'!AO33</f>
        <v>1.5441509433962264</v>
      </c>
      <c r="AP33" s="45">
        <f>自然堂货架!AP33+'春夏货架（不含3nka）'!AP33</f>
        <v>1.5441509433962264</v>
      </c>
      <c r="AQ33" s="41">
        <f>自然堂货架!AQ33+'春夏货架（不含3nka）'!AQ33</f>
        <v>3.5872415700000007</v>
      </c>
      <c r="AR33" s="23">
        <f>自然堂货架!AR33+'春夏货架（不含3nka）'!AR33</f>
        <v>0</v>
      </c>
      <c r="AS33" s="19">
        <f t="shared" si="53"/>
        <v>3.5872415700000007</v>
      </c>
      <c r="AT33" s="23">
        <f>自然堂货架!AT33+'春夏货架（不含3nka）'!AT33</f>
        <v>1.1936000028322169</v>
      </c>
      <c r="AU33" s="23">
        <f>自然堂货架!AU33+'春夏货架（不含3nka）'!AU33</f>
        <v>4.5826415094339623</v>
      </c>
      <c r="AV33" s="45">
        <f>自然堂货架!AV33+'春夏货架（不含3nka）'!AV33</f>
        <v>4.5826415094339623</v>
      </c>
      <c r="AW33" s="41">
        <f>自然堂货架!AW33+'春夏货架（不含3nka）'!AW33</f>
        <v>-1.9208528101444246E-15</v>
      </c>
      <c r="AX33" s="23">
        <f>自然堂货架!AX33+'春夏货架（不含3nka）'!AX33</f>
        <v>0</v>
      </c>
      <c r="AY33" s="19">
        <f t="shared" si="54"/>
        <v>-1.9208528101444246E-15</v>
      </c>
      <c r="AZ33" s="23">
        <f>自然堂货架!AZ33+'春夏货架（不含3nka）'!AZ33</f>
        <v>-9.1067301931015158E-7</v>
      </c>
      <c r="BA33" s="23">
        <f>自然堂货架!BA33+'春夏货架（不含3nka）'!BA33</f>
        <v>5.9150943396226419</v>
      </c>
      <c r="BB33" s="45">
        <f>自然堂货架!BB33+'春夏货架（不含3nka）'!BB33</f>
        <v>5.9150943396226419</v>
      </c>
      <c r="BC33" s="41">
        <f>自然堂货架!BC33+'春夏货架（不含3nka）'!BC33</f>
        <v>0.45141525000000143</v>
      </c>
      <c r="BD33" s="23">
        <f>自然堂货架!BD33+'春夏货架（不含3nka）'!BD33</f>
        <v>0</v>
      </c>
      <c r="BE33" s="19">
        <f t="shared" si="55"/>
        <v>0.45141525000000143</v>
      </c>
      <c r="BF33" s="23">
        <f>自然堂货架!BF33+'春夏货架（不含3nka）'!BF33</f>
        <v>11.426369193018575</v>
      </c>
      <c r="BG33" s="23">
        <f>自然堂货架!BG33+'春夏货架（不含3nka）'!BG33</f>
        <v>0</v>
      </c>
      <c r="BH33" s="45">
        <f>自然堂货架!BH33+'春夏货架（不含3nka）'!BH33</f>
        <v>0</v>
      </c>
      <c r="BI33" s="41">
        <f>自然堂货架!BI33+'春夏货架（不含3nka）'!BI33</f>
        <v>0.41716982999999891</v>
      </c>
      <c r="BJ33" s="23">
        <f>自然堂货架!BJ33+'春夏货架（不含3nka）'!BJ33</f>
        <v>0</v>
      </c>
      <c r="BK33" s="19">
        <f t="shared" si="56"/>
        <v>0.41716982999999891</v>
      </c>
      <c r="BL33" s="23">
        <f>自然堂货架!BL33+'春夏货架（不含3nka）'!BL33</f>
        <v>9.7724695123616936</v>
      </c>
      <c r="BM33" s="23">
        <f>自然堂货架!BM33+'春夏货架（不含3nka）'!BM33</f>
        <v>34.245283018867923</v>
      </c>
      <c r="BN33" s="45">
        <f>自然堂货架!BN33+'春夏货架（不含3nka）'!BN33</f>
        <v>43.002735849056606</v>
      </c>
      <c r="BO33" s="41">
        <f>自然堂货架!BO33+'春夏货架（不含3nka）'!BO33</f>
        <v>3.2750942400000107</v>
      </c>
      <c r="BP33" s="23">
        <f>自然堂货架!BP33+'春夏货架（不含3nka）'!BP33</f>
        <v>0</v>
      </c>
      <c r="BQ33" s="19">
        <f t="shared" si="57"/>
        <v>3.2750942400000107</v>
      </c>
      <c r="BR33" s="23">
        <f>自然堂货架!BR33+'春夏货架（不含3nka）'!BR33</f>
        <v>0.64472371374311377</v>
      </c>
      <c r="BS33" s="23">
        <f>自然堂货架!BS33+'春夏货架（不含3nka）'!BS33</f>
        <v>6.7992452830188679</v>
      </c>
      <c r="BT33" s="45">
        <f>自然堂货架!BT33+'春夏货架（不含3nka）'!BT33</f>
        <v>0</v>
      </c>
      <c r="BU33" s="18">
        <f t="shared" si="58"/>
        <v>68.955305180000011</v>
      </c>
      <c r="BV33" s="19">
        <f t="shared" si="59"/>
        <v>0</v>
      </c>
      <c r="BW33" s="19">
        <f t="shared" si="60"/>
        <v>68.955305180000011</v>
      </c>
      <c r="BX33" s="19">
        <f t="shared" si="61"/>
        <v>177.92545549150793</v>
      </c>
      <c r="BY33" s="19">
        <f t="shared" si="61"/>
        <v>116.74136851433964</v>
      </c>
      <c r="BZ33" s="35">
        <f t="shared" si="61"/>
        <v>118.69957606150946</v>
      </c>
      <c r="CA33" s="24">
        <f t="shared" si="16"/>
        <v>55.044622641509434</v>
      </c>
      <c r="CC33" s="24"/>
    </row>
    <row r="34" spans="1:81" outlineLevel="1" x14ac:dyDescent="0.4">
      <c r="A34" s="5" t="s">
        <v>36</v>
      </c>
      <c r="B34" s="50" t="s">
        <v>14</v>
      </c>
      <c r="C34" s="41">
        <f>自然堂货架!C34+'春夏货架（不含3nka）'!C34</f>
        <v>0</v>
      </c>
      <c r="D34" s="23">
        <f>自然堂货架!D34+'春夏货架（不含3nka）'!D34</f>
        <v>-4.4516880006812487</v>
      </c>
      <c r="E34" s="61">
        <f t="shared" si="0"/>
        <v>0</v>
      </c>
      <c r="F34" s="45">
        <f>自然堂货架!F34+'春夏货架（不含3nka）'!F34</f>
        <v>0</v>
      </c>
      <c r="G34" s="41">
        <f>自然堂货架!G34+'春夏货架（不含3nka）'!G34</f>
        <v>0</v>
      </c>
      <c r="H34" s="23">
        <f>自然堂货架!H34+'春夏货架（不含3nka）'!H34</f>
        <v>0</v>
      </c>
      <c r="I34" s="19">
        <f t="shared" si="47"/>
        <v>0</v>
      </c>
      <c r="J34" s="23">
        <f>自然堂货架!J34+'春夏货架（不含3nka）'!J34</f>
        <v>-4.4516880006812487</v>
      </c>
      <c r="K34" s="23">
        <f>自然堂货架!K34+'春夏货架（不含3nka）'!K34</f>
        <v>0</v>
      </c>
      <c r="L34" s="45">
        <f>自然堂货架!L34+'春夏货架（不含3nka）'!L34</f>
        <v>0</v>
      </c>
      <c r="M34" s="41">
        <f>自然堂货架!M34+'春夏货架（不含3nka）'!M34</f>
        <v>0</v>
      </c>
      <c r="N34" s="23">
        <f>自然堂货架!N34+'春夏货架（不含3nka）'!N34</f>
        <v>0</v>
      </c>
      <c r="O34" s="19">
        <f t="shared" si="48"/>
        <v>0</v>
      </c>
      <c r="P34" s="23">
        <f>自然堂货架!P34+'春夏货架（不含3nka）'!P34</f>
        <v>0</v>
      </c>
      <c r="Q34" s="23">
        <f>自然堂货架!Q34+'春夏货架（不含3nka）'!Q34</f>
        <v>0</v>
      </c>
      <c r="R34" s="45">
        <f>自然堂货架!R34+'春夏货架（不含3nka）'!R34</f>
        <v>0</v>
      </c>
      <c r="S34" s="41">
        <f>自然堂货架!S34+'春夏货架（不含3nka）'!S34</f>
        <v>14.57527533</v>
      </c>
      <c r="T34" s="23">
        <f>自然堂货架!T34+'春夏货架（不含3nka）'!T34</f>
        <v>0</v>
      </c>
      <c r="U34" s="19">
        <f t="shared" si="49"/>
        <v>14.57527533</v>
      </c>
      <c r="V34" s="23">
        <f>自然堂货架!V34+'春夏货架（不含3nka）'!V34</f>
        <v>0</v>
      </c>
      <c r="W34" s="23">
        <f>自然堂货架!W34+'春夏货架（不含3nka）'!W34</f>
        <v>14.57527533</v>
      </c>
      <c r="X34" s="45">
        <f>自然堂货架!X34+'春夏货架（不含3nka）'!X34</f>
        <v>14.57527533</v>
      </c>
      <c r="Y34" s="41">
        <f>自然堂货架!Y34+'春夏货架（不含3nka）'!Y34</f>
        <v>1.9800000000000002E-2</v>
      </c>
      <c r="Z34" s="23">
        <f>自然堂货架!Z34+'春夏货架（不含3nka）'!Z34</f>
        <v>0</v>
      </c>
      <c r="AA34" s="19">
        <f t="shared" si="50"/>
        <v>1.9800000000000002E-2</v>
      </c>
      <c r="AB34" s="23">
        <f>自然堂货架!AB34+'春夏货架（不含3nka）'!AB34</f>
        <v>0</v>
      </c>
      <c r="AC34" s="23">
        <f>自然堂货架!AC34+'春夏货架（不含3nka）'!AC34</f>
        <v>1.9800000000000002E-2</v>
      </c>
      <c r="AD34" s="45">
        <f>自然堂货架!AD34+'春夏货架（不含3nka）'!AD34</f>
        <v>1.9800000000000002E-2</v>
      </c>
      <c r="AE34" s="41">
        <f>自然堂货架!AE34+'春夏货架（不含3nka）'!AE34</f>
        <v>0.76361670000000015</v>
      </c>
      <c r="AF34" s="23">
        <f>自然堂货架!AF34+'春夏货架（不含3nka）'!AF34</f>
        <v>0</v>
      </c>
      <c r="AG34" s="19">
        <f t="shared" si="51"/>
        <v>0.76361670000000015</v>
      </c>
      <c r="AH34" s="23">
        <f>自然堂货架!AH34+'春夏货架（不含3nka）'!AH34</f>
        <v>0</v>
      </c>
      <c r="AI34" s="23">
        <f>自然堂货架!AI34+'春夏货架（不含3nka）'!AI34</f>
        <v>0.76361670000000015</v>
      </c>
      <c r="AJ34" s="45">
        <f>自然堂货架!AJ34+'春夏货架（不含3nka）'!AJ34</f>
        <v>0.76361670000000015</v>
      </c>
      <c r="AK34" s="41">
        <f>自然堂货架!AK34+'春夏货架（不含3nka）'!AK34</f>
        <v>0.12830763000000001</v>
      </c>
      <c r="AL34" s="23">
        <f>自然堂货架!AL34+'春夏货架（不含3nka）'!AL34</f>
        <v>0</v>
      </c>
      <c r="AM34" s="19">
        <f t="shared" si="52"/>
        <v>0.12830763000000001</v>
      </c>
      <c r="AN34" s="23">
        <f>自然堂货架!AN34+'春夏货架（不含3nka）'!AN34</f>
        <v>0</v>
      </c>
      <c r="AO34" s="23">
        <f>自然堂货架!AO34+'春夏货架（不含3nka）'!AO34</f>
        <v>1.1886849056603774</v>
      </c>
      <c r="AP34" s="45">
        <f>自然堂货架!AP34+'春夏货架（不含3nka）'!AP34</f>
        <v>1.1886849056603774</v>
      </c>
      <c r="AQ34" s="41">
        <f>自然堂货架!AQ34+'春夏货架（不含3nka）'!AQ34</f>
        <v>4.9031202</v>
      </c>
      <c r="AR34" s="23">
        <f>自然堂货架!AR34+'春夏货架（不含3nka）'!AR34</f>
        <v>0</v>
      </c>
      <c r="AS34" s="19">
        <f t="shared" si="53"/>
        <v>4.9031202</v>
      </c>
      <c r="AT34" s="23">
        <f>自然堂货架!AT34+'春夏货架（不含3nka）'!AT34</f>
        <v>0</v>
      </c>
      <c r="AU34" s="23">
        <f>自然堂货架!AU34+'春夏货架（不含3nka）'!AU34</f>
        <v>10.370716981132077</v>
      </c>
      <c r="AV34" s="45">
        <f>自然堂货架!AV34+'春夏货架（不含3nka）'!AV34</f>
        <v>10.370716981132077</v>
      </c>
      <c r="AW34" s="41">
        <f>自然堂货架!AW34+'春夏货架（不含3nka）'!AW34</f>
        <v>1.2876887100000001</v>
      </c>
      <c r="AX34" s="23">
        <f>自然堂货架!AX34+'春夏货架（不含3nka）'!AX34</f>
        <v>0</v>
      </c>
      <c r="AY34" s="19">
        <f t="shared" si="54"/>
        <v>1.2876887100000001</v>
      </c>
      <c r="AZ34" s="23">
        <f>自然堂货架!AZ34+'春夏货架（不含3nka）'!AZ34</f>
        <v>0</v>
      </c>
      <c r="BA34" s="23">
        <f>自然堂货架!BA34+'春夏货架（不含3nka）'!BA34</f>
        <v>9.2985283018867921</v>
      </c>
      <c r="BB34" s="45">
        <f>自然堂货架!BB34+'春夏货架（不含3nka）'!BB34</f>
        <v>9.2985283018867921</v>
      </c>
      <c r="BC34" s="41">
        <f>自然堂货架!BC34+'春夏货架（不含3nka）'!BC34</f>
        <v>0.49231742999999994</v>
      </c>
      <c r="BD34" s="23">
        <f>自然堂货架!BD34+'春夏货架（不含3nka）'!BD34</f>
        <v>0</v>
      </c>
      <c r="BE34" s="19">
        <f t="shared" si="55"/>
        <v>0.49231742999999994</v>
      </c>
      <c r="BF34" s="23">
        <f>自然堂货架!BF34+'春夏货架（不含3nka）'!BF34</f>
        <v>0</v>
      </c>
      <c r="BG34" s="23">
        <f>自然堂货架!BG34+'春夏货架（不含3nka）'!BG34</f>
        <v>5.2924528301886795</v>
      </c>
      <c r="BH34" s="45">
        <f>自然堂货架!BH34+'春夏货架（不含3nka）'!BH34</f>
        <v>5.2924528301886795</v>
      </c>
      <c r="BI34" s="41">
        <f>自然堂货架!BI34+'春夏货架（不含3nka）'!BI34</f>
        <v>0</v>
      </c>
      <c r="BJ34" s="23">
        <f>自然堂货架!BJ34+'春夏货架（不含3nka）'!BJ34</f>
        <v>0</v>
      </c>
      <c r="BK34" s="19">
        <f t="shared" si="56"/>
        <v>0</v>
      </c>
      <c r="BL34" s="23">
        <f>自然堂货架!BL34+'春夏货架（不含3nka）'!BL34</f>
        <v>0</v>
      </c>
      <c r="BM34" s="23">
        <f>自然堂货架!BM34+'春夏货架（不含3nka）'!BM34</f>
        <v>7.1603773584905666</v>
      </c>
      <c r="BN34" s="45">
        <f>自然堂货架!BN34+'春夏货架（不含3nka）'!BN34</f>
        <v>4.9811320754716979</v>
      </c>
      <c r="BO34" s="41">
        <f>自然堂货架!BO34+'春夏货架（不含3nka）'!BO34</f>
        <v>0</v>
      </c>
      <c r="BP34" s="23">
        <f>自然堂货架!BP34+'春夏货架（不含3nka）'!BP34</f>
        <v>0</v>
      </c>
      <c r="BQ34" s="19">
        <f t="shared" si="57"/>
        <v>0</v>
      </c>
      <c r="BR34" s="23">
        <f>自然堂货架!BR34+'春夏货架（不含3nka）'!BR34</f>
        <v>0</v>
      </c>
      <c r="BS34" s="23">
        <f>自然堂货架!BS34+'春夏货架（不含3nka）'!BS34</f>
        <v>6.2575471698113212</v>
      </c>
      <c r="BT34" s="45">
        <f>自然堂货架!BT34+'春夏货架（不含3nka）'!BT34</f>
        <v>3.7358490566037736</v>
      </c>
      <c r="BU34" s="18">
        <f t="shared" si="58"/>
        <v>22.170126</v>
      </c>
      <c r="BV34" s="19">
        <f t="shared" si="59"/>
        <v>0</v>
      </c>
      <c r="BW34" s="19">
        <f t="shared" si="60"/>
        <v>22.170126</v>
      </c>
      <c r="BX34" s="19">
        <f t="shared" si="61"/>
        <v>-8.9033760013624974</v>
      </c>
      <c r="BY34" s="19">
        <f t="shared" si="61"/>
        <v>54.926999577169809</v>
      </c>
      <c r="BZ34" s="35">
        <f t="shared" si="61"/>
        <v>50.226056180943402</v>
      </c>
      <c r="CA34" s="24">
        <f t="shared" si="16"/>
        <v>34.867364150943402</v>
      </c>
      <c r="CC34" s="24"/>
    </row>
    <row r="35" spans="1:81" outlineLevel="1" x14ac:dyDescent="0.4">
      <c r="A35" s="5" t="s">
        <v>53</v>
      </c>
      <c r="B35" s="50" t="s">
        <v>21</v>
      </c>
      <c r="C35" s="41">
        <f>自然堂货架!C35+'春夏货架（不含3nka）'!C35</f>
        <v>0</v>
      </c>
      <c r="D35" s="23">
        <f>自然堂货架!D35+'春夏货架（不含3nka）'!D35</f>
        <v>31.443992137961974</v>
      </c>
      <c r="E35" s="61">
        <f t="shared" si="0"/>
        <v>0</v>
      </c>
      <c r="F35" s="45">
        <f>自然堂货架!F35+'春夏货架（不含3nka）'!F35</f>
        <v>0</v>
      </c>
      <c r="G35" s="41">
        <f>自然堂货架!G35+'春夏货架（不含3nka）'!G35</f>
        <v>0</v>
      </c>
      <c r="H35" s="23">
        <f>自然堂货架!H35+'春夏货架（不含3nka）'!H35</f>
        <v>0</v>
      </c>
      <c r="I35" s="19">
        <f t="shared" si="47"/>
        <v>0</v>
      </c>
      <c r="J35" s="23">
        <f>自然堂货架!J35+'春夏货架（不含3nka）'!J35</f>
        <v>0</v>
      </c>
      <c r="K35" s="23">
        <f>自然堂货架!K35+'春夏货架（不含3nka）'!K35</f>
        <v>0</v>
      </c>
      <c r="L35" s="45">
        <f>自然堂货架!L35+'春夏货架（不含3nka）'!L35</f>
        <v>0</v>
      </c>
      <c r="M35" s="41">
        <f>自然堂货架!M35+'春夏货架（不含3nka）'!M35</f>
        <v>0</v>
      </c>
      <c r="N35" s="23">
        <f>自然堂货架!N35+'春夏货架（不含3nka）'!N35</f>
        <v>0</v>
      </c>
      <c r="O35" s="19">
        <f t="shared" si="48"/>
        <v>0</v>
      </c>
      <c r="P35" s="23">
        <f>自然堂货架!P35+'春夏货架（不含3nka）'!P35</f>
        <v>0</v>
      </c>
      <c r="Q35" s="23">
        <f>自然堂货架!Q35+'春夏货架（不含3nka）'!Q35</f>
        <v>0</v>
      </c>
      <c r="R35" s="45">
        <f>自然堂货架!R35+'春夏货架（不含3nka）'!R35</f>
        <v>0</v>
      </c>
      <c r="S35" s="41">
        <f>自然堂货架!S35+'春夏货架（不含3nka）'!S35</f>
        <v>0</v>
      </c>
      <c r="T35" s="23">
        <f>自然堂货架!T35+'春夏货架（不含3nka）'!T35</f>
        <v>0</v>
      </c>
      <c r="U35" s="19">
        <f t="shared" si="49"/>
        <v>0</v>
      </c>
      <c r="V35" s="23">
        <f>自然堂货架!V35+'春夏货架（不含3nka）'!V35</f>
        <v>58.334620998598915</v>
      </c>
      <c r="W35" s="23">
        <f>自然堂货架!W35+'春夏货架（不含3nka）'!W35</f>
        <v>0</v>
      </c>
      <c r="X35" s="45">
        <f>自然堂货架!X35+'春夏货架（不含3nka）'!X35</f>
        <v>0</v>
      </c>
      <c r="Y35" s="41">
        <f>自然堂货架!Y35+'春夏货架（不含3nka）'!Y35</f>
        <v>0</v>
      </c>
      <c r="Z35" s="23">
        <f>自然堂货架!Z35+'春夏货架（不含3nka）'!Z35</f>
        <v>0</v>
      </c>
      <c r="AA35" s="19">
        <f t="shared" si="50"/>
        <v>0</v>
      </c>
      <c r="AB35" s="23">
        <f>自然堂货架!AB35+'春夏货架（不含3nka）'!AB35</f>
        <v>-1.8213460411646942E-6</v>
      </c>
      <c r="AC35" s="23">
        <f>自然堂货架!AC35+'春夏货架（不含3nka）'!AC35</f>
        <v>0</v>
      </c>
      <c r="AD35" s="45">
        <f>自然堂货架!AD35+'春夏货架（不含3nka）'!AD35</f>
        <v>0</v>
      </c>
      <c r="AE35" s="41">
        <f>自然堂货架!AE35+'春夏货架（不含3nka）'!AE35</f>
        <v>0</v>
      </c>
      <c r="AF35" s="23">
        <f>自然堂货架!AF35+'春夏货架（不含3nka）'!AF35</f>
        <v>0</v>
      </c>
      <c r="AG35" s="19">
        <f t="shared" si="51"/>
        <v>0</v>
      </c>
      <c r="AH35" s="23">
        <f>自然堂货架!AH35+'春夏货架（不含3nka）'!AH35</f>
        <v>0</v>
      </c>
      <c r="AI35" s="23">
        <f>自然堂货架!AI35+'春夏货架（不含3nka）'!AI35</f>
        <v>0</v>
      </c>
      <c r="AJ35" s="45">
        <f>自然堂货架!AJ35+'春夏货架（不含3nka）'!AJ35</f>
        <v>0</v>
      </c>
      <c r="AK35" s="41">
        <f>自然堂货架!AK35+'春夏货架（不含3nka）'!AK35</f>
        <v>0</v>
      </c>
      <c r="AL35" s="23">
        <f>自然堂货架!AL35+'春夏货架（不含3nka）'!AL35</f>
        <v>0</v>
      </c>
      <c r="AM35" s="19">
        <f t="shared" si="52"/>
        <v>0</v>
      </c>
      <c r="AN35" s="23">
        <f>自然堂货架!AN35+'春夏货架（不含3nka）'!AN35</f>
        <v>0</v>
      </c>
      <c r="AO35" s="23">
        <f>自然堂货架!AO35+'春夏货架（不含3nka）'!AO35</f>
        <v>0</v>
      </c>
      <c r="AP35" s="45">
        <f>自然堂货架!AP35+'春夏货架（不含3nka）'!AP35</f>
        <v>0</v>
      </c>
      <c r="AQ35" s="41">
        <f>自然堂货架!AQ35+'春夏货架（不含3nka）'!AQ35</f>
        <v>0</v>
      </c>
      <c r="AR35" s="23">
        <f>自然堂货架!AR35+'春夏货架（不含3nka）'!AR35</f>
        <v>0</v>
      </c>
      <c r="AS35" s="19">
        <f t="shared" si="53"/>
        <v>0</v>
      </c>
      <c r="AT35" s="23">
        <f>自然堂货架!AT35+'春夏货架（不含3nka）'!AT35</f>
        <v>0</v>
      </c>
      <c r="AU35" s="23">
        <f>自然堂货架!AU35+'春夏货架（不含3nka）'!AU35</f>
        <v>0</v>
      </c>
      <c r="AV35" s="45">
        <f>自然堂货架!AV35+'春夏货架（不含3nka）'!AV35</f>
        <v>0</v>
      </c>
      <c r="AW35" s="41">
        <f>自然堂货架!AW35+'春夏货架（不含3nka）'!AW35</f>
        <v>0</v>
      </c>
      <c r="AX35" s="23">
        <f>自然堂货架!AX35+'春夏货架（不含3nka）'!AX35</f>
        <v>0</v>
      </c>
      <c r="AY35" s="19">
        <f t="shared" si="54"/>
        <v>0</v>
      </c>
      <c r="AZ35" s="23">
        <f>自然堂货架!AZ35+'春夏货架（不含3nka）'!AZ35</f>
        <v>0</v>
      </c>
      <c r="BA35" s="23">
        <f>自然堂货架!BA35+'春夏货架（不含3nka）'!BA35</f>
        <v>0</v>
      </c>
      <c r="BB35" s="45">
        <f>自然堂货架!BB35+'春夏货架（不含3nka）'!BB35</f>
        <v>0</v>
      </c>
      <c r="BC35" s="41">
        <f>自然堂货架!BC35+'春夏货架（不含3nka）'!BC35</f>
        <v>0</v>
      </c>
      <c r="BD35" s="23">
        <f>自然堂货架!BD35+'春夏货架（不含3nka）'!BD35</f>
        <v>0</v>
      </c>
      <c r="BE35" s="19">
        <f t="shared" si="55"/>
        <v>0</v>
      </c>
      <c r="BF35" s="23">
        <f>自然堂货架!BF35+'春夏货架（不含3nka）'!BF35</f>
        <v>-30.069392229765501</v>
      </c>
      <c r="BG35" s="23">
        <f>自然堂货架!BG35+'春夏货架（不含3nka）'!BG35</f>
        <v>0</v>
      </c>
      <c r="BH35" s="45">
        <f>自然堂货架!BH35+'春夏货架（不含3nka）'!BH35</f>
        <v>0</v>
      </c>
      <c r="BI35" s="41">
        <f>自然堂货架!BI35+'春夏货架（不含3nka）'!BI35</f>
        <v>0</v>
      </c>
      <c r="BJ35" s="23">
        <f>自然堂货架!BJ35+'春夏货架（不含3nka）'!BJ35</f>
        <v>0</v>
      </c>
      <c r="BK35" s="19">
        <f t="shared" si="56"/>
        <v>0</v>
      </c>
      <c r="BL35" s="23">
        <f>自然堂货架!BL35+'春夏货架（不含3nka）'!BL35</f>
        <v>-12.886882449233287</v>
      </c>
      <c r="BM35" s="23">
        <f>自然堂货架!BM35+'春夏货架（不含3nka）'!BM35</f>
        <v>0</v>
      </c>
      <c r="BN35" s="45">
        <f>自然堂货架!BN35+'春夏货架（不含3nka）'!BN35</f>
        <v>0</v>
      </c>
      <c r="BO35" s="41">
        <f>自然堂货架!BO35+'春夏货架（不含3nka）'!BO35</f>
        <v>-1.1207552400000009</v>
      </c>
      <c r="BP35" s="23">
        <f>自然堂货架!BP35+'春夏货架（不含3nka）'!BP35</f>
        <v>0</v>
      </c>
      <c r="BQ35" s="19">
        <f t="shared" si="57"/>
        <v>-1.1207552400000009</v>
      </c>
      <c r="BR35" s="23">
        <f>自然堂货架!BR35+'春夏货架（不含3nka）'!BR35</f>
        <v>0</v>
      </c>
      <c r="BS35" s="23">
        <f>自然堂货架!BS35+'春夏货架（不含3nka）'!BS35</f>
        <v>22.768443396226417</v>
      </c>
      <c r="BT35" s="45">
        <f>自然堂货架!BT35+'春夏货架（不含3nka）'!BT35</f>
        <v>24.258113207547172</v>
      </c>
      <c r="BU35" s="18">
        <f t="shared" si="58"/>
        <v>0</v>
      </c>
      <c r="BV35" s="19">
        <f t="shared" si="59"/>
        <v>0</v>
      </c>
      <c r="BW35" s="19">
        <f t="shared" si="60"/>
        <v>0</v>
      </c>
      <c r="BX35" s="19">
        <f t="shared" si="61"/>
        <v>46.822336636216065</v>
      </c>
      <c r="BY35" s="19">
        <f t="shared" si="61"/>
        <v>22.768443396226417</v>
      </c>
      <c r="BZ35" s="35">
        <f t="shared" si="61"/>
        <v>24.258113207547172</v>
      </c>
      <c r="CA35" s="24">
        <f t="shared" si="16"/>
        <v>24.258113207547172</v>
      </c>
      <c r="CC35" s="24"/>
    </row>
    <row r="36" spans="1:81" outlineLevel="1" x14ac:dyDescent="0.4">
      <c r="A36" s="5" t="s">
        <v>54</v>
      </c>
      <c r="B36" s="50" t="s">
        <v>22</v>
      </c>
      <c r="C36" s="41">
        <f>自然堂货架!C36+'春夏货架（不含3nka）'!C36</f>
        <v>78.946500499999999</v>
      </c>
      <c r="D36" s="23">
        <f>自然堂货架!D36+'春夏货架（不含3nka）'!D36</f>
        <v>-255.25827429863588</v>
      </c>
      <c r="E36" s="61">
        <f t="shared" si="0"/>
        <v>78.946500499999999</v>
      </c>
      <c r="F36" s="45">
        <f>自然堂货架!F36+'春夏货架（不含3nka）'!F36</f>
        <v>78.946500499999999</v>
      </c>
      <c r="G36" s="41">
        <f>自然堂货架!G36+'春夏货架（不含3nka）'!G36</f>
        <v>-5.6681415000000035</v>
      </c>
      <c r="H36" s="23">
        <f>自然堂货架!H36+'春夏货架（不含3nka）'!H36</f>
        <v>0</v>
      </c>
      <c r="I36" s="19">
        <f t="shared" si="47"/>
        <v>-5.6681415000000035</v>
      </c>
      <c r="J36" s="23">
        <f>自然堂货架!J36+'春夏货架（不含3nka）'!J36</f>
        <v>16.710705570449274</v>
      </c>
      <c r="K36" s="23">
        <f>自然堂货架!K36+'春夏货架（不含3nka）'!K36</f>
        <v>-5.6681415000000035</v>
      </c>
      <c r="L36" s="45">
        <f>自然堂货架!L36+'春夏货架（不含3nka）'!L36</f>
        <v>-5.6681415000000035</v>
      </c>
      <c r="M36" s="41">
        <f>自然堂货架!M36+'春夏货架（不含3nka）'!M36</f>
        <v>-0.15094349999999976</v>
      </c>
      <c r="N36" s="23">
        <f>自然堂货架!N36+'春夏货架（不含3nka）'!N36</f>
        <v>0</v>
      </c>
      <c r="O36" s="19">
        <f t="shared" si="48"/>
        <v>-0.15094349999999976</v>
      </c>
      <c r="P36" s="23">
        <f>自然堂货架!P36+'春夏货架（不含3nka）'!P36</f>
        <v>15.936777845348796</v>
      </c>
      <c r="Q36" s="23">
        <f>自然堂货架!Q36+'春夏货架（不含3nka）'!Q36</f>
        <v>-0.15094349999999976</v>
      </c>
      <c r="R36" s="45">
        <f>自然堂货架!R36+'春夏货架（不含3nka）'!R36</f>
        <v>-0.15094349999999976</v>
      </c>
      <c r="S36" s="41">
        <f>自然堂货架!S36+'春夏货架（不含3nka）'!S36</f>
        <v>0</v>
      </c>
      <c r="T36" s="23">
        <f>自然堂货架!T36+'春夏货架（不含3nka）'!T36</f>
        <v>0</v>
      </c>
      <c r="U36" s="19">
        <f t="shared" si="49"/>
        <v>0</v>
      </c>
      <c r="V36" s="23">
        <f>自然堂货架!V36+'春夏货架（不含3nka）'!V36</f>
        <v>38.06136029826687</v>
      </c>
      <c r="W36" s="23">
        <f>自然堂货架!W36+'春夏货架（不含3nka）'!W36</f>
        <v>0</v>
      </c>
      <c r="X36" s="45">
        <f>自然堂货架!X36+'春夏货架（不含3nka）'!X36</f>
        <v>0</v>
      </c>
      <c r="Y36" s="41">
        <f>自然堂货架!Y36+'春夏货架（不含3nka）'!Y36</f>
        <v>0</v>
      </c>
      <c r="Z36" s="23">
        <f>自然堂货架!Z36+'春夏货架（不含3nka）'!Z36</f>
        <v>0</v>
      </c>
      <c r="AA36" s="19">
        <f t="shared" si="50"/>
        <v>0</v>
      </c>
      <c r="AB36" s="23">
        <f>自然堂货架!AB36+'春夏货架（不含3nka）'!AB36</f>
        <v>21.343865205118981</v>
      </c>
      <c r="AC36" s="23">
        <f>自然堂货架!AC36+'春夏货架（不含3nka）'!AC36</f>
        <v>0</v>
      </c>
      <c r="AD36" s="45">
        <f>自然堂货架!AD36+'春夏货架（不含3nka）'!AD36</f>
        <v>0</v>
      </c>
      <c r="AE36" s="41">
        <f>自然堂货架!AE36+'春夏货架（不含3nka）'!AE36</f>
        <v>0</v>
      </c>
      <c r="AF36" s="23">
        <f>自然堂货架!AF36+'春夏货架（不含3nka）'!AF36</f>
        <v>0</v>
      </c>
      <c r="AG36" s="19">
        <f t="shared" si="51"/>
        <v>0</v>
      </c>
      <c r="AH36" s="23">
        <f>自然堂货架!AH36+'春夏货架（不含3nka）'!AH36</f>
        <v>12.839630358258342</v>
      </c>
      <c r="AI36" s="23">
        <f>自然堂货架!AI36+'春夏货架（不含3nka）'!AI36</f>
        <v>0</v>
      </c>
      <c r="AJ36" s="45">
        <f>自然堂货架!AJ36+'春夏货架（不含3nka）'!AJ36</f>
        <v>0</v>
      </c>
      <c r="AK36" s="41">
        <f>自然堂货架!AK36+'春夏货架（不含3nka）'!AK36</f>
        <v>62.85566034</v>
      </c>
      <c r="AL36" s="23">
        <f>自然堂货架!AL36+'春夏货架（不含3nka）'!AL36</f>
        <v>0</v>
      </c>
      <c r="AM36" s="19">
        <f t="shared" si="52"/>
        <v>62.85566034</v>
      </c>
      <c r="AN36" s="23">
        <f>自然堂货架!AN36+'春夏货架（不含3nka）'!AN36</f>
        <v>18.466258216260947</v>
      </c>
      <c r="AO36" s="23">
        <f>自然堂货架!AO36+'春夏货架（不含3nka）'!AO36</f>
        <v>10.377358489528302</v>
      </c>
      <c r="AP36" s="45">
        <f>自然堂货架!AP36+'春夏货架（不含3nka）'!AP36</f>
        <v>10.377358489528302</v>
      </c>
      <c r="AQ36" s="41">
        <f>自然堂货架!AQ36+'春夏货架（不含3nka）'!AQ36</f>
        <v>3.3000000030733645E-7</v>
      </c>
      <c r="AR36" s="23">
        <f>自然堂货架!AR36+'春夏货架（不含3nka）'!AR36</f>
        <v>0</v>
      </c>
      <c r="AS36" s="19">
        <f t="shared" si="53"/>
        <v>3.3000000030733645E-7</v>
      </c>
      <c r="AT36" s="23">
        <f>自然堂货架!AT36+'春夏货架（不含3nka）'!AT36</f>
        <v>0</v>
      </c>
      <c r="AU36" s="23">
        <f>自然堂货架!AU36+'春夏货架（不含3nka）'!AU36</f>
        <v>21.273584905556604</v>
      </c>
      <c r="AV36" s="45">
        <f>自然堂货架!AV36+'春夏货架（不含3nka）'!AV36</f>
        <v>21.273584905556604</v>
      </c>
      <c r="AW36" s="41">
        <f>自然堂货架!AW36+'春夏货架（不含3nka）'!AW36</f>
        <v>-7.6834112405776983E-15</v>
      </c>
      <c r="AX36" s="23">
        <f>自然堂货架!AX36+'春夏货架（不含3nka）'!AX36</f>
        <v>0</v>
      </c>
      <c r="AY36" s="19">
        <f t="shared" si="54"/>
        <v>-7.6834112405776983E-15</v>
      </c>
      <c r="AZ36" s="23">
        <f>自然堂货架!AZ36+'春夏货架（不含3nka）'!AZ36</f>
        <v>0.60378122078539431</v>
      </c>
      <c r="BA36" s="23">
        <f>自然堂货架!BA36+'春夏货架（不含3nka）'!BA36</f>
        <v>21.273584904622645</v>
      </c>
      <c r="BB36" s="45">
        <f>自然堂货架!BB36+'春夏货架（不含3nka）'!BB36</f>
        <v>21.273584904622645</v>
      </c>
      <c r="BC36" s="41">
        <f>自然堂货架!BC36+'春夏货架（不含3nka）'!BC36</f>
        <v>-3.0266204099999769</v>
      </c>
      <c r="BD36" s="23">
        <f>自然堂货架!BD36+'春夏货架（不含3nka）'!BD36</f>
        <v>0</v>
      </c>
      <c r="BE36" s="19">
        <f t="shared" si="55"/>
        <v>-3.0266204099999769</v>
      </c>
      <c r="BF36" s="23">
        <f>自然堂货架!BF36+'春夏货架（不含3nka）'!BF36</f>
        <v>9.8798915910963334E-3</v>
      </c>
      <c r="BG36" s="23">
        <f>自然堂货架!BG36+'春夏货架（不含3nka）'!BG36</f>
        <v>10.377358490462264</v>
      </c>
      <c r="BH36" s="45">
        <f>自然堂货架!BH36+'春夏货架（不含3nka）'!BH36</f>
        <v>10.377358490462264</v>
      </c>
      <c r="BI36" s="41">
        <f>自然堂货架!BI36+'春夏货架（不含3nka）'!BI36</f>
        <v>9.7138697700000023</v>
      </c>
      <c r="BJ36" s="23">
        <f>自然堂货架!BJ36+'春夏货架（不含3nka）'!BJ36</f>
        <v>0</v>
      </c>
      <c r="BK36" s="19">
        <f t="shared" si="56"/>
        <v>9.7138697700000023</v>
      </c>
      <c r="BL36" s="23">
        <f>自然堂货架!BL36+'春夏货架（不含3nka）'!BL36</f>
        <v>337.40435381152736</v>
      </c>
      <c r="BM36" s="23">
        <f>自然堂货架!BM36+'春夏货架（不含3nka）'!BM36</f>
        <v>10.377358490555663</v>
      </c>
      <c r="BN36" s="45">
        <f>自然堂货架!BN36+'春夏货架（不含3nka）'!BN36</f>
        <v>10.377358490555663</v>
      </c>
      <c r="BO36" s="41">
        <f>自然堂货架!BO36+'春夏货架（不含3nka）'!BO36</f>
        <v>26.629876679999999</v>
      </c>
      <c r="BP36" s="23">
        <f>自然堂货架!BP36+'春夏货架（不含3nka）'!BP36</f>
        <v>0</v>
      </c>
      <c r="BQ36" s="19">
        <f t="shared" si="57"/>
        <v>26.629876679999999</v>
      </c>
      <c r="BR36" s="23">
        <f>自然堂货架!BR36+'春夏货架（不含3nka）'!BR36</f>
        <v>17.206078908955927</v>
      </c>
      <c r="BS36" s="23">
        <f>自然堂货架!BS36+'春夏货架（不含3nka）'!BS36</f>
        <v>10.377358490462264</v>
      </c>
      <c r="BT36" s="45">
        <f>自然堂货架!BT36+'春夏货架（不含3nka）'!BT36</f>
        <v>10.377358490462264</v>
      </c>
      <c r="BU36" s="18">
        <f t="shared" si="58"/>
        <v>142.67032553000004</v>
      </c>
      <c r="BV36" s="19">
        <f t="shared" si="59"/>
        <v>0</v>
      </c>
      <c r="BW36" s="19">
        <f t="shared" si="60"/>
        <v>142.67032553000004</v>
      </c>
      <c r="BX36" s="19">
        <f t="shared" si="61"/>
        <v>223.3244170279271</v>
      </c>
      <c r="BY36" s="19">
        <f t="shared" si="61"/>
        <v>157.18401927118771</v>
      </c>
      <c r="BZ36" s="35">
        <f t="shared" si="61"/>
        <v>157.18401927118771</v>
      </c>
      <c r="CA36" s="24">
        <f t="shared" si="16"/>
        <v>84.056603771187724</v>
      </c>
      <c r="CC36" s="24"/>
    </row>
    <row r="37" spans="1:81" outlineLevel="1" x14ac:dyDescent="0.4">
      <c r="A37" s="5" t="s">
        <v>55</v>
      </c>
      <c r="B37" s="50" t="s">
        <v>16</v>
      </c>
      <c r="C37" s="41">
        <f>自然堂货架!C37+'春夏货架（不含3nka）'!C37</f>
        <v>0</v>
      </c>
      <c r="D37" s="23">
        <f>自然堂货架!D37+'春夏货架（不含3nka）'!D37</f>
        <v>101.80080335749938</v>
      </c>
      <c r="E37" s="61">
        <f t="shared" si="0"/>
        <v>0</v>
      </c>
      <c r="F37" s="45">
        <f>自然堂货架!F37+'春夏货架（不含3nka）'!F37</f>
        <v>0</v>
      </c>
      <c r="G37" s="41">
        <f>自然堂货架!G37+'春夏货架（不含3nka）'!G37</f>
        <v>0</v>
      </c>
      <c r="H37" s="23">
        <f>自然堂货架!H37+'春夏货架（不含3nka）'!H37</f>
        <v>0</v>
      </c>
      <c r="I37" s="19">
        <f t="shared" si="47"/>
        <v>0</v>
      </c>
      <c r="J37" s="23">
        <f>自然堂货架!J37+'春夏货架（不含3nka）'!J37</f>
        <v>0.49120291141280698</v>
      </c>
      <c r="K37" s="23">
        <f>自然堂货架!K37+'春夏货架（不含3nka）'!K37</f>
        <v>0</v>
      </c>
      <c r="L37" s="45">
        <f>自然堂货架!L37+'春夏货架（不含3nka）'!L37</f>
        <v>0</v>
      </c>
      <c r="M37" s="41">
        <f>自然堂货架!M37+'春夏货架（不含3nka）'!M37</f>
        <v>0</v>
      </c>
      <c r="N37" s="23">
        <f>自然堂货架!N37+'春夏货架（不含3nka）'!N37</f>
        <v>0</v>
      </c>
      <c r="O37" s="19">
        <f t="shared" si="48"/>
        <v>0</v>
      </c>
      <c r="P37" s="23">
        <f>自然堂货架!P37+'春夏货架（不含3nka）'!P37</f>
        <v>0.3178722388842628</v>
      </c>
      <c r="Q37" s="23">
        <f>自然堂货架!Q37+'春夏货架（不含3nka）'!Q37</f>
        <v>0</v>
      </c>
      <c r="R37" s="45">
        <f>自然堂货架!R37+'春夏货架（不含3nka）'!R37</f>
        <v>0</v>
      </c>
      <c r="S37" s="41">
        <f>自然堂货架!S37+'春夏货架（不含3nka）'!S37</f>
        <v>-3.7358639999999999E-2</v>
      </c>
      <c r="T37" s="23">
        <f>自然堂货架!T37+'春夏货架（不含3nka）'!T37</f>
        <v>0</v>
      </c>
      <c r="U37" s="19">
        <f t="shared" si="49"/>
        <v>-3.7358639999999999E-2</v>
      </c>
      <c r="V37" s="23">
        <f>自然堂货架!V37+'春夏货架（不含3nka）'!V37</f>
        <v>-58.334620998598915</v>
      </c>
      <c r="W37" s="23">
        <f>自然堂货架!W37+'春夏货架（不含3nka）'!W37</f>
        <v>-3.7358639999999999E-2</v>
      </c>
      <c r="X37" s="45">
        <f>自然堂货架!X37+'春夏货架（不含3nka）'!X37</f>
        <v>-3.7358639999999999E-2</v>
      </c>
      <c r="Y37" s="41">
        <f>自然堂货架!Y37+'春夏货架（不含3nka）'!Y37</f>
        <v>0.89168639999999999</v>
      </c>
      <c r="Z37" s="23">
        <f>自然堂货架!Z37+'春夏货架（不含3nka）'!Z37</f>
        <v>0</v>
      </c>
      <c r="AA37" s="19">
        <f t="shared" si="50"/>
        <v>0.89168639999999999</v>
      </c>
      <c r="AB37" s="23">
        <f>自然堂货架!AB37+'春夏货架（不含3nka）'!AB37</f>
        <v>0</v>
      </c>
      <c r="AC37" s="23">
        <f>自然堂货架!AC37+'春夏货架（不含3nka）'!AC37</f>
        <v>0.89168639999999999</v>
      </c>
      <c r="AD37" s="45">
        <f>自然堂货架!AD37+'春夏货架（不含3nka）'!AD37</f>
        <v>0.89168639999999999</v>
      </c>
      <c r="AE37" s="41">
        <f>自然堂货架!AE37+'春夏货架（不含3nka）'!AE37</f>
        <v>0</v>
      </c>
      <c r="AF37" s="23">
        <f>自然堂货架!AF37+'春夏货架（不含3nka）'!AF37</f>
        <v>0</v>
      </c>
      <c r="AG37" s="19">
        <f t="shared" si="51"/>
        <v>0</v>
      </c>
      <c r="AH37" s="23">
        <f>自然堂货架!AH37+'春夏货架（不含3nka）'!AH37</f>
        <v>15.249477435914049</v>
      </c>
      <c r="AI37" s="23">
        <f>自然堂货架!AI37+'春夏货架（不含3nka）'!AI37</f>
        <v>0</v>
      </c>
      <c r="AJ37" s="45">
        <f>自然堂货架!AJ37+'春夏货架（不含3nka）'!AJ37</f>
        <v>0</v>
      </c>
      <c r="AK37" s="41">
        <f>自然堂货架!AK37+'春夏货架（不含3nka）'!AK37</f>
        <v>1.2452830500000001</v>
      </c>
      <c r="AL37" s="23">
        <f>自然堂货架!AL37+'春夏货架（不含3nka）'!AL37</f>
        <v>0</v>
      </c>
      <c r="AM37" s="19">
        <f t="shared" si="52"/>
        <v>1.2452830500000001</v>
      </c>
      <c r="AN37" s="23">
        <f>自然堂货架!AN37+'春夏货架（不含3nka）'!AN37</f>
        <v>27.235747525598633</v>
      </c>
      <c r="AO37" s="23">
        <f>自然堂货架!AO37+'春夏货架（不含3nka）'!AO37</f>
        <v>4.3584905660377355</v>
      </c>
      <c r="AP37" s="45">
        <f>自然堂货架!AP37+'春夏货架（不含3nka）'!AP37</f>
        <v>4.3584905660377355</v>
      </c>
      <c r="AQ37" s="41">
        <f>自然堂货架!AQ37+'春夏货架（不含3nka）'!AQ37</f>
        <v>3.1132074599999999</v>
      </c>
      <c r="AR37" s="23">
        <f>自然堂货架!AR37+'春夏货架（不含3nka）'!AR37</f>
        <v>0</v>
      </c>
      <c r="AS37" s="19">
        <f t="shared" si="53"/>
        <v>3.1132074599999999</v>
      </c>
      <c r="AT37" s="23">
        <f>自然堂货架!AT37+'春夏货架（不含3nka）'!AT37</f>
        <v>-3.1270080000710312</v>
      </c>
      <c r="AU37" s="23">
        <f>自然堂货架!AU37+'春夏货架（不含3nka）'!AU37</f>
        <v>0</v>
      </c>
      <c r="AV37" s="45">
        <f>自然堂货架!AV37+'春夏货架（不含3nka）'!AV37</f>
        <v>0</v>
      </c>
      <c r="AW37" s="41">
        <f>自然堂货架!AW37+'春夏货架（不含3nka）'!AW37</f>
        <v>0</v>
      </c>
      <c r="AX37" s="23">
        <f>自然堂货架!AX37+'春夏货架（不含3nka）'!AX37</f>
        <v>0</v>
      </c>
      <c r="AY37" s="19">
        <f t="shared" si="54"/>
        <v>0</v>
      </c>
      <c r="AZ37" s="23">
        <f>自然堂货架!AZ37+'春夏货架（不含3nka）'!AZ37</f>
        <v>10.344538366580881</v>
      </c>
      <c r="BA37" s="23">
        <f>自然堂货架!BA37+'春夏货架（不含3nka）'!BA37</f>
        <v>0</v>
      </c>
      <c r="BB37" s="45">
        <f>自然堂货架!BB37+'春夏货架（不含3nka）'!BB37</f>
        <v>0</v>
      </c>
      <c r="BC37" s="41">
        <f>自然堂货架!BC37+'春夏货架（不含3nka）'!BC37</f>
        <v>3.1132074599999999</v>
      </c>
      <c r="BD37" s="23">
        <f>自然堂货架!BD37+'春夏货架（不含3nka）'!BD37</f>
        <v>0</v>
      </c>
      <c r="BE37" s="19">
        <f t="shared" si="55"/>
        <v>3.1132074599999999</v>
      </c>
      <c r="BF37" s="23">
        <f>自然堂货架!BF37+'春夏货架（不含3nka）'!BF37</f>
        <v>-4.5533651122295738E-7</v>
      </c>
      <c r="BG37" s="23">
        <f>自然堂货架!BG37+'春夏货架（不含3nka）'!BG37</f>
        <v>0</v>
      </c>
      <c r="BH37" s="45">
        <f>自然堂货架!BH37+'春夏货架（不含3nka）'!BH37</f>
        <v>0</v>
      </c>
      <c r="BI37" s="41">
        <f>自然堂货架!BI37+'春夏货架（不含3nka）'!BI37</f>
        <v>0</v>
      </c>
      <c r="BJ37" s="23">
        <f>自然堂货架!BJ37+'春夏货架（不含3nka）'!BJ37</f>
        <v>0</v>
      </c>
      <c r="BK37" s="19">
        <f t="shared" si="56"/>
        <v>0</v>
      </c>
      <c r="BL37" s="23">
        <f>自然堂货架!BL37+'春夏货架（不含3nka）'!BL37</f>
        <v>0</v>
      </c>
      <c r="BM37" s="23">
        <f>自然堂货架!BM37+'春夏货架（不含3nka）'!BM37</f>
        <v>0</v>
      </c>
      <c r="BN37" s="45">
        <f>自然堂货架!BN37+'春夏货架（不含3nka）'!BN37</f>
        <v>0</v>
      </c>
      <c r="BO37" s="41">
        <f>自然堂货架!BO37+'春夏货架（不含3nka）'!BO37</f>
        <v>0.90283017000000021</v>
      </c>
      <c r="BP37" s="23">
        <f>自然堂货架!BP37+'春夏货架（不含3nka）'!BP37</f>
        <v>0</v>
      </c>
      <c r="BQ37" s="19">
        <f t="shared" si="57"/>
        <v>0.90283017000000021</v>
      </c>
      <c r="BR37" s="23">
        <f>自然堂货架!BR37+'春夏货架（不含3nka）'!BR37</f>
        <v>0</v>
      </c>
      <c r="BS37" s="23">
        <f>自然堂货架!BS37+'春夏货架（不含3nka）'!BS37</f>
        <v>0</v>
      </c>
      <c r="BT37" s="45">
        <f>自然堂货架!BT37+'春夏货架（不含3nka）'!BT37</f>
        <v>0</v>
      </c>
      <c r="BU37" s="18">
        <f t="shared" si="58"/>
        <v>8.3260257299999996</v>
      </c>
      <c r="BV37" s="19">
        <f t="shared" si="59"/>
        <v>0</v>
      </c>
      <c r="BW37" s="19">
        <f t="shared" si="60"/>
        <v>8.3260257299999996</v>
      </c>
      <c r="BX37" s="19">
        <f t="shared" si="61"/>
        <v>93.978012381883573</v>
      </c>
      <c r="BY37" s="19">
        <f t="shared" si="61"/>
        <v>5.2128183260377359</v>
      </c>
      <c r="BZ37" s="35">
        <f t="shared" si="61"/>
        <v>5.2128183260377359</v>
      </c>
      <c r="CA37" s="24">
        <f t="shared" si="16"/>
        <v>4.3584905660377355</v>
      </c>
      <c r="CC37" s="24"/>
    </row>
    <row r="38" spans="1:81" outlineLevel="1" x14ac:dyDescent="0.4">
      <c r="A38" s="5" t="s">
        <v>56</v>
      </c>
      <c r="B38" s="50" t="s">
        <v>23</v>
      </c>
      <c r="C38" s="41">
        <f>自然堂货架!C38+'春夏货架（不含3nka）'!C38</f>
        <v>2.2800000000000001E-2</v>
      </c>
      <c r="D38" s="23">
        <f>自然堂货架!D38+'春夏货架（不含3nka）'!D38</f>
        <v>0</v>
      </c>
      <c r="E38" s="61">
        <f t="shared" si="0"/>
        <v>2.2800000000000001E-2</v>
      </c>
      <c r="F38" s="45">
        <f>自然堂货架!F38+'春夏货架（不含3nka）'!F38</f>
        <v>2.2800000000000001E-2</v>
      </c>
      <c r="G38" s="41">
        <f>自然堂货架!G38+'春夏货架（不含3nka）'!G38</f>
        <v>0</v>
      </c>
      <c r="H38" s="23">
        <f>自然堂货架!H38+'春夏货架（不含3nka）'!H38</f>
        <v>0</v>
      </c>
      <c r="I38" s="19">
        <f t="shared" si="47"/>
        <v>0</v>
      </c>
      <c r="J38" s="23">
        <f>自然堂货架!J38+'春夏货架（不含3nka）'!J38</f>
        <v>0</v>
      </c>
      <c r="K38" s="23">
        <f>自然堂货架!K38+'春夏货架（不含3nka）'!K38</f>
        <v>0</v>
      </c>
      <c r="L38" s="45">
        <f>自然堂货架!L38+'春夏货架（不含3nka）'!L38</f>
        <v>0</v>
      </c>
      <c r="M38" s="41">
        <f>自然堂货架!M38+'春夏货架（不含3nka）'!M38</f>
        <v>0</v>
      </c>
      <c r="N38" s="23">
        <f>自然堂货架!N38+'春夏货架（不含3nka）'!N38</f>
        <v>0</v>
      </c>
      <c r="O38" s="19">
        <f t="shared" si="48"/>
        <v>0</v>
      </c>
      <c r="P38" s="23">
        <f>自然堂货架!P38+'春夏货架（不含3nka）'!P38</f>
        <v>2.5954181062425179E-2</v>
      </c>
      <c r="Q38" s="23">
        <f>自然堂货架!Q38+'春夏货架（不含3nka）'!Q38</f>
        <v>0</v>
      </c>
      <c r="R38" s="45">
        <f>自然堂货架!R38+'春夏货架（不含3nka）'!R38</f>
        <v>0</v>
      </c>
      <c r="S38" s="41">
        <f>自然堂货架!S38+'春夏货架（不含3nka）'!S38</f>
        <v>0.147345</v>
      </c>
      <c r="T38" s="23">
        <f>自然堂货架!T38+'春夏货架（不含3nka）'!T38</f>
        <v>0</v>
      </c>
      <c r="U38" s="19">
        <f t="shared" si="49"/>
        <v>0.147345</v>
      </c>
      <c r="V38" s="23">
        <f>自然堂货架!V38+'春夏货架（不含3nka）'!V38</f>
        <v>3.5516247769634461E-2</v>
      </c>
      <c r="W38" s="23">
        <f>自然堂货架!W38+'春夏货架（不含3nka）'!W38</f>
        <v>0.147345</v>
      </c>
      <c r="X38" s="45">
        <f>自然堂货架!X38+'春夏货架（不含3nka）'!X38</f>
        <v>0.147345</v>
      </c>
      <c r="Y38" s="41">
        <f>自然堂货架!Y38+'春夏货架（不含3nka）'!Y38</f>
        <v>0</v>
      </c>
      <c r="Z38" s="23">
        <f>自然堂货架!Z38+'春夏货架（不含3nka）'!Z38</f>
        <v>0</v>
      </c>
      <c r="AA38" s="19">
        <f t="shared" si="50"/>
        <v>0</v>
      </c>
      <c r="AB38" s="23">
        <f>自然堂货架!AB38+'春夏货架（不含3nka）'!AB38</f>
        <v>0</v>
      </c>
      <c r="AC38" s="23">
        <f>自然堂货架!AC38+'春夏货架（不含3nka）'!AC38</f>
        <v>0</v>
      </c>
      <c r="AD38" s="45">
        <f>自然堂货架!AD38+'春夏货架（不含3nka）'!AD38</f>
        <v>0</v>
      </c>
      <c r="AE38" s="41">
        <f>自然堂货架!AE38+'春夏货架（不含3nka）'!AE38</f>
        <v>1.32E-2</v>
      </c>
      <c r="AF38" s="23">
        <f>自然堂货架!AF38+'春夏货架（不含3nka）'!AF38</f>
        <v>0</v>
      </c>
      <c r="AG38" s="19">
        <f t="shared" si="51"/>
        <v>1.32E-2</v>
      </c>
      <c r="AH38" s="23">
        <f>自然堂货架!AH38+'春夏货架（不含3nka）'!AH38</f>
        <v>2.6864854082159401E-2</v>
      </c>
      <c r="AI38" s="23">
        <f>自然堂货架!AI38+'春夏货架（不含3nka）'!AI38</f>
        <v>1.32E-2</v>
      </c>
      <c r="AJ38" s="45">
        <f>自然堂货架!AJ38+'春夏货架（不含3nka）'!AJ38</f>
        <v>1.32E-2</v>
      </c>
      <c r="AK38" s="41">
        <f>自然堂货架!AK38+'春夏货架（不含3nka）'!AK38</f>
        <v>0.212454</v>
      </c>
      <c r="AL38" s="23">
        <f>自然堂货架!AL38+'春夏货架（不含3nka）'!AL38</f>
        <v>0</v>
      </c>
      <c r="AM38" s="19">
        <f t="shared" si="52"/>
        <v>0.212454</v>
      </c>
      <c r="AN38" s="23">
        <f>自然堂货架!AN38+'春夏货架（不含3nka）'!AN38</f>
        <v>6.5272488689450001E-2</v>
      </c>
      <c r="AO38" s="23">
        <f>自然堂货架!AO38+'春夏货架（不含3nka）'!AO38</f>
        <v>0</v>
      </c>
      <c r="AP38" s="45">
        <f>自然堂货架!AP38+'春夏货架（不含3nka）'!AP38</f>
        <v>0</v>
      </c>
      <c r="AQ38" s="41">
        <f>自然堂货架!AQ38+'春夏货架（不含3nka）'!AQ38</f>
        <v>0.10493340000000001</v>
      </c>
      <c r="AR38" s="23">
        <f>自然堂货架!AR38+'春夏货架（不含3nka）'!AR38</f>
        <v>0</v>
      </c>
      <c r="AS38" s="19">
        <f t="shared" si="53"/>
        <v>0.10493340000000001</v>
      </c>
      <c r="AT38" s="23">
        <f>自然堂货架!AT38+'春夏货架（不含3nka）'!AT38</f>
        <v>0</v>
      </c>
      <c r="AU38" s="23">
        <f>自然堂货架!AU38+'春夏货架（不含3nka）'!AU38</f>
        <v>0</v>
      </c>
      <c r="AV38" s="45">
        <f>自然堂货架!AV38+'春夏货架（不含3nka）'!AV38</f>
        <v>0</v>
      </c>
      <c r="AW38" s="41">
        <f>自然堂货架!AW38+'春夏货架（不含3nka）'!AW38</f>
        <v>0</v>
      </c>
      <c r="AX38" s="23">
        <f>自然堂货架!AX38+'春夏货架（不含3nka）'!AX38</f>
        <v>0</v>
      </c>
      <c r="AY38" s="19">
        <f t="shared" si="54"/>
        <v>0</v>
      </c>
      <c r="AZ38" s="23">
        <f>自然堂货架!AZ38+'春夏货架（不含3nka）'!AZ38</f>
        <v>2.8717163004298801E-2</v>
      </c>
      <c r="BA38" s="23">
        <f>自然堂货架!BA38+'春夏货架（不含3nka）'!BA38</f>
        <v>0</v>
      </c>
      <c r="BB38" s="45">
        <f>自然堂货架!BB38+'春夏货架（不含3nka）'!BB38</f>
        <v>0</v>
      </c>
      <c r="BC38" s="41">
        <f>自然堂货架!BC38+'春夏货架（不含3nka）'!BC38</f>
        <v>0</v>
      </c>
      <c r="BD38" s="23">
        <f>自然堂货架!BD38+'春夏货架（不含3nka）'!BD38</f>
        <v>0</v>
      </c>
      <c r="BE38" s="19">
        <f t="shared" si="55"/>
        <v>0</v>
      </c>
      <c r="BF38" s="23">
        <f>自然堂货架!BF38+'春夏货架（不含3nka）'!BF38</f>
        <v>0.10235964741812598</v>
      </c>
      <c r="BG38" s="23">
        <f>自然堂货架!BG38+'春夏货架（不含3nka）'!BG38</f>
        <v>0</v>
      </c>
      <c r="BH38" s="45">
        <f>自然堂货架!BH38+'春夏货架（不含3nka）'!BH38</f>
        <v>0</v>
      </c>
      <c r="BI38" s="41">
        <f>自然堂货架!BI38+'春夏货架（不含3nka）'!BI38</f>
        <v>0</v>
      </c>
      <c r="BJ38" s="23">
        <f>自然堂货架!BJ38+'春夏货架（不含3nka）'!BJ38</f>
        <v>0</v>
      </c>
      <c r="BK38" s="19">
        <f t="shared" si="56"/>
        <v>0</v>
      </c>
      <c r="BL38" s="23">
        <f>自然堂货架!BL38+'春夏货架（不含3nka）'!BL38</f>
        <v>0</v>
      </c>
      <c r="BM38" s="23">
        <f>自然堂货架!BM38+'春夏货架（不含3nka）'!BM38</f>
        <v>0</v>
      </c>
      <c r="BN38" s="45">
        <f>自然堂货架!BN38+'春夏货架（不含3nka）'!BN38</f>
        <v>0</v>
      </c>
      <c r="BO38" s="41">
        <f>自然堂货架!BO38+'春夏货架（不含3nka）'!BO38</f>
        <v>4.7130600000000002E-2</v>
      </c>
      <c r="BP38" s="23">
        <f>自然堂货架!BP38+'春夏货架（不含3nka）'!BP38</f>
        <v>0</v>
      </c>
      <c r="BQ38" s="19">
        <f t="shared" si="57"/>
        <v>4.7130600000000002E-2</v>
      </c>
      <c r="BR38" s="23">
        <f>自然堂货架!BR38+'春夏货架（不含3nka）'!BR38</f>
        <v>2.3668391782892293E-2</v>
      </c>
      <c r="BS38" s="23">
        <f>自然堂货架!BS38+'春夏货架（不含3nka）'!BS38</f>
        <v>0</v>
      </c>
      <c r="BT38" s="45">
        <f>自然堂货架!BT38+'春夏货架（不含3nka）'!BT38</f>
        <v>0</v>
      </c>
      <c r="BU38" s="18">
        <f t="shared" si="58"/>
        <v>0.50073239999999997</v>
      </c>
      <c r="BV38" s="19">
        <f t="shared" si="59"/>
        <v>0</v>
      </c>
      <c r="BW38" s="19">
        <f t="shared" si="60"/>
        <v>0.50073239999999997</v>
      </c>
      <c r="BX38" s="19">
        <f t="shared" si="61"/>
        <v>0.30835297380898613</v>
      </c>
      <c r="BY38" s="19">
        <f t="shared" si="61"/>
        <v>0.18334499999999998</v>
      </c>
      <c r="BZ38" s="35">
        <f t="shared" si="61"/>
        <v>0.18334499999999998</v>
      </c>
      <c r="CA38" s="24">
        <f t="shared" si="16"/>
        <v>0</v>
      </c>
      <c r="CC38" s="24"/>
    </row>
    <row r="39" spans="1:81" outlineLevel="1" x14ac:dyDescent="0.4">
      <c r="A39" s="5" t="s">
        <v>57</v>
      </c>
      <c r="B39" s="50" t="s">
        <v>8</v>
      </c>
      <c r="C39" s="41">
        <f>自然堂货架!C39+'春夏货架（不含3nka）'!C39</f>
        <v>0</v>
      </c>
      <c r="D39" s="23">
        <f>自然堂货架!D39+'春夏货架（不含3nka）'!D39</f>
        <v>2.1427721798122144</v>
      </c>
      <c r="E39" s="61">
        <f t="shared" si="0"/>
        <v>0</v>
      </c>
      <c r="F39" s="45">
        <f>自然堂货架!F39+'春夏货架（不含3nka）'!F39</f>
        <v>0</v>
      </c>
      <c r="G39" s="41">
        <f>自然堂货架!G39+'春夏货架（不含3nka）'!G39</f>
        <v>0</v>
      </c>
      <c r="H39" s="23">
        <f>自然堂货架!H39+'春夏货架（不含3nka）'!H39</f>
        <v>0</v>
      </c>
      <c r="I39" s="19">
        <f t="shared" si="47"/>
        <v>0</v>
      </c>
      <c r="J39" s="23">
        <f>自然堂货架!J39+'春夏货架（不含3nka）'!J39</f>
        <v>1.1004540896912585</v>
      </c>
      <c r="K39" s="23">
        <f>自然堂货架!K39+'春夏货架（不含3nka）'!K39</f>
        <v>0</v>
      </c>
      <c r="L39" s="45">
        <f>自然堂货架!L39+'春夏货架（不含3nka）'!L39</f>
        <v>0</v>
      </c>
      <c r="M39" s="41">
        <f>自然堂货架!M39+'春夏货架（不含3nka）'!M39</f>
        <v>0</v>
      </c>
      <c r="N39" s="23">
        <f>自然堂货架!N39+'春夏货架（不含3nka）'!N39</f>
        <v>0</v>
      </c>
      <c r="O39" s="19">
        <f t="shared" si="48"/>
        <v>0</v>
      </c>
      <c r="P39" s="23">
        <f>自然堂货架!P39+'春夏货架（不含3nka）'!P39</f>
        <v>-1.09092344120323</v>
      </c>
      <c r="Q39" s="23">
        <f>自然堂货架!Q39+'春夏货架（不含3nka）'!Q39</f>
        <v>0</v>
      </c>
      <c r="R39" s="45">
        <f>自然堂货架!R39+'春夏货架（不含3nka）'!R39</f>
        <v>0</v>
      </c>
      <c r="S39" s="41">
        <f>自然堂货架!S39+'春夏货架（不含3nka）'!S39</f>
        <v>0</v>
      </c>
      <c r="T39" s="23">
        <f>自然堂货架!T39+'春夏货架（不含3nka）'!T39</f>
        <v>0</v>
      </c>
      <c r="U39" s="19">
        <f t="shared" si="49"/>
        <v>0</v>
      </c>
      <c r="V39" s="23">
        <f>自然堂货架!V39+'春夏货架（不含3nka）'!V39</f>
        <v>2.393695380977702</v>
      </c>
      <c r="W39" s="23">
        <f>自然堂货架!W39+'春夏货架（不含3nka）'!W39</f>
        <v>0</v>
      </c>
      <c r="X39" s="45">
        <f>自然堂货架!X39+'春夏货架（不含3nka）'!X39</f>
        <v>0</v>
      </c>
      <c r="Y39" s="41">
        <f>自然堂货架!Y39+'春夏货架（不含3nka）'!Y39</f>
        <v>0.28855661999999993</v>
      </c>
      <c r="Z39" s="23">
        <f>自然堂货架!Z39+'春夏货架（不含3nka）'!Z39</f>
        <v>0</v>
      </c>
      <c r="AA39" s="19">
        <f t="shared" si="50"/>
        <v>0.28855661999999993</v>
      </c>
      <c r="AB39" s="23">
        <f>自然堂货架!AB39+'春夏货架（不含3nka）'!AB39</f>
        <v>0.22565339087739225</v>
      </c>
      <c r="AC39" s="23">
        <f>自然堂货架!AC39+'春夏货架（不含3nka）'!AC39</f>
        <v>0.28855661999999993</v>
      </c>
      <c r="AD39" s="45">
        <f>自然堂货架!AD39+'春夏货架（不含3nka）'!AD39</f>
        <v>0.28855661999999993</v>
      </c>
      <c r="AE39" s="41">
        <f>自然堂货架!AE39+'春夏货架（不含3nka）'!AE39</f>
        <v>0.7847053499999932</v>
      </c>
      <c r="AF39" s="23">
        <f>自然堂货架!AF39+'春夏货架（不含3nka）'!AF39</f>
        <v>0</v>
      </c>
      <c r="AG39" s="19">
        <f t="shared" si="51"/>
        <v>0.7847053499999932</v>
      </c>
      <c r="AH39" s="23">
        <f>自然堂货架!AH39+'春夏货架（不含3nka）'!AH39</f>
        <v>3.586278617383392</v>
      </c>
      <c r="AI39" s="23">
        <f>自然堂货架!AI39+'春夏货架（不含3nka）'!AI39</f>
        <v>0.7847053499999932</v>
      </c>
      <c r="AJ39" s="45">
        <f>自然堂货架!AJ39+'春夏货架（不含3nka）'!AJ39</f>
        <v>0.7847053499999932</v>
      </c>
      <c r="AK39" s="41">
        <f>自然堂货架!AK39+'春夏货架（不含3nka）'!AK39</f>
        <v>3.23333373</v>
      </c>
      <c r="AL39" s="23">
        <f>自然堂货架!AL39+'春夏货架（不含3nka）'!AL39</f>
        <v>0</v>
      </c>
      <c r="AM39" s="19">
        <f t="shared" si="52"/>
        <v>3.23333373</v>
      </c>
      <c r="AN39" s="23">
        <f>自然堂货架!AN39+'春夏货架（不含3nka）'!AN39</f>
        <v>2.1698533187365605</v>
      </c>
      <c r="AO39" s="23">
        <f>自然堂货架!AO39+'春夏货架（不含3nka）'!AO39</f>
        <v>0</v>
      </c>
      <c r="AP39" s="45">
        <f>自然堂货架!AP39+'春夏货架（不含3nka）'!AP39</f>
        <v>0</v>
      </c>
      <c r="AQ39" s="41">
        <f>自然堂货架!AQ39+'春夏货架（不含3nka）'!AQ39</f>
        <v>4.3406879999999995E-2</v>
      </c>
      <c r="AR39" s="23">
        <f>自然堂货架!AR39+'春夏货架（不含3nka）'!AR39</f>
        <v>0</v>
      </c>
      <c r="AS39" s="19">
        <f t="shared" si="53"/>
        <v>4.3406879999999995E-2</v>
      </c>
      <c r="AT39" s="23">
        <f>自然堂货架!AT39+'春夏货架（不含3nka）'!AT39</f>
        <v>0</v>
      </c>
      <c r="AU39" s="23">
        <f>自然堂货架!AU39+'春夏货架（不含3nka）'!AU39</f>
        <v>0</v>
      </c>
      <c r="AV39" s="45">
        <f>自然堂货架!AV39+'春夏货架（不含3nka）'!AV39</f>
        <v>0</v>
      </c>
      <c r="AW39" s="41">
        <f>自然堂货架!AW39+'春夏货架（不含3nka）'!AW39</f>
        <v>1.3551730500000001</v>
      </c>
      <c r="AX39" s="23">
        <f>自然堂货架!AX39+'春夏货架（不含3nka）'!AX39</f>
        <v>0</v>
      </c>
      <c r="AY39" s="19">
        <f t="shared" si="54"/>
        <v>1.3551730500000001</v>
      </c>
      <c r="AZ39" s="23">
        <f>自然堂货架!AZ39+'春夏货架（不含3nka）'!AZ39</f>
        <v>-3.0769460274936922</v>
      </c>
      <c r="BA39" s="23">
        <f>自然堂货架!BA39+'春夏货架（不含3nka）'!BA39</f>
        <v>0</v>
      </c>
      <c r="BB39" s="45">
        <f>自然堂货架!BB39+'春夏货架（不含3nka）'!BB39</f>
        <v>0</v>
      </c>
      <c r="BC39" s="41">
        <f>自然堂货架!BC39+'春夏货架（不含3nka）'!BC39</f>
        <v>0.29632811999999997</v>
      </c>
      <c r="BD39" s="23">
        <f>自然堂货架!BD39+'春夏货架（不含3nka）'!BD39</f>
        <v>0</v>
      </c>
      <c r="BE39" s="19">
        <f t="shared" si="55"/>
        <v>0.29632811999999997</v>
      </c>
      <c r="BF39" s="23">
        <f>自然堂货架!BF39+'春夏货架（不含3nka）'!BF39</f>
        <v>18.161731890480887</v>
      </c>
      <c r="BG39" s="23">
        <f>自然堂货架!BG39+'春夏货架（不含3nka）'!BG39</f>
        <v>0</v>
      </c>
      <c r="BH39" s="45">
        <f>自然堂货架!BH39+'春夏货架（不含3nka）'!BH39</f>
        <v>0</v>
      </c>
      <c r="BI39" s="41">
        <f>自然堂货架!BI39+'春夏货架（不含3nka）'!BI39</f>
        <v>0.28476260999999997</v>
      </c>
      <c r="BJ39" s="23">
        <f>自然堂货架!BJ39+'春夏货架（不含3nka）'!BJ39</f>
        <v>0</v>
      </c>
      <c r="BK39" s="19">
        <f t="shared" si="56"/>
        <v>0.28476260999999997</v>
      </c>
      <c r="BL39" s="23">
        <f>自然堂货架!BL39+'春夏货架（不含3nka）'!BL39</f>
        <v>1.320521412265601E-2</v>
      </c>
      <c r="BM39" s="23">
        <f>自然堂货架!BM39+'春夏货架（不含3nka）'!BM39</f>
        <v>0</v>
      </c>
      <c r="BN39" s="45">
        <f>自然堂货架!BN39+'春夏货架（不含3nka）'!BN39</f>
        <v>0</v>
      </c>
      <c r="BO39" s="41">
        <f>自然堂货架!BO39+'春夏货架（不含3nka）'!BO39</f>
        <v>7.0510439999999994E-2</v>
      </c>
      <c r="BP39" s="23">
        <f>自然堂货架!BP39+'春夏货架（不含3nka）'!BP39</f>
        <v>0</v>
      </c>
      <c r="BQ39" s="19">
        <f t="shared" si="57"/>
        <v>7.0510439999999994E-2</v>
      </c>
      <c r="BR39" s="23">
        <f>自然堂货架!BR39+'春夏货架（不含3nka）'!BR39</f>
        <v>4.1302664137025678E-2</v>
      </c>
      <c r="BS39" s="23">
        <f>自然堂货架!BS39+'春夏货架（不含3nka）'!BS39</f>
        <v>0</v>
      </c>
      <c r="BT39" s="45">
        <f>自然堂货架!BT39+'春夏货架（不含3nka）'!BT39</f>
        <v>0</v>
      </c>
      <c r="BU39" s="18">
        <f t="shared" si="58"/>
        <v>6.2862663599999937</v>
      </c>
      <c r="BV39" s="19">
        <f t="shared" si="59"/>
        <v>0</v>
      </c>
      <c r="BW39" s="19">
        <f t="shared" si="60"/>
        <v>6.2862663599999937</v>
      </c>
      <c r="BX39" s="19">
        <f t="shared" si="61"/>
        <v>25.667077277522164</v>
      </c>
      <c r="BY39" s="19">
        <f t="shared" si="61"/>
        <v>1.0732619699999932</v>
      </c>
      <c r="BZ39" s="35">
        <f t="shared" si="61"/>
        <v>1.0732619699999932</v>
      </c>
      <c r="CA39" s="24">
        <f t="shared" si="16"/>
        <v>0</v>
      </c>
      <c r="CC39" s="24"/>
    </row>
    <row r="40" spans="1:81" outlineLevel="1" x14ac:dyDescent="0.4">
      <c r="A40" s="5" t="s">
        <v>58</v>
      </c>
      <c r="B40" s="50" t="s">
        <v>12</v>
      </c>
      <c r="C40" s="41">
        <f>自然堂货架!C40+'春夏货架（不含3nka）'!C40</f>
        <v>0.36040050000000001</v>
      </c>
      <c r="D40" s="23">
        <f>自然堂货架!D40+'春夏货架（不含3nka）'!D40</f>
        <v>-1.1018360359987045</v>
      </c>
      <c r="E40" s="61">
        <f t="shared" si="0"/>
        <v>0.36040050000000001</v>
      </c>
      <c r="F40" s="45">
        <f>自然堂货架!F40+'春夏货架（不含3nka）'!F40</f>
        <v>0.36040050000000001</v>
      </c>
      <c r="G40" s="41">
        <f>自然堂货架!G40+'春夏货架（不含3nka）'!G40</f>
        <v>0</v>
      </c>
      <c r="H40" s="23">
        <f>自然堂货架!H40+'春夏货架（不含3nka）'!H40</f>
        <v>0</v>
      </c>
      <c r="I40" s="19">
        <f t="shared" si="47"/>
        <v>0</v>
      </c>
      <c r="J40" s="23">
        <f>自然堂货架!J40+'春夏货架（不含3nka）'!J40</f>
        <v>-2.4851465316289412</v>
      </c>
      <c r="K40" s="23">
        <f>自然堂货架!K40+'春夏货架（不含3nka）'!K40</f>
        <v>0</v>
      </c>
      <c r="L40" s="45">
        <f>自然堂货架!L40+'春夏货架（不含3nka）'!L40</f>
        <v>0</v>
      </c>
      <c r="M40" s="41">
        <f>自然堂货架!M40+'春夏货架（不含3nka）'!M40</f>
        <v>1.1574999999999999E-3</v>
      </c>
      <c r="N40" s="23">
        <f>自然堂货架!N40+'春夏货架（不含3nka）'!N40</f>
        <v>0</v>
      </c>
      <c r="O40" s="19">
        <f t="shared" si="48"/>
        <v>1.1574999999999999E-3</v>
      </c>
      <c r="P40" s="23">
        <f>自然堂货架!P40+'春夏货架（不含3nka）'!P40</f>
        <v>0.49007868556996881</v>
      </c>
      <c r="Q40" s="23">
        <f>自然堂货架!Q40+'春夏货架（不含3nka）'!Q40</f>
        <v>1.1574999999999999E-3</v>
      </c>
      <c r="R40" s="45">
        <f>自然堂货架!R40+'春夏货架（不含3nka）'!R40</f>
        <v>1.1574999999999999E-3</v>
      </c>
      <c r="S40" s="41">
        <f>自然堂货架!S40+'春夏货架（不含3nka）'!S40</f>
        <v>0</v>
      </c>
      <c r="T40" s="23">
        <f>自然堂货架!T40+'春夏货架（不含3nka）'!T40</f>
        <v>0</v>
      </c>
      <c r="U40" s="19">
        <f t="shared" si="49"/>
        <v>0</v>
      </c>
      <c r="V40" s="23">
        <f>自然堂货架!V40+'春夏货架（不含3nka）'!V40</f>
        <v>0.1212752367110254</v>
      </c>
      <c r="W40" s="23">
        <f>自然堂货架!W40+'春夏货架（不含3nka）'!W40</f>
        <v>0</v>
      </c>
      <c r="X40" s="45">
        <f>自然堂货架!X40+'春夏货架（不含3nka）'!X40</f>
        <v>0</v>
      </c>
      <c r="Y40" s="41">
        <f>自然堂货架!Y40+'春夏货架（不含3nka）'!Y40</f>
        <v>7.7389289999999999E-2</v>
      </c>
      <c r="Z40" s="23">
        <f>自然堂货架!Z40+'春夏货架（不含3nka）'!Z40</f>
        <v>0</v>
      </c>
      <c r="AA40" s="19">
        <f t="shared" si="50"/>
        <v>7.7389289999999999E-2</v>
      </c>
      <c r="AB40" s="23">
        <f>自然堂货架!AB40+'春夏货架（不含3nka）'!AB40</f>
        <v>0</v>
      </c>
      <c r="AC40" s="23">
        <f>自然堂货架!AC40+'春夏货架（不含3nka）'!AC40</f>
        <v>7.7389289999999999E-2</v>
      </c>
      <c r="AD40" s="45">
        <f>自然堂货架!AD40+'春夏货架（不含3nka）'!AD40</f>
        <v>7.7389289999999999E-2</v>
      </c>
      <c r="AE40" s="41">
        <f>自然堂货架!AE40+'春夏货架（不含3nka）'!AE40</f>
        <v>5.3547119999999997E-2</v>
      </c>
      <c r="AF40" s="23">
        <f>自然堂货架!AF40+'春夏货架（不含3nka）'!AF40</f>
        <v>0</v>
      </c>
      <c r="AG40" s="19">
        <f t="shared" si="51"/>
        <v>5.3547119999999997E-2</v>
      </c>
      <c r="AH40" s="23">
        <f>自然堂货架!AH40+'春夏货架（不含3nka）'!AH40</f>
        <v>1.0249169500598744E-2</v>
      </c>
      <c r="AI40" s="23">
        <f>自然堂货架!AI40+'春夏货架（不含3nka）'!AI40</f>
        <v>5.3547119999999997E-2</v>
      </c>
      <c r="AJ40" s="45">
        <f>自然堂货架!AJ40+'春夏货架（不含3nka）'!AJ40</f>
        <v>5.3547119999999997E-2</v>
      </c>
      <c r="AK40" s="41">
        <f>自然堂货架!AK40+'春夏货架（不含3nka）'!AK40</f>
        <v>0</v>
      </c>
      <c r="AL40" s="23">
        <f>自然堂货架!AL40+'春夏货架（不含3nka）'!AL40</f>
        <v>0</v>
      </c>
      <c r="AM40" s="19">
        <f t="shared" si="52"/>
        <v>0</v>
      </c>
      <c r="AN40" s="23">
        <f>自然堂货架!AN40+'春夏货架（不含3nka）'!AN40</f>
        <v>1.4128181228156639E-2</v>
      </c>
      <c r="AO40" s="23">
        <f>自然堂货架!AO40+'春夏货架（不含3nka）'!AO40</f>
        <v>0</v>
      </c>
      <c r="AP40" s="45">
        <f>自然堂货架!AP40+'春夏货架（不含3nka）'!AP40</f>
        <v>0</v>
      </c>
      <c r="AQ40" s="41">
        <f>自然堂货架!AQ40+'春夏货架（不含3nka）'!AQ40</f>
        <v>0</v>
      </c>
      <c r="AR40" s="23">
        <f>自然堂货架!AR40+'春夏货架（不含3nka）'!AR40</f>
        <v>0</v>
      </c>
      <c r="AS40" s="19">
        <f t="shared" si="53"/>
        <v>0</v>
      </c>
      <c r="AT40" s="23">
        <f>自然堂货架!AT40+'春夏货架（不含3nka）'!AT40</f>
        <v>0</v>
      </c>
      <c r="AU40" s="23">
        <f>自然堂货架!AU40+'春夏货架（不含3nka）'!AU40</f>
        <v>0</v>
      </c>
      <c r="AV40" s="45">
        <f>自然堂货架!AV40+'春夏货架（不含3nka）'!AV40</f>
        <v>0</v>
      </c>
      <c r="AW40" s="41">
        <f>自然堂货架!AW40+'春夏货架（不含3nka）'!AW40</f>
        <v>6.4754580000000006E-2</v>
      </c>
      <c r="AX40" s="23">
        <f>自然堂货架!AX40+'春夏货架（不含3nka）'!AX40</f>
        <v>0</v>
      </c>
      <c r="AY40" s="19">
        <f t="shared" si="54"/>
        <v>6.4754580000000006E-2</v>
      </c>
      <c r="AZ40" s="23">
        <f>自然堂货架!AZ40+'春夏货架（不含3nka）'!AZ40</f>
        <v>0.44324778086664657</v>
      </c>
      <c r="BA40" s="23">
        <f>自然堂货架!BA40+'春夏货架（不含3nka）'!BA40</f>
        <v>0</v>
      </c>
      <c r="BB40" s="45">
        <f>自然堂货架!BB40+'春夏货架（不含3nka）'!BB40</f>
        <v>0</v>
      </c>
      <c r="BC40" s="41">
        <f>自然堂货架!BC40+'春夏货架（不含3nka）'!BC40</f>
        <v>0</v>
      </c>
      <c r="BD40" s="23">
        <f>自然堂货架!BD40+'春夏货架（不含3nka）'!BD40</f>
        <v>0</v>
      </c>
      <c r="BE40" s="19">
        <f t="shared" si="55"/>
        <v>0</v>
      </c>
      <c r="BF40" s="23">
        <f>自然堂货架!BF40+'春夏货架（不含3nka）'!BF40</f>
        <v>3.517019202213546E-3</v>
      </c>
      <c r="BG40" s="23">
        <f>自然堂货架!BG40+'春夏货架（不含3nka）'!BG40</f>
        <v>0</v>
      </c>
      <c r="BH40" s="45">
        <f>自然堂货架!BH40+'春夏货架（不含3nka）'!BH40</f>
        <v>0</v>
      </c>
      <c r="BI40" s="41">
        <f>自然堂货架!BI40+'春夏货架（不含3nka）'!BI40</f>
        <v>0</v>
      </c>
      <c r="BJ40" s="23">
        <f>自然堂货架!BJ40+'春夏货架（不含3nka）'!BJ40</f>
        <v>0</v>
      </c>
      <c r="BK40" s="19">
        <f t="shared" si="56"/>
        <v>0</v>
      </c>
      <c r="BL40" s="23">
        <f>自然堂货架!BL40+'春夏货架（不含3nka）'!BL40</f>
        <v>0</v>
      </c>
      <c r="BM40" s="23">
        <f>自然堂货架!BM40+'春夏货架（不含3nka）'!BM40</f>
        <v>0</v>
      </c>
      <c r="BN40" s="45">
        <f>自然堂货架!BN40+'春夏货架（不含3nka）'!BN40</f>
        <v>0</v>
      </c>
      <c r="BO40" s="41">
        <f>自然堂货架!BO40+'春夏货架（不含3nka）'!BO40</f>
        <v>4.296237E-2</v>
      </c>
      <c r="BP40" s="23">
        <f>自然堂货架!BP40+'春夏货架（不含3nka）'!BP40</f>
        <v>0</v>
      </c>
      <c r="BQ40" s="19">
        <f t="shared" si="57"/>
        <v>4.296237E-2</v>
      </c>
      <c r="BR40" s="23">
        <f>自然堂货架!BR40+'春夏货架（不含3nka）'!BR40</f>
        <v>2.2478415348005596</v>
      </c>
      <c r="BS40" s="23">
        <f>自然堂货架!BS40+'春夏货架（不含3nka）'!BS40</f>
        <v>0</v>
      </c>
      <c r="BT40" s="45">
        <f>自然堂货架!BT40+'春夏货架（不含3nka）'!BT40</f>
        <v>0</v>
      </c>
      <c r="BU40" s="18">
        <f t="shared" si="58"/>
        <v>0.55724898999999994</v>
      </c>
      <c r="BV40" s="19">
        <f t="shared" si="59"/>
        <v>0</v>
      </c>
      <c r="BW40" s="19">
        <f t="shared" si="60"/>
        <v>0.55724898999999994</v>
      </c>
      <c r="BX40" s="19">
        <f t="shared" si="61"/>
        <v>-0.25664495974847634</v>
      </c>
      <c r="BY40" s="19">
        <f t="shared" si="61"/>
        <v>0.49249440999999999</v>
      </c>
      <c r="BZ40" s="35">
        <f t="shared" si="61"/>
        <v>0.49249440999999999</v>
      </c>
      <c r="CA40" s="24">
        <f t="shared" si="16"/>
        <v>0</v>
      </c>
      <c r="CC40" s="24"/>
    </row>
    <row r="41" spans="1:81" outlineLevel="1" x14ac:dyDescent="0.4">
      <c r="A41" s="5" t="s">
        <v>59</v>
      </c>
      <c r="B41" s="50" t="s">
        <v>24</v>
      </c>
      <c r="C41" s="41">
        <f>自然堂货架!C41+'春夏货架（不含3nka）'!C41</f>
        <v>53.736044000000007</v>
      </c>
      <c r="D41" s="23">
        <f>自然堂货架!D41+'春夏货架（不含3nka）'!D41</f>
        <v>41.892996083319126</v>
      </c>
      <c r="E41" s="61">
        <f t="shared" si="0"/>
        <v>53.736044000000007</v>
      </c>
      <c r="F41" s="45">
        <f>自然堂货架!F41+'春夏货架（不含3nka）'!F41</f>
        <v>53.736044000000007</v>
      </c>
      <c r="G41" s="41">
        <f>自然堂货架!G41+'春夏货架（不含3nka）'!G41</f>
        <v>57.181460999999999</v>
      </c>
      <c r="H41" s="23">
        <f>自然堂货架!H41+'春夏货架（不含3nka）'!H41</f>
        <v>0</v>
      </c>
      <c r="I41" s="19">
        <f t="shared" si="47"/>
        <v>57.181460999999999</v>
      </c>
      <c r="J41" s="23">
        <f>自然堂货架!J41+'春夏货架（不含3nka）'!J41</f>
        <v>43.856870191096633</v>
      </c>
      <c r="K41" s="23">
        <f>自然堂货架!K41+'春夏货架（不含3nka）'!K41</f>
        <v>57.181460999999999</v>
      </c>
      <c r="L41" s="45">
        <f>自然堂货架!L41+'春夏货架（不含3nka）'!L41</f>
        <v>57.181460999999999</v>
      </c>
      <c r="M41" s="41">
        <f>自然堂货架!M41+'春夏货架（不含3nka）'!M41</f>
        <v>44.443021000000002</v>
      </c>
      <c r="N41" s="23">
        <f>自然堂货架!N41+'春夏货架（不含3nka）'!N41</f>
        <v>0</v>
      </c>
      <c r="O41" s="19">
        <f t="shared" si="48"/>
        <v>44.443021000000002</v>
      </c>
      <c r="P41" s="23">
        <f>自然堂货架!P41+'春夏货架（不含3nka）'!P41</f>
        <v>45.051406365793142</v>
      </c>
      <c r="Q41" s="23">
        <f>自然堂货架!Q41+'春夏货架（不含3nka）'!Q41</f>
        <v>44.443021000000002</v>
      </c>
      <c r="R41" s="45">
        <f>自然堂货架!R41+'春夏货架（不含3nka）'!R41</f>
        <v>44.443021000000002</v>
      </c>
      <c r="S41" s="41">
        <f>自然堂货架!S41+'春夏货架（不含3nka）'!S41</f>
        <v>36.420933119999994</v>
      </c>
      <c r="T41" s="23">
        <f>自然堂货架!T41+'春夏货架（不含3nka）'!T41</f>
        <v>0</v>
      </c>
      <c r="U41" s="19">
        <f t="shared" si="49"/>
        <v>36.420933119999994</v>
      </c>
      <c r="V41" s="23">
        <f>自然堂货架!V41+'春夏货架（不含3nka）'!V41</f>
        <v>67.365320926869515</v>
      </c>
      <c r="W41" s="23">
        <f>自然堂货架!W41+'春夏货架（不含3nka）'!W41</f>
        <v>36.420933119999994</v>
      </c>
      <c r="X41" s="45">
        <f>自然堂货架!X41+'春夏货架（不含3nka）'!X41</f>
        <v>36.420933119999994</v>
      </c>
      <c r="Y41" s="41">
        <f>自然堂货架!Y41+'春夏货架（不含3nka）'!Y41</f>
        <v>34.286482559999989</v>
      </c>
      <c r="Z41" s="23">
        <f>自然堂货架!Z41+'春夏货架（不含3nka）'!Z41</f>
        <v>0</v>
      </c>
      <c r="AA41" s="19">
        <f t="shared" si="50"/>
        <v>34.286482559999989</v>
      </c>
      <c r="AB41" s="23">
        <f>自然堂货架!AB41+'春夏货架（不含3nka）'!AB41</f>
        <v>64.496546100293386</v>
      </c>
      <c r="AC41" s="23">
        <f>自然堂货架!AC41+'春夏货架（不含3nka）'!AC41</f>
        <v>34.286482559999989</v>
      </c>
      <c r="AD41" s="45">
        <f>自然堂货架!AD41+'春夏货架（不含3nka）'!AD41</f>
        <v>34.286482559999989</v>
      </c>
      <c r="AE41" s="41">
        <f>自然堂货架!AE41+'春夏货架（不含3nka）'!AE41</f>
        <v>29.446379820000001</v>
      </c>
      <c r="AF41" s="23">
        <f>自然堂货架!AF41+'春夏货架（不含3nka）'!AF41</f>
        <v>0</v>
      </c>
      <c r="AG41" s="19">
        <f t="shared" si="51"/>
        <v>29.446379820000001</v>
      </c>
      <c r="AH41" s="23">
        <f>自然堂货架!AH41+'春夏货架（不含3nka）'!AH41</f>
        <v>59.259836100448759</v>
      </c>
      <c r="AI41" s="23">
        <f>自然堂货架!AI41+'春夏货架（不含3nka）'!AI41</f>
        <v>29.446379820000001</v>
      </c>
      <c r="AJ41" s="45">
        <f>自然堂货架!AJ41+'春夏货架（不含3nka）'!AJ41</f>
        <v>29.446379820000001</v>
      </c>
      <c r="AK41" s="41">
        <f>自然堂货架!AK41+'春夏货架（不含3nka）'!AK41</f>
        <v>34.990013520000005</v>
      </c>
      <c r="AL41" s="23">
        <f>自然堂货架!AL41+'春夏货架（不含3nka）'!AL41</f>
        <v>0</v>
      </c>
      <c r="AM41" s="19">
        <f t="shared" si="52"/>
        <v>34.990013520000005</v>
      </c>
      <c r="AN41" s="23">
        <f>自然堂货架!AN41+'春夏货架（不含3nka）'!AN41</f>
        <v>66.491016544851405</v>
      </c>
      <c r="AO41" s="23">
        <f>自然堂货架!AO41+'春夏货架（不含3nka）'!AO41</f>
        <v>37.345000000000006</v>
      </c>
      <c r="AP41" s="45">
        <f>自然堂货架!AP41+'春夏货架（不含3nka）'!AP41</f>
        <v>37.345000000000006</v>
      </c>
      <c r="AQ41" s="41">
        <f>自然堂货架!AQ41+'春夏货架（不含3nka）'!AQ41</f>
        <v>36.042289139999994</v>
      </c>
      <c r="AR41" s="23">
        <f>自然堂货架!AR41+'春夏货架（不含3nka）'!AR41</f>
        <v>0</v>
      </c>
      <c r="AS41" s="19">
        <f t="shared" si="53"/>
        <v>36.042289139999994</v>
      </c>
      <c r="AT41" s="23">
        <f>自然堂货架!AT41+'春夏货架（不含3nka）'!AT41</f>
        <v>65.650958932413417</v>
      </c>
      <c r="AU41" s="23">
        <f>自然堂货架!AU41+'春夏货架（不含3nka）'!AU41</f>
        <v>37.345000000000006</v>
      </c>
      <c r="AV41" s="45">
        <f>自然堂货架!AV41+'春夏货架（不含3nka）'!AV41</f>
        <v>37.345000000000006</v>
      </c>
      <c r="AW41" s="41">
        <f>自然堂货架!AW41+'春夏货架（不含3nka）'!AW41</f>
        <v>35.956016250000005</v>
      </c>
      <c r="AX41" s="23">
        <f>自然堂货架!AX41+'春夏货架（不含3nka）'!AX41</f>
        <v>0</v>
      </c>
      <c r="AY41" s="19">
        <f t="shared" si="54"/>
        <v>35.956016250000005</v>
      </c>
      <c r="AZ41" s="23">
        <f>自然堂货架!AZ41+'春夏货架（不含3nka）'!AZ41</f>
        <v>64.662394683291794</v>
      </c>
      <c r="BA41" s="23">
        <f>自然堂货架!BA41+'春夏货架（不含3nka）'!BA41</f>
        <v>37.345000000000006</v>
      </c>
      <c r="BB41" s="45">
        <f>自然堂货架!BB41+'春夏货架（不含3nka）'!BB41</f>
        <v>37.345000000000006</v>
      </c>
      <c r="BC41" s="41">
        <f>自然堂货架!BC41+'春夏货架（不含3nka）'!BC41</f>
        <v>49.870185089999993</v>
      </c>
      <c r="BD41" s="23">
        <f>自然堂货架!BD41+'春夏货架（不含3nka）'!BD41</f>
        <v>0</v>
      </c>
      <c r="BE41" s="19">
        <f t="shared" si="55"/>
        <v>49.870185089999993</v>
      </c>
      <c r="BF41" s="23">
        <f>自然堂货架!BF41+'春夏货架（不含3nka）'!BF41</f>
        <v>64.799766976299651</v>
      </c>
      <c r="BG41" s="23">
        <f>自然堂货架!BG41+'春夏货架（不含3nka）'!BG41</f>
        <v>37.345000000000006</v>
      </c>
      <c r="BH41" s="45">
        <f>自然堂货架!BH41+'春夏货架（不含3nka）'!BH41</f>
        <v>37.345000000000006</v>
      </c>
      <c r="BI41" s="41">
        <f>自然堂货架!BI41+'春夏货架（不含3nka）'!BI41</f>
        <v>27.963474660000003</v>
      </c>
      <c r="BJ41" s="23">
        <f>自然堂货架!BJ41+'春夏货架（不含3nka）'!BJ41</f>
        <v>0</v>
      </c>
      <c r="BK41" s="19">
        <f t="shared" si="56"/>
        <v>27.963474660000003</v>
      </c>
      <c r="BL41" s="23">
        <f>自然堂货架!BL41+'春夏货架（不含3nka）'!BL41</f>
        <v>67.025854809341311</v>
      </c>
      <c r="BM41" s="23">
        <f>自然堂货架!BM41+'春夏货架（不含3nka）'!BM41</f>
        <v>37.345000000000006</v>
      </c>
      <c r="BN41" s="45">
        <f>自然堂货架!BN41+'春夏货架（不含3nka）'!BN41</f>
        <v>37.345000000000006</v>
      </c>
      <c r="BO41" s="41">
        <f>自然堂货架!BO41+'春夏货架（不含3nka）'!BO41</f>
        <v>32.429380500000008</v>
      </c>
      <c r="BP41" s="23">
        <f>自然堂货架!BP41+'春夏货架（不含3nka）'!BP41</f>
        <v>0</v>
      </c>
      <c r="BQ41" s="19">
        <f t="shared" si="57"/>
        <v>32.429380500000008</v>
      </c>
      <c r="BR41" s="23">
        <f>自然堂货架!BR41+'春夏货架（不含3nka）'!BR41</f>
        <v>128.53207445708603</v>
      </c>
      <c r="BS41" s="23">
        <f>自然堂货架!BS41+'春夏货架（不含3nka）'!BS41</f>
        <v>37.345000000000006</v>
      </c>
      <c r="BT41" s="45">
        <f>自然堂货架!BT41+'春夏货架（不含3nka）'!BT41</f>
        <v>37.345000000000006</v>
      </c>
      <c r="BU41" s="18">
        <f t="shared" si="58"/>
        <v>440.33630015999995</v>
      </c>
      <c r="BV41" s="19">
        <f t="shared" si="59"/>
        <v>0</v>
      </c>
      <c r="BW41" s="19">
        <f t="shared" si="60"/>
        <v>440.33630015999995</v>
      </c>
      <c r="BX41" s="19">
        <f t="shared" si="61"/>
        <v>779.08504217110408</v>
      </c>
      <c r="BY41" s="19">
        <f t="shared" si="61"/>
        <v>479.58432150000016</v>
      </c>
      <c r="BZ41" s="35">
        <f t="shared" si="61"/>
        <v>479.58432150000016</v>
      </c>
      <c r="CA41" s="24">
        <f t="shared" si="16"/>
        <v>224.07000000000002</v>
      </c>
      <c r="CC41" s="24"/>
    </row>
    <row r="42" spans="1:81" outlineLevel="1" x14ac:dyDescent="0.4">
      <c r="A42" s="5" t="s">
        <v>44</v>
      </c>
      <c r="B42" s="50" t="s">
        <v>10</v>
      </c>
      <c r="C42" s="41">
        <f>自然堂货架!C42+'春夏货架（不含3nka）'!C42</f>
        <v>-0.46798450000000014</v>
      </c>
      <c r="D42" s="23">
        <f>自然堂货架!D42+'春夏货架（不含3nka）'!D42</f>
        <v>2.8630193730914175E-2</v>
      </c>
      <c r="E42" s="61">
        <f t="shared" si="0"/>
        <v>-0.46798450000000014</v>
      </c>
      <c r="F42" s="45">
        <f>自然堂货架!F42+'春夏货架（不含3nka）'!F42</f>
        <v>-0.46798450000000014</v>
      </c>
      <c r="G42" s="41">
        <f>自然堂货架!G42+'春夏货架（不含3nka）'!G42</f>
        <v>0</v>
      </c>
      <c r="H42" s="23">
        <f>自然堂货架!H42+'春夏货架（不含3nka）'!H42</f>
        <v>0</v>
      </c>
      <c r="I42" s="19">
        <f t="shared" si="47"/>
        <v>0</v>
      </c>
      <c r="J42" s="23">
        <f>自然堂货架!J42+'春夏货架（不含3nka）'!J42</f>
        <v>0.80917851168483834</v>
      </c>
      <c r="K42" s="23">
        <f>自然堂货架!K42+'春夏货架（不含3nka）'!K42</f>
        <v>0</v>
      </c>
      <c r="L42" s="45">
        <f>自然堂货架!L42+'春夏货架（不含3nka）'!L42</f>
        <v>0</v>
      </c>
      <c r="M42" s="41">
        <f>自然堂货架!M42+'春夏货架（不含3nka）'!M42</f>
        <v>6.4000000000000001E-2</v>
      </c>
      <c r="N42" s="23">
        <f>自然堂货架!N42+'春夏货架（不含3nka）'!N42</f>
        <v>0</v>
      </c>
      <c r="O42" s="19">
        <f t="shared" si="48"/>
        <v>6.4000000000000001E-2</v>
      </c>
      <c r="P42" s="23">
        <f>自然堂货架!P42+'春夏货架（不含3nka）'!P42</f>
        <v>0.37848800108730696</v>
      </c>
      <c r="Q42" s="23">
        <f>自然堂货架!Q42+'春夏货架（不含3nka）'!Q42</f>
        <v>6.4000000000000001E-2</v>
      </c>
      <c r="R42" s="45">
        <f>自然堂货架!R42+'春夏货架（不含3nka）'!R42</f>
        <v>6.4000000000000001E-2</v>
      </c>
      <c r="S42" s="41">
        <f>自然堂货架!S42+'春夏货架（不含3nka）'!S42</f>
        <v>2.8271505899999996</v>
      </c>
      <c r="T42" s="23">
        <f>自然堂货架!T42+'春夏货架（不含3nka）'!T42</f>
        <v>0</v>
      </c>
      <c r="U42" s="19">
        <f t="shared" si="49"/>
        <v>2.8271505899999996</v>
      </c>
      <c r="V42" s="23">
        <f>自然堂货架!V42+'春夏货架（不含3nka）'!V42</f>
        <v>0</v>
      </c>
      <c r="W42" s="23">
        <f>自然堂货架!W42+'春夏货架（不含3nka）'!W42</f>
        <v>2.8271505899999996</v>
      </c>
      <c r="X42" s="45">
        <f>自然堂货架!X42+'春夏货架（不含3nka）'!X42</f>
        <v>2.8271505899999996</v>
      </c>
      <c r="Y42" s="41">
        <f>自然堂货架!Y42+'春夏货架（不含3nka）'!Y42</f>
        <v>3.4801799999999998E-3</v>
      </c>
      <c r="Z42" s="23">
        <f>自然堂货架!Z42+'春夏货架（不含3nka）'!Z42</f>
        <v>0</v>
      </c>
      <c r="AA42" s="19">
        <f t="shared" si="50"/>
        <v>3.4801799999999998E-3</v>
      </c>
      <c r="AB42" s="23">
        <f>自然堂货架!AB42+'春夏货架（不含3nka）'!AB42</f>
        <v>0</v>
      </c>
      <c r="AC42" s="23">
        <f>自然堂货架!AC42+'春夏货架（不含3nka）'!AC42</f>
        <v>3.4801799999999998E-3</v>
      </c>
      <c r="AD42" s="45">
        <f>自然堂货架!AD42+'春夏货架（不含3nka）'!AD42</f>
        <v>3.4801799999999998E-3</v>
      </c>
      <c r="AE42" s="41">
        <f>自然堂货架!AE42+'春夏货架（不含3nka）'!AE42</f>
        <v>0</v>
      </c>
      <c r="AF42" s="23">
        <f>自然堂货架!AF42+'春夏货架（不含3nka）'!AF42</f>
        <v>0</v>
      </c>
      <c r="AG42" s="19">
        <f t="shared" si="51"/>
        <v>0</v>
      </c>
      <c r="AH42" s="23">
        <f>自然堂货架!AH42+'春夏货架（不含3nka）'!AH42</f>
        <v>1.0894249287492577</v>
      </c>
      <c r="AI42" s="23">
        <f>自然堂货架!AI42+'春夏货架（不含3nka）'!AI42</f>
        <v>0</v>
      </c>
      <c r="AJ42" s="45">
        <f>自然堂货架!AJ42+'春夏货架（不含3nka）'!AJ42</f>
        <v>0</v>
      </c>
      <c r="AK42" s="41">
        <f>自然堂货架!AK42+'春夏货架（不含3nka）'!AK42</f>
        <v>0</v>
      </c>
      <c r="AL42" s="23">
        <f>自然堂货架!AL42+'春夏货架（不含3nka）'!AL42</f>
        <v>0</v>
      </c>
      <c r="AM42" s="19">
        <f t="shared" si="52"/>
        <v>0</v>
      </c>
      <c r="AN42" s="23">
        <f>自然堂货架!AN42+'春夏货架（不含3nka）'!AN42</f>
        <v>0</v>
      </c>
      <c r="AO42" s="23">
        <f>自然堂货架!AO42+'春夏货架（不含3nka）'!AO42</f>
        <v>0</v>
      </c>
      <c r="AP42" s="45">
        <f>自然堂货架!AP42+'春夏货架（不含3nka）'!AP42</f>
        <v>0</v>
      </c>
      <c r="AQ42" s="41">
        <f>自然堂货架!AQ42+'春夏货架（不含3nka）'!AQ42</f>
        <v>0</v>
      </c>
      <c r="AR42" s="23">
        <f>自然堂货架!AR42+'春夏货架（不含3nka）'!AR42</f>
        <v>0</v>
      </c>
      <c r="AS42" s="19">
        <f t="shared" si="53"/>
        <v>0</v>
      </c>
      <c r="AT42" s="23">
        <f>自然堂货架!AT42+'春夏货架（不含3nka）'!AT42</f>
        <v>1.1838749256544819E-2</v>
      </c>
      <c r="AU42" s="23">
        <f>自然堂货架!AU42+'春夏货架（不含3nka）'!AU42</f>
        <v>0</v>
      </c>
      <c r="AV42" s="45">
        <f>自然堂货架!AV42+'春夏货架（不含3nka）'!AV42</f>
        <v>0</v>
      </c>
      <c r="AW42" s="41">
        <f>自然堂货架!AW42+'春夏货架（不含3nka）'!AW42</f>
        <v>0</v>
      </c>
      <c r="AX42" s="23">
        <f>自然堂货架!AX42+'春夏货架（不含3nka）'!AX42</f>
        <v>0</v>
      </c>
      <c r="AY42" s="19">
        <f t="shared" si="54"/>
        <v>0</v>
      </c>
      <c r="AZ42" s="23">
        <f>自然堂货架!AZ42+'春夏货架（不含3nka）'!AZ42</f>
        <v>0</v>
      </c>
      <c r="BA42" s="23">
        <f>自然堂货架!BA42+'春夏货架（不含3nka）'!BA42</f>
        <v>0</v>
      </c>
      <c r="BB42" s="45">
        <f>自然堂货架!BB42+'春夏货架（不含3nka）'!BB42</f>
        <v>0</v>
      </c>
      <c r="BC42" s="41">
        <f>自然堂货架!BC42+'春夏货架（不含3nka）'!BC42</f>
        <v>4.7876772900000004</v>
      </c>
      <c r="BD42" s="23">
        <f>自然堂货架!BD42+'春夏货架（不含3nka）'!BD42</f>
        <v>0</v>
      </c>
      <c r="BE42" s="19">
        <f t="shared" si="55"/>
        <v>4.7876772900000004</v>
      </c>
      <c r="BF42" s="23">
        <f>自然堂货架!BF42+'春夏货架（不含3nka）'!BF42</f>
        <v>2.3802005728347702</v>
      </c>
      <c r="BG42" s="23">
        <f>自然堂货架!BG42+'春夏货架（不含3nka）'!BG42</f>
        <v>0</v>
      </c>
      <c r="BH42" s="45">
        <f>自然堂货架!BH42+'春夏货架（不含3nka）'!BH42</f>
        <v>0</v>
      </c>
      <c r="BI42" s="41">
        <f>自然堂货架!BI42+'春夏货架（不含3nka）'!BI42</f>
        <v>2.1307443300000002</v>
      </c>
      <c r="BJ42" s="23">
        <f>自然堂货架!BJ42+'春夏货架（不含3nka）'!BJ42</f>
        <v>0</v>
      </c>
      <c r="BK42" s="19">
        <f t="shared" si="56"/>
        <v>2.1307443300000002</v>
      </c>
      <c r="BL42" s="23">
        <f>自然堂货架!BL42+'春夏货架（不含3nka）'!BL42</f>
        <v>0</v>
      </c>
      <c r="BM42" s="23">
        <f>自然堂货架!BM42+'春夏货架（不含3nka）'!BM42</f>
        <v>0</v>
      </c>
      <c r="BN42" s="45">
        <f>自然堂货架!BN42+'春夏货架（不含3nka）'!BN42</f>
        <v>0</v>
      </c>
      <c r="BO42" s="41">
        <f>自然堂货架!BO42+'春夏货架（不含3nka）'!BO42</f>
        <v>0</v>
      </c>
      <c r="BP42" s="23">
        <f>自然堂货架!BP42+'春夏货架（不含3nka）'!BP42</f>
        <v>0</v>
      </c>
      <c r="BQ42" s="19">
        <f t="shared" si="57"/>
        <v>0</v>
      </c>
      <c r="BR42" s="23">
        <f>自然堂货架!BR42+'春夏货架（不含3nka）'!BR42</f>
        <v>11.109381672972978</v>
      </c>
      <c r="BS42" s="23">
        <f>自然堂货架!BS42+'春夏货架（不含3nka）'!BS42</f>
        <v>0</v>
      </c>
      <c r="BT42" s="45">
        <f>自然堂货架!BT42+'春夏货架（不含3nka）'!BT42</f>
        <v>0</v>
      </c>
      <c r="BU42" s="18">
        <f t="shared" si="58"/>
        <v>9.345067890000001</v>
      </c>
      <c r="BV42" s="19">
        <f t="shared" si="59"/>
        <v>0</v>
      </c>
      <c r="BW42" s="19">
        <f t="shared" si="60"/>
        <v>9.345067890000001</v>
      </c>
      <c r="BX42" s="19">
        <f t="shared" si="61"/>
        <v>15.80714263031661</v>
      </c>
      <c r="BY42" s="19">
        <f t="shared" si="61"/>
        <v>2.4266462699999996</v>
      </c>
      <c r="BZ42" s="35">
        <f t="shared" si="61"/>
        <v>2.4266462699999996</v>
      </c>
      <c r="CA42" s="24">
        <f t="shared" si="16"/>
        <v>0</v>
      </c>
      <c r="CC42" s="24"/>
    </row>
    <row r="43" spans="1:81" outlineLevel="1" x14ac:dyDescent="0.4">
      <c r="A43" s="5" t="s">
        <v>45</v>
      </c>
      <c r="B43" s="50" t="s">
        <v>7</v>
      </c>
      <c r="C43" s="41">
        <f>自然堂货架!C43+'春夏货架（不含3nka）'!C43</f>
        <v>-1.8844500000000063E-2</v>
      </c>
      <c r="D43" s="23">
        <f>自然堂货架!D43+'春夏货架（不含3nka）'!D43</f>
        <v>0</v>
      </c>
      <c r="E43" s="61">
        <f t="shared" si="0"/>
        <v>-1.8844500000000063E-2</v>
      </c>
      <c r="F43" s="45">
        <f>自然堂货架!F43+'春夏货架（不含3nka）'!F43</f>
        <v>-1.8844500000000063E-2</v>
      </c>
      <c r="G43" s="41">
        <f>自然堂货架!G43+'春夏货架（不含3nka）'!G43</f>
        <v>0</v>
      </c>
      <c r="H43" s="23">
        <f>自然堂货架!H43+'春夏货架（不含3nka）'!H43</f>
        <v>0</v>
      </c>
      <c r="I43" s="19">
        <f t="shared" si="47"/>
        <v>0</v>
      </c>
      <c r="J43" s="23">
        <f>自然堂货架!J43+'春夏货架（不含3nka）'!J43</f>
        <v>0</v>
      </c>
      <c r="K43" s="23">
        <f>自然堂货架!K43+'春夏货架（不含3nka）'!K43</f>
        <v>0</v>
      </c>
      <c r="L43" s="45">
        <f>自然堂货架!L43+'春夏货架（不含3nka）'!L43</f>
        <v>0</v>
      </c>
      <c r="M43" s="41">
        <f>自然堂货架!M43+'春夏货架（不含3nka）'!M43</f>
        <v>0.13476150000000001</v>
      </c>
      <c r="N43" s="23">
        <f>自然堂货架!N43+'春夏货架（不含3nka）'!N43</f>
        <v>0</v>
      </c>
      <c r="O43" s="19">
        <f t="shared" si="48"/>
        <v>0.13476150000000001</v>
      </c>
      <c r="P43" s="23">
        <f>自然堂货架!P43+'春夏货架（不含3nka）'!P43</f>
        <v>0</v>
      </c>
      <c r="Q43" s="23">
        <f>自然堂货架!Q43+'春夏货架（不含3nka）'!Q43</f>
        <v>0.13476150000000001</v>
      </c>
      <c r="R43" s="45">
        <f>自然堂货架!R43+'春夏货架（不含3nka）'!R43</f>
        <v>0.13476150000000001</v>
      </c>
      <c r="S43" s="41">
        <f>自然堂货架!S43+'春夏货架（不含3nka）'!S43</f>
        <v>4.9879830000000007E-2</v>
      </c>
      <c r="T43" s="23">
        <f>自然堂货架!T43+'春夏货架（不含3nka）'!T43</f>
        <v>0</v>
      </c>
      <c r="U43" s="19">
        <f t="shared" si="49"/>
        <v>4.9879830000000007E-2</v>
      </c>
      <c r="V43" s="23">
        <f>自然堂货架!V43+'春夏货架（不含3nka）'!V43</f>
        <v>0</v>
      </c>
      <c r="W43" s="23">
        <f>自然堂货架!W43+'春夏货架（不含3nka）'!W43</f>
        <v>4.9879830000000007E-2</v>
      </c>
      <c r="X43" s="45">
        <f>自然堂货架!X43+'春夏货架（不含3nka）'!X43</f>
        <v>4.9879830000000007E-2</v>
      </c>
      <c r="Y43" s="41">
        <f>自然堂货架!Y43+'春夏货架（不含3nka）'!Y43</f>
        <v>0.54310674000000003</v>
      </c>
      <c r="Z43" s="23">
        <f>自然堂货架!Z43+'春夏货架（不含3nka）'!Z43</f>
        <v>0</v>
      </c>
      <c r="AA43" s="19">
        <f t="shared" si="50"/>
        <v>0.54310674000000003</v>
      </c>
      <c r="AB43" s="23">
        <f>自然堂货架!AB43+'春夏货架（不含3nka）'!AB43</f>
        <v>0</v>
      </c>
      <c r="AC43" s="23">
        <f>自然堂货架!AC43+'春夏货架（不含3nka）'!AC43</f>
        <v>0.54310674000000003</v>
      </c>
      <c r="AD43" s="45">
        <f>自然堂货架!AD43+'春夏货架（不含3nka）'!AD43</f>
        <v>0.54310674000000003</v>
      </c>
      <c r="AE43" s="41">
        <f>自然堂货架!AE43+'春夏货架（不含3nka）'!AE43</f>
        <v>0.21393966</v>
      </c>
      <c r="AF43" s="23">
        <f>自然堂货架!AF43+'春夏货架（不含3nka）'!AF43</f>
        <v>0</v>
      </c>
      <c r="AG43" s="19">
        <f t="shared" si="51"/>
        <v>0.21393966</v>
      </c>
      <c r="AH43" s="23">
        <f>自然堂货架!AH43+'春夏货架（不含3nka）'!AH43</f>
        <v>0</v>
      </c>
      <c r="AI43" s="23">
        <f>自然堂货架!AI43+'春夏货架（不含3nka）'!AI43</f>
        <v>0.21393966</v>
      </c>
      <c r="AJ43" s="45">
        <f>自然堂货架!AJ43+'春夏货架（不含3nka）'!AJ43</f>
        <v>0.21393966</v>
      </c>
      <c r="AK43" s="41">
        <f>自然堂货架!AK43+'春夏货架（不含3nka）'!AK43</f>
        <v>4.4846069400000008</v>
      </c>
      <c r="AL43" s="23">
        <f>自然堂货架!AL43+'春夏货架（不含3nka）'!AL43</f>
        <v>0</v>
      </c>
      <c r="AM43" s="19">
        <f t="shared" si="52"/>
        <v>4.4846069400000008</v>
      </c>
      <c r="AN43" s="23">
        <f>自然堂货架!AN43+'春夏货架（不含3nka）'!AN43</f>
        <v>0</v>
      </c>
      <c r="AO43" s="23">
        <f>自然堂货架!AO43+'春夏货架（不含3nka）'!AO43</f>
        <v>0</v>
      </c>
      <c r="AP43" s="45">
        <f>自然堂货架!AP43+'春夏货架（不含3nka）'!AP43</f>
        <v>0</v>
      </c>
      <c r="AQ43" s="41">
        <f>自然堂货架!AQ43+'春夏货架（不含3nka）'!AQ43</f>
        <v>4.6192446300000007</v>
      </c>
      <c r="AR43" s="23">
        <f>自然堂货架!AR43+'春夏货架（不含3nka）'!AR43</f>
        <v>0</v>
      </c>
      <c r="AS43" s="19">
        <f t="shared" si="53"/>
        <v>4.6192446300000007</v>
      </c>
      <c r="AT43" s="23">
        <f>自然堂货架!AT43+'春夏货架（不含3nka）'!AT43</f>
        <v>0</v>
      </c>
      <c r="AU43" s="23">
        <f>自然堂货架!AU43+'春夏货架（不含3nka）'!AU43</f>
        <v>0</v>
      </c>
      <c r="AV43" s="45">
        <f>自然堂货架!AV43+'春夏货架（不含3nka）'!AV43</f>
        <v>0</v>
      </c>
      <c r="AW43" s="41">
        <f>自然堂货架!AW43+'春夏货架（不含3nka）'!AW43</f>
        <v>6.072927299999999</v>
      </c>
      <c r="AX43" s="23">
        <f>自然堂货架!AX43+'春夏货架（不含3nka）'!AX43</f>
        <v>0</v>
      </c>
      <c r="AY43" s="19">
        <f t="shared" si="54"/>
        <v>6.072927299999999</v>
      </c>
      <c r="AZ43" s="23">
        <f>自然堂货架!AZ43+'春夏货架（不含3nka）'!AZ43</f>
        <v>0</v>
      </c>
      <c r="BA43" s="23">
        <f>自然堂货架!BA43+'春夏货架（不含3nka）'!BA43</f>
        <v>0</v>
      </c>
      <c r="BB43" s="45">
        <f>自然堂货架!BB43+'春夏货架（不含3nka）'!BB43</f>
        <v>0</v>
      </c>
      <c r="BC43" s="41">
        <f>自然堂货架!BC43+'春夏货架（不含3nka）'!BC43</f>
        <v>-13.718672880000002</v>
      </c>
      <c r="BD43" s="23">
        <f>自然堂货架!BD43+'春夏货架（不含3nka）'!BD43</f>
        <v>0</v>
      </c>
      <c r="BE43" s="19">
        <f t="shared" si="55"/>
        <v>-13.718672880000002</v>
      </c>
      <c r="BF43" s="23">
        <f>自然堂货架!BF43+'春夏货架（不含3nka）'!BF43</f>
        <v>0</v>
      </c>
      <c r="BG43" s="23">
        <f>自然堂货架!BG43+'春夏货架（不含3nka）'!BG43</f>
        <v>0</v>
      </c>
      <c r="BH43" s="45">
        <f>自然堂货架!BH43+'春夏货架（不含3nka）'!BH43</f>
        <v>0</v>
      </c>
      <c r="BI43" s="41">
        <f>自然堂货架!BI43+'春夏货架（不含3nka）'!BI43</f>
        <v>-2.0789999999999952E-5</v>
      </c>
      <c r="BJ43" s="23">
        <f>自然堂货架!BJ43+'春夏货架（不含3nka）'!BJ43</f>
        <v>0</v>
      </c>
      <c r="BK43" s="19">
        <f t="shared" si="56"/>
        <v>-2.0789999999999952E-5</v>
      </c>
      <c r="BL43" s="23">
        <f>自然堂货架!BL43+'春夏货架（不含3nka）'!BL43</f>
        <v>0</v>
      </c>
      <c r="BM43" s="23">
        <f>自然堂货架!BM43+'春夏货架（不含3nka）'!BM43</f>
        <v>0</v>
      </c>
      <c r="BN43" s="45">
        <f>自然堂货架!BN43+'春夏货架（不含3nka）'!BN43</f>
        <v>0</v>
      </c>
      <c r="BO43" s="41">
        <f>自然堂货架!BO43+'春夏货架（不含3nka）'!BO43</f>
        <v>0.25642376700000002</v>
      </c>
      <c r="BP43" s="23">
        <f>自然堂货架!BP43+'春夏货架（不含3nka）'!BP43</f>
        <v>0</v>
      </c>
      <c r="BQ43" s="19">
        <f t="shared" si="57"/>
        <v>0.25642376700000002</v>
      </c>
      <c r="BR43" s="23">
        <f>自然堂货架!BR43+'春夏货架（不含3nka）'!BR43</f>
        <v>-2.3313229305199599E-4</v>
      </c>
      <c r="BS43" s="23">
        <f>自然堂货架!BS43+'春夏货架（不含3nka）'!BS43</f>
        <v>0</v>
      </c>
      <c r="BT43" s="45">
        <f>自然堂货架!BT43+'春夏货架（不含3nka）'!BT43</f>
        <v>0</v>
      </c>
      <c r="BU43" s="18">
        <f t="shared" si="58"/>
        <v>2.3809284299999995</v>
      </c>
      <c r="BV43" s="19">
        <f t="shared" si="59"/>
        <v>0</v>
      </c>
      <c r="BW43" s="19">
        <f t="shared" si="60"/>
        <v>2.3809284299999995</v>
      </c>
      <c r="BX43" s="19">
        <f t="shared" si="61"/>
        <v>-2.3313229305199599E-4</v>
      </c>
      <c r="BY43" s="19">
        <f t="shared" si="61"/>
        <v>0.9228432299999999</v>
      </c>
      <c r="BZ43" s="35">
        <f t="shared" si="61"/>
        <v>0.9228432299999999</v>
      </c>
      <c r="CA43" s="24">
        <f t="shared" si="16"/>
        <v>0</v>
      </c>
      <c r="CC43" s="24"/>
    </row>
    <row r="44" spans="1:81" outlineLevel="1" x14ac:dyDescent="0.4">
      <c r="A44" s="5" t="s">
        <v>46</v>
      </c>
      <c r="B44" s="50" t="s">
        <v>19</v>
      </c>
      <c r="C44" s="41">
        <f>自然堂货架!C44+'春夏货架（不含3nka）'!C44</f>
        <v>0.53895249999999995</v>
      </c>
      <c r="D44" s="23">
        <f>自然堂货架!D44+'春夏货架（不含3nka）'!D44</f>
        <v>-11.824367908217177</v>
      </c>
      <c r="E44" s="61">
        <f t="shared" si="0"/>
        <v>0.53895249999999995</v>
      </c>
      <c r="F44" s="45">
        <f>自然堂货架!F44+'春夏货架（不含3nka）'!F44</f>
        <v>0.53895249999999995</v>
      </c>
      <c r="G44" s="41">
        <f>自然堂货架!G44+'春夏货架（不含3nka）'!G44</f>
        <v>0.57398249999999995</v>
      </c>
      <c r="H44" s="23">
        <f>自然堂货架!H44+'春夏货架（不含3nka）'!H44</f>
        <v>0</v>
      </c>
      <c r="I44" s="19">
        <f t="shared" si="47"/>
        <v>0.57398249999999995</v>
      </c>
      <c r="J44" s="23">
        <f>自然堂货架!J44+'春夏货架（不含3nka）'!J44</f>
        <v>0.49080995600481536</v>
      </c>
      <c r="K44" s="23">
        <f>自然堂货架!K44+'春夏货架（不含3nka）'!K44</f>
        <v>0.57398249999999995</v>
      </c>
      <c r="L44" s="45">
        <f>自然堂货架!L44+'春夏货架（不含3nka）'!L44</f>
        <v>0.57398249999999995</v>
      </c>
      <c r="M44" s="41">
        <f>自然堂货架!M44+'春夏货架（不含3nka）'!M44</f>
        <v>0.57398199999999999</v>
      </c>
      <c r="N44" s="23">
        <f>自然堂货架!N44+'春夏货架（不含3nka）'!N44</f>
        <v>0</v>
      </c>
      <c r="O44" s="19">
        <f t="shared" si="48"/>
        <v>0.57398199999999999</v>
      </c>
      <c r="P44" s="23">
        <f>自然堂货架!P44+'春夏货架（不含3nka）'!P44</f>
        <v>0.49080950066830548</v>
      </c>
      <c r="Q44" s="23">
        <f>自然堂货架!Q44+'春夏货架（不含3nka）'!Q44</f>
        <v>0.57398199999999999</v>
      </c>
      <c r="R44" s="45">
        <f>自然堂货架!R44+'春夏货架（不含3nka）'!R44</f>
        <v>0.57398199999999999</v>
      </c>
      <c r="S44" s="41">
        <f>自然堂货架!S44+'春夏货架（不含3nka）'!S44</f>
        <v>0.37882811999999999</v>
      </c>
      <c r="T44" s="23">
        <f>自然堂货架!T44+'春夏货架（不含3nka）'!T44</f>
        <v>0</v>
      </c>
      <c r="U44" s="19">
        <f t="shared" si="49"/>
        <v>0.37882811999999999</v>
      </c>
      <c r="V44" s="23">
        <f>自然堂货架!V44+'春夏货架（不含3nka）'!V44</f>
        <v>1.8233586268420463</v>
      </c>
      <c r="W44" s="23">
        <f>自然堂货架!W44+'春夏货架（不含3nka）'!W44</f>
        <v>0.37882811999999999</v>
      </c>
      <c r="X44" s="45">
        <f>自然堂货架!X44+'春夏货架（不含3nka）'!X44</f>
        <v>0.37882811999999999</v>
      </c>
      <c r="Y44" s="41">
        <f>自然堂货架!Y44+'春夏货架（不含3nka）'!Y44</f>
        <v>0.37882811999999999</v>
      </c>
      <c r="Z44" s="23">
        <f>自然堂货架!Z44+'春夏货架（不含3nka）'!Z44</f>
        <v>0</v>
      </c>
      <c r="AA44" s="19">
        <f t="shared" si="50"/>
        <v>0.37882811999999999</v>
      </c>
      <c r="AB44" s="23">
        <f>自然堂货架!AB44+'春夏货架（不含3nka）'!AB44</f>
        <v>0.49080950066830548</v>
      </c>
      <c r="AC44" s="23">
        <f>自然堂货架!AC44+'春夏货架（不含3nka）'!AC44</f>
        <v>0.37882811999999999</v>
      </c>
      <c r="AD44" s="45">
        <f>自然堂货架!AD44+'春夏货架（不含3nka）'!AD44</f>
        <v>0.37882811999999999</v>
      </c>
      <c r="AE44" s="41">
        <f>自然堂货架!AE44+'春夏货架（不含3nka）'!AE44</f>
        <v>0.37882845000000004</v>
      </c>
      <c r="AF44" s="23">
        <f>自然堂货架!AF44+'春夏货架（不含3nka）'!AF44</f>
        <v>0</v>
      </c>
      <c r="AG44" s="19">
        <f t="shared" si="51"/>
        <v>0.37882845000000004</v>
      </c>
      <c r="AH44" s="23">
        <f>自然堂货架!AH44+'春夏货架（不含3nka）'!AH44</f>
        <v>0.49080995600481536</v>
      </c>
      <c r="AI44" s="23">
        <f>自然堂货架!AI44+'春夏货架（不含3nka）'!AI44</f>
        <v>0.37882845000000004</v>
      </c>
      <c r="AJ44" s="45">
        <f>自然堂货架!AJ44+'春夏货架（不含3nka）'!AJ44</f>
        <v>0.37882845000000004</v>
      </c>
      <c r="AK44" s="41">
        <f>自然堂货架!AK44+'春夏货架（不含3nka）'!AK44</f>
        <v>0.37882811999999999</v>
      </c>
      <c r="AL44" s="23">
        <f>自然堂货架!AL44+'春夏货架（不含3nka）'!AL44</f>
        <v>0</v>
      </c>
      <c r="AM44" s="19">
        <f t="shared" si="52"/>
        <v>0.37882811999999999</v>
      </c>
      <c r="AN44" s="23">
        <f>自然堂货架!AN44+'春夏货架（不含3nka）'!AN44</f>
        <v>0.49080950066830548</v>
      </c>
      <c r="AO44" s="23">
        <f>自然堂货架!AO44+'春夏货架（不含3nka）'!AO44</f>
        <v>0</v>
      </c>
      <c r="AP44" s="45">
        <f>自然堂货架!AP44+'春夏货架（不含3nka）'!AP44</f>
        <v>0</v>
      </c>
      <c r="AQ44" s="41">
        <f>自然堂货架!AQ44+'春夏货架（不含3nka）'!AQ44</f>
        <v>0.37882811999999999</v>
      </c>
      <c r="AR44" s="23">
        <f>自然堂货架!AR44+'春夏货架（不含3nka）'!AR44</f>
        <v>0</v>
      </c>
      <c r="AS44" s="19">
        <f t="shared" si="53"/>
        <v>0.37882811999999999</v>
      </c>
      <c r="AT44" s="23">
        <f>自然堂货架!AT44+'春夏货架（不含3nka）'!AT44</f>
        <v>0.49080950066830548</v>
      </c>
      <c r="AU44" s="23">
        <f>自然堂货架!AU44+'春夏货架（不含3nka）'!AU44</f>
        <v>0</v>
      </c>
      <c r="AV44" s="45">
        <f>自然堂货架!AV44+'春夏货架（不含3nka）'!AV44</f>
        <v>0</v>
      </c>
      <c r="AW44" s="41">
        <f>自然堂货架!AW44+'春夏货架（不含3nka）'!AW44</f>
        <v>0.37882845000000004</v>
      </c>
      <c r="AX44" s="23">
        <f>自然堂货架!AX44+'春夏货架（不含3nka）'!AX44</f>
        <v>0</v>
      </c>
      <c r="AY44" s="19">
        <f t="shared" si="54"/>
        <v>0.37882845000000004</v>
      </c>
      <c r="AZ44" s="23">
        <f>自然堂货架!AZ44+'春夏货架（不含3nka）'!AZ44</f>
        <v>0.49080950066830548</v>
      </c>
      <c r="BA44" s="23">
        <f>自然堂货架!BA44+'春夏货架（不含3nka）'!BA44</f>
        <v>0</v>
      </c>
      <c r="BB44" s="45">
        <f>自然堂货架!BB44+'春夏货架（不含3nka）'!BB44</f>
        <v>0</v>
      </c>
      <c r="BC44" s="41">
        <f>自然堂货架!BC44+'春夏货架（不含3nka）'!BC44</f>
        <v>0.37882811999999999</v>
      </c>
      <c r="BD44" s="23">
        <f>自然堂货架!BD44+'春夏货架（不含3nka）'!BD44</f>
        <v>0</v>
      </c>
      <c r="BE44" s="19">
        <f t="shared" si="55"/>
        <v>0.37882811999999999</v>
      </c>
      <c r="BF44" s="23">
        <f>自然堂货架!BF44+'春夏货架（不含3nka）'!BF44</f>
        <v>0.49080995600481536</v>
      </c>
      <c r="BG44" s="23">
        <f>自然堂货架!BG44+'春夏货架（不含3nka）'!BG44</f>
        <v>0</v>
      </c>
      <c r="BH44" s="45">
        <f>自然堂货架!BH44+'春夏货架（不含3nka）'!BH44</f>
        <v>0</v>
      </c>
      <c r="BI44" s="41">
        <f>自然堂货架!BI44+'春夏货架（不含3nka）'!BI44</f>
        <v>0.37882811999999999</v>
      </c>
      <c r="BJ44" s="23">
        <f>自然堂货架!BJ44+'春夏货架（不含3nka）'!BJ44</f>
        <v>0</v>
      </c>
      <c r="BK44" s="19">
        <f t="shared" si="56"/>
        <v>0.37882811999999999</v>
      </c>
      <c r="BL44" s="23">
        <f>自然堂货架!BL44+'春夏货架（不含3nka）'!BL44</f>
        <v>0.49080950066830548</v>
      </c>
      <c r="BM44" s="23">
        <f>自然堂货架!BM44+'春夏货架（不含3nka）'!BM44</f>
        <v>0</v>
      </c>
      <c r="BN44" s="45">
        <f>自然堂货架!BN44+'春夏货架（不含3nka）'!BN44</f>
        <v>0</v>
      </c>
      <c r="BO44" s="41">
        <f>自然堂货架!BO44+'春夏货架（不含3nka）'!BO44</f>
        <v>0.37882811999999999</v>
      </c>
      <c r="BP44" s="23">
        <f>自然堂货架!BP44+'春夏货架（不含3nka）'!BP44</f>
        <v>0</v>
      </c>
      <c r="BQ44" s="19">
        <f t="shared" si="57"/>
        <v>0.37882811999999999</v>
      </c>
      <c r="BR44" s="23">
        <f>自然堂货架!BR44+'春夏货架（不含3nka）'!BR44</f>
        <v>0.49080950066830548</v>
      </c>
      <c r="BS44" s="23">
        <f>自然堂货架!BS44+'春夏货架（不含3nka）'!BS44</f>
        <v>0</v>
      </c>
      <c r="BT44" s="45">
        <f>自然堂货架!BT44+'春夏货架（不含3nka）'!BT44</f>
        <v>0</v>
      </c>
      <c r="BU44" s="18">
        <f t="shared" si="58"/>
        <v>4.7175426199999997</v>
      </c>
      <c r="BV44" s="19">
        <f t="shared" si="59"/>
        <v>0</v>
      </c>
      <c r="BW44" s="19">
        <f t="shared" si="60"/>
        <v>4.7175426199999997</v>
      </c>
      <c r="BX44" s="19">
        <f t="shared" si="61"/>
        <v>-5.0929129086825462</v>
      </c>
      <c r="BY44" s="19">
        <f t="shared" si="61"/>
        <v>2.8234016899999999</v>
      </c>
      <c r="BZ44" s="35">
        <f t="shared" si="61"/>
        <v>2.8234016899999999</v>
      </c>
      <c r="CA44" s="24">
        <f t="shared" si="16"/>
        <v>0</v>
      </c>
      <c r="CC44" s="24"/>
    </row>
    <row r="45" spans="1:81" outlineLevel="1" x14ac:dyDescent="0.4">
      <c r="A45" s="5" t="s">
        <v>47</v>
      </c>
      <c r="B45" s="50" t="s">
        <v>15</v>
      </c>
      <c r="C45" s="41">
        <f>自然堂货架!C45+'春夏货架（不含3nka）'!C45</f>
        <v>0</v>
      </c>
      <c r="D45" s="23">
        <f>自然堂货架!D45+'春夏货架（不含3nka）'!D45</f>
        <v>3.2714248042230332</v>
      </c>
      <c r="E45" s="61">
        <f t="shared" si="0"/>
        <v>0</v>
      </c>
      <c r="F45" s="45">
        <f>自然堂货架!F45+'春夏货架（不含3nka）'!F45</f>
        <v>0</v>
      </c>
      <c r="G45" s="41">
        <f>自然堂货架!G45+'春夏货架（不含3nka）'!G45</f>
        <v>0.12452850000000035</v>
      </c>
      <c r="H45" s="23">
        <f>自然堂货架!H45+'春夏货架（不含3nka）'!H45</f>
        <v>0</v>
      </c>
      <c r="I45" s="19">
        <f t="shared" si="47"/>
        <v>0.12452850000000035</v>
      </c>
      <c r="J45" s="23">
        <f>自然堂货架!J45+'春夏货架（不含3nka）'!J45</f>
        <v>3.6701033368308697E-2</v>
      </c>
      <c r="K45" s="23">
        <f>自然堂货架!K45+'春夏货架（不含3nka）'!K45</f>
        <v>0.12452850000000035</v>
      </c>
      <c r="L45" s="45">
        <f>自然堂货架!L45+'春夏货架（不含3nka）'!L45</f>
        <v>0.12452850000000035</v>
      </c>
      <c r="M45" s="41">
        <f>自然堂货架!M45+'春夏货架（不含3nka）'!M45</f>
        <v>0</v>
      </c>
      <c r="N45" s="23">
        <f>自然堂货架!N45+'春夏货架（不含3nka）'!N45</f>
        <v>0</v>
      </c>
      <c r="O45" s="19">
        <f t="shared" si="48"/>
        <v>0</v>
      </c>
      <c r="P45" s="23">
        <f>自然堂货架!P45+'春夏货架（不含3nka）'!P45</f>
        <v>39.745775265805506</v>
      </c>
      <c r="Q45" s="23">
        <f>自然堂货架!Q45+'春夏货架（不含3nka）'!Q45</f>
        <v>0</v>
      </c>
      <c r="R45" s="45">
        <f>自然堂货架!R45+'春夏货架（不含3nka）'!R45</f>
        <v>0</v>
      </c>
      <c r="S45" s="41">
        <f>自然堂货架!S45+'春夏货架（不含3nka）'!S45</f>
        <v>-2.2787120400000003</v>
      </c>
      <c r="T45" s="23">
        <f>自然堂货架!T45+'春夏货架（不含3nka）'!T45</f>
        <v>0</v>
      </c>
      <c r="U45" s="19">
        <f t="shared" si="49"/>
        <v>-2.2787120400000003</v>
      </c>
      <c r="V45" s="23">
        <f>自然堂货架!V45+'春夏货架（不含3nka）'!V45</f>
        <v>8.7553155944585406</v>
      </c>
      <c r="W45" s="23">
        <f>自然堂货架!W45+'春夏货架（不含3nka）'!W45</f>
        <v>-2.2787120400000003</v>
      </c>
      <c r="X45" s="45">
        <f>自然堂货架!X45+'春夏货架（不含3nka）'!X45</f>
        <v>-2.2787120400000003</v>
      </c>
      <c r="Y45" s="41">
        <f>自然堂货架!Y45+'春夏货架（不含3nka）'!Y45</f>
        <v>0</v>
      </c>
      <c r="Z45" s="23">
        <f>自然堂货架!Z45+'春夏货架（不含3nka）'!Z45</f>
        <v>0</v>
      </c>
      <c r="AA45" s="19">
        <f t="shared" si="50"/>
        <v>0</v>
      </c>
      <c r="AB45" s="23">
        <f>自然堂货架!AB45+'春夏货架（不含3nka）'!AB45</f>
        <v>-3.1571949893291813</v>
      </c>
      <c r="AC45" s="23">
        <f>自然堂货架!AC45+'春夏货架（不含3nka）'!AC45</f>
        <v>0</v>
      </c>
      <c r="AD45" s="45">
        <f>自然堂货架!AD45+'春夏货架（不含3nka）'!AD45</f>
        <v>0</v>
      </c>
      <c r="AE45" s="41">
        <f>自然堂货架!AE45+'春夏货架（不含3nka）'!AE45</f>
        <v>0</v>
      </c>
      <c r="AF45" s="23">
        <f>自然堂货架!AF45+'春夏货架（不含3nka）'!AF45</f>
        <v>0</v>
      </c>
      <c r="AG45" s="19">
        <f t="shared" si="51"/>
        <v>0</v>
      </c>
      <c r="AH45" s="23">
        <f>自然堂货架!AH45+'春夏货架（不含3nka）'!AH45</f>
        <v>131.0498531350311</v>
      </c>
      <c r="AI45" s="23">
        <f>自然堂货架!AI45+'春夏货架（不含3nka）'!AI45</f>
        <v>0</v>
      </c>
      <c r="AJ45" s="45">
        <f>自然堂货架!AJ45+'春夏货架（不含3nka）'!AJ45</f>
        <v>0</v>
      </c>
      <c r="AK45" s="41">
        <f>自然堂货架!AK45+'春夏货架（不含3nka）'!AK45</f>
        <v>0</v>
      </c>
      <c r="AL45" s="23">
        <f>自然堂货架!AL45+'春夏货架（不含3nka）'!AL45</f>
        <v>0</v>
      </c>
      <c r="AM45" s="19">
        <f t="shared" si="52"/>
        <v>0</v>
      </c>
      <c r="AN45" s="23">
        <f>自然堂货架!AN45+'春夏货架（不含3nka）'!AN45</f>
        <v>1.527334344374216</v>
      </c>
      <c r="AO45" s="23">
        <f>自然堂货架!AO45+'春夏货架（不含3nka）'!AO45</f>
        <v>0</v>
      </c>
      <c r="AP45" s="45">
        <f>自然堂货架!AP45+'春夏货架（不含3nka）'!AP45</f>
        <v>0</v>
      </c>
      <c r="AQ45" s="41">
        <f>自然堂货架!AQ45+'春夏货架（不含3nka）'!AQ45</f>
        <v>0</v>
      </c>
      <c r="AR45" s="23">
        <f>自然堂货架!AR45+'春夏货架（不含3nka）'!AR45</f>
        <v>0</v>
      </c>
      <c r="AS45" s="19">
        <f t="shared" si="53"/>
        <v>0</v>
      </c>
      <c r="AT45" s="23">
        <f>自然堂货架!AT45+'春夏货架（不含3nka）'!AT45</f>
        <v>-5.2630011299243264</v>
      </c>
      <c r="AU45" s="23">
        <f>自然堂货架!AU45+'春夏货架（不含3nka）'!AU45</f>
        <v>0</v>
      </c>
      <c r="AV45" s="45">
        <f>自然堂货架!AV45+'春夏货架（不含3nka）'!AV45</f>
        <v>0</v>
      </c>
      <c r="AW45" s="41">
        <f>自然堂货架!AW45+'春夏货架（不含3nka）'!AW45</f>
        <v>-1.6500000000000001E-6</v>
      </c>
      <c r="AX45" s="23">
        <f>自然堂货架!AX45+'春夏货架（不含3nka）'!AX45</f>
        <v>0</v>
      </c>
      <c r="AY45" s="19">
        <f t="shared" si="54"/>
        <v>-1.6500000000000001E-6</v>
      </c>
      <c r="AZ45" s="23">
        <f>自然堂货架!AZ45+'春夏货架（不含3nka）'!AZ45</f>
        <v>17.557340063435756</v>
      </c>
      <c r="BA45" s="23">
        <f>自然堂货架!BA45+'春夏货架（不含3nka）'!BA45</f>
        <v>0</v>
      </c>
      <c r="BB45" s="45">
        <f>自然堂货架!BB45+'春夏货架（不含3nka）'!BB45</f>
        <v>0</v>
      </c>
      <c r="BC45" s="41">
        <f>自然堂货架!BC45+'春夏货架（不含3nka）'!BC45</f>
        <v>0</v>
      </c>
      <c r="BD45" s="23">
        <f>自然堂货架!BD45+'春夏货架（不含3nka）'!BD45</f>
        <v>0</v>
      </c>
      <c r="BE45" s="19">
        <f t="shared" si="55"/>
        <v>0</v>
      </c>
      <c r="BF45" s="23">
        <f>自然堂货架!BF45+'春夏货架（不含3nka）'!BF45</f>
        <v>-3.0283994148211875</v>
      </c>
      <c r="BG45" s="23">
        <f>自然堂货架!BG45+'春夏货架（不含3nka）'!BG45</f>
        <v>0</v>
      </c>
      <c r="BH45" s="45">
        <f>自然堂货架!BH45+'春夏货架（不含3nka）'!BH45</f>
        <v>0</v>
      </c>
      <c r="BI45" s="41">
        <f>自然堂货架!BI45+'春夏货架（不含3nka）'!BI45</f>
        <v>0</v>
      </c>
      <c r="BJ45" s="23">
        <f>自然堂货架!BJ45+'春夏货架（不含3nka）'!BJ45</f>
        <v>0</v>
      </c>
      <c r="BK45" s="19">
        <f t="shared" si="56"/>
        <v>0</v>
      </c>
      <c r="BL45" s="23">
        <f>自然堂货架!BL45+'春夏货架（不含3nka）'!BL45</f>
        <v>6.1857464865446687E-2</v>
      </c>
      <c r="BM45" s="23">
        <f>自然堂货架!BM45+'春夏货架（不含3nka）'!BM45</f>
        <v>0</v>
      </c>
      <c r="BN45" s="45">
        <f>自然堂货架!BN45+'春夏货架（不含3nka）'!BN45</f>
        <v>0</v>
      </c>
      <c r="BO45" s="41">
        <f>自然堂货架!BO45+'春夏货架（不含3nka）'!BO45</f>
        <v>0</v>
      </c>
      <c r="BP45" s="23">
        <f>自然堂货架!BP45+'春夏货架（不含3nka）'!BP45</f>
        <v>0</v>
      </c>
      <c r="BQ45" s="19">
        <f t="shared" si="57"/>
        <v>0</v>
      </c>
      <c r="BR45" s="23">
        <f>自然堂货架!BR45+'春夏货架（不含3nka）'!BR45</f>
        <v>4.2085874807552788</v>
      </c>
      <c r="BS45" s="23">
        <f>自然堂货架!BS45+'春夏货架（不含3nka）'!BS45</f>
        <v>0</v>
      </c>
      <c r="BT45" s="45">
        <f>自然堂货架!BT45+'春夏货架（不含3nka）'!BT45</f>
        <v>0</v>
      </c>
      <c r="BU45" s="18">
        <f t="shared" si="58"/>
        <v>-2.1541851900000002</v>
      </c>
      <c r="BV45" s="19">
        <f t="shared" si="59"/>
        <v>0</v>
      </c>
      <c r="BW45" s="19">
        <f t="shared" si="60"/>
        <v>-2.1541851900000002</v>
      </c>
      <c r="BX45" s="19">
        <f t="shared" si="61"/>
        <v>194.7655936522425</v>
      </c>
      <c r="BY45" s="19">
        <f t="shared" si="61"/>
        <v>-2.15418354</v>
      </c>
      <c r="BZ45" s="35">
        <f t="shared" si="61"/>
        <v>-2.15418354</v>
      </c>
      <c r="CA45" s="24">
        <f t="shared" si="16"/>
        <v>0</v>
      </c>
      <c r="CC45" s="24"/>
    </row>
    <row r="46" spans="1:81" outlineLevel="1" x14ac:dyDescent="0.4">
      <c r="A46" s="5" t="s">
        <v>60</v>
      </c>
      <c r="B46" s="50" t="s">
        <v>25</v>
      </c>
      <c r="C46" s="41">
        <f>自然堂货架!C46+'春夏货架（不含3nka）'!C46</f>
        <v>1.7868490000000001</v>
      </c>
      <c r="D46" s="23">
        <f>自然堂货架!D46+'春夏货架（不含3nka）'!D46</f>
        <v>7.8445269192508178</v>
      </c>
      <c r="E46" s="61">
        <f t="shared" si="0"/>
        <v>1.7868490000000001</v>
      </c>
      <c r="F46" s="45">
        <f>自然堂货架!F46+'春夏货架（不含3nka）'!F46</f>
        <v>1.7868490000000001</v>
      </c>
      <c r="G46" s="41">
        <f>自然堂货架!G46+'春夏货架（不含3nka）'!G46</f>
        <v>1.3654780000000002</v>
      </c>
      <c r="H46" s="23">
        <f>自然堂货架!H46+'春夏货架（不含3nka）'!H46</f>
        <v>0</v>
      </c>
      <c r="I46" s="19">
        <f t="shared" si="47"/>
        <v>1.3654780000000002</v>
      </c>
      <c r="J46" s="23">
        <f>自然堂货架!J46+'春夏货架（不含3nka）'!J46</f>
        <v>2.2758766037130775</v>
      </c>
      <c r="K46" s="23">
        <f>自然堂货架!K46+'春夏货架（不含3nka）'!K46</f>
        <v>1.3654780000000002</v>
      </c>
      <c r="L46" s="45">
        <f>自然堂货架!L46+'春夏货架（不含3nka）'!L46</f>
        <v>1.3654780000000002</v>
      </c>
      <c r="M46" s="41">
        <f>自然堂货架!M46+'春夏货架（不含3nka）'!M46</f>
        <v>1.4870989999999999</v>
      </c>
      <c r="N46" s="23">
        <f>自然堂货架!N46+'春夏货架（不含3nka）'!N46</f>
        <v>0</v>
      </c>
      <c r="O46" s="19">
        <f t="shared" si="48"/>
        <v>1.4870989999999999</v>
      </c>
      <c r="P46" s="23">
        <f>自然堂货架!P46+'春夏货架（不含3nka）'!P46</f>
        <v>5.0599565627713829</v>
      </c>
      <c r="Q46" s="23">
        <f>自然堂货架!Q46+'春夏货架（不含3nka）'!Q46</f>
        <v>1.4870989999999999</v>
      </c>
      <c r="R46" s="45">
        <f>自然堂货架!R46+'春夏货架（不含3nka）'!R46</f>
        <v>1.4870989999999999</v>
      </c>
      <c r="S46" s="41">
        <f>自然堂货架!S46+'春夏货架（不含3nka）'!S46</f>
        <v>1.2573264000000002</v>
      </c>
      <c r="T46" s="23">
        <f>自然堂货架!T46+'春夏货架（不含3nka）'!T46</f>
        <v>0</v>
      </c>
      <c r="U46" s="19">
        <f t="shared" si="49"/>
        <v>1.2573264000000002</v>
      </c>
      <c r="V46" s="23">
        <f>自然堂货架!V46+'春夏货架（不含3nka）'!V46</f>
        <v>8.3308449805857929</v>
      </c>
      <c r="W46" s="23">
        <f>自然堂货架!W46+'春夏货架（不含3nka）'!W46</f>
        <v>1.2573264000000002</v>
      </c>
      <c r="X46" s="45">
        <f>自然堂货架!X46+'春夏货架（不含3nka）'!X46</f>
        <v>1.2573264000000002</v>
      </c>
      <c r="Y46" s="41">
        <f>自然堂货架!Y46+'春夏货架（不含3nka）'!Y46</f>
        <v>0.68712500999999981</v>
      </c>
      <c r="Z46" s="23">
        <f>自然堂货架!Z46+'春夏货架（不含3nka）'!Z46</f>
        <v>0</v>
      </c>
      <c r="AA46" s="19">
        <f t="shared" si="50"/>
        <v>0.68712500999999981</v>
      </c>
      <c r="AB46" s="23">
        <f>自然堂货架!AB46+'春夏货架（不含3nka）'!AB46</f>
        <v>6.6105754502506811</v>
      </c>
      <c r="AC46" s="23">
        <f>自然堂货架!AC46+'春夏货架（不含3nka）'!AC46</f>
        <v>0.68712500999999981</v>
      </c>
      <c r="AD46" s="45">
        <f>自然堂货架!AD46+'春夏货架（不含3nka）'!AD46</f>
        <v>0.68712500999999981</v>
      </c>
      <c r="AE46" s="41">
        <f>自然堂货架!AE46+'春夏货架（不含3nka）'!AE46</f>
        <v>0.62739237000000003</v>
      </c>
      <c r="AF46" s="23">
        <f>自然堂货架!AF46+'春夏货架（不含3nka）'!AF46</f>
        <v>0</v>
      </c>
      <c r="AG46" s="19">
        <f t="shared" si="51"/>
        <v>0.62739237000000003</v>
      </c>
      <c r="AH46" s="23">
        <f>自然堂货架!AH46+'春夏货架（不含3nka）'!AH46</f>
        <v>10.952947172316051</v>
      </c>
      <c r="AI46" s="23">
        <f>自然堂货架!AI46+'春夏货架（不含3nka）'!AI46</f>
        <v>0.62739237000000003</v>
      </c>
      <c r="AJ46" s="45">
        <f>自然堂货架!AJ46+'春夏货架（不含3nka）'!AJ46</f>
        <v>0.62739237000000003</v>
      </c>
      <c r="AK46" s="41">
        <f>自然堂货架!AK46+'春夏货架（不含3nka）'!AK46</f>
        <v>1.0694517899999998</v>
      </c>
      <c r="AL46" s="23">
        <f>自然堂货架!AL46+'春夏货架（不含3nka）'!AL46</f>
        <v>0</v>
      </c>
      <c r="AM46" s="19">
        <f t="shared" si="52"/>
        <v>1.0694517899999998</v>
      </c>
      <c r="AN46" s="23">
        <f>自然堂货架!AN46+'春夏货架（不含3nka）'!AN46</f>
        <v>8.3566716674254593</v>
      </c>
      <c r="AO46" s="23">
        <f>自然堂货架!AO46+'春夏货架（不含3nka）'!AO46</f>
        <v>2.7500000000000004</v>
      </c>
      <c r="AP46" s="45">
        <f>自然堂货架!AP46+'春夏货架（不含3nka）'!AP46</f>
        <v>2.7500000000000004</v>
      </c>
      <c r="AQ46" s="41">
        <f>自然堂货架!AQ46+'春夏货架（不含3nka）'!AQ46</f>
        <v>0.71237661000000008</v>
      </c>
      <c r="AR46" s="23">
        <f>自然堂货架!AR46+'春夏货架（不含3nka）'!AR46</f>
        <v>0</v>
      </c>
      <c r="AS46" s="19">
        <f t="shared" si="53"/>
        <v>0.71237661000000008</v>
      </c>
      <c r="AT46" s="23">
        <f>自然堂货架!AT46+'春夏货架（不含3nka）'!AT46</f>
        <v>13.599418518717895</v>
      </c>
      <c r="AU46" s="23">
        <f>自然堂货架!AU46+'春夏货架（不含3nka）'!AU46</f>
        <v>2.7500000000000004</v>
      </c>
      <c r="AV46" s="45">
        <f>自然堂货架!AV46+'春夏货架（不含3nka）'!AV46</f>
        <v>2.7500000000000004</v>
      </c>
      <c r="AW46" s="41">
        <f>自然堂货架!AW46+'春夏货架（不含3nka）'!AW46</f>
        <v>1.2045293699999999</v>
      </c>
      <c r="AX46" s="23">
        <f>自然堂货架!AX46+'春夏货架（不含3nka）'!AX46</f>
        <v>0</v>
      </c>
      <c r="AY46" s="19">
        <f t="shared" si="54"/>
        <v>1.2045293699999999</v>
      </c>
      <c r="AZ46" s="23">
        <f>自然堂货架!AZ46+'春夏货架（不含3nka）'!AZ46</f>
        <v>15.381213118266251</v>
      </c>
      <c r="BA46" s="23">
        <f>自然堂货架!BA46+'春夏货架（不含3nka）'!BA46</f>
        <v>2.7500000000000004</v>
      </c>
      <c r="BB46" s="45">
        <f>自然堂货架!BB46+'春夏货架（不含3nka）'!BB46</f>
        <v>2.7500000000000004</v>
      </c>
      <c r="BC46" s="41">
        <f>自然堂货架!BC46+'春夏货架（不含3nka）'!BC46</f>
        <v>0.41147964000000004</v>
      </c>
      <c r="BD46" s="23">
        <f>自然堂货架!BD46+'春夏货架（不含3nka）'!BD46</f>
        <v>0</v>
      </c>
      <c r="BE46" s="19">
        <f t="shared" si="55"/>
        <v>0.41147964000000004</v>
      </c>
      <c r="BF46" s="23">
        <f>自然堂货架!BF46+'春夏货架（不含3nka）'!BF46</f>
        <v>7.2407297616875761</v>
      </c>
      <c r="BG46" s="23">
        <f>自然堂货架!BG46+'春夏货架（不含3nka）'!BG46</f>
        <v>2.7500000000000004</v>
      </c>
      <c r="BH46" s="45">
        <f>自然堂货架!BH46+'春夏货架（不含3nka）'!BH46</f>
        <v>2.7500000000000004</v>
      </c>
      <c r="BI46" s="41">
        <f>自然堂货架!BI46+'春夏货架（不含3nka）'!BI46</f>
        <v>1.6291215600000002</v>
      </c>
      <c r="BJ46" s="23">
        <f>自然堂货架!BJ46+'春夏货架（不含3nka）'!BJ46</f>
        <v>0</v>
      </c>
      <c r="BK46" s="19">
        <f t="shared" si="56"/>
        <v>1.6291215600000002</v>
      </c>
      <c r="BL46" s="23">
        <f>自然堂货架!BL46+'春夏货架（不含3nka）'!BL46</f>
        <v>13.007319866766156</v>
      </c>
      <c r="BM46" s="23">
        <f>自然堂货架!BM46+'春夏货架（不含3nka）'!BM46</f>
        <v>2.7500000000000004</v>
      </c>
      <c r="BN46" s="45">
        <f>自然堂货架!BN46+'春夏货架（不含3nka）'!BN46</f>
        <v>2.7500000000000004</v>
      </c>
      <c r="BO46" s="41">
        <f>自然堂货架!BO46+'春夏货架（不含3nka）'!BO46</f>
        <v>1.9126083900000002</v>
      </c>
      <c r="BP46" s="23">
        <f>自然堂货架!BP46+'春夏货架（不含3nka）'!BP46</f>
        <v>0</v>
      </c>
      <c r="BQ46" s="19">
        <f t="shared" si="57"/>
        <v>1.9126083900000002</v>
      </c>
      <c r="BR46" s="23">
        <f>自然堂货架!BR46+'春夏货架（不含3nka）'!BR46</f>
        <v>13.138098887111131</v>
      </c>
      <c r="BS46" s="23">
        <f>自然堂货架!BS46+'春夏货架（不含3nka）'!BS46</f>
        <v>2.7500000000000004</v>
      </c>
      <c r="BT46" s="45">
        <f>自然堂货架!BT46+'春夏货架（不含3nka）'!BT46</f>
        <v>2.7500000000000004</v>
      </c>
      <c r="BU46" s="18">
        <f t="shared" si="58"/>
        <v>12.238228749999999</v>
      </c>
      <c r="BV46" s="19">
        <f t="shared" si="59"/>
        <v>0</v>
      </c>
      <c r="BW46" s="19">
        <f t="shared" si="60"/>
        <v>12.238228749999999</v>
      </c>
      <c r="BX46" s="19">
        <f t="shared" si="61"/>
        <v>111.79817950886226</v>
      </c>
      <c r="BY46" s="19">
        <f t="shared" si="61"/>
        <v>23.711269780000002</v>
      </c>
      <c r="BZ46" s="35">
        <f t="shared" si="61"/>
        <v>23.711269780000002</v>
      </c>
      <c r="CA46" s="24">
        <f t="shared" si="16"/>
        <v>16.500000000000004</v>
      </c>
      <c r="CC46" s="24"/>
    </row>
    <row r="47" spans="1:81" s="12" customFormat="1" ht="14.25" thickBot="1" x14ac:dyDescent="0.45">
      <c r="A47" s="6" t="s">
        <v>1</v>
      </c>
      <c r="B47" s="55"/>
      <c r="C47" s="22">
        <f>C29-C30</f>
        <v>-223.86622800000001</v>
      </c>
      <c r="D47" s="17">
        <f t="shared" ref="D47:L47" si="62">D29-D30</f>
        <v>257.00269445553107</v>
      </c>
      <c r="E47" s="66">
        <f t="shared" si="0"/>
        <v>-223.86622800000001</v>
      </c>
      <c r="F47" s="40">
        <f t="shared" si="62"/>
        <v>-223.86622800000001</v>
      </c>
      <c r="G47" s="22">
        <f t="shared" si="62"/>
        <v>203.7132555000002</v>
      </c>
      <c r="H47" s="17">
        <f t="shared" si="62"/>
        <v>0</v>
      </c>
      <c r="I47" s="17">
        <f t="shared" si="62"/>
        <v>203.7132555000002</v>
      </c>
      <c r="J47" s="17">
        <f t="shared" si="62"/>
        <v>-550.19818319861929</v>
      </c>
      <c r="K47" s="17">
        <f t="shared" si="62"/>
        <v>203.7132555000002</v>
      </c>
      <c r="L47" s="40">
        <f t="shared" si="62"/>
        <v>203.7132555000002</v>
      </c>
      <c r="M47" s="22">
        <f t="shared" ref="M47:BU47" si="63">M29-M30</f>
        <v>-175.98943650000015</v>
      </c>
      <c r="N47" s="17">
        <f t="shared" si="63"/>
        <v>0</v>
      </c>
      <c r="O47" s="17">
        <f t="shared" si="63"/>
        <v>-175.98943650000015</v>
      </c>
      <c r="P47" s="17">
        <f t="shared" si="63"/>
        <v>579.87517270055559</v>
      </c>
      <c r="Q47" s="17">
        <f t="shared" si="63"/>
        <v>-175.98943650000015</v>
      </c>
      <c r="R47" s="40">
        <f t="shared" si="63"/>
        <v>-175.98943650000015</v>
      </c>
      <c r="S47" s="22">
        <f t="shared" si="63"/>
        <v>-447.37056479665517</v>
      </c>
      <c r="T47" s="17">
        <f t="shared" si="63"/>
        <v>0</v>
      </c>
      <c r="U47" s="17">
        <f t="shared" si="63"/>
        <v>-447.37056479665517</v>
      </c>
      <c r="V47" s="17">
        <f t="shared" si="63"/>
        <v>-1133.8524896737633</v>
      </c>
      <c r="W47" s="17">
        <f t="shared" si="63"/>
        <v>-447.37056479665517</v>
      </c>
      <c r="X47" s="40">
        <f t="shared" si="63"/>
        <v>-447.37056479665517</v>
      </c>
      <c r="Y47" s="22">
        <f t="shared" si="63"/>
        <v>-495.66999446522129</v>
      </c>
      <c r="Z47" s="17">
        <f t="shared" si="63"/>
        <v>0</v>
      </c>
      <c r="AA47" s="17">
        <f t="shared" si="63"/>
        <v>-495.66999446522129</v>
      </c>
      <c r="AB47" s="17">
        <f t="shared" si="63"/>
        <v>-1534.5793501040366</v>
      </c>
      <c r="AC47" s="17">
        <f t="shared" si="63"/>
        <v>-495.66999446522129</v>
      </c>
      <c r="AD47" s="40">
        <f t="shared" si="63"/>
        <v>-495.66999446522129</v>
      </c>
      <c r="AE47" s="22">
        <f t="shared" si="63"/>
        <v>-202.85553357468996</v>
      </c>
      <c r="AF47" s="17">
        <f t="shared" si="63"/>
        <v>0</v>
      </c>
      <c r="AG47" s="17">
        <f t="shared" si="63"/>
        <v>-202.85553357468996</v>
      </c>
      <c r="AH47" s="17">
        <f t="shared" si="63"/>
        <v>-629.75828310487645</v>
      </c>
      <c r="AI47" s="17">
        <f t="shared" si="63"/>
        <v>-202.85553357468996</v>
      </c>
      <c r="AJ47" s="40">
        <f t="shared" si="63"/>
        <v>-202.85553357468996</v>
      </c>
      <c r="AK47" s="22">
        <f t="shared" si="63"/>
        <v>-674.3598132054874</v>
      </c>
      <c r="AL47" s="17">
        <f t="shared" si="63"/>
        <v>0</v>
      </c>
      <c r="AM47" s="17">
        <f t="shared" si="63"/>
        <v>-674.3598132054874</v>
      </c>
      <c r="AN47" s="17">
        <f t="shared" si="63"/>
        <v>-791.31770099149776</v>
      </c>
      <c r="AO47" s="17">
        <f t="shared" si="63"/>
        <v>-1392.5898762198217</v>
      </c>
      <c r="AP47" s="40">
        <f t="shared" si="63"/>
        <v>-1392.5898762198217</v>
      </c>
      <c r="AQ47" s="22">
        <f t="shared" si="63"/>
        <v>-631.83416537088681</v>
      </c>
      <c r="AR47" s="17">
        <f t="shared" si="63"/>
        <v>0</v>
      </c>
      <c r="AS47" s="17">
        <f t="shared" si="63"/>
        <v>-631.83416537088681</v>
      </c>
      <c r="AT47" s="17">
        <f t="shared" si="63"/>
        <v>-1638.1390722237902</v>
      </c>
      <c r="AU47" s="17">
        <f t="shared" si="63"/>
        <v>-717.84916242461918</v>
      </c>
      <c r="AV47" s="40">
        <f t="shared" si="63"/>
        <v>-717.84916242461918</v>
      </c>
      <c r="AW47" s="22">
        <f t="shared" si="63"/>
        <v>-764.14313804000005</v>
      </c>
      <c r="AX47" s="17">
        <f t="shared" si="63"/>
        <v>0</v>
      </c>
      <c r="AY47" s="17">
        <f t="shared" si="63"/>
        <v>-764.14313804000005</v>
      </c>
      <c r="AZ47" s="17">
        <f t="shared" si="63"/>
        <v>-1165.278108373665</v>
      </c>
      <c r="BA47" s="17">
        <f t="shared" si="63"/>
        <v>-704.18294118606775</v>
      </c>
      <c r="BB47" s="40">
        <f t="shared" si="63"/>
        <v>-704.18294118606775</v>
      </c>
      <c r="BC47" s="22">
        <f t="shared" si="63"/>
        <v>-65.782349889999978</v>
      </c>
      <c r="BD47" s="17">
        <f t="shared" si="63"/>
        <v>0</v>
      </c>
      <c r="BE47" s="17">
        <f t="shared" si="63"/>
        <v>-65.782349889999978</v>
      </c>
      <c r="BF47" s="17">
        <f t="shared" si="63"/>
        <v>-957.55880541004717</v>
      </c>
      <c r="BG47" s="17">
        <f t="shared" si="63"/>
        <v>-616.42212376241366</v>
      </c>
      <c r="BH47" s="40">
        <f t="shared" si="63"/>
        <v>-616.42212376241366</v>
      </c>
      <c r="BI47" s="22">
        <f t="shared" si="63"/>
        <v>-90.218811859999761</v>
      </c>
      <c r="BJ47" s="17">
        <f t="shared" si="63"/>
        <v>0</v>
      </c>
      <c r="BK47" s="17">
        <f t="shared" si="63"/>
        <v>-90.218811859999761</v>
      </c>
      <c r="BL47" s="17">
        <f t="shared" si="63"/>
        <v>-891.77861204252804</v>
      </c>
      <c r="BM47" s="17">
        <f t="shared" si="63"/>
        <v>-1002.7985062261131</v>
      </c>
      <c r="BN47" s="40">
        <f t="shared" si="63"/>
        <v>-848.70222869742258</v>
      </c>
      <c r="BO47" s="22">
        <f t="shared" si="63"/>
        <v>-2427.8780823338998</v>
      </c>
      <c r="BP47" s="17">
        <f t="shared" si="63"/>
        <v>0</v>
      </c>
      <c r="BQ47" s="17">
        <f t="shared" si="63"/>
        <v>-2427.8780823338998</v>
      </c>
      <c r="BR47" s="17">
        <f t="shared" si="63"/>
        <v>-5063.7807971435432</v>
      </c>
      <c r="BS47" s="17">
        <f t="shared" si="63"/>
        <v>-679.38930820119617</v>
      </c>
      <c r="BT47" s="40">
        <f t="shared" si="63"/>
        <v>-383.77313478972837</v>
      </c>
      <c r="BU47" s="22">
        <f t="shared" si="63"/>
        <v>-3568.3767802029379</v>
      </c>
      <c r="BV47" s="17">
        <f t="shared" ref="BV47:BZ47" si="64">BV29-BV30</f>
        <v>0</v>
      </c>
      <c r="BW47" s="17">
        <f t="shared" si="64"/>
        <v>-3568.3767802029379</v>
      </c>
      <c r="BX47" s="17">
        <f t="shared" si="64"/>
        <v>-13519.363535110282</v>
      </c>
      <c r="BY47" s="17">
        <f t="shared" si="64"/>
        <v>-6455.2704198567981</v>
      </c>
      <c r="BZ47" s="40">
        <f t="shared" si="64"/>
        <v>-6005.5579689166416</v>
      </c>
      <c r="CA47" s="24">
        <f t="shared" si="16"/>
        <v>-4663.5194670800738</v>
      </c>
      <c r="CC47" s="24"/>
    </row>
    <row r="48" spans="1:81" x14ac:dyDescent="0.4">
      <c r="C48" s="26"/>
      <c r="D48" s="26"/>
      <c r="E48" s="26"/>
      <c r="F48" s="26"/>
      <c r="L48" s="26"/>
    </row>
    <row r="49" spans="3:78" x14ac:dyDescent="0.4">
      <c r="C49" s="26"/>
      <c r="D49" s="26"/>
      <c r="E49" s="26"/>
      <c r="F49" s="26"/>
      <c r="L49" s="16"/>
      <c r="BW49" s="24"/>
      <c r="BX49" s="24"/>
      <c r="BZ49" s="24"/>
    </row>
    <row r="50" spans="3:78" x14ac:dyDescent="0.4">
      <c r="BC50" s="24">
        <f>BC11-BC12-BC13</f>
        <v>1613.8751778699998</v>
      </c>
    </row>
    <row r="55" spans="3:78" x14ac:dyDescent="0.4">
      <c r="S55" s="24">
        <f>S11-S12-S13</f>
        <v>1636.7056595058589</v>
      </c>
    </row>
  </sheetData>
  <sheetProtection autoFilter="0"/>
  <mergeCells count="14">
    <mergeCell ref="BO2:BT2"/>
    <mergeCell ref="BU2:BZ2"/>
    <mergeCell ref="AE2:AJ2"/>
    <mergeCell ref="AK2:AP2"/>
    <mergeCell ref="AQ2:AV2"/>
    <mergeCell ref="AW2:BB2"/>
    <mergeCell ref="BC2:BH2"/>
    <mergeCell ref="BI2:BN2"/>
    <mergeCell ref="Y2:AD2"/>
    <mergeCell ref="A2:A3"/>
    <mergeCell ref="C2:F2"/>
    <mergeCell ref="G2:L2"/>
    <mergeCell ref="M2:R2"/>
    <mergeCell ref="S2:X2"/>
  </mergeCells>
  <phoneticPr fontId="2" type="noConversion"/>
  <pageMargins left="0.7" right="0.7" top="0.75" bottom="0.75" header="0.3" footer="0.3"/>
  <pageSetup paperSize="9" orientation="portrait" r:id="rId1"/>
  <customProperties>
    <customPr name="_pios_id" r:id="rId2"/>
  </customPropertie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outlinePr summaryBelow="0"/>
  </sheetPr>
  <dimension ref="A1:CF51"/>
  <sheetViews>
    <sheetView showGridLines="0" tabSelected="1" zoomScale="85" zoomScaleNormal="85" workbookViewId="0">
      <pane xSplit="1" ySplit="3" topLeftCell="BI4" activePane="bottomRight" state="frozen"/>
      <selection activeCell="BY19" sqref="BY19"/>
      <selection pane="topRight" activeCell="BY19" sqref="BY19"/>
      <selection pane="bottomLeft" activeCell="BY19" sqref="BY19"/>
      <selection pane="bottomRight" activeCell="BI5" sqref="BI5"/>
    </sheetView>
  </sheetViews>
  <sheetFormatPr defaultColWidth="8.59765625" defaultRowHeight="13.9" outlineLevelRow="1" outlineLevelCol="2" x14ac:dyDescent="0.4"/>
  <cols>
    <col min="1" max="1" width="24.59765625" style="7" customWidth="1"/>
    <col min="2" max="2" width="19.73046875" style="15" hidden="1" customWidth="1"/>
    <col min="3" max="7" width="10" style="8" customWidth="1"/>
    <col min="8" max="9" width="10" style="8" hidden="1" customWidth="1"/>
    <col min="10" max="10" width="10" style="8" customWidth="1"/>
    <col min="11" max="11" width="10" style="27" customWidth="1"/>
    <col min="12" max="12" width="10" style="8" customWidth="1"/>
    <col min="13" max="13" width="10" style="11" customWidth="1" outlineLevel="1"/>
    <col min="14" max="14" width="10" style="11" hidden="1" customWidth="1" outlineLevel="1"/>
    <col min="15" max="15" width="10" style="11" hidden="1" customWidth="1" collapsed="1"/>
    <col min="16" max="18" width="10" style="11" customWidth="1"/>
    <col min="19" max="19" width="10" style="11" customWidth="1" outlineLevel="1"/>
    <col min="20" max="20" width="10" style="11" hidden="1" customWidth="1" outlineLevel="1"/>
    <col min="21" max="21" width="10" style="11" hidden="1" customWidth="1" collapsed="1"/>
    <col min="22" max="22" width="10" style="11" customWidth="1"/>
    <col min="23" max="23" width="10" style="11" customWidth="1" outlineLevel="1"/>
    <col min="24" max="24" width="10" style="11" customWidth="1"/>
    <col min="25" max="25" width="10" style="11" customWidth="1" outlineLevel="1"/>
    <col min="26" max="26" width="10" style="11" hidden="1" customWidth="1" outlineLevel="1"/>
    <col min="27" max="27" width="10" style="11" hidden="1" customWidth="1" collapsed="1"/>
    <col min="28" max="28" width="10" style="11" customWidth="1"/>
    <col min="29" max="29" width="10" style="11" customWidth="1" outlineLevel="1"/>
    <col min="30" max="30" width="10" style="11" customWidth="1"/>
    <col min="31" max="31" width="10" style="11" customWidth="1" outlineLevel="1"/>
    <col min="32" max="32" width="10" style="11" hidden="1" customWidth="1" outlineLevel="1"/>
    <col min="33" max="33" width="10" style="11" hidden="1" customWidth="1" collapsed="1"/>
    <col min="34" max="34" width="10" style="11" customWidth="1"/>
    <col min="35" max="35" width="10" style="11" customWidth="1" outlineLevel="1"/>
    <col min="36" max="36" width="10" style="11" customWidth="1"/>
    <col min="37" max="37" width="10" style="11" customWidth="1" outlineLevel="2"/>
    <col min="38" max="38" width="10" style="11" hidden="1" customWidth="1" outlineLevel="2"/>
    <col min="39" max="39" width="10" style="11" hidden="1" customWidth="1" outlineLevel="1" collapsed="1"/>
    <col min="40" max="40" width="10" style="11" customWidth="1" outlineLevel="1"/>
    <col min="41" max="41" width="10" style="11" customWidth="1" outlineLevel="2"/>
    <col min="42" max="42" width="10" style="11" customWidth="1" outlineLevel="1"/>
    <col min="43" max="43" width="10" style="11" customWidth="1" outlineLevel="2"/>
    <col min="44" max="44" width="10" style="11" hidden="1" customWidth="1" outlineLevel="2"/>
    <col min="45" max="45" width="10" style="11" hidden="1" customWidth="1" outlineLevel="1" collapsed="1"/>
    <col min="46" max="46" width="10" style="11" customWidth="1" outlineLevel="1"/>
    <col min="47" max="47" width="10" style="11" customWidth="1" outlineLevel="2"/>
    <col min="48" max="48" width="10" style="11" customWidth="1" outlineLevel="1"/>
    <col min="49" max="49" width="10" style="11" customWidth="1" outlineLevel="2"/>
    <col min="50" max="50" width="10" style="11" hidden="1" customWidth="1" outlineLevel="2"/>
    <col min="51" max="51" width="10" style="11" hidden="1" customWidth="1" outlineLevel="1" collapsed="1"/>
    <col min="52" max="52" width="10" style="11" customWidth="1" outlineLevel="1"/>
    <col min="53" max="53" width="10" style="11" customWidth="1" outlineLevel="2"/>
    <col min="54" max="54" width="10" style="11" customWidth="1" outlineLevel="1"/>
    <col min="55" max="55" width="10" style="11" customWidth="1" outlineLevel="2"/>
    <col min="56" max="56" width="10" style="11" hidden="1" customWidth="1" outlineLevel="2"/>
    <col min="57" max="57" width="10" style="11" hidden="1" customWidth="1" outlineLevel="1" collapsed="1"/>
    <col min="58" max="58" width="10" style="11" customWidth="1" outlineLevel="1"/>
    <col min="59" max="59" width="10" style="11" customWidth="1" outlineLevel="2"/>
    <col min="60" max="60" width="10" style="11" customWidth="1" outlineLevel="1"/>
    <col min="61" max="61" width="10" style="11" customWidth="1" outlineLevel="2"/>
    <col min="62" max="62" width="10" style="11" hidden="1" customWidth="1" outlineLevel="2"/>
    <col min="63" max="63" width="10" style="11" hidden="1" customWidth="1" outlineLevel="1"/>
    <col min="64" max="64" width="10" style="11" customWidth="1" outlineLevel="1"/>
    <col min="65" max="65" width="10" style="11" customWidth="1" outlineLevel="2"/>
    <col min="66" max="67" width="10" style="11" customWidth="1" outlineLevel="1"/>
    <col min="68" max="68" width="10" style="11" hidden="1" customWidth="1" outlineLevel="1"/>
    <col min="69" max="69" width="10" style="11" hidden="1" customWidth="1"/>
    <col min="70" max="70" width="10" style="11" customWidth="1"/>
    <col min="71" max="71" width="10" style="11" customWidth="1" outlineLevel="1"/>
    <col min="72" max="72" width="10" style="11" customWidth="1"/>
    <col min="73" max="74" width="10" style="11" customWidth="1" outlineLevel="1"/>
    <col min="75" max="78" width="10" style="11" customWidth="1"/>
    <col min="79" max="79" width="13.59765625" style="88" customWidth="1"/>
    <col min="80" max="81" width="10.265625" style="88" bestFit="1" customWidth="1"/>
    <col min="82" max="16384" width="8.59765625" style="11"/>
  </cols>
  <sheetData>
    <row r="1" spans="1:84" ht="18" thickBot="1" x14ac:dyDescent="0.45">
      <c r="A1" s="1" t="s">
        <v>88</v>
      </c>
      <c r="B1" s="14"/>
      <c r="C1" s="29"/>
      <c r="D1" s="29"/>
      <c r="E1" s="29"/>
      <c r="F1" s="29"/>
      <c r="G1" s="29"/>
      <c r="H1" s="29"/>
      <c r="I1" s="29"/>
      <c r="J1" s="29"/>
      <c r="K1" s="28" t="s">
        <v>27</v>
      </c>
      <c r="L1" s="25" t="s">
        <v>62</v>
      </c>
    </row>
    <row r="2" spans="1:84" s="12" customFormat="1" x14ac:dyDescent="0.4">
      <c r="A2" s="153" t="s">
        <v>72</v>
      </c>
      <c r="B2" s="48"/>
      <c r="C2" s="150" t="s">
        <v>69</v>
      </c>
      <c r="D2" s="151"/>
      <c r="E2" s="155"/>
      <c r="F2" s="152"/>
      <c r="G2" s="150" t="s">
        <v>67</v>
      </c>
      <c r="H2" s="151"/>
      <c r="I2" s="151"/>
      <c r="J2" s="151"/>
      <c r="K2" s="151"/>
      <c r="L2" s="152"/>
      <c r="M2" s="150" t="s">
        <v>68</v>
      </c>
      <c r="N2" s="151"/>
      <c r="O2" s="151"/>
      <c r="P2" s="151"/>
      <c r="Q2" s="151"/>
      <c r="R2" s="152"/>
      <c r="S2" s="150" t="s">
        <v>73</v>
      </c>
      <c r="T2" s="151"/>
      <c r="U2" s="151"/>
      <c r="V2" s="151"/>
      <c r="W2" s="151"/>
      <c r="X2" s="152"/>
      <c r="Y2" s="150" t="s">
        <v>74</v>
      </c>
      <c r="Z2" s="151"/>
      <c r="AA2" s="151"/>
      <c r="AB2" s="151"/>
      <c r="AC2" s="151"/>
      <c r="AD2" s="152"/>
      <c r="AE2" s="150" t="s">
        <v>75</v>
      </c>
      <c r="AF2" s="151"/>
      <c r="AG2" s="151"/>
      <c r="AH2" s="151"/>
      <c r="AI2" s="151"/>
      <c r="AJ2" s="152"/>
      <c r="AK2" s="150" t="s">
        <v>76</v>
      </c>
      <c r="AL2" s="151"/>
      <c r="AM2" s="151"/>
      <c r="AN2" s="151"/>
      <c r="AO2" s="151"/>
      <c r="AP2" s="152"/>
      <c r="AQ2" s="150" t="s">
        <v>77</v>
      </c>
      <c r="AR2" s="151"/>
      <c r="AS2" s="151"/>
      <c r="AT2" s="151"/>
      <c r="AU2" s="151"/>
      <c r="AV2" s="152"/>
      <c r="AW2" s="150" t="s">
        <v>78</v>
      </c>
      <c r="AX2" s="151"/>
      <c r="AY2" s="151"/>
      <c r="AZ2" s="151"/>
      <c r="BA2" s="151"/>
      <c r="BB2" s="152"/>
      <c r="BC2" s="150" t="s">
        <v>79</v>
      </c>
      <c r="BD2" s="151"/>
      <c r="BE2" s="151"/>
      <c r="BF2" s="151"/>
      <c r="BG2" s="151"/>
      <c r="BH2" s="152"/>
      <c r="BI2" s="150" t="s">
        <v>80</v>
      </c>
      <c r="BJ2" s="151"/>
      <c r="BK2" s="151"/>
      <c r="BL2" s="151"/>
      <c r="BM2" s="151"/>
      <c r="BN2" s="152"/>
      <c r="BO2" s="150" t="s">
        <v>81</v>
      </c>
      <c r="BP2" s="151"/>
      <c r="BQ2" s="151"/>
      <c r="BR2" s="151"/>
      <c r="BS2" s="151"/>
      <c r="BT2" s="152"/>
      <c r="BU2" s="150" t="s">
        <v>179</v>
      </c>
      <c r="BV2" s="151"/>
      <c r="BW2" s="151"/>
      <c r="BX2" s="151"/>
      <c r="BY2" s="151"/>
      <c r="BZ2" s="152"/>
      <c r="CA2" s="147"/>
      <c r="CB2" s="147"/>
      <c r="CC2" s="147"/>
    </row>
    <row r="3" spans="1:84" s="12" customFormat="1" x14ac:dyDescent="0.4">
      <c r="A3" s="154"/>
      <c r="B3" s="49"/>
      <c r="C3" s="33" t="s">
        <v>70</v>
      </c>
      <c r="D3" s="32" t="s">
        <v>71</v>
      </c>
      <c r="E3" s="60" t="s">
        <v>91</v>
      </c>
      <c r="F3" s="34" t="s">
        <v>65</v>
      </c>
      <c r="G3" s="33" t="s">
        <v>66</v>
      </c>
      <c r="H3" s="32" t="s">
        <v>64</v>
      </c>
      <c r="I3" s="32" t="s">
        <v>86</v>
      </c>
      <c r="J3" s="32" t="s">
        <v>63</v>
      </c>
      <c r="K3" s="32" t="s">
        <v>90</v>
      </c>
      <c r="L3" s="34" t="s">
        <v>65</v>
      </c>
      <c r="M3" s="33" t="s">
        <v>66</v>
      </c>
      <c r="N3" s="32" t="s">
        <v>64</v>
      </c>
      <c r="O3" s="32" t="s">
        <v>86</v>
      </c>
      <c r="P3" s="32" t="s">
        <v>63</v>
      </c>
      <c r="Q3" s="32" t="s">
        <v>90</v>
      </c>
      <c r="R3" s="34" t="s">
        <v>65</v>
      </c>
      <c r="S3" s="33" t="s">
        <v>66</v>
      </c>
      <c r="T3" s="32" t="s">
        <v>64</v>
      </c>
      <c r="U3" s="32" t="s">
        <v>86</v>
      </c>
      <c r="V3" s="32" t="s">
        <v>63</v>
      </c>
      <c r="W3" s="32" t="s">
        <v>90</v>
      </c>
      <c r="X3" s="34" t="s">
        <v>65</v>
      </c>
      <c r="Y3" s="33" t="s">
        <v>66</v>
      </c>
      <c r="Z3" s="32" t="s">
        <v>64</v>
      </c>
      <c r="AA3" s="32" t="s">
        <v>86</v>
      </c>
      <c r="AB3" s="32" t="s">
        <v>63</v>
      </c>
      <c r="AC3" s="32" t="s">
        <v>90</v>
      </c>
      <c r="AD3" s="34" t="s">
        <v>65</v>
      </c>
      <c r="AE3" s="33" t="s">
        <v>66</v>
      </c>
      <c r="AF3" s="32" t="s">
        <v>64</v>
      </c>
      <c r="AG3" s="32" t="s">
        <v>86</v>
      </c>
      <c r="AH3" s="32" t="s">
        <v>63</v>
      </c>
      <c r="AI3" s="32" t="s">
        <v>90</v>
      </c>
      <c r="AJ3" s="34" t="s">
        <v>65</v>
      </c>
      <c r="AK3" s="33" t="s">
        <v>66</v>
      </c>
      <c r="AL3" s="32" t="s">
        <v>64</v>
      </c>
      <c r="AM3" s="32" t="s">
        <v>86</v>
      </c>
      <c r="AN3" s="32" t="s">
        <v>63</v>
      </c>
      <c r="AO3" s="32" t="s">
        <v>90</v>
      </c>
      <c r="AP3" s="34" t="s">
        <v>65</v>
      </c>
      <c r="AQ3" s="33" t="s">
        <v>66</v>
      </c>
      <c r="AR3" s="32" t="s">
        <v>64</v>
      </c>
      <c r="AS3" s="32" t="s">
        <v>86</v>
      </c>
      <c r="AT3" s="32" t="s">
        <v>63</v>
      </c>
      <c r="AU3" s="32" t="s">
        <v>90</v>
      </c>
      <c r="AV3" s="34" t="s">
        <v>65</v>
      </c>
      <c r="AW3" s="33" t="s">
        <v>66</v>
      </c>
      <c r="AX3" s="32" t="s">
        <v>64</v>
      </c>
      <c r="AY3" s="32" t="s">
        <v>86</v>
      </c>
      <c r="AZ3" s="32" t="s">
        <v>63</v>
      </c>
      <c r="BA3" s="32" t="s">
        <v>90</v>
      </c>
      <c r="BB3" s="34" t="s">
        <v>65</v>
      </c>
      <c r="BC3" s="33" t="s">
        <v>66</v>
      </c>
      <c r="BD3" s="32" t="s">
        <v>64</v>
      </c>
      <c r="BE3" s="32" t="s">
        <v>86</v>
      </c>
      <c r="BF3" s="32" t="s">
        <v>63</v>
      </c>
      <c r="BG3" s="32" t="s">
        <v>90</v>
      </c>
      <c r="BH3" s="34" t="s">
        <v>65</v>
      </c>
      <c r="BI3" s="33" t="s">
        <v>66</v>
      </c>
      <c r="BJ3" s="32" t="s">
        <v>64</v>
      </c>
      <c r="BK3" s="32" t="s">
        <v>86</v>
      </c>
      <c r="BL3" s="32" t="s">
        <v>63</v>
      </c>
      <c r="BM3" s="32" t="s">
        <v>90</v>
      </c>
      <c r="BN3" s="34" t="s">
        <v>65</v>
      </c>
      <c r="BO3" s="33" t="s">
        <v>66</v>
      </c>
      <c r="BP3" s="32" t="s">
        <v>64</v>
      </c>
      <c r="BQ3" s="32" t="s">
        <v>86</v>
      </c>
      <c r="BR3" s="32" t="s">
        <v>63</v>
      </c>
      <c r="BS3" s="32" t="s">
        <v>90</v>
      </c>
      <c r="BT3" s="34" t="s">
        <v>65</v>
      </c>
      <c r="BU3" s="33" t="s">
        <v>180</v>
      </c>
      <c r="BV3" s="32" t="s">
        <v>64</v>
      </c>
      <c r="BW3" s="32" t="s">
        <v>85</v>
      </c>
      <c r="BX3" s="32" t="s">
        <v>63</v>
      </c>
      <c r="BY3" s="32" t="s">
        <v>90</v>
      </c>
      <c r="BZ3" s="34" t="s">
        <v>65</v>
      </c>
      <c r="CA3" s="147"/>
      <c r="CB3" s="147"/>
      <c r="CC3" s="147"/>
    </row>
    <row r="4" spans="1:84" x14ac:dyDescent="0.4">
      <c r="A4" s="144" t="s">
        <v>30</v>
      </c>
      <c r="B4" s="50"/>
      <c r="C4" s="114">
        <v>7391.6103000000003</v>
      </c>
      <c r="D4" s="115">
        <v>5980.9148000000005</v>
      </c>
      <c r="E4" s="116">
        <f>C4</f>
        <v>7391.6103000000003</v>
      </c>
      <c r="F4" s="117">
        <f>C4</f>
        <v>7391.6103000000003</v>
      </c>
      <c r="G4" s="93">
        <v>4913.8027000000002</v>
      </c>
      <c r="H4" s="94"/>
      <c r="I4" s="95">
        <f>SUM(G4:H4)</f>
        <v>4913.8027000000002</v>
      </c>
      <c r="J4" s="94">
        <v>4835</v>
      </c>
      <c r="K4" s="94">
        <f>G4</f>
        <v>4913.8027000000002</v>
      </c>
      <c r="L4" s="92">
        <f>G4</f>
        <v>4913.8027000000002</v>
      </c>
      <c r="M4" s="93">
        <v>3872.2041799999997</v>
      </c>
      <c r="N4" s="94"/>
      <c r="O4" s="95">
        <f>SUM(M4:N4)</f>
        <v>3872.2041799999997</v>
      </c>
      <c r="P4" s="94">
        <v>7068.1198999999997</v>
      </c>
      <c r="Q4" s="94">
        <f>M4</f>
        <v>3872.2041799999997</v>
      </c>
      <c r="R4" s="92">
        <f>O4</f>
        <v>3872.2041799999997</v>
      </c>
      <c r="S4" s="93">
        <v>6338.4632700000002</v>
      </c>
      <c r="T4" s="94"/>
      <c r="U4" s="95">
        <f>SUM(S4:T4)</f>
        <v>6338.4632700000002</v>
      </c>
      <c r="V4" s="94">
        <v>6583.9013999999997</v>
      </c>
      <c r="W4" s="96">
        <f>U4</f>
        <v>6338.4632700000002</v>
      </c>
      <c r="X4" s="92">
        <f>U4</f>
        <v>6338.4632700000002</v>
      </c>
      <c r="Y4" s="93">
        <v>4557.7174999999997</v>
      </c>
      <c r="Z4" s="94"/>
      <c r="AA4" s="95">
        <f>SUM(Y4:Z4)</f>
        <v>4557.7174999999997</v>
      </c>
      <c r="AB4" s="94">
        <v>6360.8</v>
      </c>
      <c r="AC4" s="96">
        <f>AA4</f>
        <v>4557.7174999999997</v>
      </c>
      <c r="AD4" s="92">
        <f>AA4</f>
        <v>4557.7174999999997</v>
      </c>
      <c r="AE4" s="93">
        <v>6843.5189</v>
      </c>
      <c r="AF4" s="94"/>
      <c r="AG4" s="95">
        <f t="shared" ref="AG4:AG8" si="0">SUM(AE4:AF4)</f>
        <v>6843.5189</v>
      </c>
      <c r="AH4" s="94">
        <v>6047.1010999999999</v>
      </c>
      <c r="AI4" s="96">
        <f>AG4</f>
        <v>6843.5189</v>
      </c>
      <c r="AJ4" s="92">
        <f>AG4</f>
        <v>6843.5189</v>
      </c>
      <c r="AK4" s="93">
        <v>6366.1668</v>
      </c>
      <c r="AL4" s="94"/>
      <c r="AM4" s="95">
        <f>AK4</f>
        <v>6366.1668</v>
      </c>
      <c r="AN4" s="94">
        <v>5977.9786000000004</v>
      </c>
      <c r="AO4" s="96">
        <f>[2]自然堂合计!$J$8</f>
        <v>5321.0857726856266</v>
      </c>
      <c r="AP4" s="92">
        <f>[2]自然堂合计!$J$8</f>
        <v>5321.0857726856266</v>
      </c>
      <c r="AQ4" s="93">
        <v>5660.8774999999996</v>
      </c>
      <c r="AR4" s="94"/>
      <c r="AS4" s="95">
        <f>AQ4</f>
        <v>5660.8774999999996</v>
      </c>
      <c r="AT4" s="94">
        <v>6474.7698</v>
      </c>
      <c r="AU4" s="96">
        <f>AV4</f>
        <v>4581.3989392888489</v>
      </c>
      <c r="AV4" s="92">
        <f>[2]自然堂合计!$K$8</f>
        <v>4581.3989392888489</v>
      </c>
      <c r="AW4" s="93">
        <v>5761.5955999999996</v>
      </c>
      <c r="AX4" s="94"/>
      <c r="AY4" s="95">
        <f>AW4+AX4</f>
        <v>5761.5955999999996</v>
      </c>
      <c r="AZ4" s="94">
        <v>7548.0079999999998</v>
      </c>
      <c r="BA4" s="96">
        <f>BB4</f>
        <v>5145.3840100612742</v>
      </c>
      <c r="BB4" s="92">
        <f>[2]自然堂合计!$L$8</f>
        <v>5145.3840100612742</v>
      </c>
      <c r="BC4" s="93">
        <v>7886.5227999999997</v>
      </c>
      <c r="BD4" s="94"/>
      <c r="BE4" s="95">
        <f>BC4+BD4</f>
        <v>7886.5227999999997</v>
      </c>
      <c r="BF4" s="94">
        <v>8996.8497000000007</v>
      </c>
      <c r="BG4" s="96">
        <f>BH4</f>
        <v>4859.8965015002977</v>
      </c>
      <c r="BH4" s="92">
        <f>[2]自然堂合计!$M$8</f>
        <v>4859.8965015002977</v>
      </c>
      <c r="BI4" s="93">
        <v>7679.0105000000003</v>
      </c>
      <c r="BJ4" s="94"/>
      <c r="BK4" s="95">
        <f>BI4+BJ4</f>
        <v>7679.0105000000003</v>
      </c>
      <c r="BL4" s="94">
        <v>8392.3021000000008</v>
      </c>
      <c r="BM4" s="96">
        <f>BN4</f>
        <v>5088.3222789822903</v>
      </c>
      <c r="BN4" s="92">
        <f>[2]自然堂合计!$N$8</f>
        <v>5088.3222789822903</v>
      </c>
      <c r="BO4" s="93">
        <v>8059.9008000000003</v>
      </c>
      <c r="BP4" s="94">
        <v>0</v>
      </c>
      <c r="BQ4" s="95">
        <f>BP4+BO4</f>
        <v>8059.9008000000003</v>
      </c>
      <c r="BR4" s="94">
        <v>7936.5339000000004</v>
      </c>
      <c r="BS4" s="96">
        <f>BT4/BT7*BS7</f>
        <v>4688.1598636530307</v>
      </c>
      <c r="BT4" s="92">
        <f>[2]自然堂合计!$O$8</f>
        <v>5185.512924845837</v>
      </c>
      <c r="BU4" s="145">
        <f>SUMIF($C$3:$BT$3,"本月已实现",$C4:$BT4)+C4</f>
        <v>75331.390850000011</v>
      </c>
      <c r="BV4" s="95">
        <f>H4+SUMIF($M$3:$BT$3,"余日预测",$M4:$BT4)</f>
        <v>0</v>
      </c>
      <c r="BW4" s="95">
        <f>SUM(BU4:BV4)</f>
        <v>75331.390850000011</v>
      </c>
      <c r="BX4" s="95">
        <f>SUMIF($C$3:$BT$3,BX$3,$C4:$BT4)</f>
        <v>82202.279299999995</v>
      </c>
      <c r="BY4" s="95">
        <f>SUMIF($C$3:$BT$3,BY$3,$C4:$BT4)</f>
        <v>63601.564216171369</v>
      </c>
      <c r="BZ4" s="98">
        <f>SUMIF($C$3:$BT$3,BZ$3,$C4:$BT4)</f>
        <v>64098.917277364177</v>
      </c>
      <c r="CA4" s="88">
        <f>C4+G4+M4+S4+Y4+AE4+AK4+AQ4+AW4+BC4+BI4+BO4</f>
        <v>75331.390850000011</v>
      </c>
      <c r="CB4" s="88">
        <f>D4+J4+P4+V4+AB4+AH4+AN4+AT4+AZ4+BF4+BL4+BR4</f>
        <v>82202.279299999995</v>
      </c>
      <c r="CC4" s="148">
        <f>F4+L4+R4+X4+AD4+AJ4+AP4+AV4+BB4+BH4+BN4+BT4</f>
        <v>64098.917277364177</v>
      </c>
      <c r="CD4" s="146">
        <f>BU4-CA4</f>
        <v>0</v>
      </c>
      <c r="CE4" s="146">
        <f>BX4-CB4</f>
        <v>0</v>
      </c>
      <c r="CF4" s="146">
        <f>BZ4-CC4</f>
        <v>0</v>
      </c>
    </row>
    <row r="5" spans="1:84" x14ac:dyDescent="0.4">
      <c r="A5" s="144" t="s">
        <v>0</v>
      </c>
      <c r="B5" s="50"/>
      <c r="C5" s="118">
        <f>3432.547488025-34.4655005900001</f>
        <v>3398.081987435</v>
      </c>
      <c r="D5" s="115">
        <v>2981.8325236250535</v>
      </c>
      <c r="E5" s="116">
        <f t="shared" ref="E5:E47" si="1">C5</f>
        <v>3398.081987435</v>
      </c>
      <c r="F5" s="117">
        <f t="shared" ref="F5:F8" si="2">C5</f>
        <v>3398.081987435</v>
      </c>
      <c r="G5" s="119">
        <v>1497.8107424599682</v>
      </c>
      <c r="H5" s="94"/>
      <c r="I5" s="95">
        <f t="shared" ref="I5:I8" si="3">SUM(G5:H5)</f>
        <v>1497.8107424599682</v>
      </c>
      <c r="J5" s="94">
        <v>2986.210403358089</v>
      </c>
      <c r="K5" s="94">
        <f t="shared" ref="K5:K8" si="4">G5</f>
        <v>1497.8107424599682</v>
      </c>
      <c r="L5" s="92">
        <f t="shared" ref="L5:L8" si="5">G5</f>
        <v>1497.8107424599682</v>
      </c>
      <c r="M5" s="119">
        <f>2842.29839116649+745270.009903109/10000+39286.06/10000</f>
        <v>2920.7539981568011</v>
      </c>
      <c r="N5" s="94"/>
      <c r="O5" s="95">
        <f t="shared" ref="O5:O8" si="6">SUM(M5:N5)</f>
        <v>2920.7539981568011</v>
      </c>
      <c r="P5" s="94">
        <v>3931.0038182840676</v>
      </c>
      <c r="Q5" s="94">
        <f t="shared" ref="Q5:Q8" si="7">M5</f>
        <v>2920.7539981568011</v>
      </c>
      <c r="R5" s="92">
        <f t="shared" ref="R5:R8" si="8">O5</f>
        <v>2920.7539981568011</v>
      </c>
      <c r="S5" s="93">
        <f>(391.103944+96530.97/10000)*1.13/0.4+20022875.5619978/10000+131529/10000</f>
        <v>3147.5790970247799</v>
      </c>
      <c r="T5" s="94"/>
      <c r="U5" s="95">
        <f t="shared" ref="U5:U8" si="9">SUM(S5:T5)</f>
        <v>3147.5790970247799</v>
      </c>
      <c r="V5" s="94">
        <v>3142.8868451549142</v>
      </c>
      <c r="W5" s="96">
        <f t="shared" ref="W5:W8" si="10">U5</f>
        <v>3147.5790970247799</v>
      </c>
      <c r="X5" s="92">
        <f t="shared" ref="X5:X8" si="11">U5</f>
        <v>3147.5790970247799</v>
      </c>
      <c r="Y5" s="93">
        <f>3245.50883383998+97289.91/10000</f>
        <v>3255.23782483998</v>
      </c>
      <c r="Z5" s="94"/>
      <c r="AA5" s="95">
        <f t="shared" ref="AA5:AA8" si="12">SUM(Y5:Z5)</f>
        <v>3255.23782483998</v>
      </c>
      <c r="AB5" s="94">
        <v>3135.2630490934066</v>
      </c>
      <c r="AC5" s="96">
        <f t="shared" ref="AC5:AC8" si="13">AA5</f>
        <v>3255.23782483998</v>
      </c>
      <c r="AD5" s="92">
        <f t="shared" ref="AD5:AD8" si="14">AA5</f>
        <v>3255.23782483998</v>
      </c>
      <c r="AE5" s="119">
        <f>3393.06238131002+912869.449100064/10000</f>
        <v>3484.3493262200263</v>
      </c>
      <c r="AF5" s="94"/>
      <c r="AG5" s="95">
        <f t="shared" si="0"/>
        <v>3484.3493262200263</v>
      </c>
      <c r="AH5" s="94">
        <v>2842.6096785561544</v>
      </c>
      <c r="AI5" s="96">
        <f t="shared" ref="AI5:AI8" si="15">AG5</f>
        <v>3484.3493262200263</v>
      </c>
      <c r="AJ5" s="92">
        <f t="shared" ref="AJ5:AJ8" si="16">AG5</f>
        <v>3484.3493262200263</v>
      </c>
      <c r="AK5" s="119">
        <v>3041.8172936700016</v>
      </c>
      <c r="AL5" s="94"/>
      <c r="AM5" s="95">
        <f t="shared" ref="AM5:AM8" si="17">AK5</f>
        <v>3041.8172936700016</v>
      </c>
      <c r="AN5" s="94">
        <v>2885.0434920987195</v>
      </c>
      <c r="AO5" s="96">
        <f>[2]自然堂合计!$J$9</f>
        <v>2831.5702641600301</v>
      </c>
      <c r="AP5" s="92">
        <f>[2]自然堂合计!$J$9</f>
        <v>2831.5702641600301</v>
      </c>
      <c r="AQ5" s="119">
        <f>3477.89508766994+522695.390201449/10000</f>
        <v>3530.1646266900848</v>
      </c>
      <c r="AR5" s="94"/>
      <c r="AS5" s="95">
        <f t="shared" ref="AS5:AS8" si="18">AQ5</f>
        <v>3530.1646266900848</v>
      </c>
      <c r="AT5" s="94">
        <v>3934.4618513501687</v>
      </c>
      <c r="AU5" s="96">
        <f t="shared" ref="AU5:AU8" si="19">AV5</f>
        <v>2956</v>
      </c>
      <c r="AV5" s="92">
        <f>[2]自然堂合计!$K$9</f>
        <v>2956</v>
      </c>
      <c r="AW5" s="93">
        <v>3205.0627881746464</v>
      </c>
      <c r="AX5" s="94"/>
      <c r="AY5" s="95">
        <f t="shared" ref="AY5:AY8" si="20">AW5+AX5</f>
        <v>3205.0627881746464</v>
      </c>
      <c r="AZ5" s="94">
        <v>4287.5870104690139</v>
      </c>
      <c r="BA5" s="96">
        <f t="shared" ref="BA5:BA8" si="21">BB5</f>
        <v>3376</v>
      </c>
      <c r="BB5" s="92">
        <f>[2]自然堂合计!$L$9</f>
        <v>3376</v>
      </c>
      <c r="BC5" s="93">
        <v>4764.4123112649995</v>
      </c>
      <c r="BD5" s="94"/>
      <c r="BE5" s="95">
        <f t="shared" ref="BE5:BE8" si="22">BC5+BD5</f>
        <v>4764.4123112649995</v>
      </c>
      <c r="BF5" s="94">
        <v>4028.0689915554076</v>
      </c>
      <c r="BG5" s="96">
        <f t="shared" ref="BG5:BG8" si="23">BH5</f>
        <v>3097</v>
      </c>
      <c r="BH5" s="92">
        <f>[2]自然堂合计!$M$9</f>
        <v>3097</v>
      </c>
      <c r="BI5" s="93">
        <v>3773.343334095</v>
      </c>
      <c r="BJ5" s="94"/>
      <c r="BK5" s="95">
        <f t="shared" ref="BK5:BK8" si="24">BI5+BJ5</f>
        <v>3773.343334095</v>
      </c>
      <c r="BL5" s="94">
        <v>4353.3349908500004</v>
      </c>
      <c r="BM5" s="96">
        <f t="shared" ref="BM5:BM8" si="25">BN5</f>
        <v>3283</v>
      </c>
      <c r="BN5" s="92">
        <f>[2]自然堂合计!$N$9</f>
        <v>3283</v>
      </c>
      <c r="BO5" s="93">
        <v>3339.3923338550785</v>
      </c>
      <c r="BP5" s="94">
        <v>0</v>
      </c>
      <c r="BQ5" s="95">
        <f>BP5+BO5</f>
        <v>3339.3923338550785</v>
      </c>
      <c r="BR5" s="94">
        <v>3511.8476474329391</v>
      </c>
      <c r="BS5" s="96">
        <f>BT5/BT7*BS7</f>
        <v>3094.0602663441932</v>
      </c>
      <c r="BT5" s="92">
        <f>[2]自然堂合计!$O$9</f>
        <v>3422.3</v>
      </c>
      <c r="BU5" s="145">
        <f t="shared" ref="BU5:BU8" si="26">SUMIF($C$3:$BT$3,"本月已实现",$C5:$BT5)+C5</f>
        <v>39358.005663886368</v>
      </c>
      <c r="BV5" s="95">
        <f>H5+SUMIF($M$3:$BT$3,"余日预测",$M5:$BT5)</f>
        <v>0</v>
      </c>
      <c r="BW5" s="95">
        <f t="shared" ref="BW5:BW8" si="27">SUM(BU5:BV5)</f>
        <v>39358.005663886368</v>
      </c>
      <c r="BX5" s="95">
        <f t="shared" ref="BX5:BX8" si="28">SUMIF($C$3:$BT$3,BX$3,$C5:$BT5)</f>
        <v>42020.150301827933</v>
      </c>
      <c r="BY5" s="95">
        <f t="shared" ref="BY5:BZ8" si="29">SUMIF($C$3:$BT$3,BY$3,$C5:$BT5)</f>
        <v>36341.443506640775</v>
      </c>
      <c r="BZ5" s="98">
        <f t="shared" si="29"/>
        <v>36669.683240296588</v>
      </c>
      <c r="CA5" s="88">
        <f t="shared" ref="CA5:CA47" si="30">C5+G5+M5+S5+Y5+AE5+AK5+AQ5+AW5+BC5+BI5+BO5</f>
        <v>39358.005663886375</v>
      </c>
      <c r="CB5" s="88">
        <f t="shared" ref="CB5:CB47" si="31">D5+J5+P5+V5+AB5+AH5+AN5+AT5+AZ5+BF5+BL5+BR5</f>
        <v>42020.150301827933</v>
      </c>
      <c r="CC5" s="88">
        <f t="shared" ref="CC5:CC47" si="32">F5+L5+R5+X5+AD5+AJ5+AP5+AV5+BB5+BH5+BN5+BT5</f>
        <v>36669.683240296588</v>
      </c>
      <c r="CD5" s="146">
        <f t="shared" ref="CD5:CD47" si="33">BU5-CA5</f>
        <v>0</v>
      </c>
      <c r="CE5" s="146">
        <f t="shared" ref="CE5:CE47" si="34">BX5-CB5</f>
        <v>0</v>
      </c>
      <c r="CF5" s="146">
        <f t="shared" ref="CF5:CF47" si="35">BZ5-CC5</f>
        <v>0</v>
      </c>
    </row>
    <row r="6" spans="1:84" x14ac:dyDescent="0.4">
      <c r="A6" s="144" t="s">
        <v>2</v>
      </c>
      <c r="B6" s="50"/>
      <c r="C6" s="118">
        <f>1454.26308701+1298</f>
        <v>2752.2630870100002</v>
      </c>
      <c r="D6" s="115">
        <v>4240</v>
      </c>
      <c r="E6" s="116">
        <f t="shared" si="1"/>
        <v>2752.2630870100002</v>
      </c>
      <c r="F6" s="117">
        <f t="shared" si="2"/>
        <v>2752.2630870100002</v>
      </c>
      <c r="G6" s="119">
        <v>1794.0056387599998</v>
      </c>
      <c r="H6" s="94"/>
      <c r="I6" s="95">
        <f t="shared" si="3"/>
        <v>1794.0056387599998</v>
      </c>
      <c r="J6" s="94">
        <v>1766.7622873600003</v>
      </c>
      <c r="K6" s="94">
        <f t="shared" si="4"/>
        <v>1794.0056387599998</v>
      </c>
      <c r="L6" s="92">
        <f t="shared" si="5"/>
        <v>1794.0056387599998</v>
      </c>
      <c r="M6" s="93">
        <v>2442.0844694500001</v>
      </c>
      <c r="N6" s="94"/>
      <c r="O6" s="95">
        <f t="shared" si="6"/>
        <v>2442.0844694500001</v>
      </c>
      <c r="P6" s="94">
        <v>1655.9742686799998</v>
      </c>
      <c r="Q6" s="94">
        <f t="shared" si="7"/>
        <v>2442.0844694500001</v>
      </c>
      <c r="R6" s="92">
        <f t="shared" si="8"/>
        <v>2442.0844694500001</v>
      </c>
      <c r="S6" s="93">
        <f>(391.103944+96530.97/10000)*1.13+10908447.85/10000+1152599.82/10000</f>
        <v>1658.96022333</v>
      </c>
      <c r="T6" s="94"/>
      <c r="U6" s="95">
        <f t="shared" si="9"/>
        <v>1658.96022333</v>
      </c>
      <c r="V6" s="94">
        <v>1330.24663829</v>
      </c>
      <c r="W6" s="96">
        <f t="shared" si="10"/>
        <v>1658.96022333</v>
      </c>
      <c r="X6" s="92">
        <f t="shared" si="11"/>
        <v>1658.96022333</v>
      </c>
      <c r="Y6" s="93">
        <v>1397.3791922599999</v>
      </c>
      <c r="Z6" s="94"/>
      <c r="AA6" s="95">
        <f t="shared" si="12"/>
        <v>1397.3791922599999</v>
      </c>
      <c r="AB6" s="94">
        <v>3174.1583416799999</v>
      </c>
      <c r="AC6" s="96">
        <f t="shared" si="13"/>
        <v>1397.3791922599999</v>
      </c>
      <c r="AD6" s="92">
        <f t="shared" si="14"/>
        <v>1397.3791922599999</v>
      </c>
      <c r="AE6" s="93">
        <v>1910.6611445799999</v>
      </c>
      <c r="AF6" s="94"/>
      <c r="AG6" s="95">
        <f t="shared" si="0"/>
        <v>1910.6611445799999</v>
      </c>
      <c r="AH6" s="94">
        <v>1618.26875234</v>
      </c>
      <c r="AI6" s="96">
        <f t="shared" si="15"/>
        <v>1910.6611445799999</v>
      </c>
      <c r="AJ6" s="92">
        <f t="shared" si="16"/>
        <v>1910.6611445799999</v>
      </c>
      <c r="AK6" s="93">
        <v>2044.2514326200001</v>
      </c>
      <c r="AL6" s="94"/>
      <c r="AM6" s="95">
        <f t="shared" si="17"/>
        <v>2044.2514326200001</v>
      </c>
      <c r="AN6" s="94">
        <v>2269.4234832399998</v>
      </c>
      <c r="AO6" s="96">
        <f>[2]自然堂合计!$J$11+'[2]自然堂沃尔玛-填写'!$Q$21+'[2]自然堂沃尔玛-填写'!$Q$19+'[2]自然堂沃尔玛-填写'!$Q$17</f>
        <v>1629.4067589469121</v>
      </c>
      <c r="AP6" s="92">
        <f>[2]自然堂合计!$J$11+'[2]自然堂沃尔玛-填写'!$Q$21+'[2]自然堂沃尔玛-填写'!$Q$19+'[2]自然堂沃尔玛-填写'!$Q$17</f>
        <v>1629.4067589469121</v>
      </c>
      <c r="AQ6" s="93">
        <v>1931.7732116799989</v>
      </c>
      <c r="AR6" s="94"/>
      <c r="AS6" s="95">
        <f t="shared" si="18"/>
        <v>1931.7732116799989</v>
      </c>
      <c r="AT6" s="94">
        <v>1630.3082931199999</v>
      </c>
      <c r="AU6" s="96">
        <f t="shared" si="19"/>
        <v>1496.2687531500001</v>
      </c>
      <c r="AV6" s="92">
        <f>[2]自然堂合计!$K$11+'[2]自然堂沃尔玛-填写'!$R$21+'[2]自然堂沃尔玛-填写'!$R$19+'[2]自然堂沃尔玛-填写'!$R$17</f>
        <v>1496.2687531500001</v>
      </c>
      <c r="AW6" s="93">
        <f>3373844.97/10000*1.13+11159937.32/10000</f>
        <v>1497.23821361</v>
      </c>
      <c r="AX6" s="94"/>
      <c r="AY6" s="95">
        <f t="shared" si="20"/>
        <v>1497.23821361</v>
      </c>
      <c r="AZ6" s="94">
        <v>2080.5555970699997</v>
      </c>
      <c r="BA6" s="96">
        <f t="shared" si="21"/>
        <v>1683.5956880628385</v>
      </c>
      <c r="BB6" s="92">
        <f>[2]自然堂合计!$L$11+'[2]自然堂沃尔玛-填写'!$S$21+'[2]自然堂沃尔玛-填写'!$S$19+'[2]自然堂沃尔玛-填写'!$S$17</f>
        <v>1683.5956880628385</v>
      </c>
      <c r="BC6" s="93">
        <v>1060.0136968299998</v>
      </c>
      <c r="BD6" s="94"/>
      <c r="BE6" s="95">
        <f t="shared" si="22"/>
        <v>1060.0136968299998</v>
      </c>
      <c r="BF6" s="94">
        <v>1763.5947505899999</v>
      </c>
      <c r="BG6" s="96">
        <f t="shared" si="23"/>
        <v>1645.3134252242689</v>
      </c>
      <c r="BH6" s="92">
        <f>[2]自然堂合计!$M$11+'[2]自然堂沃尔玛-填写'!$T$21+'[2]自然堂沃尔玛-填写'!$T$19+'[2]自然堂沃尔玛-填写'!$T$17</f>
        <v>1645.3134252242689</v>
      </c>
      <c r="BI6" s="93">
        <v>1609.84924933</v>
      </c>
      <c r="BJ6" s="94"/>
      <c r="BK6" s="95">
        <f t="shared" si="24"/>
        <v>1609.84924933</v>
      </c>
      <c r="BL6" s="94">
        <v>2022.6832659400002</v>
      </c>
      <c r="BM6" s="96">
        <f t="shared" si="25"/>
        <v>1726.1416880628387</v>
      </c>
      <c r="BN6" s="92">
        <f>[2]自然堂合计!$N$11+'[2]自然堂沃尔玛-填写'!$U$21+'[2]自然堂沃尔玛-填写'!$U$19+'[2]自然堂沃尔玛-填写'!$U$17</f>
        <v>1726.1416880628387</v>
      </c>
      <c r="BO6" s="93">
        <v>1720.42326609</v>
      </c>
      <c r="BP6" s="94">
        <v>0</v>
      </c>
      <c r="BQ6" s="95">
        <f>BP6+BO6</f>
        <v>1720.42326609</v>
      </c>
      <c r="BR6" s="94">
        <v>2572.3647151299997</v>
      </c>
      <c r="BS6" s="96">
        <f>BT6/BT7*BS7</f>
        <v>1911.2307138577225</v>
      </c>
      <c r="BT6" s="92">
        <f>[2]自然堂合计!$O$11+'[2]自然堂沃尔玛-填写'!$V$21+'[2]自然堂沃尔玛-填写'!$V$19+'[2]自然堂沃尔玛-填写'!$V$17</f>
        <v>2113.9875467789816</v>
      </c>
      <c r="BU6" s="145">
        <f t="shared" si="26"/>
        <v>21818.902825549998</v>
      </c>
      <c r="BV6" s="95">
        <f>H6+SUMIF($M$3:$BT$3,"余日预测",$M6:$BT6)</f>
        <v>0</v>
      </c>
      <c r="BW6" s="95">
        <f t="shared" si="27"/>
        <v>21818.902825549998</v>
      </c>
      <c r="BX6" s="95">
        <f t="shared" si="28"/>
        <v>26124.340393439998</v>
      </c>
      <c r="BY6" s="95">
        <f t="shared" si="29"/>
        <v>22047.310782694578</v>
      </c>
      <c r="BZ6" s="98">
        <f t="shared" si="29"/>
        <v>22250.067615615837</v>
      </c>
      <c r="CA6" s="88">
        <f t="shared" si="30"/>
        <v>21818.902825549998</v>
      </c>
      <c r="CB6" s="88">
        <f t="shared" si="31"/>
        <v>26124.340393439998</v>
      </c>
      <c r="CC6" s="88">
        <f t="shared" si="32"/>
        <v>22250.067615615837</v>
      </c>
      <c r="CD6" s="146">
        <f t="shared" si="33"/>
        <v>0</v>
      </c>
      <c r="CE6" s="146">
        <f t="shared" si="34"/>
        <v>0</v>
      </c>
      <c r="CF6" s="146">
        <f t="shared" si="35"/>
        <v>0</v>
      </c>
    </row>
    <row r="7" spans="1:84" x14ac:dyDescent="0.4">
      <c r="A7" s="144" t="s">
        <v>28</v>
      </c>
      <c r="B7" s="50"/>
      <c r="C7" s="114">
        <v>1995.5058289999999</v>
      </c>
      <c r="D7" s="115">
        <v>1789.1451520000001</v>
      </c>
      <c r="E7" s="116">
        <f t="shared" si="1"/>
        <v>1995.5058289999999</v>
      </c>
      <c r="F7" s="117">
        <f t="shared" si="2"/>
        <v>1995.5058289999999</v>
      </c>
      <c r="G7" s="93">
        <v>1359.241145</v>
      </c>
      <c r="H7" s="94"/>
      <c r="I7" s="95">
        <f t="shared" si="3"/>
        <v>1359.241145</v>
      </c>
      <c r="J7" s="94">
        <v>1353.0840870000002</v>
      </c>
      <c r="K7" s="94">
        <f t="shared" si="4"/>
        <v>1359.241145</v>
      </c>
      <c r="L7" s="92">
        <f t="shared" si="5"/>
        <v>1359.241145</v>
      </c>
      <c r="M7" s="93">
        <v>1083.8729749999998</v>
      </c>
      <c r="N7" s="94"/>
      <c r="O7" s="95">
        <f>SUM(M7:N7)</f>
        <v>1083.8729749999998</v>
      </c>
      <c r="P7" s="94">
        <v>2396.8189309999998</v>
      </c>
      <c r="Q7" s="94">
        <f t="shared" si="7"/>
        <v>1083.8729749999998</v>
      </c>
      <c r="R7" s="92">
        <f t="shared" si="8"/>
        <v>1083.8729749999998</v>
      </c>
      <c r="S7" s="93">
        <f>1655.065114+96530.97/10000-(1152599.82/1.13)/10000</f>
        <v>1562.7182269292034</v>
      </c>
      <c r="T7" s="94"/>
      <c r="U7" s="95">
        <f t="shared" si="9"/>
        <v>1562.7182269292034</v>
      </c>
      <c r="V7" s="94">
        <v>1723.7334700000004</v>
      </c>
      <c r="W7" s="96">
        <f t="shared" si="10"/>
        <v>1562.7182269292034</v>
      </c>
      <c r="X7" s="92">
        <f t="shared" si="11"/>
        <v>1562.7182269292034</v>
      </c>
      <c r="Y7" s="93">
        <v>1156.5126554247788</v>
      </c>
      <c r="Z7" s="94"/>
      <c r="AA7" s="95">
        <f t="shared" si="12"/>
        <v>1156.5126554247788</v>
      </c>
      <c r="AB7" s="94">
        <v>1503.3800249999997</v>
      </c>
      <c r="AC7" s="96">
        <f t="shared" si="13"/>
        <v>1156.5126554247788</v>
      </c>
      <c r="AD7" s="92">
        <f t="shared" si="14"/>
        <v>1156.5126554247788</v>
      </c>
      <c r="AE7" s="93">
        <v>1387.0822348053098</v>
      </c>
      <c r="AF7" s="94"/>
      <c r="AG7" s="95">
        <f t="shared" si="0"/>
        <v>1387.0822348053098</v>
      </c>
      <c r="AH7" s="94">
        <v>1907.1411630000002</v>
      </c>
      <c r="AI7" s="96">
        <f t="shared" si="15"/>
        <v>1387.0822348053098</v>
      </c>
      <c r="AJ7" s="92">
        <f t="shared" si="16"/>
        <v>1387.0822348053098</v>
      </c>
      <c r="AK7" s="93">
        <v>1052.236090734513</v>
      </c>
      <c r="AL7" s="94"/>
      <c r="AM7" s="95">
        <f t="shared" si="17"/>
        <v>1052.236090734513</v>
      </c>
      <c r="AN7" s="94">
        <v>1746.8167849999998</v>
      </c>
      <c r="AO7" s="96">
        <f>[2]自然堂合计!$J$12</f>
        <v>928.64287218584082</v>
      </c>
      <c r="AP7" s="92">
        <f>[2]自然堂合计!$J$12</f>
        <v>928.64287218584082</v>
      </c>
      <c r="AQ7" s="93">
        <v>1288.7731536991139</v>
      </c>
      <c r="AR7" s="94"/>
      <c r="AS7" s="95">
        <f t="shared" si="18"/>
        <v>1288.7731536991139</v>
      </c>
      <c r="AT7" s="94">
        <v>1638.827646</v>
      </c>
      <c r="AU7" s="96">
        <f t="shared" si="19"/>
        <v>1228.4784887678693</v>
      </c>
      <c r="AV7" s="92">
        <f>[2]自然堂合计!$K$12</f>
        <v>1228.4784887678693</v>
      </c>
      <c r="AW7" s="93">
        <v>1301.9069119999999</v>
      </c>
      <c r="AX7" s="94"/>
      <c r="AY7" s="95">
        <f t="shared" si="20"/>
        <v>1301.9069119999999</v>
      </c>
      <c r="AZ7" s="94">
        <v>1926.3690360000003</v>
      </c>
      <c r="BA7" s="96">
        <f t="shared" si="21"/>
        <v>1461.8422396187884</v>
      </c>
      <c r="BB7" s="92">
        <f>[2]自然堂合计!$L$12</f>
        <v>1461.8422396187884</v>
      </c>
      <c r="BC7" s="93">
        <v>1804.4973660000001</v>
      </c>
      <c r="BD7" s="94"/>
      <c r="BE7" s="95">
        <f t="shared" si="22"/>
        <v>1804.4973660000001</v>
      </c>
      <c r="BF7" s="94">
        <v>2352.3492100000003</v>
      </c>
      <c r="BG7" s="96">
        <f t="shared" si="23"/>
        <v>1405.9356296800545</v>
      </c>
      <c r="BH7" s="92">
        <f>[2]自然堂合计!$M$12</f>
        <v>1405.9356296800545</v>
      </c>
      <c r="BI7" s="93">
        <v>1883.576446</v>
      </c>
      <c r="BJ7" s="94"/>
      <c r="BK7" s="95">
        <f t="shared" si="24"/>
        <v>1883.576446</v>
      </c>
      <c r="BL7" s="94">
        <v>2377.9486689999999</v>
      </c>
      <c r="BM7" s="96">
        <f t="shared" si="25"/>
        <v>1465.2935670524168</v>
      </c>
      <c r="BN7" s="92">
        <f>[2]自然堂合计!$N$12</f>
        <v>1465.2935670524168</v>
      </c>
      <c r="BO7" s="93">
        <f>2268.205647-197.745809</f>
        <v>2070.4598380000002</v>
      </c>
      <c r="BP7" s="94">
        <v>0</v>
      </c>
      <c r="BQ7" s="95">
        <f>BP7+BO7</f>
        <v>2070.4598380000002</v>
      </c>
      <c r="BR7" s="94">
        <v>850.27539999999976</v>
      </c>
      <c r="BS7" s="96">
        <f>'[3]执行预算审核表-自然堂'!$D$5</f>
        <v>1500</v>
      </c>
      <c r="BT7" s="92">
        <f>[2]自然堂合计!$O$12</f>
        <v>1659.130578624915</v>
      </c>
      <c r="BU7" s="145">
        <f t="shared" si="26"/>
        <v>17946.38287259292</v>
      </c>
      <c r="BV7" s="95">
        <f>H7+SUMIF($M$3:$BT$3,"余日预测",$M7:$BT7)</f>
        <v>0</v>
      </c>
      <c r="BW7" s="95">
        <f t="shared" si="27"/>
        <v>17946.38287259292</v>
      </c>
      <c r="BX7" s="95">
        <f t="shared" si="28"/>
        <v>21565.889573999997</v>
      </c>
      <c r="BY7" s="95">
        <f t="shared" si="29"/>
        <v>16535.125863464262</v>
      </c>
      <c r="BZ7" s="98">
        <f t="shared" si="29"/>
        <v>16694.256442089176</v>
      </c>
      <c r="CA7" s="88">
        <f t="shared" si="30"/>
        <v>17946.38287259292</v>
      </c>
      <c r="CB7" s="88">
        <f t="shared" si="31"/>
        <v>21565.889573999997</v>
      </c>
      <c r="CC7" s="88">
        <f t="shared" si="32"/>
        <v>16694.256442089176</v>
      </c>
      <c r="CD7" s="146">
        <f t="shared" si="33"/>
        <v>0</v>
      </c>
      <c r="CE7" s="146">
        <f t="shared" si="34"/>
        <v>0</v>
      </c>
      <c r="CF7" s="146">
        <f t="shared" si="35"/>
        <v>0</v>
      </c>
    </row>
    <row r="8" spans="1:84" x14ac:dyDescent="0.4">
      <c r="A8" s="144" t="s">
        <v>29</v>
      </c>
      <c r="B8" s="50"/>
      <c r="C8" s="114">
        <v>520.01712099999997</v>
      </c>
      <c r="D8" s="115">
        <v>383.48579000000001</v>
      </c>
      <c r="E8" s="116">
        <f t="shared" si="1"/>
        <v>520.01712099999997</v>
      </c>
      <c r="F8" s="117">
        <f t="shared" si="2"/>
        <v>520.01712099999997</v>
      </c>
      <c r="G8" s="93">
        <v>344.89092400000004</v>
      </c>
      <c r="H8" s="94"/>
      <c r="I8" s="95">
        <f t="shared" si="3"/>
        <v>344.89092400000004</v>
      </c>
      <c r="J8" s="94">
        <v>325.21586100000002</v>
      </c>
      <c r="K8" s="94">
        <f t="shared" si="4"/>
        <v>344.89092400000004</v>
      </c>
      <c r="L8" s="92">
        <f t="shared" si="5"/>
        <v>344.89092400000004</v>
      </c>
      <c r="M8" s="93">
        <v>262.70337899999998</v>
      </c>
      <c r="N8" s="94"/>
      <c r="O8" s="95">
        <f t="shared" si="6"/>
        <v>262.70337899999998</v>
      </c>
      <c r="P8" s="94">
        <v>483.998895</v>
      </c>
      <c r="Q8" s="94">
        <f t="shared" si="7"/>
        <v>262.70337899999998</v>
      </c>
      <c r="R8" s="92">
        <f t="shared" si="8"/>
        <v>262.70337899999998</v>
      </c>
      <c r="S8" s="93">
        <v>389.19768899999985</v>
      </c>
      <c r="T8" s="94"/>
      <c r="U8" s="95">
        <f t="shared" si="9"/>
        <v>389.19768899999985</v>
      </c>
      <c r="V8" s="94">
        <v>412.06262700000002</v>
      </c>
      <c r="W8" s="96">
        <f t="shared" si="10"/>
        <v>389.19768899999985</v>
      </c>
      <c r="X8" s="92">
        <f t="shared" si="11"/>
        <v>389.19768899999985</v>
      </c>
      <c r="Y8" s="93">
        <v>272.583911</v>
      </c>
      <c r="Z8" s="94"/>
      <c r="AA8" s="95">
        <f t="shared" si="12"/>
        <v>272.583911</v>
      </c>
      <c r="AB8" s="94">
        <v>363.97381100000001</v>
      </c>
      <c r="AC8" s="96">
        <f t="shared" si="13"/>
        <v>272.583911</v>
      </c>
      <c r="AD8" s="92">
        <f t="shared" si="14"/>
        <v>272.583911</v>
      </c>
      <c r="AE8" s="93">
        <v>420.11102999999997</v>
      </c>
      <c r="AF8" s="94"/>
      <c r="AG8" s="95">
        <f t="shared" si="0"/>
        <v>420.11102999999997</v>
      </c>
      <c r="AH8" s="94">
        <v>411.75121300000001</v>
      </c>
      <c r="AI8" s="96">
        <f t="shared" si="15"/>
        <v>420.11102999999997</v>
      </c>
      <c r="AJ8" s="92">
        <f t="shared" si="16"/>
        <v>420.11102999999997</v>
      </c>
      <c r="AK8" s="93">
        <v>389.40055000000007</v>
      </c>
      <c r="AL8" s="94"/>
      <c r="AM8" s="95">
        <f t="shared" si="17"/>
        <v>389.40055000000007</v>
      </c>
      <c r="AN8" s="94">
        <v>412.28514000000001</v>
      </c>
      <c r="AO8" s="96">
        <f>[2]自然堂合计!$J$13</f>
        <v>378.78290078722767</v>
      </c>
      <c r="AP8" s="92">
        <f>[2]自然堂合计!$J$13</f>
        <v>378.78290078722767</v>
      </c>
      <c r="AQ8" s="93">
        <v>347.71110800000019</v>
      </c>
      <c r="AR8" s="94"/>
      <c r="AS8" s="95">
        <f t="shared" si="18"/>
        <v>347.71110800000019</v>
      </c>
      <c r="AT8" s="94">
        <v>379.58519799999993</v>
      </c>
      <c r="AU8" s="96">
        <f t="shared" si="19"/>
        <v>384.53701285941582</v>
      </c>
      <c r="AV8" s="92">
        <f>[2]自然堂合计!$K$13</f>
        <v>384.53701285941582</v>
      </c>
      <c r="AW8" s="93">
        <v>363.35240800000008</v>
      </c>
      <c r="AX8" s="94"/>
      <c r="AY8" s="95">
        <f t="shared" si="20"/>
        <v>363.35240800000008</v>
      </c>
      <c r="AZ8" s="94">
        <v>445.74519199999997</v>
      </c>
      <c r="BA8" s="96">
        <f t="shared" si="21"/>
        <v>431.24837366142032</v>
      </c>
      <c r="BB8" s="92">
        <f>[2]自然堂合计!$L$13</f>
        <v>431.24837366142032</v>
      </c>
      <c r="BC8" s="93">
        <v>485.1574250000001</v>
      </c>
      <c r="BD8" s="94"/>
      <c r="BE8" s="95">
        <f t="shared" si="22"/>
        <v>485.1574250000001</v>
      </c>
      <c r="BF8" s="94">
        <v>580.13186399999995</v>
      </c>
      <c r="BG8" s="96">
        <f t="shared" si="23"/>
        <v>405.99003591776068</v>
      </c>
      <c r="BH8" s="92">
        <f>[2]自然堂合计!$M$13</f>
        <v>405.99003591776068</v>
      </c>
      <c r="BI8" s="93">
        <v>465.66698300000002</v>
      </c>
      <c r="BJ8" s="94"/>
      <c r="BK8" s="95">
        <f t="shared" si="24"/>
        <v>465.66698300000002</v>
      </c>
      <c r="BL8" s="94">
        <v>567.75051900000005</v>
      </c>
      <c r="BM8" s="96">
        <f t="shared" si="25"/>
        <v>426.07942261246927</v>
      </c>
      <c r="BN8" s="92">
        <f>[2]自然堂合计!$N$13</f>
        <v>426.07942261246927</v>
      </c>
      <c r="BO8" s="93">
        <f>543.457781-39.549162</f>
        <v>503.90861899999993</v>
      </c>
      <c r="BP8" s="94">
        <v>0</v>
      </c>
      <c r="BQ8" s="95">
        <f>BP8+BO8</f>
        <v>503.90861899999993</v>
      </c>
      <c r="BR8" s="94">
        <v>565.74187399999994</v>
      </c>
      <c r="BS8" s="96">
        <f>'[3]执行预算审核表-自然堂'!$D$5-'[3]执行预算审核表-自然堂'!$D$6</f>
        <v>390.66431896272798</v>
      </c>
      <c r="BT8" s="92">
        <f>[2]自然堂合计!$O$13</f>
        <v>432.10874504582608</v>
      </c>
      <c r="BU8" s="145">
        <f t="shared" si="26"/>
        <v>4764.7011469999998</v>
      </c>
      <c r="BV8" s="95">
        <f>H8+SUMIF($M$3:$BT$3,"余日预测",$M8:$BT8)</f>
        <v>0</v>
      </c>
      <c r="BW8" s="95">
        <f t="shared" si="27"/>
        <v>4764.7011469999998</v>
      </c>
      <c r="BX8" s="95">
        <f t="shared" si="28"/>
        <v>5331.7279840000001</v>
      </c>
      <c r="BY8" s="95">
        <f t="shared" si="29"/>
        <v>4626.8061188010215</v>
      </c>
      <c r="BZ8" s="98">
        <f t="shared" si="29"/>
        <v>4668.2505448841193</v>
      </c>
      <c r="CA8" s="88">
        <f t="shared" si="30"/>
        <v>4764.7011469999998</v>
      </c>
      <c r="CB8" s="88">
        <f t="shared" si="31"/>
        <v>5331.7279840000001</v>
      </c>
      <c r="CC8" s="88">
        <f t="shared" si="32"/>
        <v>4668.2505448841193</v>
      </c>
      <c r="CD8" s="146">
        <f t="shared" si="33"/>
        <v>0</v>
      </c>
      <c r="CE8" s="146">
        <f t="shared" si="34"/>
        <v>0</v>
      </c>
      <c r="CF8" s="146">
        <f t="shared" si="35"/>
        <v>0</v>
      </c>
    </row>
    <row r="9" spans="1:84" x14ac:dyDescent="0.4">
      <c r="A9" s="144" t="s">
        <v>3</v>
      </c>
      <c r="B9" s="50"/>
      <c r="C9" s="97">
        <f t="shared" ref="C9:F9" si="36">C7-C8</f>
        <v>1475.4887079999999</v>
      </c>
      <c r="D9" s="95">
        <f t="shared" si="36"/>
        <v>1405.6593620000001</v>
      </c>
      <c r="E9" s="120">
        <f t="shared" si="1"/>
        <v>1475.4887079999999</v>
      </c>
      <c r="F9" s="117">
        <f t="shared" si="36"/>
        <v>1475.4887079999999</v>
      </c>
      <c r="G9" s="97">
        <f t="shared" ref="G9:L9" si="37">G7-G8</f>
        <v>1014.3502209999999</v>
      </c>
      <c r="H9" s="95">
        <f t="shared" si="37"/>
        <v>0</v>
      </c>
      <c r="I9" s="95">
        <f t="shared" si="37"/>
        <v>1014.3502209999999</v>
      </c>
      <c r="J9" s="95">
        <f t="shared" si="37"/>
        <v>1027.868226</v>
      </c>
      <c r="K9" s="95">
        <f t="shared" si="37"/>
        <v>1014.3502209999999</v>
      </c>
      <c r="L9" s="98">
        <f t="shared" si="37"/>
        <v>1014.3502209999999</v>
      </c>
      <c r="M9" s="97">
        <f t="shared" ref="M9" si="38">M7-M8</f>
        <v>821.16959599999973</v>
      </c>
      <c r="N9" s="95">
        <f t="shared" ref="N9" si="39">N7-N8</f>
        <v>0</v>
      </c>
      <c r="O9" s="95">
        <f t="shared" ref="O9" si="40">O7-O8</f>
        <v>821.16959599999973</v>
      </c>
      <c r="P9" s="95">
        <f t="shared" ref="P9" si="41">P7-P8</f>
        <v>1912.8200359999998</v>
      </c>
      <c r="Q9" s="95">
        <f t="shared" ref="Q9" si="42">Q7-Q8</f>
        <v>821.16959599999973</v>
      </c>
      <c r="R9" s="98">
        <f t="shared" ref="R9:T9" si="43">R7-R8</f>
        <v>821.16959599999973</v>
      </c>
      <c r="S9" s="97">
        <f t="shared" si="43"/>
        <v>1173.5205379292036</v>
      </c>
      <c r="T9" s="95">
        <f t="shared" si="43"/>
        <v>0</v>
      </c>
      <c r="U9" s="95">
        <f t="shared" ref="U9" si="44">U7-U8</f>
        <v>1173.5205379292036</v>
      </c>
      <c r="V9" s="95">
        <f t="shared" ref="V9" si="45">V7-V8</f>
        <v>1311.6708430000003</v>
      </c>
      <c r="W9" s="96">
        <f t="shared" ref="W9" si="46">W7-W8</f>
        <v>1173.5205379292036</v>
      </c>
      <c r="X9" s="98">
        <f t="shared" ref="X9:AA9" si="47">X7-X8</f>
        <v>1173.5205379292036</v>
      </c>
      <c r="Y9" s="97">
        <f t="shared" si="47"/>
        <v>883.92874442477887</v>
      </c>
      <c r="Z9" s="95">
        <f t="shared" si="47"/>
        <v>0</v>
      </c>
      <c r="AA9" s="95">
        <f t="shared" si="47"/>
        <v>883.92874442477887</v>
      </c>
      <c r="AB9" s="95">
        <f t="shared" ref="AB9" si="48">AB7-AB8</f>
        <v>1139.4062139999996</v>
      </c>
      <c r="AC9" s="96">
        <f t="shared" ref="AC9" si="49">AC7-AC8</f>
        <v>883.92874442477887</v>
      </c>
      <c r="AD9" s="98">
        <f t="shared" ref="AD9:AF9" si="50">AD7-AD8</f>
        <v>883.92874442477887</v>
      </c>
      <c r="AE9" s="97">
        <f t="shared" si="50"/>
        <v>966.97120480530975</v>
      </c>
      <c r="AF9" s="95">
        <f t="shared" si="50"/>
        <v>0</v>
      </c>
      <c r="AG9" s="95">
        <f t="shared" ref="AG9" si="51">AG7-AG8</f>
        <v>966.97120480530975</v>
      </c>
      <c r="AH9" s="95">
        <f t="shared" ref="AH9" si="52">AH7-AH8</f>
        <v>1495.3899500000002</v>
      </c>
      <c r="AI9" s="96">
        <f t="shared" ref="AI9" si="53">AI7-AI8</f>
        <v>966.97120480530975</v>
      </c>
      <c r="AJ9" s="98">
        <f t="shared" ref="AJ9:AL9" si="54">AJ7-AJ8</f>
        <v>966.97120480530975</v>
      </c>
      <c r="AK9" s="97">
        <f t="shared" si="54"/>
        <v>662.83554073451296</v>
      </c>
      <c r="AL9" s="95">
        <f t="shared" si="54"/>
        <v>0</v>
      </c>
      <c r="AM9" s="95">
        <f t="shared" ref="AM9" si="55">AM7-AM8</f>
        <v>662.83554073451296</v>
      </c>
      <c r="AN9" s="95">
        <f t="shared" ref="AN9" si="56">AN7-AN8</f>
        <v>1334.5316449999998</v>
      </c>
      <c r="AO9" s="96">
        <f t="shared" ref="AO9:AP9" si="57">AO7-AO8</f>
        <v>549.8599713986132</v>
      </c>
      <c r="AP9" s="98">
        <f t="shared" si="57"/>
        <v>549.8599713986132</v>
      </c>
      <c r="AQ9" s="97">
        <f t="shared" ref="AQ9:AR9" si="58">AQ7-AQ8</f>
        <v>941.0620456991137</v>
      </c>
      <c r="AR9" s="95">
        <f t="shared" si="58"/>
        <v>0</v>
      </c>
      <c r="AS9" s="95">
        <f t="shared" ref="AS9" si="59">AS7-AS8</f>
        <v>941.0620456991137</v>
      </c>
      <c r="AT9" s="95">
        <f t="shared" ref="AT9" si="60">AT7-AT8</f>
        <v>1259.242448</v>
      </c>
      <c r="AU9" s="96">
        <f t="shared" ref="AU9:AV9" si="61">AU7-AU8</f>
        <v>843.94147590845341</v>
      </c>
      <c r="AV9" s="98">
        <f t="shared" si="61"/>
        <v>843.94147590845341</v>
      </c>
      <c r="AW9" s="97">
        <f t="shared" ref="AW9:AX9" si="62">AW7-AW8</f>
        <v>938.55450399999984</v>
      </c>
      <c r="AX9" s="95">
        <f t="shared" si="62"/>
        <v>0</v>
      </c>
      <c r="AY9" s="95">
        <f t="shared" ref="AY9" si="63">AY7-AY8</f>
        <v>938.55450399999984</v>
      </c>
      <c r="AZ9" s="95">
        <f t="shared" ref="AZ9" si="64">AZ7-AZ8</f>
        <v>1480.6238440000002</v>
      </c>
      <c r="BA9" s="96">
        <f t="shared" ref="BA9:BB9" si="65">BA7-BA8</f>
        <v>1030.5938659573681</v>
      </c>
      <c r="BB9" s="98">
        <f t="shared" si="65"/>
        <v>1030.5938659573681</v>
      </c>
      <c r="BC9" s="97">
        <f t="shared" ref="BC9:BD9" si="66">BC7-BC8</f>
        <v>1319.339941</v>
      </c>
      <c r="BD9" s="95">
        <f t="shared" si="66"/>
        <v>0</v>
      </c>
      <c r="BE9" s="95">
        <f t="shared" ref="BE9" si="67">BE7-BE8</f>
        <v>1319.339941</v>
      </c>
      <c r="BF9" s="95">
        <f t="shared" ref="BF9" si="68">BF7-BF8</f>
        <v>1772.2173460000004</v>
      </c>
      <c r="BG9" s="96">
        <f t="shared" ref="BG9:BH9" si="69">BG7-BG8</f>
        <v>999.94559376229381</v>
      </c>
      <c r="BH9" s="98">
        <f t="shared" si="69"/>
        <v>999.94559376229381</v>
      </c>
      <c r="BI9" s="97">
        <f t="shared" ref="BI9:BJ9" si="70">BI7-BI8</f>
        <v>1417.909463</v>
      </c>
      <c r="BJ9" s="95">
        <f t="shared" si="70"/>
        <v>0</v>
      </c>
      <c r="BK9" s="95">
        <f t="shared" ref="BK9" si="71">BK7-BK8</f>
        <v>1417.909463</v>
      </c>
      <c r="BL9" s="95">
        <f t="shared" ref="BL9" si="72">BL7-BL8</f>
        <v>1810.1981499999997</v>
      </c>
      <c r="BM9" s="96">
        <f t="shared" ref="BM9:BN9" si="73">BM7-BM8</f>
        <v>1039.2141444399476</v>
      </c>
      <c r="BN9" s="98">
        <f t="shared" si="73"/>
        <v>1039.2141444399476</v>
      </c>
      <c r="BO9" s="97">
        <f t="shared" ref="BO9:BP9" si="74">BO7-BO8</f>
        <v>1566.5512190000004</v>
      </c>
      <c r="BP9" s="95">
        <f t="shared" si="74"/>
        <v>0</v>
      </c>
      <c r="BQ9" s="95">
        <f t="shared" ref="BQ9" si="75">BQ7-BQ8</f>
        <v>1566.5512190000004</v>
      </c>
      <c r="BR9" s="95">
        <f t="shared" ref="BR9" si="76">BR7-BR8</f>
        <v>284.53352599999982</v>
      </c>
      <c r="BS9" s="96">
        <f t="shared" ref="BS9:BT9" si="77">BS7-BS8</f>
        <v>1109.335681037272</v>
      </c>
      <c r="BT9" s="98">
        <f t="shared" si="77"/>
        <v>1227.0218335790889</v>
      </c>
      <c r="BU9" s="97">
        <f>BU7-BU8</f>
        <v>13181.68172559292</v>
      </c>
      <c r="BV9" s="95">
        <f t="shared" ref="BV9" si="78">BV7-BV8</f>
        <v>0</v>
      </c>
      <c r="BW9" s="95">
        <f t="shared" ref="BW9" si="79">BW7-BW8</f>
        <v>13181.68172559292</v>
      </c>
      <c r="BX9" s="95">
        <f t="shared" ref="BX9" si="80">BX7-BX8</f>
        <v>16234.161589999996</v>
      </c>
      <c r="BY9" s="95">
        <f t="shared" ref="BY9" si="81">BY7-BY8</f>
        <v>11908.31974466324</v>
      </c>
      <c r="BZ9" s="98">
        <f t="shared" ref="BZ9" si="82">BZ7-BZ8</f>
        <v>12026.005897205057</v>
      </c>
      <c r="CA9" s="88">
        <f t="shared" si="30"/>
        <v>13181.68172559292</v>
      </c>
      <c r="CB9" s="88">
        <f t="shared" si="31"/>
        <v>16234.161589999996</v>
      </c>
      <c r="CC9" s="88">
        <f t="shared" si="32"/>
        <v>12026.005897205056</v>
      </c>
      <c r="CD9" s="146">
        <f t="shared" si="33"/>
        <v>0</v>
      </c>
      <c r="CE9" s="146">
        <f t="shared" si="34"/>
        <v>0</v>
      </c>
      <c r="CF9" s="146">
        <f t="shared" si="35"/>
        <v>0</v>
      </c>
    </row>
    <row r="10" spans="1:84" s="13" customFormat="1" x14ac:dyDescent="0.4">
      <c r="A10" s="56" t="s">
        <v>4</v>
      </c>
      <c r="B10" s="51"/>
      <c r="C10" s="36">
        <f>IFERROR(C9/C7,"/")</f>
        <v>0.73940586219154558</v>
      </c>
      <c r="D10" s="9">
        <f t="shared" ref="D10:L10" si="83">IFERROR(D9/D7,"/")</f>
        <v>0.78565976630162204</v>
      </c>
      <c r="E10" s="63">
        <f t="shared" si="1"/>
        <v>0.73940586219154558</v>
      </c>
      <c r="F10" s="10">
        <f t="shared" si="83"/>
        <v>0.73940586219154558</v>
      </c>
      <c r="G10" s="36">
        <f t="shared" si="83"/>
        <v>0.74626215129766393</v>
      </c>
      <c r="H10" s="9" t="str">
        <f t="shared" si="83"/>
        <v>/</v>
      </c>
      <c r="I10" s="9">
        <f t="shared" si="83"/>
        <v>0.74626215129766393</v>
      </c>
      <c r="J10" s="9">
        <f t="shared" si="83"/>
        <v>0.75964844748041138</v>
      </c>
      <c r="K10" s="9">
        <f t="shared" si="83"/>
        <v>0.74626215129766393</v>
      </c>
      <c r="L10" s="10">
        <f t="shared" si="83"/>
        <v>0.74626215129766393</v>
      </c>
      <c r="M10" s="36">
        <f t="shared" ref="M10" si="84">IFERROR(M9/M7,"/")</f>
        <v>0.7576253075227749</v>
      </c>
      <c r="N10" s="9" t="str">
        <f t="shared" ref="N10" si="85">IFERROR(N9/N7,"/")</f>
        <v>/</v>
      </c>
      <c r="O10" s="9">
        <f t="shared" ref="O10" si="86">IFERROR(O9/O7,"/")</f>
        <v>0.7576253075227749</v>
      </c>
      <c r="P10" s="9">
        <f t="shared" ref="P10" si="87">IFERROR(P9/P7,"/")</f>
        <v>0.79806614144270538</v>
      </c>
      <c r="Q10" s="9">
        <f t="shared" ref="Q10" si="88">IFERROR(Q9/Q7,"/")</f>
        <v>0.7576253075227749</v>
      </c>
      <c r="R10" s="10">
        <f t="shared" ref="R10:T10" si="89">IFERROR(R9/R7,"/")</f>
        <v>0.7576253075227749</v>
      </c>
      <c r="S10" s="36">
        <f t="shared" si="89"/>
        <v>0.75094826290931083</v>
      </c>
      <c r="T10" s="9" t="str">
        <f t="shared" si="89"/>
        <v>/</v>
      </c>
      <c r="U10" s="9">
        <f t="shared" ref="U10" si="90">IFERROR(U9/U7,"/")</f>
        <v>0.75094826290931083</v>
      </c>
      <c r="V10" s="9">
        <f t="shared" ref="V10" si="91">IFERROR(V9/V7,"/")</f>
        <v>0.76094759765847098</v>
      </c>
      <c r="W10" s="44">
        <f t="shared" ref="W10" si="92">IFERROR(W9/W7,"/")</f>
        <v>0.75094826290931083</v>
      </c>
      <c r="X10" s="10">
        <f t="shared" ref="X10:AA10" si="93">IFERROR(X9/X7,"/")</f>
        <v>0.75094826290931083</v>
      </c>
      <c r="Y10" s="36">
        <f t="shared" si="93"/>
        <v>0.76430529339959374</v>
      </c>
      <c r="Z10" s="9" t="str">
        <f t="shared" si="93"/>
        <v>/</v>
      </c>
      <c r="AA10" s="9">
        <f t="shared" si="93"/>
        <v>0.76430529339959374</v>
      </c>
      <c r="AB10" s="9">
        <f t="shared" ref="AB10" si="94">IFERROR(AB9/AB7,"/")</f>
        <v>0.75789633695578729</v>
      </c>
      <c r="AC10" s="44">
        <f t="shared" ref="AC10" si="95">IFERROR(AC9/AC7,"/")</f>
        <v>0.76430529339959374</v>
      </c>
      <c r="AD10" s="10">
        <f t="shared" ref="AD10:AF10" si="96">IFERROR(AD9/AD7,"/")</f>
        <v>0.76430529339959374</v>
      </c>
      <c r="AE10" s="36">
        <f t="shared" si="96"/>
        <v>0.69712608275242849</v>
      </c>
      <c r="AF10" s="9" t="str">
        <f t="shared" si="96"/>
        <v>/</v>
      </c>
      <c r="AG10" s="9">
        <f t="shared" ref="AG10" si="97">IFERROR(AG9/AG7,"/")</f>
        <v>0.69712608275242849</v>
      </c>
      <c r="AH10" s="9">
        <f t="shared" ref="AH10" si="98">IFERROR(AH9/AH7,"/")</f>
        <v>0.78410029577868223</v>
      </c>
      <c r="AI10" s="44">
        <f t="shared" ref="AI10" si="99">IFERROR(AI9/AI7,"/")</f>
        <v>0.69712608275242849</v>
      </c>
      <c r="AJ10" s="10">
        <f t="shared" ref="AJ10:AL10" si="100">IFERROR(AJ9/AJ7,"/")</f>
        <v>0.69712608275242849</v>
      </c>
      <c r="AK10" s="36">
        <f t="shared" si="100"/>
        <v>0.62993043725749875</v>
      </c>
      <c r="AL10" s="9" t="str">
        <f t="shared" si="100"/>
        <v>/</v>
      </c>
      <c r="AM10" s="9">
        <f t="shared" ref="AM10" si="101">IFERROR(AM9/AM7,"/")</f>
        <v>0.62993043725749875</v>
      </c>
      <c r="AN10" s="9">
        <f t="shared" ref="AN10" si="102">IFERROR(AN9/AN7,"/")</f>
        <v>0.76397917426697959</v>
      </c>
      <c r="AO10" s="44">
        <f t="shared" ref="AO10:AP10" si="103">IFERROR(AO9/AO7,"/")</f>
        <v>0.59211133565732543</v>
      </c>
      <c r="AP10" s="10">
        <f t="shared" si="103"/>
        <v>0.59211133565732543</v>
      </c>
      <c r="AQ10" s="36">
        <f t="shared" ref="AQ10:AR10" si="104">IFERROR(AQ9/AQ7,"/")</f>
        <v>0.7301999137691696</v>
      </c>
      <c r="AR10" s="9" t="str">
        <f t="shared" si="104"/>
        <v>/</v>
      </c>
      <c r="AS10" s="9">
        <f t="shared" ref="AS10" si="105">IFERROR(AS9/AS7,"/")</f>
        <v>0.7301999137691696</v>
      </c>
      <c r="AT10" s="9">
        <f t="shared" ref="AT10" si="106">IFERROR(AT9/AT7,"/")</f>
        <v>0.76838003744537753</v>
      </c>
      <c r="AU10" s="44">
        <f t="shared" ref="AU10:AV10" si="107">IFERROR(AU9/AU7,"/")</f>
        <v>0.68698107750743276</v>
      </c>
      <c r="AV10" s="10">
        <f t="shared" si="107"/>
        <v>0.68698107750743276</v>
      </c>
      <c r="AW10" s="36">
        <f t="shared" ref="AW10:AX10" si="108">IFERROR(AW9/AW7,"/")</f>
        <v>0.7209075359759668</v>
      </c>
      <c r="AX10" s="9" t="str">
        <f t="shared" si="108"/>
        <v>/</v>
      </c>
      <c r="AY10" s="9">
        <f t="shared" ref="AY10" si="109">IFERROR(AY9/AY7,"/")</f>
        <v>0.7209075359759668</v>
      </c>
      <c r="AZ10" s="9">
        <f t="shared" ref="AZ10" si="110">IFERROR(AZ9/AZ7,"/")</f>
        <v>0.76860861876934772</v>
      </c>
      <c r="BA10" s="44">
        <f t="shared" ref="BA10:BB10" si="111">IFERROR(BA9/BA7,"/")</f>
        <v>0.70499663919009548</v>
      </c>
      <c r="BB10" s="10">
        <f t="shared" si="111"/>
        <v>0.70499663919009548</v>
      </c>
      <c r="BC10" s="36">
        <f t="shared" ref="BC10:BD10" si="112">IFERROR(BC9/BC7,"/")</f>
        <v>0.73113985415482174</v>
      </c>
      <c r="BD10" s="9" t="str">
        <f t="shared" si="112"/>
        <v>/</v>
      </c>
      <c r="BE10" s="9">
        <f t="shared" ref="BE10" si="113">IFERROR(BE9/BE7,"/")</f>
        <v>0.73113985415482174</v>
      </c>
      <c r="BF10" s="9">
        <f t="shared" ref="BF10" si="114">IFERROR(BF9/BF7,"/")</f>
        <v>0.75338191220341821</v>
      </c>
      <c r="BG10" s="44">
        <f t="shared" ref="BG10:BH10" si="115">IFERROR(BG9/BG7,"/")</f>
        <v>0.71123141959909586</v>
      </c>
      <c r="BH10" s="10">
        <f t="shared" si="115"/>
        <v>0.71123141959909586</v>
      </c>
      <c r="BI10" s="36">
        <f t="shared" ref="BI10:BJ10" si="116">IFERROR(BI9/BI7,"/")</f>
        <v>0.75277510823152438</v>
      </c>
      <c r="BJ10" s="9" t="str">
        <f t="shared" si="116"/>
        <v>/</v>
      </c>
      <c r="BK10" s="9">
        <f t="shared" ref="BK10" si="117">IFERROR(BK9/BK7,"/")</f>
        <v>0.75277510823152438</v>
      </c>
      <c r="BL10" s="9">
        <f t="shared" ref="BL10" si="118">IFERROR(BL9/BL7,"/")</f>
        <v>0.76124357670060361</v>
      </c>
      <c r="BM10" s="44">
        <f t="shared" ref="BM10:BN10" si="119">IFERROR(BM9/BM7,"/")</f>
        <v>0.70921907241456728</v>
      </c>
      <c r="BN10" s="10">
        <f t="shared" si="119"/>
        <v>0.70921907241456728</v>
      </c>
      <c r="BO10" s="36">
        <f t="shared" ref="BO10:BP10" si="120">IFERROR(BO9/BO7,"/")</f>
        <v>0.75661994994949533</v>
      </c>
      <c r="BP10" s="9" t="str">
        <f t="shared" si="120"/>
        <v>/</v>
      </c>
      <c r="BQ10" s="9">
        <f t="shared" ref="BQ10" si="121">IFERROR(BQ9/BQ7,"/")</f>
        <v>0.75661994994949533</v>
      </c>
      <c r="BR10" s="9">
        <f t="shared" ref="BR10" si="122">IFERROR(BR9/BR7,"/")</f>
        <v>0.33463690234952098</v>
      </c>
      <c r="BS10" s="44">
        <f t="shared" ref="BS10:BT10" si="123">IFERROR(BS9/BS7,"/")</f>
        <v>0.73955712069151469</v>
      </c>
      <c r="BT10" s="10">
        <f t="shared" si="123"/>
        <v>0.7395571206915148</v>
      </c>
      <c r="BU10" s="36">
        <f t="shared" ref="BU10" si="124">IFERROR(BU9/BU7,"/")</f>
        <v>0.73450353863359941</v>
      </c>
      <c r="BV10" s="9" t="str">
        <f t="shared" ref="BV10" si="125">IFERROR(BV9/BV7,"/")</f>
        <v>/</v>
      </c>
      <c r="BW10" s="9">
        <f t="shared" ref="BW10" si="126">IFERROR(BW9/BW7,"/")</f>
        <v>0.73450353863359941</v>
      </c>
      <c r="BX10" s="9">
        <f t="shared" ref="BX10" si="127">IFERROR(BX9/BX7,"/")</f>
        <v>0.75277031973547837</v>
      </c>
      <c r="BY10" s="9">
        <f t="shared" ref="BY10" si="128">IFERROR(BY9/BY7,"/")</f>
        <v>0.72018319322114532</v>
      </c>
      <c r="BZ10" s="10">
        <f t="shared" ref="BZ10" si="129">IFERROR(BZ9/BZ7,"/")</f>
        <v>0.72036786657268348</v>
      </c>
      <c r="CA10" s="88">
        <f t="shared" si="30"/>
        <v>8.7772457594117945</v>
      </c>
      <c r="CB10" s="88">
        <f t="shared" si="31"/>
        <v>8.7965488073529272</v>
      </c>
      <c r="CC10" s="88">
        <f t="shared" si="32"/>
        <v>8.599769625133348</v>
      </c>
      <c r="CD10" s="146">
        <f t="shared" si="33"/>
        <v>-8.0427422207781945</v>
      </c>
      <c r="CE10" s="146">
        <f t="shared" si="34"/>
        <v>-8.0437784876174483</v>
      </c>
      <c r="CF10" s="146">
        <f t="shared" si="35"/>
        <v>-7.8794017585606646</v>
      </c>
    </row>
    <row r="11" spans="1:84" x14ac:dyDescent="0.4">
      <c r="A11" s="3" t="s">
        <v>5</v>
      </c>
      <c r="B11" s="52"/>
      <c r="C11" s="104">
        <f>SUM(C12:C28)</f>
        <v>1353.8144465</v>
      </c>
      <c r="D11" s="105">
        <f t="shared" ref="D11:L11" si="130">SUM(D12:D28)</f>
        <v>931.65152499999999</v>
      </c>
      <c r="E11" s="121">
        <f t="shared" si="1"/>
        <v>1353.8144465</v>
      </c>
      <c r="F11" s="103">
        <f t="shared" si="130"/>
        <v>1353.8144465</v>
      </c>
      <c r="G11" s="104">
        <f t="shared" si="130"/>
        <v>946.93595899999991</v>
      </c>
      <c r="H11" s="105">
        <f t="shared" si="130"/>
        <v>0</v>
      </c>
      <c r="I11" s="105">
        <f t="shared" si="130"/>
        <v>946.93595899999991</v>
      </c>
      <c r="J11" s="105">
        <f t="shared" si="130"/>
        <v>1237.094433</v>
      </c>
      <c r="K11" s="105">
        <f t="shared" si="130"/>
        <v>946.93595899999991</v>
      </c>
      <c r="L11" s="103">
        <f t="shared" si="130"/>
        <v>946.93595899999991</v>
      </c>
      <c r="M11" s="104">
        <f t="shared" ref="M11" si="131">SUM(M12:M28)</f>
        <v>668.53619449999985</v>
      </c>
      <c r="N11" s="105">
        <f t="shared" ref="N11" si="132">SUM(N12:N28)</f>
        <v>0</v>
      </c>
      <c r="O11" s="105">
        <f t="shared" ref="O11" si="133">SUM(O12:O28)</f>
        <v>668.53619449999985</v>
      </c>
      <c r="P11" s="105">
        <f t="shared" ref="P11" si="134">SUM(P12:P28)</f>
        <v>1309.0179820000001</v>
      </c>
      <c r="Q11" s="105">
        <f t="shared" ref="Q11" si="135">SUM(Q12:Q28)</f>
        <v>668.53619449999985</v>
      </c>
      <c r="R11" s="103">
        <f t="shared" ref="R11:T11" si="136">SUM(R12:R28)</f>
        <v>668.53619449999985</v>
      </c>
      <c r="S11" s="104">
        <f t="shared" si="136"/>
        <v>1191.8909165058587</v>
      </c>
      <c r="T11" s="105">
        <f t="shared" si="136"/>
        <v>0</v>
      </c>
      <c r="U11" s="105">
        <f t="shared" ref="U11" si="137">SUM(U12:U28)</f>
        <v>1191.8909165058587</v>
      </c>
      <c r="V11" s="105">
        <f t="shared" ref="V11" si="138">SUM(V12:V28)</f>
        <v>1858.7734600000001</v>
      </c>
      <c r="W11" s="96">
        <f t="shared" ref="W11" si="139">SUM(W12:W28)</f>
        <v>1191.8909165058587</v>
      </c>
      <c r="X11" s="103">
        <f t="shared" ref="X11:AA11" si="140">SUM(X12:X28)</f>
        <v>1191.8909165058587</v>
      </c>
      <c r="Y11" s="104">
        <f t="shared" si="140"/>
        <v>1102.4909505000001</v>
      </c>
      <c r="Z11" s="105">
        <f t="shared" si="140"/>
        <v>0</v>
      </c>
      <c r="AA11" s="105">
        <f t="shared" si="140"/>
        <v>1102.4909505000001</v>
      </c>
      <c r="AB11" s="105">
        <f t="shared" ref="AB11" si="141">SUM(AB12:AB28)</f>
        <v>2331.6868610000001</v>
      </c>
      <c r="AC11" s="96">
        <f t="shared" ref="AC11" si="142">SUM(AC12:AC28)</f>
        <v>1102.4909505000001</v>
      </c>
      <c r="AD11" s="103">
        <f t="shared" ref="AD11:AF11" si="143">SUM(AD12:AD28)</f>
        <v>1102.4909505000001</v>
      </c>
      <c r="AE11" s="104">
        <f t="shared" si="143"/>
        <v>893.83621549999953</v>
      </c>
      <c r="AF11" s="105">
        <f t="shared" si="143"/>
        <v>0</v>
      </c>
      <c r="AG11" s="105">
        <f t="shared" ref="AG11" si="144">SUM(AG12:AG28)</f>
        <v>893.83621549999953</v>
      </c>
      <c r="AH11" s="105">
        <f t="shared" ref="AH11" si="145">SUM(AH12:AH28)</f>
        <v>1605.43904</v>
      </c>
      <c r="AI11" s="96">
        <f t="shared" ref="AI11" si="146">SUM(AI12:AI28)</f>
        <v>893.83621549999953</v>
      </c>
      <c r="AJ11" s="103">
        <f t="shared" ref="AJ11:AL11" si="147">SUM(AJ12:AJ28)</f>
        <v>893.83621549999953</v>
      </c>
      <c r="AK11" s="104">
        <f t="shared" si="147"/>
        <v>948.91641161279597</v>
      </c>
      <c r="AL11" s="105">
        <f t="shared" si="147"/>
        <v>0</v>
      </c>
      <c r="AM11" s="105">
        <f t="shared" ref="AM11" si="148">SUM(AM12:AM28)</f>
        <v>948.91641161279597</v>
      </c>
      <c r="AN11" s="105">
        <f t="shared" ref="AN11" si="149">SUM(AN12:AN28)</f>
        <v>1080.04452711</v>
      </c>
      <c r="AO11" s="96">
        <f t="shared" ref="AO11:AP11" si="150">SUM(AO12:AO28)</f>
        <v>1656.6487228241665</v>
      </c>
      <c r="AP11" s="103">
        <f t="shared" si="150"/>
        <v>1656.6487228241665</v>
      </c>
      <c r="AQ11" s="104">
        <f t="shared" ref="AQ11:AR11" si="151">SUM(AQ12:AQ28)</f>
        <v>1296.7602146841357</v>
      </c>
      <c r="AR11" s="105">
        <f t="shared" si="151"/>
        <v>0</v>
      </c>
      <c r="AS11" s="105">
        <f t="shared" ref="AS11" si="152">SUM(AS12:AS28)</f>
        <v>1296.7602146841357</v>
      </c>
      <c r="AT11" s="105">
        <f t="shared" ref="AT11" si="153">SUM(AT12:AT28)</f>
        <v>1785.7192560009557</v>
      </c>
      <c r="AU11" s="96">
        <f t="shared" ref="AU11:AV11" si="154">SUM(AU12:AU28)</f>
        <v>1268.5648082557348</v>
      </c>
      <c r="AV11" s="103">
        <f t="shared" si="154"/>
        <v>1268.5648082557348</v>
      </c>
      <c r="AW11" s="104">
        <f t="shared" ref="AW11:AX11" si="155">SUM(AW12:AW28)</f>
        <v>1473.0485471261086</v>
      </c>
      <c r="AX11" s="105">
        <f t="shared" si="155"/>
        <v>0</v>
      </c>
      <c r="AY11" s="105">
        <f t="shared" ref="AY11" si="156">SUM(AY12:AY28)</f>
        <v>1473.0485471261086</v>
      </c>
      <c r="AZ11" s="105">
        <f t="shared" ref="AZ11" si="157">SUM(AZ12:AZ28)</f>
        <v>1750.3327399999998</v>
      </c>
      <c r="BA11" s="96">
        <f t="shared" ref="BA11:BB11" si="158">SUM(BA12:BA28)</f>
        <v>1354.6799489777418</v>
      </c>
      <c r="BB11" s="103">
        <f t="shared" si="158"/>
        <v>1354.6799489777418</v>
      </c>
      <c r="BC11" s="104">
        <f t="shared" ref="BC11:BD11" si="159">SUM(BC12:BC28)</f>
        <v>1216.5703766399999</v>
      </c>
      <c r="BD11" s="105">
        <f t="shared" si="159"/>
        <v>0</v>
      </c>
      <c r="BE11" s="105">
        <f t="shared" ref="BE11" si="160">SUM(BE12:BE28)</f>
        <v>1216.5703766399999</v>
      </c>
      <c r="BF11" s="105">
        <f t="shared" ref="BF11" si="161">SUM(BF12:BF28)</f>
        <v>1907.3857187640001</v>
      </c>
      <c r="BG11" s="96">
        <f t="shared" ref="BG11:BH11" si="162">SUM(BG12:BG28)</f>
        <v>1318.6710865955649</v>
      </c>
      <c r="BH11" s="103">
        <f t="shared" si="162"/>
        <v>1318.6710865955649</v>
      </c>
      <c r="BI11" s="104">
        <f t="shared" ref="BI11:BJ11" si="163">SUM(BI12:BI28)</f>
        <v>1356.3073135599998</v>
      </c>
      <c r="BJ11" s="105">
        <f t="shared" si="163"/>
        <v>0</v>
      </c>
      <c r="BK11" s="105">
        <f t="shared" ref="BK11" si="164">SUM(BK12:BK28)</f>
        <v>1356.3073135599998</v>
      </c>
      <c r="BL11" s="105">
        <f t="shared" ref="BL11" si="165">SUM(BL12:BL28)</f>
        <v>1995.5220659999998</v>
      </c>
      <c r="BM11" s="96">
        <f t="shared" ref="BM11:BN11" si="166">SUM(BM12:BM28)</f>
        <v>1610.5626149335935</v>
      </c>
      <c r="BN11" s="103">
        <f t="shared" si="166"/>
        <v>1533.2634220561658</v>
      </c>
      <c r="BO11" s="104">
        <f t="shared" ref="BO11:BP11" si="167">SUM(BO12:BO28)</f>
        <v>4147.3726950704004</v>
      </c>
      <c r="BP11" s="105">
        <f t="shared" si="167"/>
        <v>0</v>
      </c>
      <c r="BQ11" s="105">
        <f t="shared" ref="BQ11" si="168">SUM(BQ12:BQ28)</f>
        <v>4147.3726950704004</v>
      </c>
      <c r="BR11" s="105">
        <f t="shared" ref="BR11" si="169">SUM(BR12:BR28)</f>
        <v>2882.2504471259999</v>
      </c>
      <c r="BS11" s="96">
        <f t="shared" ref="BS11:BT11" si="170">SUM(BS12:BS28)</f>
        <v>1266.2948896778737</v>
      </c>
      <c r="BT11" s="103">
        <f t="shared" si="170"/>
        <v>1245.2327570738007</v>
      </c>
      <c r="BU11" s="104">
        <f t="shared" ref="BU11" si="171">SUM(BU12:BU28)</f>
        <v>16596.480241199297</v>
      </c>
      <c r="BV11" s="105">
        <f t="shared" ref="BV11" si="172">SUM(BV12:BV28)</f>
        <v>0</v>
      </c>
      <c r="BW11" s="105">
        <f t="shared" ref="BW11" si="173">SUM(BW12:BW28)</f>
        <v>16596.480241199297</v>
      </c>
      <c r="BX11" s="105">
        <f t="shared" ref="BX11" si="174">SUM(BX12:BX28)</f>
        <v>20674.918056000952</v>
      </c>
      <c r="BY11" s="105">
        <f t="shared" ref="BY11" si="175">SUM(BY12:BY28)</f>
        <v>14632.926753770529</v>
      </c>
      <c r="BZ11" s="103">
        <f t="shared" ref="BZ11" si="176">SUM(BZ12:BZ28)</f>
        <v>14534.565428289032</v>
      </c>
      <c r="CA11" s="88">
        <f t="shared" si="30"/>
        <v>16596.480241199301</v>
      </c>
      <c r="CB11" s="88">
        <f t="shared" si="31"/>
        <v>20674.918056000955</v>
      </c>
      <c r="CC11" s="88">
        <f t="shared" si="32"/>
        <v>14534.565428289035</v>
      </c>
      <c r="CD11" s="146">
        <f t="shared" si="33"/>
        <v>0</v>
      </c>
      <c r="CE11" s="146">
        <f t="shared" si="34"/>
        <v>0</v>
      </c>
      <c r="CF11" s="146">
        <f t="shared" si="35"/>
        <v>0</v>
      </c>
    </row>
    <row r="12" spans="1:84" outlineLevel="1" x14ac:dyDescent="0.4">
      <c r="A12" s="4" t="s">
        <v>61</v>
      </c>
      <c r="B12" s="53" t="s">
        <v>20</v>
      </c>
      <c r="C12" s="114">
        <v>69.608765000000005</v>
      </c>
      <c r="D12" s="115">
        <v>78.220855</v>
      </c>
      <c r="E12" s="116">
        <f t="shared" si="1"/>
        <v>69.608765000000005</v>
      </c>
      <c r="F12" s="117">
        <f t="shared" ref="F12:F28" si="177">C12</f>
        <v>69.608765000000005</v>
      </c>
      <c r="G12" s="93">
        <v>40.36734100000001</v>
      </c>
      <c r="H12" s="94"/>
      <c r="I12" s="95">
        <f t="shared" ref="I12:I28" si="178">SUM(G12:H12)</f>
        <v>40.36734100000001</v>
      </c>
      <c r="J12" s="94">
        <v>34.913524999999993</v>
      </c>
      <c r="K12" s="94">
        <f t="shared" ref="K12:K28" si="179">G12</f>
        <v>40.36734100000001</v>
      </c>
      <c r="L12" s="92">
        <f t="shared" ref="L12:L28" si="180">G12</f>
        <v>40.36734100000001</v>
      </c>
      <c r="M12" s="93">
        <v>61.860243999999994</v>
      </c>
      <c r="N12" s="94"/>
      <c r="O12" s="95">
        <f t="shared" ref="O12:O28" si="181">SUM(M12:N12)</f>
        <v>61.860243999999994</v>
      </c>
      <c r="P12" s="94">
        <v>65.070126999999999</v>
      </c>
      <c r="Q12" s="94">
        <f t="shared" ref="Q12:Q28" si="182">M12</f>
        <v>61.860243999999994</v>
      </c>
      <c r="R12" s="92">
        <f t="shared" ref="R12:R27" si="183">O12</f>
        <v>61.860243999999994</v>
      </c>
      <c r="S12" s="93">
        <v>107.87502300000001</v>
      </c>
      <c r="T12" s="94"/>
      <c r="U12" s="95">
        <f t="shared" ref="U12:U28" si="184">SUM(S12:T12)</f>
        <v>107.87502300000001</v>
      </c>
      <c r="V12" s="94">
        <v>103.17979199999999</v>
      </c>
      <c r="W12" s="96">
        <f t="shared" ref="W12:W28" si="185">U12</f>
        <v>107.87502300000001</v>
      </c>
      <c r="X12" s="92">
        <f t="shared" ref="X12:X28" si="186">U12</f>
        <v>107.87502300000001</v>
      </c>
      <c r="Y12" s="93">
        <v>79.563441999999995</v>
      </c>
      <c r="Z12" s="94"/>
      <c r="AA12" s="95">
        <f t="shared" ref="AA12:AA28" si="187">SUM(Y12:Z12)</f>
        <v>79.563441999999995</v>
      </c>
      <c r="AB12" s="94">
        <v>105.6737</v>
      </c>
      <c r="AC12" s="96">
        <f t="shared" ref="AC12:AC28" si="188">AA12</f>
        <v>79.563441999999995</v>
      </c>
      <c r="AD12" s="92">
        <f t="shared" ref="AD12:AD28" si="189">AA12</f>
        <v>79.563441999999995</v>
      </c>
      <c r="AE12" s="93">
        <v>152.68604600000003</v>
      </c>
      <c r="AF12" s="94"/>
      <c r="AG12" s="95">
        <f t="shared" ref="AG12:AG28" si="190">SUM(AE12:AF12)</f>
        <v>152.68604600000003</v>
      </c>
      <c r="AH12" s="94">
        <v>73.884675000000001</v>
      </c>
      <c r="AI12" s="96">
        <f t="shared" ref="AI12:AI28" si="191">AG12</f>
        <v>152.68604600000003</v>
      </c>
      <c r="AJ12" s="92">
        <f t="shared" ref="AJ12:AJ28" si="192">AG12</f>
        <v>152.68604600000003</v>
      </c>
      <c r="AK12" s="93">
        <v>113.56875900000009</v>
      </c>
      <c r="AL12" s="94"/>
      <c r="AM12" s="95">
        <f t="shared" ref="AM12:AM28" si="193">AK12</f>
        <v>113.56875900000009</v>
      </c>
      <c r="AN12" s="94">
        <v>76.366011</v>
      </c>
      <c r="AO12" s="96">
        <f>[2]自然堂合计!$J$60</f>
        <v>373.17862745748005</v>
      </c>
      <c r="AP12" s="92">
        <f>[2]自然堂合计!$J$60</f>
        <v>373.17862745748005</v>
      </c>
      <c r="AQ12" s="93">
        <v>107.77462400000007</v>
      </c>
      <c r="AR12" s="94"/>
      <c r="AS12" s="95">
        <f t="shared" ref="AS12:AS28" si="194">AQ12</f>
        <v>107.77462400000007</v>
      </c>
      <c r="AT12" s="94">
        <v>154.49679599999999</v>
      </c>
      <c r="AU12" s="96">
        <f t="shared" ref="AU12:AU28" si="195">AV12</f>
        <v>53.425377148439011</v>
      </c>
      <c r="AV12" s="92">
        <f>[2]自然堂合计!$K$60</f>
        <v>53.425377148439011</v>
      </c>
      <c r="AW12" s="93">
        <v>82.202452000000008</v>
      </c>
      <c r="AX12" s="94"/>
      <c r="AY12" s="95">
        <f t="shared" ref="AY12:AY28" si="196">AW12+AX12</f>
        <v>82.202452000000008</v>
      </c>
      <c r="AZ12" s="94">
        <v>142.01712199999997</v>
      </c>
      <c r="BA12" s="96">
        <f t="shared" ref="BA12:BA28" si="197">BB12</f>
        <v>64.209317044460008</v>
      </c>
      <c r="BB12" s="92">
        <f>[2]自然堂合计!$L$60</f>
        <v>64.209317044460008</v>
      </c>
      <c r="BC12" s="93">
        <v>129.91715700000003</v>
      </c>
      <c r="BD12" s="94"/>
      <c r="BE12" s="95">
        <f t="shared" ref="BE12:BE28" si="198">BC12+BD12</f>
        <v>129.91715700000003</v>
      </c>
      <c r="BF12" s="94">
        <v>155.32657</v>
      </c>
      <c r="BG12" s="96">
        <f t="shared" ref="BG12:BG28" si="199">BH12</f>
        <v>64.629148036334001</v>
      </c>
      <c r="BH12" s="92">
        <f>[2]自然堂合计!$M$60</f>
        <v>64.629148036334001</v>
      </c>
      <c r="BI12" s="93">
        <v>134.49399100000005</v>
      </c>
      <c r="BJ12" s="94"/>
      <c r="BK12" s="95">
        <f t="shared" ref="BK12:BK28" si="200">BI12+BJ12</f>
        <v>134.49399100000005</v>
      </c>
      <c r="BL12" s="94">
        <v>112.84904299999999</v>
      </c>
      <c r="BM12" s="96">
        <f>BN12+70.2644874466061</f>
        <v>134.2505106608711</v>
      </c>
      <c r="BN12" s="92">
        <f>[2]自然堂合计!$N$60</f>
        <v>63.986023214265003</v>
      </c>
      <c r="BO12" s="93">
        <v>92.28490699999999</v>
      </c>
      <c r="BP12" s="94">
        <v>0</v>
      </c>
      <c r="BQ12" s="95">
        <f t="shared" ref="BQ12:BQ28" si="201">BP12+BO12</f>
        <v>92.28490699999999</v>
      </c>
      <c r="BR12" s="94">
        <v>82.822144999999992</v>
      </c>
      <c r="BS12" s="96">
        <f>'[3]表2.2 变动执行预算-非项目 -自然堂'!$L$45+'[3]执行预算审核表-自然堂'!$F$24</f>
        <v>147.7812407849093</v>
      </c>
      <c r="BT12" s="92">
        <f>[2]自然堂合计!$O$60</f>
        <v>75.459232360925981</v>
      </c>
      <c r="BU12" s="145">
        <f t="shared" ref="BU12:BU28" si="202">SUMIF($C$3:$BT$3,"本月已实现",$C12:$BT12)+C12</f>
        <v>1172.2027510000003</v>
      </c>
      <c r="BV12" s="95">
        <f t="shared" ref="BV12:BV28" si="203">H12+SUMIF($M$3:$BT$3,"余日预测",$M12:$BT12)</f>
        <v>0</v>
      </c>
      <c r="BW12" s="95">
        <f t="shared" ref="BW12:BW28" si="204">SUM(BU12:BV12)</f>
        <v>1172.2027510000003</v>
      </c>
      <c r="BX12" s="95">
        <f t="shared" ref="BX12:BZ28" si="205">SUMIF($C$3:$BT$3,BX$3,$C12:$BT12)</f>
        <v>1184.820361</v>
      </c>
      <c r="BY12" s="95">
        <f t="shared" si="205"/>
        <v>1349.4350821324933</v>
      </c>
      <c r="BZ12" s="98">
        <f t="shared" si="205"/>
        <v>1206.8485862619043</v>
      </c>
      <c r="CA12" s="88">
        <f t="shared" si="30"/>
        <v>1172.2027510000003</v>
      </c>
      <c r="CB12" s="88">
        <f t="shared" si="31"/>
        <v>1184.820361</v>
      </c>
      <c r="CC12" s="88">
        <f t="shared" si="32"/>
        <v>1206.8485862619043</v>
      </c>
      <c r="CD12" s="146">
        <f t="shared" si="33"/>
        <v>0</v>
      </c>
      <c r="CE12" s="146">
        <f t="shared" si="34"/>
        <v>0</v>
      </c>
      <c r="CF12" s="146">
        <f t="shared" si="35"/>
        <v>0</v>
      </c>
    </row>
    <row r="13" spans="1:84" outlineLevel="1" x14ac:dyDescent="0.4">
      <c r="A13" s="4" t="s">
        <v>34</v>
      </c>
      <c r="B13" s="53" t="s">
        <v>13</v>
      </c>
      <c r="C13" s="114">
        <v>6.9154080000000002</v>
      </c>
      <c r="D13" s="115">
        <v>54.621128999999989</v>
      </c>
      <c r="E13" s="116">
        <f t="shared" si="1"/>
        <v>6.9154080000000002</v>
      </c>
      <c r="F13" s="117">
        <f t="shared" si="177"/>
        <v>6.9154080000000002</v>
      </c>
      <c r="G13" s="93">
        <v>2.4910459999999999</v>
      </c>
      <c r="H13" s="94"/>
      <c r="I13" s="95">
        <f t="shared" si="178"/>
        <v>2.4910459999999999</v>
      </c>
      <c r="J13" s="94">
        <v>73.233335999999994</v>
      </c>
      <c r="K13" s="94">
        <f t="shared" si="179"/>
        <v>2.4910459999999999</v>
      </c>
      <c r="L13" s="92">
        <f t="shared" si="180"/>
        <v>2.4910459999999999</v>
      </c>
      <c r="M13" s="93">
        <v>4.1096719999999998</v>
      </c>
      <c r="N13" s="94"/>
      <c r="O13" s="95">
        <f t="shared" si="181"/>
        <v>4.1096719999999998</v>
      </c>
      <c r="P13" s="94">
        <v>53.732528000000016</v>
      </c>
      <c r="Q13" s="94">
        <f t="shared" si="182"/>
        <v>4.1096719999999998</v>
      </c>
      <c r="R13" s="92">
        <f t="shared" si="183"/>
        <v>4.1096719999999998</v>
      </c>
      <c r="S13" s="93">
        <v>26.299353999999951</v>
      </c>
      <c r="T13" s="94"/>
      <c r="U13" s="95">
        <f t="shared" si="184"/>
        <v>26.299353999999951</v>
      </c>
      <c r="V13" s="94">
        <v>100.357185</v>
      </c>
      <c r="W13" s="96">
        <f t="shared" si="185"/>
        <v>26.299353999999951</v>
      </c>
      <c r="X13" s="92">
        <f t="shared" si="186"/>
        <v>26.299353999999951</v>
      </c>
      <c r="Y13" s="93">
        <f>34.394111</f>
        <v>34.394111000000002</v>
      </c>
      <c r="Z13" s="94"/>
      <c r="AA13" s="95">
        <f t="shared" si="187"/>
        <v>34.394111000000002</v>
      </c>
      <c r="AB13" s="94">
        <v>57.185154000000004</v>
      </c>
      <c r="AC13" s="96">
        <f t="shared" si="188"/>
        <v>34.394111000000002</v>
      </c>
      <c r="AD13" s="92">
        <f t="shared" si="189"/>
        <v>34.394111000000002</v>
      </c>
      <c r="AE13" s="93">
        <v>8.5039929999999995</v>
      </c>
      <c r="AF13" s="94"/>
      <c r="AG13" s="95">
        <f t="shared" si="190"/>
        <v>8.5039929999999995</v>
      </c>
      <c r="AH13" s="94">
        <v>26.767655999999999</v>
      </c>
      <c r="AI13" s="96">
        <f t="shared" si="191"/>
        <v>8.5039929999999995</v>
      </c>
      <c r="AJ13" s="92">
        <f t="shared" si="192"/>
        <v>8.5039929999999995</v>
      </c>
      <c r="AK13" s="93">
        <v>38.251750999999999</v>
      </c>
      <c r="AL13" s="94"/>
      <c r="AM13" s="95">
        <f t="shared" si="193"/>
        <v>38.251750999999999</v>
      </c>
      <c r="AN13" s="94">
        <v>10.694075</v>
      </c>
      <c r="AO13" s="96">
        <f>SUM([2]自然堂合计!$J$54:$J$59)</f>
        <v>79.112960053973666</v>
      </c>
      <c r="AP13" s="92">
        <f>SUM([2]自然堂合计!$J$54:$J$59)</f>
        <v>79.112960053973666</v>
      </c>
      <c r="AQ13" s="93">
        <v>31.868933000000002</v>
      </c>
      <c r="AR13" s="94"/>
      <c r="AS13" s="95">
        <f t="shared" si="194"/>
        <v>31.868933000000002</v>
      </c>
      <c r="AT13" s="94">
        <v>59.343189000000002</v>
      </c>
      <c r="AU13" s="96">
        <f t="shared" si="195"/>
        <v>119.73019385040288</v>
      </c>
      <c r="AV13" s="92">
        <f>SUM([2]自然堂合计!$K$54:$K$59)</f>
        <v>119.73019385040288</v>
      </c>
      <c r="AW13" s="93">
        <v>15.037147000000001</v>
      </c>
      <c r="AX13" s="94"/>
      <c r="AY13" s="95">
        <f t="shared" si="196"/>
        <v>15.037147000000001</v>
      </c>
      <c r="AZ13" s="94">
        <v>72.849688000000015</v>
      </c>
      <c r="BA13" s="96">
        <f t="shared" si="197"/>
        <v>83.715969391278662</v>
      </c>
      <c r="BB13" s="92">
        <f>SUM([2]自然堂合计!$L$54:$L$59)</f>
        <v>83.715969391278662</v>
      </c>
      <c r="BC13" s="93">
        <v>27.390725</v>
      </c>
      <c r="BD13" s="94"/>
      <c r="BE13" s="95">
        <f t="shared" si="198"/>
        <v>27.390725</v>
      </c>
      <c r="BF13" s="94">
        <v>31.011619999999997</v>
      </c>
      <c r="BG13" s="96">
        <f t="shared" si="199"/>
        <v>68.948553243001925</v>
      </c>
      <c r="BH13" s="92">
        <f>SUM([2]自然堂合计!$M$54:$M$59)</f>
        <v>68.948553243001925</v>
      </c>
      <c r="BI13" s="93">
        <v>13.590012</v>
      </c>
      <c r="BJ13" s="94"/>
      <c r="BK13" s="95">
        <f t="shared" si="200"/>
        <v>13.590012</v>
      </c>
      <c r="BL13" s="94">
        <v>46.882847999999996</v>
      </c>
      <c r="BM13" s="96">
        <f t="shared" ref="BM13:BM28" si="206">BN13</f>
        <v>66.818245890427491</v>
      </c>
      <c r="BN13" s="92">
        <f>SUM([2]自然堂合计!$N$54:$N$59)</f>
        <v>66.818245890427491</v>
      </c>
      <c r="BO13" s="93">
        <v>25.946219999999997</v>
      </c>
      <c r="BP13" s="94">
        <v>0</v>
      </c>
      <c r="BQ13" s="95">
        <f t="shared" si="201"/>
        <v>25.946219999999997</v>
      </c>
      <c r="BR13" s="94">
        <v>17.484714</v>
      </c>
      <c r="BS13" s="96">
        <f>'[3]表2.2 变动执行预算-非项目 -自然堂'!$L$39+'[3]表2.2 变动执行预算-非项目 -自然堂'!$L$40+'[3]表2.2 变动执行预算-非项目 -自然堂'!$L$41+'[3]表2.2 变动执行预算-非项目 -自然堂'!$L$43+'[3]表2.2 变动执行预算-非项目 -自然堂'!$L$44</f>
        <v>42.200013474774892</v>
      </c>
      <c r="BT13" s="92">
        <f>SUM([2]自然堂合计!$O$54:$O$59)</f>
        <v>46.676888516254991</v>
      </c>
      <c r="BU13" s="145">
        <f t="shared" si="202"/>
        <v>234.79837199999997</v>
      </c>
      <c r="BV13" s="95">
        <f t="shared" si="203"/>
        <v>0</v>
      </c>
      <c r="BW13" s="95">
        <f t="shared" si="204"/>
        <v>234.79837199999997</v>
      </c>
      <c r="BX13" s="95">
        <f t="shared" si="205"/>
        <v>604.16312200000004</v>
      </c>
      <c r="BY13" s="95">
        <f t="shared" si="205"/>
        <v>543.23951990385945</v>
      </c>
      <c r="BZ13" s="98">
        <f t="shared" si="205"/>
        <v>547.71639494533963</v>
      </c>
      <c r="CA13" s="88">
        <f t="shared" si="30"/>
        <v>234.79837199999997</v>
      </c>
      <c r="CB13" s="88">
        <f t="shared" si="31"/>
        <v>604.16312200000004</v>
      </c>
      <c r="CC13" s="88">
        <f t="shared" si="32"/>
        <v>547.71639494533963</v>
      </c>
      <c r="CD13" s="146">
        <f t="shared" si="33"/>
        <v>0</v>
      </c>
      <c r="CE13" s="146">
        <f t="shared" si="34"/>
        <v>0</v>
      </c>
      <c r="CF13" s="146">
        <f t="shared" si="35"/>
        <v>0</v>
      </c>
    </row>
    <row r="14" spans="1:84" outlineLevel="1" x14ac:dyDescent="0.4">
      <c r="A14" s="4" t="s">
        <v>35</v>
      </c>
      <c r="B14" s="54" t="s">
        <v>9</v>
      </c>
      <c r="C14" s="114">
        <v>0</v>
      </c>
      <c r="D14" s="115">
        <v>0</v>
      </c>
      <c r="E14" s="116">
        <f t="shared" si="1"/>
        <v>0</v>
      </c>
      <c r="F14" s="117">
        <f t="shared" si="177"/>
        <v>0</v>
      </c>
      <c r="G14" s="93">
        <v>0</v>
      </c>
      <c r="H14" s="94"/>
      <c r="I14" s="95">
        <f t="shared" si="178"/>
        <v>0</v>
      </c>
      <c r="J14" s="94">
        <v>0</v>
      </c>
      <c r="K14" s="94">
        <f t="shared" si="179"/>
        <v>0</v>
      </c>
      <c r="L14" s="92">
        <f t="shared" si="180"/>
        <v>0</v>
      </c>
      <c r="M14" s="93">
        <v>0</v>
      </c>
      <c r="N14" s="94"/>
      <c r="O14" s="95">
        <f t="shared" si="181"/>
        <v>0</v>
      </c>
      <c r="P14" s="94">
        <v>0</v>
      </c>
      <c r="Q14" s="94">
        <f t="shared" si="182"/>
        <v>0</v>
      </c>
      <c r="R14" s="92">
        <f t="shared" si="183"/>
        <v>0</v>
      </c>
      <c r="S14" s="93"/>
      <c r="T14" s="94"/>
      <c r="U14" s="95">
        <f t="shared" si="184"/>
        <v>0</v>
      </c>
      <c r="V14" s="94">
        <v>0</v>
      </c>
      <c r="W14" s="96">
        <f t="shared" si="185"/>
        <v>0</v>
      </c>
      <c r="X14" s="92">
        <f t="shared" si="186"/>
        <v>0</v>
      </c>
      <c r="Y14" s="93"/>
      <c r="Z14" s="94"/>
      <c r="AA14" s="95">
        <f t="shared" si="187"/>
        <v>0</v>
      </c>
      <c r="AB14" s="94">
        <v>0</v>
      </c>
      <c r="AC14" s="96">
        <f t="shared" si="188"/>
        <v>0</v>
      </c>
      <c r="AD14" s="92">
        <f t="shared" si="189"/>
        <v>0</v>
      </c>
      <c r="AE14" s="93">
        <v>0</v>
      </c>
      <c r="AF14" s="94"/>
      <c r="AG14" s="95">
        <f t="shared" si="190"/>
        <v>0</v>
      </c>
      <c r="AH14" s="94">
        <v>0</v>
      </c>
      <c r="AI14" s="96">
        <f t="shared" si="191"/>
        <v>0</v>
      </c>
      <c r="AJ14" s="92">
        <f t="shared" si="192"/>
        <v>0</v>
      </c>
      <c r="AK14" s="93">
        <v>0</v>
      </c>
      <c r="AL14" s="94"/>
      <c r="AM14" s="95">
        <f t="shared" si="193"/>
        <v>0</v>
      </c>
      <c r="AN14" s="94">
        <v>0</v>
      </c>
      <c r="AO14" s="96"/>
      <c r="AP14" s="92"/>
      <c r="AQ14" s="93">
        <v>0</v>
      </c>
      <c r="AR14" s="94"/>
      <c r="AS14" s="95">
        <f t="shared" si="194"/>
        <v>0</v>
      </c>
      <c r="AT14" s="94">
        <v>0</v>
      </c>
      <c r="AU14" s="96">
        <f t="shared" si="195"/>
        <v>0</v>
      </c>
      <c r="AV14" s="92"/>
      <c r="AW14" s="93">
        <v>0</v>
      </c>
      <c r="AX14" s="94"/>
      <c r="AY14" s="95">
        <f t="shared" si="196"/>
        <v>0</v>
      </c>
      <c r="AZ14" s="94">
        <v>0</v>
      </c>
      <c r="BA14" s="96">
        <f t="shared" si="197"/>
        <v>0</v>
      </c>
      <c r="BB14" s="92"/>
      <c r="BC14" s="93"/>
      <c r="BD14" s="94"/>
      <c r="BE14" s="95">
        <f t="shared" si="198"/>
        <v>0</v>
      </c>
      <c r="BF14" s="94">
        <v>0</v>
      </c>
      <c r="BG14" s="96">
        <f t="shared" si="199"/>
        <v>0</v>
      </c>
      <c r="BH14" s="92"/>
      <c r="BI14" s="93">
        <v>0</v>
      </c>
      <c r="BJ14" s="94"/>
      <c r="BK14" s="95">
        <f t="shared" si="200"/>
        <v>0</v>
      </c>
      <c r="BL14" s="94">
        <v>0</v>
      </c>
      <c r="BM14" s="96">
        <f t="shared" si="206"/>
        <v>0</v>
      </c>
      <c r="BN14" s="92"/>
      <c r="BO14" s="93">
        <v>0</v>
      </c>
      <c r="BP14" s="94">
        <v>0</v>
      </c>
      <c r="BQ14" s="95">
        <f t="shared" si="201"/>
        <v>0</v>
      </c>
      <c r="BR14" s="94">
        <v>0</v>
      </c>
      <c r="BS14" s="96"/>
      <c r="BT14" s="92"/>
      <c r="BU14" s="145">
        <f t="shared" si="202"/>
        <v>0</v>
      </c>
      <c r="BV14" s="95">
        <f t="shared" si="203"/>
        <v>0</v>
      </c>
      <c r="BW14" s="95">
        <f t="shared" si="204"/>
        <v>0</v>
      </c>
      <c r="BX14" s="95">
        <f t="shared" si="205"/>
        <v>0</v>
      </c>
      <c r="BY14" s="95">
        <f t="shared" si="205"/>
        <v>0</v>
      </c>
      <c r="BZ14" s="98">
        <f t="shared" si="205"/>
        <v>0</v>
      </c>
      <c r="CA14" s="88">
        <f t="shared" si="30"/>
        <v>0</v>
      </c>
      <c r="CB14" s="88">
        <f t="shared" si="31"/>
        <v>0</v>
      </c>
      <c r="CC14" s="88">
        <f t="shared" si="32"/>
        <v>0</v>
      </c>
      <c r="CD14" s="146">
        <f t="shared" si="33"/>
        <v>0</v>
      </c>
      <c r="CE14" s="146">
        <f t="shared" si="34"/>
        <v>0</v>
      </c>
      <c r="CF14" s="146">
        <f t="shared" si="35"/>
        <v>0</v>
      </c>
    </row>
    <row r="15" spans="1:84" outlineLevel="1" x14ac:dyDescent="0.4">
      <c r="A15" s="4" t="s">
        <v>36</v>
      </c>
      <c r="B15" s="54" t="s">
        <v>14</v>
      </c>
      <c r="C15" s="114">
        <v>0</v>
      </c>
      <c r="D15" s="115">
        <v>0</v>
      </c>
      <c r="E15" s="116">
        <f t="shared" si="1"/>
        <v>0</v>
      </c>
      <c r="F15" s="117">
        <f t="shared" si="177"/>
        <v>0</v>
      </c>
      <c r="G15" s="93">
        <v>0</v>
      </c>
      <c r="H15" s="94"/>
      <c r="I15" s="95">
        <f t="shared" si="178"/>
        <v>0</v>
      </c>
      <c r="J15" s="94">
        <v>0</v>
      </c>
      <c r="K15" s="94">
        <f t="shared" si="179"/>
        <v>0</v>
      </c>
      <c r="L15" s="92">
        <f t="shared" si="180"/>
        <v>0</v>
      </c>
      <c r="M15" s="93">
        <v>0</v>
      </c>
      <c r="N15" s="94"/>
      <c r="O15" s="95">
        <f t="shared" si="181"/>
        <v>0</v>
      </c>
      <c r="P15" s="94">
        <v>0</v>
      </c>
      <c r="Q15" s="94">
        <f t="shared" si="182"/>
        <v>0</v>
      </c>
      <c r="R15" s="92">
        <f t="shared" si="183"/>
        <v>0</v>
      </c>
      <c r="S15" s="93"/>
      <c r="T15" s="94"/>
      <c r="U15" s="95">
        <f t="shared" si="184"/>
        <v>0</v>
      </c>
      <c r="V15" s="94">
        <v>0</v>
      </c>
      <c r="W15" s="96">
        <f t="shared" si="185"/>
        <v>0</v>
      </c>
      <c r="X15" s="92">
        <f t="shared" si="186"/>
        <v>0</v>
      </c>
      <c r="Y15" s="93"/>
      <c r="Z15" s="94"/>
      <c r="AA15" s="95">
        <f t="shared" si="187"/>
        <v>0</v>
      </c>
      <c r="AB15" s="94">
        <v>0</v>
      </c>
      <c r="AC15" s="96">
        <f t="shared" si="188"/>
        <v>0</v>
      </c>
      <c r="AD15" s="92">
        <f t="shared" si="189"/>
        <v>0</v>
      </c>
      <c r="AE15" s="93">
        <v>0</v>
      </c>
      <c r="AF15" s="94"/>
      <c r="AG15" s="95">
        <f t="shared" si="190"/>
        <v>0</v>
      </c>
      <c r="AH15" s="94">
        <v>0</v>
      </c>
      <c r="AI15" s="96">
        <f t="shared" si="191"/>
        <v>0</v>
      </c>
      <c r="AJ15" s="92">
        <f t="shared" si="192"/>
        <v>0</v>
      </c>
      <c r="AK15" s="93">
        <v>0</v>
      </c>
      <c r="AL15" s="94"/>
      <c r="AM15" s="95">
        <f t="shared" si="193"/>
        <v>0</v>
      </c>
      <c r="AN15" s="94">
        <v>0</v>
      </c>
      <c r="AO15" s="96"/>
      <c r="AP15" s="92"/>
      <c r="AQ15" s="93">
        <v>0</v>
      </c>
      <c r="AR15" s="94"/>
      <c r="AS15" s="95">
        <f t="shared" si="194"/>
        <v>0</v>
      </c>
      <c r="AT15" s="94">
        <v>0</v>
      </c>
      <c r="AU15" s="96">
        <f t="shared" si="195"/>
        <v>0</v>
      </c>
      <c r="AV15" s="92"/>
      <c r="AW15" s="93">
        <v>0</v>
      </c>
      <c r="AX15" s="94"/>
      <c r="AY15" s="95">
        <f t="shared" si="196"/>
        <v>0</v>
      </c>
      <c r="AZ15" s="94">
        <v>0</v>
      </c>
      <c r="BA15" s="96">
        <f t="shared" si="197"/>
        <v>0</v>
      </c>
      <c r="BB15" s="92"/>
      <c r="BC15" s="93"/>
      <c r="BD15" s="94"/>
      <c r="BE15" s="95">
        <f t="shared" si="198"/>
        <v>0</v>
      </c>
      <c r="BF15" s="94">
        <v>0</v>
      </c>
      <c r="BG15" s="96">
        <f t="shared" si="199"/>
        <v>0</v>
      </c>
      <c r="BH15" s="92"/>
      <c r="BI15" s="93">
        <v>0</v>
      </c>
      <c r="BJ15" s="94"/>
      <c r="BK15" s="95">
        <f t="shared" si="200"/>
        <v>0</v>
      </c>
      <c r="BL15" s="94">
        <v>0</v>
      </c>
      <c r="BM15" s="96">
        <f t="shared" si="206"/>
        <v>0</v>
      </c>
      <c r="BN15" s="92"/>
      <c r="BO15" s="93">
        <v>0.35584000000000005</v>
      </c>
      <c r="BP15" s="94">
        <v>0</v>
      </c>
      <c r="BQ15" s="95">
        <f t="shared" si="201"/>
        <v>0.35584000000000005</v>
      </c>
      <c r="BR15" s="94">
        <v>0</v>
      </c>
      <c r="BS15" s="96"/>
      <c r="BT15" s="92"/>
      <c r="BU15" s="145">
        <f t="shared" si="202"/>
        <v>0.35584000000000005</v>
      </c>
      <c r="BV15" s="95">
        <f t="shared" si="203"/>
        <v>0</v>
      </c>
      <c r="BW15" s="95">
        <f t="shared" si="204"/>
        <v>0.35584000000000005</v>
      </c>
      <c r="BX15" s="95">
        <f t="shared" si="205"/>
        <v>0</v>
      </c>
      <c r="BY15" s="95">
        <f t="shared" si="205"/>
        <v>0</v>
      </c>
      <c r="BZ15" s="98">
        <f t="shared" si="205"/>
        <v>0</v>
      </c>
      <c r="CA15" s="88">
        <f t="shared" si="30"/>
        <v>0.35584000000000005</v>
      </c>
      <c r="CB15" s="88">
        <f t="shared" si="31"/>
        <v>0</v>
      </c>
      <c r="CC15" s="88">
        <f t="shared" si="32"/>
        <v>0</v>
      </c>
      <c r="CD15" s="146">
        <f t="shared" si="33"/>
        <v>0</v>
      </c>
      <c r="CE15" s="146">
        <f t="shared" si="34"/>
        <v>0</v>
      </c>
      <c r="CF15" s="146">
        <f t="shared" si="35"/>
        <v>0</v>
      </c>
    </row>
    <row r="16" spans="1:84" outlineLevel="1" x14ac:dyDescent="0.4">
      <c r="A16" s="4" t="s">
        <v>37</v>
      </c>
      <c r="B16" s="54" t="s">
        <v>22</v>
      </c>
      <c r="C16" s="114">
        <v>0</v>
      </c>
      <c r="D16" s="115">
        <v>0</v>
      </c>
      <c r="E16" s="116">
        <f t="shared" si="1"/>
        <v>0</v>
      </c>
      <c r="F16" s="117">
        <f t="shared" si="177"/>
        <v>0</v>
      </c>
      <c r="G16" s="93">
        <v>0</v>
      </c>
      <c r="H16" s="94"/>
      <c r="I16" s="95">
        <f t="shared" si="178"/>
        <v>0</v>
      </c>
      <c r="J16" s="94">
        <v>0</v>
      </c>
      <c r="K16" s="94">
        <f t="shared" si="179"/>
        <v>0</v>
      </c>
      <c r="L16" s="92">
        <f t="shared" si="180"/>
        <v>0</v>
      </c>
      <c r="M16" s="93">
        <v>0</v>
      </c>
      <c r="N16" s="94"/>
      <c r="O16" s="95">
        <f t="shared" si="181"/>
        <v>0</v>
      </c>
      <c r="P16" s="94">
        <v>0</v>
      </c>
      <c r="Q16" s="94">
        <f t="shared" si="182"/>
        <v>0</v>
      </c>
      <c r="R16" s="92">
        <f t="shared" si="183"/>
        <v>0</v>
      </c>
      <c r="S16" s="93"/>
      <c r="T16" s="94"/>
      <c r="U16" s="95">
        <f t="shared" si="184"/>
        <v>0</v>
      </c>
      <c r="V16" s="94">
        <v>0</v>
      </c>
      <c r="W16" s="96">
        <f t="shared" si="185"/>
        <v>0</v>
      </c>
      <c r="X16" s="92">
        <f t="shared" si="186"/>
        <v>0</v>
      </c>
      <c r="Y16" s="93"/>
      <c r="Z16" s="94"/>
      <c r="AA16" s="95">
        <f t="shared" si="187"/>
        <v>0</v>
      </c>
      <c r="AB16" s="94">
        <v>0</v>
      </c>
      <c r="AC16" s="96">
        <f t="shared" si="188"/>
        <v>0</v>
      </c>
      <c r="AD16" s="92">
        <f t="shared" si="189"/>
        <v>0</v>
      </c>
      <c r="AE16" s="93">
        <v>0</v>
      </c>
      <c r="AF16" s="94"/>
      <c r="AG16" s="95">
        <f t="shared" si="190"/>
        <v>0</v>
      </c>
      <c r="AH16" s="94">
        <v>0</v>
      </c>
      <c r="AI16" s="96">
        <f t="shared" si="191"/>
        <v>0</v>
      </c>
      <c r="AJ16" s="92">
        <f t="shared" si="192"/>
        <v>0</v>
      </c>
      <c r="AK16" s="93">
        <v>0</v>
      </c>
      <c r="AL16" s="94"/>
      <c r="AM16" s="95">
        <f t="shared" si="193"/>
        <v>0</v>
      </c>
      <c r="AN16" s="94">
        <v>0</v>
      </c>
      <c r="AO16" s="96"/>
      <c r="AP16" s="92"/>
      <c r="AQ16" s="93">
        <v>0</v>
      </c>
      <c r="AR16" s="94"/>
      <c r="AS16" s="95">
        <f t="shared" si="194"/>
        <v>0</v>
      </c>
      <c r="AT16" s="94">
        <v>0</v>
      </c>
      <c r="AU16" s="96">
        <f t="shared" si="195"/>
        <v>0</v>
      </c>
      <c r="AV16" s="92"/>
      <c r="AW16" s="93">
        <v>0</v>
      </c>
      <c r="AX16" s="94"/>
      <c r="AY16" s="95">
        <f t="shared" si="196"/>
        <v>0</v>
      </c>
      <c r="AZ16" s="94">
        <v>0</v>
      </c>
      <c r="BA16" s="96">
        <f t="shared" si="197"/>
        <v>0</v>
      </c>
      <c r="BB16" s="92"/>
      <c r="BC16" s="93"/>
      <c r="BD16" s="94"/>
      <c r="BE16" s="95">
        <f t="shared" si="198"/>
        <v>0</v>
      </c>
      <c r="BF16" s="94">
        <v>0</v>
      </c>
      <c r="BG16" s="96">
        <f t="shared" si="199"/>
        <v>0</v>
      </c>
      <c r="BH16" s="92"/>
      <c r="BI16" s="93">
        <v>0</v>
      </c>
      <c r="BJ16" s="94"/>
      <c r="BK16" s="95">
        <f t="shared" si="200"/>
        <v>0</v>
      </c>
      <c r="BL16" s="94">
        <v>0</v>
      </c>
      <c r="BM16" s="96">
        <f t="shared" si="206"/>
        <v>0</v>
      </c>
      <c r="BN16" s="92"/>
      <c r="BO16" s="93">
        <v>0</v>
      </c>
      <c r="BP16" s="94">
        <v>0</v>
      </c>
      <c r="BQ16" s="95">
        <f t="shared" si="201"/>
        <v>0</v>
      </c>
      <c r="BR16" s="94">
        <v>0</v>
      </c>
      <c r="BS16" s="96"/>
      <c r="BT16" s="92"/>
      <c r="BU16" s="145">
        <f t="shared" si="202"/>
        <v>0</v>
      </c>
      <c r="BV16" s="95">
        <f t="shared" si="203"/>
        <v>0</v>
      </c>
      <c r="BW16" s="95">
        <f t="shared" si="204"/>
        <v>0</v>
      </c>
      <c r="BX16" s="95">
        <f t="shared" si="205"/>
        <v>0</v>
      </c>
      <c r="BY16" s="95">
        <f t="shared" si="205"/>
        <v>0</v>
      </c>
      <c r="BZ16" s="98">
        <f t="shared" si="205"/>
        <v>0</v>
      </c>
      <c r="CA16" s="88">
        <f t="shared" si="30"/>
        <v>0</v>
      </c>
      <c r="CB16" s="88">
        <f t="shared" si="31"/>
        <v>0</v>
      </c>
      <c r="CC16" s="88">
        <f t="shared" si="32"/>
        <v>0</v>
      </c>
      <c r="CD16" s="146">
        <f t="shared" si="33"/>
        <v>0</v>
      </c>
      <c r="CE16" s="146">
        <f t="shared" si="34"/>
        <v>0</v>
      </c>
      <c r="CF16" s="146">
        <f t="shared" si="35"/>
        <v>0</v>
      </c>
    </row>
    <row r="17" spans="1:84" outlineLevel="1" x14ac:dyDescent="0.4">
      <c r="A17" s="4" t="s">
        <v>38</v>
      </c>
      <c r="B17" s="54" t="s">
        <v>23</v>
      </c>
      <c r="C17" s="114">
        <v>0</v>
      </c>
      <c r="D17" s="115">
        <v>0</v>
      </c>
      <c r="E17" s="116">
        <f t="shared" si="1"/>
        <v>0</v>
      </c>
      <c r="F17" s="117">
        <f t="shared" si="177"/>
        <v>0</v>
      </c>
      <c r="G17" s="93">
        <v>0</v>
      </c>
      <c r="H17" s="94"/>
      <c r="I17" s="95">
        <f t="shared" si="178"/>
        <v>0</v>
      </c>
      <c r="J17" s="94">
        <v>0</v>
      </c>
      <c r="K17" s="94">
        <f t="shared" si="179"/>
        <v>0</v>
      </c>
      <c r="L17" s="92">
        <f t="shared" si="180"/>
        <v>0</v>
      </c>
      <c r="M17" s="93">
        <v>0</v>
      </c>
      <c r="N17" s="94"/>
      <c r="O17" s="95">
        <f t="shared" si="181"/>
        <v>0</v>
      </c>
      <c r="P17" s="94">
        <v>0</v>
      </c>
      <c r="Q17" s="94">
        <f t="shared" si="182"/>
        <v>0</v>
      </c>
      <c r="R17" s="92">
        <f t="shared" si="183"/>
        <v>0</v>
      </c>
      <c r="S17" s="93"/>
      <c r="T17" s="94"/>
      <c r="U17" s="95">
        <f t="shared" si="184"/>
        <v>0</v>
      </c>
      <c r="V17" s="94">
        <v>0</v>
      </c>
      <c r="W17" s="96">
        <f t="shared" si="185"/>
        <v>0</v>
      </c>
      <c r="X17" s="92">
        <f t="shared" si="186"/>
        <v>0</v>
      </c>
      <c r="Y17" s="93"/>
      <c r="Z17" s="94"/>
      <c r="AA17" s="95">
        <f t="shared" si="187"/>
        <v>0</v>
      </c>
      <c r="AB17" s="94">
        <v>0</v>
      </c>
      <c r="AC17" s="96">
        <f t="shared" si="188"/>
        <v>0</v>
      </c>
      <c r="AD17" s="92">
        <f t="shared" si="189"/>
        <v>0</v>
      </c>
      <c r="AE17" s="93">
        <v>0</v>
      </c>
      <c r="AF17" s="94"/>
      <c r="AG17" s="95">
        <f t="shared" si="190"/>
        <v>0</v>
      </c>
      <c r="AH17" s="94">
        <v>0</v>
      </c>
      <c r="AI17" s="96">
        <f t="shared" si="191"/>
        <v>0</v>
      </c>
      <c r="AJ17" s="92">
        <f t="shared" si="192"/>
        <v>0</v>
      </c>
      <c r="AK17" s="93">
        <v>0</v>
      </c>
      <c r="AL17" s="94"/>
      <c r="AM17" s="95">
        <f t="shared" si="193"/>
        <v>0</v>
      </c>
      <c r="AN17" s="94">
        <v>0</v>
      </c>
      <c r="AO17" s="96"/>
      <c r="AP17" s="92"/>
      <c r="AQ17" s="93">
        <v>0</v>
      </c>
      <c r="AR17" s="94"/>
      <c r="AS17" s="95">
        <f t="shared" si="194"/>
        <v>0</v>
      </c>
      <c r="AT17" s="94">
        <v>0</v>
      </c>
      <c r="AU17" s="96">
        <f t="shared" si="195"/>
        <v>0</v>
      </c>
      <c r="AV17" s="92"/>
      <c r="AW17" s="93">
        <v>0</v>
      </c>
      <c r="AX17" s="94"/>
      <c r="AY17" s="95">
        <f t="shared" si="196"/>
        <v>0</v>
      </c>
      <c r="AZ17" s="94">
        <v>0</v>
      </c>
      <c r="BA17" s="96">
        <f t="shared" si="197"/>
        <v>0</v>
      </c>
      <c r="BB17" s="92"/>
      <c r="BC17" s="93"/>
      <c r="BD17" s="94"/>
      <c r="BE17" s="95">
        <f t="shared" si="198"/>
        <v>0</v>
      </c>
      <c r="BF17" s="94">
        <v>0</v>
      </c>
      <c r="BG17" s="96">
        <f t="shared" si="199"/>
        <v>0</v>
      </c>
      <c r="BH17" s="92"/>
      <c r="BI17" s="93">
        <v>0</v>
      </c>
      <c r="BJ17" s="94"/>
      <c r="BK17" s="95">
        <f t="shared" si="200"/>
        <v>0</v>
      </c>
      <c r="BL17" s="94">
        <v>0</v>
      </c>
      <c r="BM17" s="96">
        <f t="shared" si="206"/>
        <v>0</v>
      </c>
      <c r="BN17" s="92"/>
      <c r="BO17" s="93">
        <v>4.6792441599999998E-2</v>
      </c>
      <c r="BP17" s="94">
        <v>0</v>
      </c>
      <c r="BQ17" s="95">
        <f t="shared" si="201"/>
        <v>4.6792441599999998E-2</v>
      </c>
      <c r="BR17" s="94">
        <v>0</v>
      </c>
      <c r="BS17" s="96"/>
      <c r="BT17" s="92"/>
      <c r="BU17" s="145">
        <f t="shared" si="202"/>
        <v>4.6792441599999998E-2</v>
      </c>
      <c r="BV17" s="95">
        <f t="shared" si="203"/>
        <v>0</v>
      </c>
      <c r="BW17" s="95">
        <f t="shared" si="204"/>
        <v>4.6792441599999998E-2</v>
      </c>
      <c r="BX17" s="95">
        <f t="shared" si="205"/>
        <v>0</v>
      </c>
      <c r="BY17" s="95">
        <f t="shared" si="205"/>
        <v>0</v>
      </c>
      <c r="BZ17" s="98">
        <f t="shared" si="205"/>
        <v>0</v>
      </c>
      <c r="CA17" s="88">
        <f t="shared" si="30"/>
        <v>4.6792441599999998E-2</v>
      </c>
      <c r="CB17" s="88">
        <f t="shared" si="31"/>
        <v>0</v>
      </c>
      <c r="CC17" s="88">
        <f t="shared" si="32"/>
        <v>0</v>
      </c>
      <c r="CD17" s="146">
        <f t="shared" si="33"/>
        <v>0</v>
      </c>
      <c r="CE17" s="146">
        <f t="shared" si="34"/>
        <v>0</v>
      </c>
      <c r="CF17" s="146">
        <f t="shared" si="35"/>
        <v>0</v>
      </c>
    </row>
    <row r="18" spans="1:84" outlineLevel="1" x14ac:dyDescent="0.4">
      <c r="A18" s="4" t="s">
        <v>39</v>
      </c>
      <c r="B18" s="54" t="s">
        <v>26</v>
      </c>
      <c r="C18" s="114">
        <v>0.75471699999999997</v>
      </c>
      <c r="D18" s="115">
        <v>3.9622639999999998</v>
      </c>
      <c r="E18" s="116">
        <f t="shared" si="1"/>
        <v>0.75471699999999997</v>
      </c>
      <c r="F18" s="117">
        <f t="shared" si="177"/>
        <v>0.75471699999999997</v>
      </c>
      <c r="G18" s="93">
        <v>-28.175019999999996</v>
      </c>
      <c r="H18" s="94"/>
      <c r="I18" s="95">
        <f t="shared" si="178"/>
        <v>-28.175019999999996</v>
      </c>
      <c r="J18" s="94">
        <v>0</v>
      </c>
      <c r="K18" s="94">
        <f t="shared" si="179"/>
        <v>-28.175019999999996</v>
      </c>
      <c r="L18" s="92">
        <f t="shared" si="180"/>
        <v>-28.175019999999996</v>
      </c>
      <c r="M18" s="93">
        <v>-9.9999999999999995E-7</v>
      </c>
      <c r="N18" s="94"/>
      <c r="O18" s="95">
        <f t="shared" si="181"/>
        <v>-9.9999999999999995E-7</v>
      </c>
      <c r="P18" s="94">
        <v>13.823549</v>
      </c>
      <c r="Q18" s="94">
        <f t="shared" si="182"/>
        <v>-9.9999999999999995E-7</v>
      </c>
      <c r="R18" s="92">
        <f t="shared" si="183"/>
        <v>-9.9999999999999995E-7</v>
      </c>
      <c r="S18" s="93"/>
      <c r="T18" s="94"/>
      <c r="U18" s="95">
        <f t="shared" si="184"/>
        <v>0</v>
      </c>
      <c r="V18" s="94">
        <v>32.070128000000004</v>
      </c>
      <c r="W18" s="96">
        <f t="shared" si="185"/>
        <v>0</v>
      </c>
      <c r="X18" s="92">
        <f t="shared" si="186"/>
        <v>0</v>
      </c>
      <c r="Y18" s="93">
        <v>7.0195709999999991</v>
      </c>
      <c r="Z18" s="94"/>
      <c r="AA18" s="95">
        <f t="shared" si="187"/>
        <v>7.0195709999999991</v>
      </c>
      <c r="AB18" s="94">
        <v>22.370691000000001</v>
      </c>
      <c r="AC18" s="96">
        <f t="shared" si="188"/>
        <v>7.0195709999999991</v>
      </c>
      <c r="AD18" s="92">
        <f t="shared" si="189"/>
        <v>7.0195709999999991</v>
      </c>
      <c r="AE18" s="93">
        <v>-1.7625260000000003</v>
      </c>
      <c r="AF18" s="94"/>
      <c r="AG18" s="95">
        <f t="shared" si="190"/>
        <v>-1.7625260000000003</v>
      </c>
      <c r="AH18" s="94">
        <v>91.487032000000013</v>
      </c>
      <c r="AI18" s="96">
        <f t="shared" si="191"/>
        <v>-1.7625260000000003</v>
      </c>
      <c r="AJ18" s="92">
        <f t="shared" si="192"/>
        <v>-1.7625260000000003</v>
      </c>
      <c r="AK18" s="93">
        <v>0.84248600000000007</v>
      </c>
      <c r="AL18" s="94"/>
      <c r="AM18" s="95">
        <f t="shared" si="193"/>
        <v>0.84248600000000007</v>
      </c>
      <c r="AN18" s="94">
        <v>220.90668499999995</v>
      </c>
      <c r="AO18" s="96">
        <f>SUM([2]自然堂合计!$J$48:$J$53)</f>
        <v>11.966666666666667</v>
      </c>
      <c r="AP18" s="92">
        <f>SUM([2]自然堂合计!$J$48:$J$53)</f>
        <v>11.966666666666667</v>
      </c>
      <c r="AQ18" s="93">
        <v>0.35171899999999995</v>
      </c>
      <c r="AR18" s="94"/>
      <c r="AS18" s="95">
        <f t="shared" si="194"/>
        <v>0.35171899999999995</v>
      </c>
      <c r="AT18" s="94">
        <v>13.128663000000001</v>
      </c>
      <c r="AU18" s="96">
        <f t="shared" si="195"/>
        <v>0.96666666666666667</v>
      </c>
      <c r="AV18" s="92">
        <f>SUM([2]自然堂合计!$K$48:$K$53)</f>
        <v>0.96666666666666667</v>
      </c>
      <c r="AW18" s="93">
        <v>0.87254799999999999</v>
      </c>
      <c r="AX18" s="94"/>
      <c r="AY18" s="95">
        <f t="shared" si="196"/>
        <v>0.87254799999999999</v>
      </c>
      <c r="AZ18" s="94">
        <v>-242.025744</v>
      </c>
      <c r="BA18" s="96">
        <f t="shared" si="197"/>
        <v>0.96666666666666667</v>
      </c>
      <c r="BB18" s="92">
        <f>SUM([2]自然堂合计!$L$48:$L$53)</f>
        <v>0.96666666666666667</v>
      </c>
      <c r="BC18" s="93">
        <f>2162.88/10000+10.24/10000</f>
        <v>0.21731200000000001</v>
      </c>
      <c r="BD18" s="94"/>
      <c r="BE18" s="95">
        <f t="shared" si="198"/>
        <v>0.21731200000000001</v>
      </c>
      <c r="BF18" s="94">
        <v>65.866223000000005</v>
      </c>
      <c r="BG18" s="96">
        <f t="shared" si="199"/>
        <v>0.96666666666666667</v>
      </c>
      <c r="BH18" s="92">
        <f>SUM([2]自然堂合计!$M$48:$M$53)</f>
        <v>0.96666666666666667</v>
      </c>
      <c r="BI18" s="93">
        <v>2.8755000000000003E-2</v>
      </c>
      <c r="BJ18" s="94"/>
      <c r="BK18" s="95">
        <f t="shared" si="200"/>
        <v>2.8755000000000003E-2</v>
      </c>
      <c r="BL18" s="94">
        <v>11.400667000000002</v>
      </c>
      <c r="BM18" s="96">
        <f t="shared" si="206"/>
        <v>0.96666666666666667</v>
      </c>
      <c r="BN18" s="92">
        <f>SUM([2]自然堂合计!$N$48:$N$53)</f>
        <v>0.96666666666666667</v>
      </c>
      <c r="BO18" s="93">
        <v>9.6319199999999991</v>
      </c>
      <c r="BP18" s="94">
        <v>0</v>
      </c>
      <c r="BQ18" s="95">
        <f t="shared" si="201"/>
        <v>9.6319199999999991</v>
      </c>
      <c r="BR18" s="94">
        <v>12.792452000000001</v>
      </c>
      <c r="BS18" s="96">
        <f>'[3]表2.2 变动执行预算-非项目 -自然堂'!$L$36</f>
        <v>0.87395170620130325</v>
      </c>
      <c r="BT18" s="92">
        <f>SUM([2]自然堂合计!$O$48:$O$53)</f>
        <v>0.96666666666666667</v>
      </c>
      <c r="BU18" s="145">
        <f t="shared" si="202"/>
        <v>-10.218519000000002</v>
      </c>
      <c r="BV18" s="95">
        <f t="shared" si="203"/>
        <v>0</v>
      </c>
      <c r="BW18" s="95">
        <f t="shared" si="204"/>
        <v>-10.218519000000002</v>
      </c>
      <c r="BX18" s="95">
        <f t="shared" si="205"/>
        <v>245.78260999999995</v>
      </c>
      <c r="BY18" s="95">
        <f t="shared" si="205"/>
        <v>-5.4559739604653625</v>
      </c>
      <c r="BZ18" s="98">
        <f t="shared" si="205"/>
        <v>-5.3632589999999993</v>
      </c>
      <c r="CA18" s="88">
        <f t="shared" si="30"/>
        <v>-10.218519000000002</v>
      </c>
      <c r="CB18" s="88">
        <f t="shared" si="31"/>
        <v>245.78260999999995</v>
      </c>
      <c r="CC18" s="88">
        <f t="shared" si="32"/>
        <v>-5.3632589999999993</v>
      </c>
      <c r="CD18" s="146">
        <f t="shared" si="33"/>
        <v>0</v>
      </c>
      <c r="CE18" s="146">
        <f t="shared" si="34"/>
        <v>0</v>
      </c>
      <c r="CF18" s="146">
        <f t="shared" si="35"/>
        <v>0</v>
      </c>
    </row>
    <row r="19" spans="1:84" outlineLevel="1" x14ac:dyDescent="0.4">
      <c r="A19" s="4" t="s">
        <v>40</v>
      </c>
      <c r="B19" s="54" t="s">
        <v>12</v>
      </c>
      <c r="C19" s="114">
        <v>3.5606190000000004</v>
      </c>
      <c r="D19" s="115">
        <v>0.4</v>
      </c>
      <c r="E19" s="116">
        <f t="shared" si="1"/>
        <v>3.5606190000000004</v>
      </c>
      <c r="F19" s="117">
        <f t="shared" si="177"/>
        <v>3.5606190000000004</v>
      </c>
      <c r="G19" s="93">
        <v>-15.180123999999999</v>
      </c>
      <c r="H19" s="94"/>
      <c r="I19" s="95">
        <f t="shared" si="178"/>
        <v>-15.180123999999999</v>
      </c>
      <c r="J19" s="94">
        <v>114.5</v>
      </c>
      <c r="K19" s="94">
        <f t="shared" si="179"/>
        <v>-15.180123999999999</v>
      </c>
      <c r="L19" s="92">
        <f t="shared" si="180"/>
        <v>-15.180123999999999</v>
      </c>
      <c r="M19" s="93">
        <v>0</v>
      </c>
      <c r="N19" s="94"/>
      <c r="O19" s="95">
        <f t="shared" si="181"/>
        <v>0</v>
      </c>
      <c r="P19" s="94">
        <v>6.4467999999999998E-2</v>
      </c>
      <c r="Q19" s="94">
        <f t="shared" si="182"/>
        <v>0</v>
      </c>
      <c r="R19" s="92">
        <f t="shared" si="183"/>
        <v>0</v>
      </c>
      <c r="S19" s="93">
        <v>0.77976500000000004</v>
      </c>
      <c r="T19" s="94"/>
      <c r="U19" s="95">
        <f t="shared" si="184"/>
        <v>0.77976500000000004</v>
      </c>
      <c r="V19" s="94">
        <v>-28.75</v>
      </c>
      <c r="W19" s="96">
        <f t="shared" si="185"/>
        <v>0.77976500000000004</v>
      </c>
      <c r="X19" s="92">
        <f t="shared" si="186"/>
        <v>0.77976500000000004</v>
      </c>
      <c r="Y19" s="93">
        <v>55.72</v>
      </c>
      <c r="Z19" s="94"/>
      <c r="AA19" s="95">
        <f t="shared" si="187"/>
        <v>55.72</v>
      </c>
      <c r="AB19" s="94">
        <v>-2.71</v>
      </c>
      <c r="AC19" s="96">
        <f t="shared" si="188"/>
        <v>55.72</v>
      </c>
      <c r="AD19" s="92">
        <f t="shared" si="189"/>
        <v>55.72</v>
      </c>
      <c r="AE19" s="93">
        <v>0</v>
      </c>
      <c r="AF19" s="94"/>
      <c r="AG19" s="95">
        <f t="shared" si="190"/>
        <v>0</v>
      </c>
      <c r="AH19" s="94">
        <v>171.45664399999998</v>
      </c>
      <c r="AI19" s="96">
        <f t="shared" si="191"/>
        <v>0</v>
      </c>
      <c r="AJ19" s="92">
        <f t="shared" si="192"/>
        <v>0</v>
      </c>
      <c r="AK19" s="93">
        <v>85.305660000000003</v>
      </c>
      <c r="AL19" s="94"/>
      <c r="AM19" s="95">
        <f t="shared" si="193"/>
        <v>85.305660000000003</v>
      </c>
      <c r="AN19" s="94">
        <v>-3.1636040000000021</v>
      </c>
      <c r="AO19" s="96">
        <f>SUM([2]自然堂合计!$J$61:$J$66)</f>
        <v>30</v>
      </c>
      <c r="AP19" s="92">
        <f>SUM([2]自然堂合计!$J$61:$J$66)</f>
        <v>30</v>
      </c>
      <c r="AQ19" s="93">
        <v>-1.1320760000000001</v>
      </c>
      <c r="AR19" s="94"/>
      <c r="AS19" s="95">
        <f t="shared" si="194"/>
        <v>-1.1320760000000001</v>
      </c>
      <c r="AT19" s="94">
        <v>-14.923210999999998</v>
      </c>
      <c r="AU19" s="96">
        <f t="shared" si="195"/>
        <v>0</v>
      </c>
      <c r="AV19" s="92">
        <f>SUM([2]自然堂合计!$K$61:$K$66)</f>
        <v>0</v>
      </c>
      <c r="AW19" s="93">
        <v>0.23008600000000001</v>
      </c>
      <c r="AX19" s="94"/>
      <c r="AY19" s="95">
        <f t="shared" si="196"/>
        <v>0.23008600000000001</v>
      </c>
      <c r="AZ19" s="94">
        <v>-39.465090999999994</v>
      </c>
      <c r="BA19" s="96">
        <f t="shared" si="197"/>
        <v>25</v>
      </c>
      <c r="BB19" s="92">
        <f>SUM([2]自然堂合计!$L$61:$L$66)</f>
        <v>25</v>
      </c>
      <c r="BC19" s="93">
        <v>0.1</v>
      </c>
      <c r="BD19" s="94"/>
      <c r="BE19" s="95">
        <f t="shared" si="198"/>
        <v>0.1</v>
      </c>
      <c r="BF19" s="94">
        <v>-21.347846000000001</v>
      </c>
      <c r="BG19" s="96">
        <f t="shared" si="199"/>
        <v>0</v>
      </c>
      <c r="BH19" s="92">
        <f>SUM([2]自然堂合计!$M$61:$M$66)</f>
        <v>0</v>
      </c>
      <c r="BI19" s="93">
        <v>-4.3309960000000007</v>
      </c>
      <c r="BJ19" s="94"/>
      <c r="BK19" s="95">
        <f t="shared" si="200"/>
        <v>-4.3309960000000007</v>
      </c>
      <c r="BL19" s="94">
        <v>-7.0095979999999996</v>
      </c>
      <c r="BM19" s="96">
        <f t="shared" si="206"/>
        <v>30</v>
      </c>
      <c r="BN19" s="92">
        <f>SUM([2]自然堂合计!$N$61:$N$66)</f>
        <v>30</v>
      </c>
      <c r="BO19" s="93">
        <v>10.168264000000001</v>
      </c>
      <c r="BP19" s="94">
        <v>0</v>
      </c>
      <c r="BQ19" s="95">
        <f t="shared" si="201"/>
        <v>10.168264000000001</v>
      </c>
      <c r="BR19" s="94">
        <v>1.430464</v>
      </c>
      <c r="BS19" s="96">
        <f>'[3]表2.2 变动执行预算-非项目 -自然堂'!$L$58</f>
        <v>10</v>
      </c>
      <c r="BT19" s="92">
        <f>SUM([2]自然堂合计!$O$61:$O$66)</f>
        <v>10</v>
      </c>
      <c r="BU19" s="145">
        <f t="shared" si="202"/>
        <v>135.22119800000002</v>
      </c>
      <c r="BV19" s="95">
        <f t="shared" si="203"/>
        <v>0</v>
      </c>
      <c r="BW19" s="95">
        <f t="shared" si="204"/>
        <v>135.22119800000002</v>
      </c>
      <c r="BX19" s="95">
        <f t="shared" si="205"/>
        <v>170.482226</v>
      </c>
      <c r="BY19" s="95">
        <f t="shared" si="205"/>
        <v>139.88025999999999</v>
      </c>
      <c r="BZ19" s="98">
        <f t="shared" si="205"/>
        <v>139.88025999999999</v>
      </c>
      <c r="CA19" s="88">
        <f t="shared" si="30"/>
        <v>135.22119799999999</v>
      </c>
      <c r="CB19" s="88">
        <f t="shared" si="31"/>
        <v>170.482226</v>
      </c>
      <c r="CC19" s="88">
        <f t="shared" si="32"/>
        <v>139.88025999999999</v>
      </c>
      <c r="CD19" s="146">
        <f t="shared" si="33"/>
        <v>0</v>
      </c>
      <c r="CE19" s="146">
        <f t="shared" si="34"/>
        <v>0</v>
      </c>
      <c r="CF19" s="146">
        <f t="shared" si="35"/>
        <v>0</v>
      </c>
    </row>
    <row r="20" spans="1:84" outlineLevel="1" x14ac:dyDescent="0.4">
      <c r="A20" s="4" t="s">
        <v>41</v>
      </c>
      <c r="B20" s="54" t="s">
        <v>11</v>
      </c>
      <c r="C20" s="114">
        <v>1042.1007930000001</v>
      </c>
      <c r="D20" s="115">
        <v>637.49572899999998</v>
      </c>
      <c r="E20" s="116">
        <f t="shared" si="1"/>
        <v>1042.1007930000001</v>
      </c>
      <c r="F20" s="117">
        <f t="shared" si="177"/>
        <v>1042.1007930000001</v>
      </c>
      <c r="G20" s="93">
        <v>538.76828399999988</v>
      </c>
      <c r="H20" s="94"/>
      <c r="I20" s="95">
        <f t="shared" si="178"/>
        <v>538.76828399999988</v>
      </c>
      <c r="J20" s="94">
        <v>878.39187100000004</v>
      </c>
      <c r="K20" s="94">
        <f t="shared" si="179"/>
        <v>538.76828399999988</v>
      </c>
      <c r="L20" s="92">
        <f t="shared" si="180"/>
        <v>538.76828399999988</v>
      </c>
      <c r="M20" s="93">
        <v>396.40754999999996</v>
      </c>
      <c r="N20" s="122"/>
      <c r="O20" s="95">
        <f t="shared" si="181"/>
        <v>396.40754999999996</v>
      </c>
      <c r="P20" s="94">
        <v>913.38441099999989</v>
      </c>
      <c r="Q20" s="94">
        <f t="shared" si="182"/>
        <v>396.40754999999996</v>
      </c>
      <c r="R20" s="92">
        <f t="shared" si="183"/>
        <v>396.40754999999996</v>
      </c>
      <c r="S20" s="93">
        <v>859.10716000585887</v>
      </c>
      <c r="T20" s="94"/>
      <c r="U20" s="95">
        <f t="shared" si="184"/>
        <v>859.10716000585887</v>
      </c>
      <c r="V20" s="94">
        <v>1349.8660550000002</v>
      </c>
      <c r="W20" s="96">
        <f t="shared" si="185"/>
        <v>859.10716000585887</v>
      </c>
      <c r="X20" s="92">
        <f t="shared" si="186"/>
        <v>859.10716000585887</v>
      </c>
      <c r="Y20" s="93">
        <v>670.17896800000017</v>
      </c>
      <c r="Z20" s="94"/>
      <c r="AA20" s="95">
        <f t="shared" si="187"/>
        <v>670.17896800000017</v>
      </c>
      <c r="AB20" s="94">
        <v>1815.331678</v>
      </c>
      <c r="AC20" s="96">
        <f t="shared" si="188"/>
        <v>670.17896800000017</v>
      </c>
      <c r="AD20" s="92">
        <f t="shared" si="189"/>
        <v>670.17896800000017</v>
      </c>
      <c r="AE20" s="93">
        <v>582.03795799999955</v>
      </c>
      <c r="AF20" s="94"/>
      <c r="AG20" s="95">
        <f t="shared" si="190"/>
        <v>582.03795799999955</v>
      </c>
      <c r="AH20" s="94">
        <v>889.25633200000004</v>
      </c>
      <c r="AI20" s="96">
        <f t="shared" si="191"/>
        <v>582.03795799999955</v>
      </c>
      <c r="AJ20" s="92">
        <f t="shared" si="192"/>
        <v>582.03795799999955</v>
      </c>
      <c r="AK20" s="93">
        <v>481.80480000000017</v>
      </c>
      <c r="AL20" s="94"/>
      <c r="AM20" s="95">
        <f t="shared" si="193"/>
        <v>481.80480000000017</v>
      </c>
      <c r="AN20" s="94">
        <v>695.42496899999992</v>
      </c>
      <c r="AO20" s="96">
        <f>SUM([2]自然堂合计!$J$67:$J$72)</f>
        <v>867.44255654310177</v>
      </c>
      <c r="AP20" s="92">
        <f>SUM([2]自然堂合计!$J$67:$J$72)</f>
        <v>867.44255654310177</v>
      </c>
      <c r="AQ20" s="93">
        <v>872.21944800000006</v>
      </c>
      <c r="AR20" s="94"/>
      <c r="AS20" s="95">
        <f t="shared" si="194"/>
        <v>872.21944800000006</v>
      </c>
      <c r="AT20" s="94">
        <v>1284.5342400009556</v>
      </c>
      <c r="AU20" s="96">
        <f t="shared" si="195"/>
        <v>796.54771986149399</v>
      </c>
      <c r="AV20" s="92">
        <f>SUM([2]自然堂合计!$K$67:$K$72)</f>
        <v>796.54771986149399</v>
      </c>
      <c r="AW20" s="93">
        <v>1045.8705020000002</v>
      </c>
      <c r="AX20" s="94"/>
      <c r="AY20" s="95">
        <f t="shared" si="196"/>
        <v>1045.8705020000002</v>
      </c>
      <c r="AZ20" s="94">
        <v>1523.328407</v>
      </c>
      <c r="BA20" s="96">
        <f t="shared" si="197"/>
        <v>875.83938585456895</v>
      </c>
      <c r="BB20" s="92">
        <f>SUM([2]自然堂合计!$L$67:$L$72)</f>
        <v>875.83938585456895</v>
      </c>
      <c r="BC20" s="93">
        <f>733.23114+165094.34/10000-22.64/10000</f>
        <v>749.73830999999996</v>
      </c>
      <c r="BD20" s="94"/>
      <c r="BE20" s="95">
        <f t="shared" si="198"/>
        <v>749.73830999999996</v>
      </c>
      <c r="BF20" s="94">
        <v>1392.040765</v>
      </c>
      <c r="BG20" s="96">
        <f t="shared" si="199"/>
        <v>882.42226792083</v>
      </c>
      <c r="BH20" s="92">
        <f>SUM([2]自然堂合计!$M$67:$M$72)</f>
        <v>882.42226792083</v>
      </c>
      <c r="BI20" s="93">
        <v>1003.149907</v>
      </c>
      <c r="BJ20" s="94"/>
      <c r="BK20" s="95">
        <f t="shared" si="200"/>
        <v>1003.149907</v>
      </c>
      <c r="BL20" s="94">
        <v>1511.5812100000001</v>
      </c>
      <c r="BM20" s="96">
        <f>BN20+7.03470543082152</f>
        <v>1079.0853073585774</v>
      </c>
      <c r="BN20" s="92">
        <f>SUM([2]自然堂合计!$N$67:$N$72)</f>
        <v>1072.0506019277559</v>
      </c>
      <c r="BO20" s="93">
        <f>1401.601426+2239</f>
        <v>3640.6014260000002</v>
      </c>
      <c r="BP20" s="94">
        <v>0</v>
      </c>
      <c r="BQ20" s="95">
        <f t="shared" si="201"/>
        <v>3640.6014260000002</v>
      </c>
      <c r="BR20" s="94">
        <v>2171.2836769999999</v>
      </c>
      <c r="BS20" s="96">
        <f>'[3]表2.2 变动执行预算-非项目 -自然堂'!$L$59+'[3]表2.2 变动执行预算-非项目 -自然堂'!$L$61+'[3]表2.2 变动执行预算-非项目 -自然堂'!$L$64+'[3]执行预算审核表-自然堂'!$F$25</f>
        <v>740.78665446605237</v>
      </c>
      <c r="BT20" s="92">
        <f>SUM([2]自然堂合计!$O$67:$O$72)</f>
        <v>810.56421791626508</v>
      </c>
      <c r="BU20" s="145">
        <f t="shared" si="202"/>
        <v>11881.985106005859</v>
      </c>
      <c r="BV20" s="95">
        <f t="shared" si="203"/>
        <v>0</v>
      </c>
      <c r="BW20" s="95">
        <f t="shared" si="204"/>
        <v>11881.985106005859</v>
      </c>
      <c r="BX20" s="95">
        <f t="shared" si="205"/>
        <v>15061.919344000953</v>
      </c>
      <c r="BY20" s="95">
        <f t="shared" si="205"/>
        <v>9330.7246050104804</v>
      </c>
      <c r="BZ20" s="98">
        <f t="shared" si="205"/>
        <v>9393.4674630298723</v>
      </c>
      <c r="CA20" s="88">
        <f t="shared" si="30"/>
        <v>11881.985106005857</v>
      </c>
      <c r="CB20" s="88">
        <f t="shared" si="31"/>
        <v>15061.919344000953</v>
      </c>
      <c r="CC20" s="88">
        <f t="shared" si="32"/>
        <v>9393.4674630298723</v>
      </c>
      <c r="CD20" s="146">
        <f t="shared" si="33"/>
        <v>0</v>
      </c>
      <c r="CE20" s="146">
        <f t="shared" si="34"/>
        <v>0</v>
      </c>
      <c r="CF20" s="146">
        <f t="shared" si="35"/>
        <v>0</v>
      </c>
    </row>
    <row r="21" spans="1:84" outlineLevel="1" x14ac:dyDescent="0.4">
      <c r="A21" s="4" t="s">
        <v>42</v>
      </c>
      <c r="B21" s="53" t="s">
        <v>31</v>
      </c>
      <c r="C21" s="114">
        <v>0</v>
      </c>
      <c r="D21" s="115">
        <v>0</v>
      </c>
      <c r="E21" s="116">
        <f t="shared" si="1"/>
        <v>0</v>
      </c>
      <c r="F21" s="117">
        <f t="shared" si="177"/>
        <v>0</v>
      </c>
      <c r="G21" s="93">
        <v>40.313170999999997</v>
      </c>
      <c r="H21" s="94"/>
      <c r="I21" s="95">
        <f t="shared" si="178"/>
        <v>40.313170999999997</v>
      </c>
      <c r="J21" s="94">
        <v>0</v>
      </c>
      <c r="K21" s="94">
        <f t="shared" si="179"/>
        <v>40.313170999999997</v>
      </c>
      <c r="L21" s="92">
        <f t="shared" si="180"/>
        <v>40.313170999999997</v>
      </c>
      <c r="M21" s="93">
        <v>7.3254229999999998</v>
      </c>
      <c r="N21" s="94"/>
      <c r="O21" s="95">
        <f t="shared" si="181"/>
        <v>7.3254229999999998</v>
      </c>
      <c r="P21" s="94">
        <v>0</v>
      </c>
      <c r="Q21" s="94">
        <f t="shared" si="182"/>
        <v>7.3254229999999998</v>
      </c>
      <c r="R21" s="92">
        <f t="shared" si="183"/>
        <v>7.3254229999999998</v>
      </c>
      <c r="S21" s="93">
        <v>7.3197479999999997</v>
      </c>
      <c r="T21" s="94"/>
      <c r="U21" s="95">
        <f t="shared" si="184"/>
        <v>7.3197479999999997</v>
      </c>
      <c r="V21" s="94">
        <v>0</v>
      </c>
      <c r="W21" s="96">
        <f t="shared" si="185"/>
        <v>7.3197479999999997</v>
      </c>
      <c r="X21" s="92">
        <f t="shared" si="186"/>
        <v>7.3197479999999997</v>
      </c>
      <c r="Y21" s="93">
        <v>7.3683619999999994</v>
      </c>
      <c r="Z21" s="94"/>
      <c r="AA21" s="95">
        <f t="shared" si="187"/>
        <v>7.3683619999999994</v>
      </c>
      <c r="AB21" s="94">
        <v>0</v>
      </c>
      <c r="AC21" s="96">
        <f t="shared" si="188"/>
        <v>7.3683619999999994</v>
      </c>
      <c r="AD21" s="92">
        <f t="shared" si="189"/>
        <v>7.3683619999999994</v>
      </c>
      <c r="AE21" s="93">
        <v>14.767772000000001</v>
      </c>
      <c r="AF21" s="94"/>
      <c r="AG21" s="95">
        <f t="shared" si="190"/>
        <v>14.767772000000001</v>
      </c>
      <c r="AH21" s="94">
        <v>9.5810680000000001</v>
      </c>
      <c r="AI21" s="96">
        <f t="shared" si="191"/>
        <v>14.767772000000001</v>
      </c>
      <c r="AJ21" s="92">
        <f t="shared" si="192"/>
        <v>14.767772000000001</v>
      </c>
      <c r="AK21" s="93">
        <v>-7.5000000000000002E-4</v>
      </c>
      <c r="AL21" s="94"/>
      <c r="AM21" s="95">
        <f t="shared" si="193"/>
        <v>-7.5000000000000002E-4</v>
      </c>
      <c r="AN21" s="94">
        <v>0</v>
      </c>
      <c r="AO21" s="96"/>
      <c r="AP21" s="92"/>
      <c r="AQ21" s="93">
        <v>0</v>
      </c>
      <c r="AR21" s="94"/>
      <c r="AS21" s="95">
        <f t="shared" si="194"/>
        <v>0</v>
      </c>
      <c r="AT21" s="94">
        <v>0</v>
      </c>
      <c r="AU21" s="96">
        <f t="shared" si="195"/>
        <v>0</v>
      </c>
      <c r="AV21" s="92"/>
      <c r="AW21" s="93">
        <v>0</v>
      </c>
      <c r="AX21" s="94"/>
      <c r="AY21" s="95">
        <f t="shared" si="196"/>
        <v>0</v>
      </c>
      <c r="AZ21" s="94">
        <v>0</v>
      </c>
      <c r="BA21" s="96">
        <f t="shared" si="197"/>
        <v>0</v>
      </c>
      <c r="BB21" s="92"/>
      <c r="BC21" s="93"/>
      <c r="BD21" s="94"/>
      <c r="BE21" s="95">
        <f t="shared" si="198"/>
        <v>0</v>
      </c>
      <c r="BF21" s="94">
        <v>0.166184</v>
      </c>
      <c r="BG21" s="96">
        <f t="shared" si="199"/>
        <v>0</v>
      </c>
      <c r="BH21" s="92"/>
      <c r="BI21" s="93">
        <v>0</v>
      </c>
      <c r="BJ21" s="94"/>
      <c r="BK21" s="95">
        <f t="shared" si="200"/>
        <v>0</v>
      </c>
      <c r="BL21" s="94">
        <v>14.651821</v>
      </c>
      <c r="BM21" s="96">
        <f t="shared" si="206"/>
        <v>0</v>
      </c>
      <c r="BN21" s="92"/>
      <c r="BO21" s="93">
        <v>0</v>
      </c>
      <c r="BP21" s="94">
        <v>0</v>
      </c>
      <c r="BQ21" s="95">
        <f t="shared" si="201"/>
        <v>0</v>
      </c>
      <c r="BR21" s="94">
        <v>14.651596</v>
      </c>
      <c r="BS21" s="96"/>
      <c r="BT21" s="92"/>
      <c r="BU21" s="145">
        <f t="shared" si="202"/>
        <v>77.09372599999999</v>
      </c>
      <c r="BV21" s="95">
        <f t="shared" si="203"/>
        <v>0</v>
      </c>
      <c r="BW21" s="95">
        <f t="shared" si="204"/>
        <v>77.09372599999999</v>
      </c>
      <c r="BX21" s="95">
        <f t="shared" si="205"/>
        <v>39.050668999999999</v>
      </c>
      <c r="BY21" s="95">
        <f t="shared" si="205"/>
        <v>77.094475999999986</v>
      </c>
      <c r="BZ21" s="98">
        <f t="shared" si="205"/>
        <v>77.094475999999986</v>
      </c>
      <c r="CA21" s="88">
        <f t="shared" si="30"/>
        <v>77.09372599999999</v>
      </c>
      <c r="CB21" s="88">
        <f t="shared" si="31"/>
        <v>39.050668999999999</v>
      </c>
      <c r="CC21" s="88">
        <f t="shared" si="32"/>
        <v>77.094475999999986</v>
      </c>
      <c r="CD21" s="146">
        <f t="shared" si="33"/>
        <v>0</v>
      </c>
      <c r="CE21" s="146">
        <f t="shared" si="34"/>
        <v>0</v>
      </c>
      <c r="CF21" s="146">
        <f t="shared" si="35"/>
        <v>0</v>
      </c>
    </row>
    <row r="22" spans="1:84" outlineLevel="1" x14ac:dyDescent="0.4">
      <c r="A22" s="4" t="s">
        <v>43</v>
      </c>
      <c r="B22" s="53" t="s">
        <v>32</v>
      </c>
      <c r="C22" s="114">
        <v>129.6509575</v>
      </c>
      <c r="D22" s="115">
        <v>34.174345999999993</v>
      </c>
      <c r="E22" s="116">
        <f t="shared" si="1"/>
        <v>129.6509575</v>
      </c>
      <c r="F22" s="117">
        <f t="shared" si="177"/>
        <v>129.6509575</v>
      </c>
      <c r="G22" s="93">
        <v>264.45105700000005</v>
      </c>
      <c r="H22" s="94"/>
      <c r="I22" s="95">
        <f t="shared" si="178"/>
        <v>264.45105700000005</v>
      </c>
      <c r="J22" s="94">
        <v>64.692020999999997</v>
      </c>
      <c r="K22" s="94">
        <f t="shared" si="179"/>
        <v>264.45105700000005</v>
      </c>
      <c r="L22" s="92">
        <f t="shared" si="180"/>
        <v>264.45105700000005</v>
      </c>
      <c r="M22" s="93">
        <v>110.208427</v>
      </c>
      <c r="N22" s="94"/>
      <c r="O22" s="95">
        <f t="shared" si="181"/>
        <v>110.208427</v>
      </c>
      <c r="P22" s="94">
        <v>159.91884200000004</v>
      </c>
      <c r="Q22" s="94">
        <f t="shared" si="182"/>
        <v>110.208427</v>
      </c>
      <c r="R22" s="92">
        <f t="shared" si="183"/>
        <v>110.208427</v>
      </c>
      <c r="S22" s="93">
        <v>107.49004099999999</v>
      </c>
      <c r="T22" s="94"/>
      <c r="U22" s="95">
        <f t="shared" si="184"/>
        <v>107.49004099999999</v>
      </c>
      <c r="V22" s="94">
        <v>199.07326399999999</v>
      </c>
      <c r="W22" s="96">
        <f t="shared" si="185"/>
        <v>107.49004099999999</v>
      </c>
      <c r="X22" s="92">
        <f t="shared" si="186"/>
        <v>107.49004099999999</v>
      </c>
      <c r="Y22" s="93">
        <f>116.1121115+15975/20000</f>
        <v>116.9108615</v>
      </c>
      <c r="Z22" s="94"/>
      <c r="AA22" s="95">
        <f t="shared" si="187"/>
        <v>116.9108615</v>
      </c>
      <c r="AB22" s="94">
        <v>195.17313700000005</v>
      </c>
      <c r="AC22" s="96">
        <f t="shared" si="188"/>
        <v>116.9108615</v>
      </c>
      <c r="AD22" s="92">
        <f t="shared" si="189"/>
        <v>116.9108615</v>
      </c>
      <c r="AE22" s="93">
        <v>100.261303</v>
      </c>
      <c r="AF22" s="94"/>
      <c r="AG22" s="95">
        <f t="shared" si="190"/>
        <v>100.261303</v>
      </c>
      <c r="AH22" s="94">
        <v>221.09913300000005</v>
      </c>
      <c r="AI22" s="96">
        <f t="shared" si="191"/>
        <v>100.261303</v>
      </c>
      <c r="AJ22" s="92">
        <f t="shared" si="192"/>
        <v>100.261303</v>
      </c>
      <c r="AK22" s="93">
        <f>153.540916888705+38658.43/10000</f>
        <v>157.40675988870501</v>
      </c>
      <c r="AL22" s="94"/>
      <c r="AM22" s="95">
        <f t="shared" si="193"/>
        <v>157.40675988870501</v>
      </c>
      <c r="AN22" s="94">
        <v>55.182385570000029</v>
      </c>
      <c r="AO22" s="96">
        <f>[2]自然堂合计!$J$74+[2]自然堂合计!$J$75</f>
        <v>196.9028121575017</v>
      </c>
      <c r="AP22" s="92">
        <f>[2]自然堂合计!$J$74+[2]自然堂合计!$J$75</f>
        <v>196.9028121575017</v>
      </c>
      <c r="AQ22" s="119">
        <f>168.440663378232+163445.22/10000</f>
        <v>184.785185378232</v>
      </c>
      <c r="AR22" s="94"/>
      <c r="AS22" s="95">
        <f t="shared" si="194"/>
        <v>184.785185378232</v>
      </c>
      <c r="AT22" s="94">
        <v>163.398526</v>
      </c>
      <c r="AU22" s="96">
        <f t="shared" si="195"/>
        <v>213.06686226118055</v>
      </c>
      <c r="AV22" s="92">
        <f>[2]自然堂合计!$K$74+[2]自然堂合计!$K$75</f>
        <v>213.06686226118055</v>
      </c>
      <c r="AW22" s="93">
        <f>201.9100766727+15900/10000</f>
        <v>203.5000766727</v>
      </c>
      <c r="AX22" s="94"/>
      <c r="AY22" s="95">
        <f t="shared" si="196"/>
        <v>203.5000766727</v>
      </c>
      <c r="AZ22" s="94">
        <v>167.95396100000002</v>
      </c>
      <c r="BA22" s="96">
        <f t="shared" si="197"/>
        <v>213.06686226118055</v>
      </c>
      <c r="BB22" s="92">
        <f>[2]自然堂合计!$L$74+[2]自然堂合计!$L$75</f>
        <v>213.06686226118055</v>
      </c>
      <c r="BC22" s="93">
        <f>197.08611712+38791.62/10000</f>
        <v>200.96527912000002</v>
      </c>
      <c r="BD22" s="94"/>
      <c r="BE22" s="95">
        <f t="shared" si="198"/>
        <v>200.96527912000002</v>
      </c>
      <c r="BF22" s="94">
        <v>189.983878124</v>
      </c>
      <c r="BG22" s="96">
        <f t="shared" si="199"/>
        <v>213.06686226118055</v>
      </c>
      <c r="BH22" s="92">
        <f>[2]自然堂合计!$M$74+[2]自然堂合计!$M$75</f>
        <v>213.06686226118055</v>
      </c>
      <c r="BI22" s="93">
        <v>146.20307264000002</v>
      </c>
      <c r="BJ22" s="94"/>
      <c r="BK22" s="95">
        <f t="shared" si="200"/>
        <v>146.20307264000002</v>
      </c>
      <c r="BL22" s="94">
        <v>178.46454400000002</v>
      </c>
      <c r="BM22" s="96">
        <f t="shared" si="206"/>
        <v>213.06686226118055</v>
      </c>
      <c r="BN22" s="92">
        <f>[2]自然堂合计!$N$74+[2]自然堂合计!$N$75</f>
        <v>213.06686226118055</v>
      </c>
      <c r="BO22" s="93">
        <v>302.5390892800001</v>
      </c>
      <c r="BP22" s="94">
        <v>0</v>
      </c>
      <c r="BQ22" s="95">
        <f t="shared" si="201"/>
        <v>302.5390892800001</v>
      </c>
      <c r="BR22" s="94">
        <v>383.64741496199997</v>
      </c>
      <c r="BS22" s="96">
        <f>[3]人资差旅分摊!$D$5+[2]自然堂合计!$O$74</f>
        <v>217.07352045479959</v>
      </c>
      <c r="BT22" s="92">
        <f>[2]自然堂合计!$O$74+[2]自然堂合计!$O$75</f>
        <v>213.06686226118055</v>
      </c>
      <c r="BU22" s="145">
        <f t="shared" si="202"/>
        <v>2024.3721099796373</v>
      </c>
      <c r="BV22" s="95">
        <f t="shared" si="203"/>
        <v>0</v>
      </c>
      <c r="BW22" s="95">
        <f t="shared" si="204"/>
        <v>2024.3721099796373</v>
      </c>
      <c r="BX22" s="95">
        <f t="shared" si="205"/>
        <v>2012.7614526560001</v>
      </c>
      <c r="BY22" s="95">
        <f t="shared" si="205"/>
        <v>2095.2164286570242</v>
      </c>
      <c r="BZ22" s="98">
        <f t="shared" si="205"/>
        <v>2091.2097704634048</v>
      </c>
      <c r="CA22" s="88">
        <f t="shared" si="30"/>
        <v>2024.3721099796373</v>
      </c>
      <c r="CB22" s="88">
        <f t="shared" si="31"/>
        <v>2012.7614526560001</v>
      </c>
      <c r="CC22" s="88">
        <f t="shared" si="32"/>
        <v>2091.2097704634048</v>
      </c>
      <c r="CD22" s="146">
        <f t="shared" si="33"/>
        <v>0</v>
      </c>
      <c r="CE22" s="146">
        <f t="shared" si="34"/>
        <v>0</v>
      </c>
      <c r="CF22" s="146">
        <f t="shared" si="35"/>
        <v>0</v>
      </c>
    </row>
    <row r="23" spans="1:84" outlineLevel="1" x14ac:dyDescent="0.4">
      <c r="A23" s="4" t="s">
        <v>44</v>
      </c>
      <c r="B23" s="54" t="s">
        <v>10</v>
      </c>
      <c r="C23" s="114">
        <v>1.5637790000000003</v>
      </c>
      <c r="D23" s="115">
        <v>9.7500000000000003E-2</v>
      </c>
      <c r="E23" s="116">
        <f t="shared" si="1"/>
        <v>1.5637790000000003</v>
      </c>
      <c r="F23" s="117">
        <f t="shared" si="177"/>
        <v>1.5637790000000003</v>
      </c>
      <c r="G23" s="93">
        <v>0.28431999999999996</v>
      </c>
      <c r="H23" s="94"/>
      <c r="I23" s="95">
        <f t="shared" si="178"/>
        <v>0.28431999999999996</v>
      </c>
      <c r="J23" s="94">
        <v>0.90480000000000005</v>
      </c>
      <c r="K23" s="94">
        <f t="shared" si="179"/>
        <v>0.28431999999999996</v>
      </c>
      <c r="L23" s="92">
        <f t="shared" si="180"/>
        <v>0.28431999999999996</v>
      </c>
      <c r="M23" s="93">
        <v>31.856186000000005</v>
      </c>
      <c r="N23" s="94"/>
      <c r="O23" s="95">
        <f t="shared" si="181"/>
        <v>31.856186000000005</v>
      </c>
      <c r="P23" s="94">
        <v>0.67421799999999998</v>
      </c>
      <c r="Q23" s="94">
        <f t="shared" si="182"/>
        <v>31.856186000000005</v>
      </c>
      <c r="R23" s="92">
        <f t="shared" si="183"/>
        <v>31.856186000000005</v>
      </c>
      <c r="S23" s="93">
        <v>5.9021700000000008</v>
      </c>
      <c r="T23" s="94"/>
      <c r="U23" s="95">
        <f t="shared" si="184"/>
        <v>5.9021700000000008</v>
      </c>
      <c r="V23" s="94">
        <v>0</v>
      </c>
      <c r="W23" s="96">
        <f t="shared" si="185"/>
        <v>5.9021700000000008</v>
      </c>
      <c r="X23" s="92">
        <f t="shared" si="186"/>
        <v>5.9021700000000008</v>
      </c>
      <c r="Y23" s="93">
        <v>30.688209999999998</v>
      </c>
      <c r="Z23" s="94"/>
      <c r="AA23" s="95">
        <f t="shared" si="187"/>
        <v>30.688209999999998</v>
      </c>
      <c r="AB23" s="94">
        <v>5.5136260000000004</v>
      </c>
      <c r="AC23" s="96">
        <f t="shared" si="188"/>
        <v>30.688209999999998</v>
      </c>
      <c r="AD23" s="92">
        <f t="shared" si="189"/>
        <v>30.688209999999998</v>
      </c>
      <c r="AE23" s="93">
        <v>-30.506233000000002</v>
      </c>
      <c r="AF23" s="94"/>
      <c r="AG23" s="95">
        <f t="shared" si="190"/>
        <v>-30.506233000000002</v>
      </c>
      <c r="AH23" s="94">
        <v>1.107162</v>
      </c>
      <c r="AI23" s="96">
        <f t="shared" si="191"/>
        <v>-30.506233000000002</v>
      </c>
      <c r="AJ23" s="92">
        <f t="shared" si="192"/>
        <v>-30.506233000000002</v>
      </c>
      <c r="AK23" s="93">
        <v>5.0000680000000006</v>
      </c>
      <c r="AL23" s="94"/>
      <c r="AM23" s="95">
        <f t="shared" si="193"/>
        <v>5.0000680000000006</v>
      </c>
      <c r="AN23" s="94">
        <v>6.1274380000000006</v>
      </c>
      <c r="AO23" s="96">
        <f>[2]自然堂合计!$J$77</f>
        <v>10.5</v>
      </c>
      <c r="AP23" s="92">
        <f>[2]自然堂合计!$J$77</f>
        <v>10.5</v>
      </c>
      <c r="AQ23" s="93">
        <v>1.0964510000000001</v>
      </c>
      <c r="AR23" s="94"/>
      <c r="AS23" s="95">
        <f t="shared" si="194"/>
        <v>1.0964510000000001</v>
      </c>
      <c r="AT23" s="94">
        <v>0</v>
      </c>
      <c r="AU23" s="96">
        <f t="shared" si="195"/>
        <v>10.5</v>
      </c>
      <c r="AV23" s="92">
        <f>[2]自然堂合计!$K$77</f>
        <v>10.5</v>
      </c>
      <c r="AW23" s="93">
        <v>0.49188300000000001</v>
      </c>
      <c r="AX23" s="94"/>
      <c r="AY23" s="95">
        <f t="shared" si="196"/>
        <v>0.49188300000000001</v>
      </c>
      <c r="AZ23" s="94">
        <v>0</v>
      </c>
      <c r="BA23" s="96">
        <f t="shared" si="197"/>
        <v>10.5</v>
      </c>
      <c r="BB23" s="92">
        <f>[2]自然堂合计!$L$77</f>
        <v>10.5</v>
      </c>
      <c r="BC23" s="93">
        <v>0.11987200000000002</v>
      </c>
      <c r="BD23" s="94"/>
      <c r="BE23" s="95">
        <f t="shared" si="198"/>
        <v>0.11987200000000002</v>
      </c>
      <c r="BF23" s="94">
        <v>7.2579999999999992E-2</v>
      </c>
      <c r="BG23" s="96">
        <f t="shared" si="199"/>
        <v>10.5</v>
      </c>
      <c r="BH23" s="92">
        <f>[2]自然堂合计!$M$77</f>
        <v>10.5</v>
      </c>
      <c r="BI23" s="93">
        <v>0.49720447999999995</v>
      </c>
      <c r="BJ23" s="94"/>
      <c r="BK23" s="95">
        <f t="shared" si="200"/>
        <v>0.49720447999999995</v>
      </c>
      <c r="BL23" s="94">
        <v>3.8499380000000003</v>
      </c>
      <c r="BM23" s="96">
        <f t="shared" si="206"/>
        <v>10.5</v>
      </c>
      <c r="BN23" s="92">
        <f>[2]自然堂合计!$N$77</f>
        <v>10.5</v>
      </c>
      <c r="BO23" s="93">
        <v>0.35124946400000001</v>
      </c>
      <c r="BP23" s="94">
        <v>0</v>
      </c>
      <c r="BQ23" s="95">
        <f t="shared" si="201"/>
        <v>0.35124946400000001</v>
      </c>
      <c r="BR23" s="94">
        <v>44.875859999999996</v>
      </c>
      <c r="BS23" s="96">
        <f>BT23</f>
        <v>10.5</v>
      </c>
      <c r="BT23" s="92">
        <f>[2]自然堂合计!$O$77</f>
        <v>10.5</v>
      </c>
      <c r="BU23" s="145">
        <f t="shared" si="202"/>
        <v>47.345159944000002</v>
      </c>
      <c r="BV23" s="95">
        <f t="shared" si="203"/>
        <v>0</v>
      </c>
      <c r="BW23" s="95">
        <f t="shared" si="204"/>
        <v>47.345159944000002</v>
      </c>
      <c r="BX23" s="95">
        <f t="shared" si="205"/>
        <v>63.223121999999996</v>
      </c>
      <c r="BY23" s="95">
        <f t="shared" si="205"/>
        <v>102.788432</v>
      </c>
      <c r="BZ23" s="98">
        <f t="shared" si="205"/>
        <v>102.788432</v>
      </c>
      <c r="CA23" s="88">
        <f t="shared" si="30"/>
        <v>47.345159944000009</v>
      </c>
      <c r="CB23" s="88">
        <f t="shared" si="31"/>
        <v>63.223121999999996</v>
      </c>
      <c r="CC23" s="88">
        <f t="shared" si="32"/>
        <v>102.788432</v>
      </c>
      <c r="CD23" s="146">
        <f t="shared" si="33"/>
        <v>0</v>
      </c>
      <c r="CE23" s="146">
        <f t="shared" si="34"/>
        <v>0</v>
      </c>
      <c r="CF23" s="146">
        <f t="shared" si="35"/>
        <v>0</v>
      </c>
    </row>
    <row r="24" spans="1:84" outlineLevel="1" x14ac:dyDescent="0.4">
      <c r="A24" s="4" t="s">
        <v>45</v>
      </c>
      <c r="B24" s="50" t="s">
        <v>7</v>
      </c>
      <c r="C24" s="114">
        <v>45.668726999999976</v>
      </c>
      <c r="D24" s="115">
        <v>52.799755000000005</v>
      </c>
      <c r="E24" s="116">
        <f t="shared" si="1"/>
        <v>45.668726999999976</v>
      </c>
      <c r="F24" s="117">
        <f t="shared" si="177"/>
        <v>45.668726999999976</v>
      </c>
      <c r="G24" s="93">
        <v>17.582314999999998</v>
      </c>
      <c r="H24" s="94"/>
      <c r="I24" s="95">
        <f t="shared" si="178"/>
        <v>17.582314999999998</v>
      </c>
      <c r="J24" s="94">
        <v>38.152068999999997</v>
      </c>
      <c r="K24" s="94">
        <f t="shared" si="179"/>
        <v>17.582314999999998</v>
      </c>
      <c r="L24" s="92">
        <f t="shared" si="180"/>
        <v>17.582314999999998</v>
      </c>
      <c r="M24" s="93">
        <v>19.952182000000001</v>
      </c>
      <c r="N24" s="94"/>
      <c r="O24" s="95">
        <f t="shared" si="181"/>
        <v>19.952182000000001</v>
      </c>
      <c r="P24" s="94">
        <v>34.956125999999998</v>
      </c>
      <c r="Q24" s="94">
        <f t="shared" si="182"/>
        <v>19.952182000000001</v>
      </c>
      <c r="R24" s="92">
        <f t="shared" si="183"/>
        <v>19.952182000000001</v>
      </c>
      <c r="S24" s="93">
        <v>37.561268000000005</v>
      </c>
      <c r="T24" s="94"/>
      <c r="U24" s="95">
        <f t="shared" si="184"/>
        <v>37.561268000000005</v>
      </c>
      <c r="V24" s="94">
        <v>40.891278</v>
      </c>
      <c r="W24" s="96">
        <f t="shared" si="185"/>
        <v>37.561268000000005</v>
      </c>
      <c r="X24" s="92">
        <f t="shared" si="186"/>
        <v>37.561268000000005</v>
      </c>
      <c r="Y24" s="93">
        <v>45.577930000000016</v>
      </c>
      <c r="Z24" s="94"/>
      <c r="AA24" s="95">
        <f t="shared" si="187"/>
        <v>45.577930000000016</v>
      </c>
      <c r="AB24" s="94">
        <v>40.104836999999996</v>
      </c>
      <c r="AC24" s="96">
        <f t="shared" si="188"/>
        <v>45.577930000000016</v>
      </c>
      <c r="AD24" s="92">
        <f t="shared" si="189"/>
        <v>45.577930000000016</v>
      </c>
      <c r="AE24" s="93">
        <v>31.322004999999994</v>
      </c>
      <c r="AF24" s="94"/>
      <c r="AG24" s="95">
        <f t="shared" si="190"/>
        <v>31.322004999999994</v>
      </c>
      <c r="AH24" s="94">
        <v>36.283740999999999</v>
      </c>
      <c r="AI24" s="96">
        <f t="shared" si="191"/>
        <v>31.322004999999994</v>
      </c>
      <c r="AJ24" s="92">
        <f t="shared" si="192"/>
        <v>31.322004999999994</v>
      </c>
      <c r="AK24" s="93">
        <v>27.679439000000002</v>
      </c>
      <c r="AL24" s="94"/>
      <c r="AM24" s="95">
        <f t="shared" si="193"/>
        <v>27.679439000000002</v>
      </c>
      <c r="AN24" s="94">
        <v>61.194090999999993</v>
      </c>
      <c r="AO24" s="96">
        <f>[2]自然堂合计!$J$78</f>
        <v>49.581493778775815</v>
      </c>
      <c r="AP24" s="92">
        <f>[2]自然堂合计!$J$78</f>
        <v>49.581493778775815</v>
      </c>
      <c r="AQ24" s="93">
        <v>56.759989000000004</v>
      </c>
      <c r="AR24" s="94"/>
      <c r="AS24" s="95">
        <f t="shared" si="194"/>
        <v>56.759989000000004</v>
      </c>
      <c r="AT24" s="94">
        <v>44.607287000000014</v>
      </c>
      <c r="AU24" s="96">
        <f t="shared" si="195"/>
        <v>30.463982300884958</v>
      </c>
      <c r="AV24" s="92">
        <f>[2]自然堂合计!$K$78</f>
        <v>30.463982300884958</v>
      </c>
      <c r="AW24" s="93">
        <v>92.441192999999998</v>
      </c>
      <c r="AX24" s="94"/>
      <c r="AY24" s="95">
        <f t="shared" si="196"/>
        <v>92.441192999999998</v>
      </c>
      <c r="AZ24" s="94">
        <v>51.660578000000015</v>
      </c>
      <c r="BA24" s="96">
        <f t="shared" si="197"/>
        <v>34.828141592920353</v>
      </c>
      <c r="BB24" s="92">
        <f>[2]自然堂合计!$L$78</f>
        <v>34.828141592920353</v>
      </c>
      <c r="BC24" s="93">
        <v>65.931484799999993</v>
      </c>
      <c r="BD24" s="94"/>
      <c r="BE24" s="95">
        <f t="shared" si="198"/>
        <v>65.931484799999993</v>
      </c>
      <c r="BF24" s="94">
        <v>29.826736</v>
      </c>
      <c r="BG24" s="96">
        <f t="shared" si="199"/>
        <v>31.873982300884954</v>
      </c>
      <c r="BH24" s="92">
        <f>[2]自然堂合计!$M$78</f>
        <v>31.873982300884954</v>
      </c>
      <c r="BI24" s="93">
        <v>28.157360000000004</v>
      </c>
      <c r="BJ24" s="94"/>
      <c r="BK24" s="95">
        <f t="shared" si="200"/>
        <v>28.157360000000004</v>
      </c>
      <c r="BL24" s="94">
        <v>42.559064999999983</v>
      </c>
      <c r="BM24" s="96">
        <f t="shared" si="206"/>
        <v>33.811415929203541</v>
      </c>
      <c r="BN24" s="92">
        <f>[2]自然堂合计!$N$78</f>
        <v>33.811415929203541</v>
      </c>
      <c r="BO24" s="93">
        <v>30.940869403200004</v>
      </c>
      <c r="BP24" s="94">
        <v>0</v>
      </c>
      <c r="BQ24" s="95">
        <f t="shared" si="201"/>
        <v>30.940869403200004</v>
      </c>
      <c r="BR24" s="94">
        <v>41.518487000000015</v>
      </c>
      <c r="BS24" s="96">
        <f>'[3]表1.年度预算工具 '!$Q$45</f>
        <v>31.96790262446952</v>
      </c>
      <c r="BT24" s="92">
        <f>[2]自然堂合计!$O$78</f>
        <v>35.359283185840702</v>
      </c>
      <c r="BU24" s="145">
        <f t="shared" si="202"/>
        <v>499.57476220319995</v>
      </c>
      <c r="BV24" s="95">
        <f t="shared" si="203"/>
        <v>0</v>
      </c>
      <c r="BW24" s="95">
        <f t="shared" si="204"/>
        <v>499.57476220319995</v>
      </c>
      <c r="BX24" s="95">
        <f t="shared" si="205"/>
        <v>514.55404999999996</v>
      </c>
      <c r="BY24" s="95">
        <f t="shared" si="205"/>
        <v>410.19134552713911</v>
      </c>
      <c r="BZ24" s="98">
        <f t="shared" si="205"/>
        <v>413.5827260885103</v>
      </c>
      <c r="CA24" s="88">
        <f t="shared" si="30"/>
        <v>499.57476220319995</v>
      </c>
      <c r="CB24" s="88">
        <f t="shared" si="31"/>
        <v>514.55404999999996</v>
      </c>
      <c r="CC24" s="88">
        <f t="shared" si="32"/>
        <v>413.5827260885103</v>
      </c>
      <c r="CD24" s="146">
        <f t="shared" si="33"/>
        <v>0</v>
      </c>
      <c r="CE24" s="146">
        <f t="shared" si="34"/>
        <v>0</v>
      </c>
      <c r="CF24" s="146">
        <f t="shared" si="35"/>
        <v>0</v>
      </c>
    </row>
    <row r="25" spans="1:84" outlineLevel="1" x14ac:dyDescent="0.4">
      <c r="A25" s="4" t="s">
        <v>46</v>
      </c>
      <c r="B25" s="50" t="s">
        <v>19</v>
      </c>
      <c r="C25" s="114">
        <v>16.659793000000004</v>
      </c>
      <c r="D25" s="115">
        <v>14.514894</v>
      </c>
      <c r="E25" s="116">
        <f t="shared" si="1"/>
        <v>16.659793000000004</v>
      </c>
      <c r="F25" s="117">
        <f t="shared" si="177"/>
        <v>16.659793000000004</v>
      </c>
      <c r="G25" s="93">
        <v>16.659787999999992</v>
      </c>
      <c r="H25" s="94"/>
      <c r="I25" s="95">
        <f t="shared" si="178"/>
        <v>16.659787999999992</v>
      </c>
      <c r="J25" s="94">
        <v>14.514894999999997</v>
      </c>
      <c r="K25" s="94">
        <f t="shared" si="179"/>
        <v>16.659787999999992</v>
      </c>
      <c r="L25" s="92">
        <f t="shared" si="180"/>
        <v>16.659787999999992</v>
      </c>
      <c r="M25" s="93">
        <v>17.367606999999971</v>
      </c>
      <c r="N25" s="94"/>
      <c r="O25" s="95">
        <f t="shared" si="181"/>
        <v>17.367606999999971</v>
      </c>
      <c r="P25" s="94">
        <v>14.437895999999999</v>
      </c>
      <c r="Q25" s="94">
        <f t="shared" si="182"/>
        <v>17.367606999999971</v>
      </c>
      <c r="R25" s="92">
        <f t="shared" si="183"/>
        <v>17.367606999999971</v>
      </c>
      <c r="S25" s="93">
        <v>17.367629999999991</v>
      </c>
      <c r="T25" s="94"/>
      <c r="U25" s="95">
        <f t="shared" si="184"/>
        <v>17.367629999999991</v>
      </c>
      <c r="V25" s="94">
        <v>20.916647000000005</v>
      </c>
      <c r="W25" s="96">
        <f t="shared" si="185"/>
        <v>17.367629999999991</v>
      </c>
      <c r="X25" s="92">
        <f t="shared" si="186"/>
        <v>17.367629999999991</v>
      </c>
      <c r="Y25" s="93">
        <v>16.70696299999997</v>
      </c>
      <c r="Z25" s="94"/>
      <c r="AA25" s="95">
        <f t="shared" si="187"/>
        <v>16.70696299999997</v>
      </c>
      <c r="AB25" s="94">
        <v>19.358710000000002</v>
      </c>
      <c r="AC25" s="96">
        <f t="shared" si="188"/>
        <v>16.70696299999997</v>
      </c>
      <c r="AD25" s="92">
        <f t="shared" si="189"/>
        <v>16.70696299999997</v>
      </c>
      <c r="AE25" s="93">
        <v>15.459855999999988</v>
      </c>
      <c r="AF25" s="94"/>
      <c r="AG25" s="95">
        <f t="shared" si="190"/>
        <v>15.459855999999988</v>
      </c>
      <c r="AH25" s="94">
        <v>17.466205000000002</v>
      </c>
      <c r="AI25" s="96">
        <f t="shared" si="191"/>
        <v>15.459855999999988</v>
      </c>
      <c r="AJ25" s="92">
        <f t="shared" si="192"/>
        <v>15.459855999999988</v>
      </c>
      <c r="AK25" s="93">
        <v>14.767817999999991</v>
      </c>
      <c r="AL25" s="94"/>
      <c r="AM25" s="95">
        <f t="shared" si="193"/>
        <v>14.767817999999991</v>
      </c>
      <c r="AN25" s="94">
        <v>17.46620900000001</v>
      </c>
      <c r="AO25" s="96">
        <f>[2]自然堂合计!$J$79</f>
        <v>16.703606166666653</v>
      </c>
      <c r="AP25" s="92">
        <f>[2]自然堂合计!$J$79</f>
        <v>16.703606166666653</v>
      </c>
      <c r="AQ25" s="93">
        <v>12.379374999999996</v>
      </c>
      <c r="AR25" s="94"/>
      <c r="AS25" s="95">
        <f t="shared" si="194"/>
        <v>12.379374999999996</v>
      </c>
      <c r="AT25" s="94">
        <v>17.46621</v>
      </c>
      <c r="AU25" s="96">
        <f t="shared" si="195"/>
        <v>16.703606166666653</v>
      </c>
      <c r="AV25" s="92">
        <f>[2]自然堂合计!$K$79</f>
        <v>16.703606166666653</v>
      </c>
      <c r="AW25" s="93">
        <v>10.313143</v>
      </c>
      <c r="AX25" s="94"/>
      <c r="AY25" s="95">
        <f t="shared" si="196"/>
        <v>10.313143</v>
      </c>
      <c r="AZ25" s="94">
        <v>17.207321999999998</v>
      </c>
      <c r="BA25" s="96">
        <f t="shared" si="197"/>
        <v>16.703606166666653</v>
      </c>
      <c r="BB25" s="92">
        <f>[2]自然堂合计!$L$79</f>
        <v>16.703606166666653</v>
      </c>
      <c r="BC25" s="93">
        <v>9.9479887199999961</v>
      </c>
      <c r="BD25" s="94"/>
      <c r="BE25" s="95">
        <f t="shared" si="198"/>
        <v>9.9479887199999961</v>
      </c>
      <c r="BF25" s="94">
        <v>17.757758000000003</v>
      </c>
      <c r="BG25" s="96">
        <f t="shared" si="199"/>
        <v>16.703606166666653</v>
      </c>
      <c r="BH25" s="92">
        <f>[2]自然堂合计!$M$79</f>
        <v>16.703606166666653</v>
      </c>
      <c r="BI25" s="93">
        <v>6.5330019999999998</v>
      </c>
      <c r="BJ25" s="94"/>
      <c r="BK25" s="95">
        <f t="shared" si="200"/>
        <v>6.5330019999999998</v>
      </c>
      <c r="BL25" s="94">
        <v>17.208512000000002</v>
      </c>
      <c r="BM25" s="96">
        <f t="shared" si="206"/>
        <v>16.703606166666653</v>
      </c>
      <c r="BN25" s="92">
        <f>[2]自然堂合计!$N$79</f>
        <v>16.703606166666653</v>
      </c>
      <c r="BO25" s="93">
        <v>0.70784499999999995</v>
      </c>
      <c r="BP25" s="94">
        <v>0</v>
      </c>
      <c r="BQ25" s="95">
        <f t="shared" si="201"/>
        <v>0.70784499999999995</v>
      </c>
      <c r="BR25" s="94">
        <v>17.077643000000005</v>
      </c>
      <c r="BS25" s="96">
        <f>BT25</f>
        <v>16.703606166666653</v>
      </c>
      <c r="BT25" s="92">
        <f>[2]自然堂合计!$O$79</f>
        <v>16.703606166666653</v>
      </c>
      <c r="BU25" s="145">
        <f t="shared" si="202"/>
        <v>154.8708087199999</v>
      </c>
      <c r="BV25" s="95">
        <f t="shared" si="203"/>
        <v>0</v>
      </c>
      <c r="BW25" s="95">
        <f t="shared" si="204"/>
        <v>154.8708087199999</v>
      </c>
      <c r="BX25" s="95">
        <f t="shared" si="205"/>
        <v>205.39290100000002</v>
      </c>
      <c r="BY25" s="95">
        <f t="shared" si="205"/>
        <v>200.4432739999998</v>
      </c>
      <c r="BZ25" s="98">
        <f t="shared" si="205"/>
        <v>200.4432739999998</v>
      </c>
      <c r="CA25" s="88">
        <f t="shared" si="30"/>
        <v>154.8708087199999</v>
      </c>
      <c r="CB25" s="88">
        <f t="shared" si="31"/>
        <v>205.39290100000002</v>
      </c>
      <c r="CC25" s="88">
        <f t="shared" si="32"/>
        <v>200.4432739999998</v>
      </c>
      <c r="CD25" s="146">
        <f t="shared" si="33"/>
        <v>0</v>
      </c>
      <c r="CE25" s="146">
        <f t="shared" si="34"/>
        <v>0</v>
      </c>
      <c r="CF25" s="146">
        <f t="shared" si="35"/>
        <v>0</v>
      </c>
    </row>
    <row r="26" spans="1:84" outlineLevel="1" x14ac:dyDescent="0.4">
      <c r="A26" s="5" t="s">
        <v>47</v>
      </c>
      <c r="B26" s="50" t="s">
        <v>15</v>
      </c>
      <c r="C26" s="114">
        <v>0</v>
      </c>
      <c r="D26" s="115">
        <v>0</v>
      </c>
      <c r="E26" s="116">
        <f t="shared" si="1"/>
        <v>0</v>
      </c>
      <c r="F26" s="117">
        <f t="shared" si="177"/>
        <v>0</v>
      </c>
      <c r="G26" s="93">
        <v>0</v>
      </c>
      <c r="H26" s="94"/>
      <c r="I26" s="95">
        <f t="shared" si="178"/>
        <v>0</v>
      </c>
      <c r="J26" s="94">
        <v>0</v>
      </c>
      <c r="K26" s="94">
        <f t="shared" si="179"/>
        <v>0</v>
      </c>
      <c r="L26" s="92">
        <f t="shared" si="180"/>
        <v>0</v>
      </c>
      <c r="M26" s="93">
        <v>4.2388999999999996E-2</v>
      </c>
      <c r="N26" s="94"/>
      <c r="O26" s="95">
        <f t="shared" si="181"/>
        <v>4.2388999999999996E-2</v>
      </c>
      <c r="P26" s="94">
        <v>0</v>
      </c>
      <c r="Q26" s="94">
        <f t="shared" si="182"/>
        <v>4.2388999999999996E-2</v>
      </c>
      <c r="R26" s="92">
        <f t="shared" si="183"/>
        <v>4.2388999999999996E-2</v>
      </c>
      <c r="S26" s="93">
        <v>9.9999999999999995E-7</v>
      </c>
      <c r="T26" s="94"/>
      <c r="U26" s="95">
        <f t="shared" si="184"/>
        <v>9.9999999999999995E-7</v>
      </c>
      <c r="V26" s="94">
        <v>0</v>
      </c>
      <c r="W26" s="96">
        <f t="shared" si="185"/>
        <v>9.9999999999999995E-7</v>
      </c>
      <c r="X26" s="92">
        <f t="shared" si="186"/>
        <v>9.9999999999999995E-7</v>
      </c>
      <c r="Y26" s="93"/>
      <c r="Z26" s="94"/>
      <c r="AA26" s="95">
        <f t="shared" si="187"/>
        <v>0</v>
      </c>
      <c r="AB26" s="94">
        <v>0</v>
      </c>
      <c r="AC26" s="96">
        <f t="shared" si="188"/>
        <v>0</v>
      </c>
      <c r="AD26" s="92">
        <f t="shared" si="189"/>
        <v>0</v>
      </c>
      <c r="AE26" s="93">
        <v>0</v>
      </c>
      <c r="AF26" s="94"/>
      <c r="AG26" s="95">
        <f t="shared" si="190"/>
        <v>0</v>
      </c>
      <c r="AH26" s="94">
        <v>0</v>
      </c>
      <c r="AI26" s="96">
        <f t="shared" si="191"/>
        <v>0</v>
      </c>
      <c r="AJ26" s="92">
        <f t="shared" si="192"/>
        <v>0</v>
      </c>
      <c r="AK26" s="93">
        <v>0</v>
      </c>
      <c r="AL26" s="94"/>
      <c r="AM26" s="95">
        <f t="shared" si="193"/>
        <v>0</v>
      </c>
      <c r="AN26" s="94">
        <v>0</v>
      </c>
      <c r="AO26" s="96"/>
      <c r="AP26" s="92"/>
      <c r="AQ26" s="93">
        <v>0</v>
      </c>
      <c r="AR26" s="94"/>
      <c r="AS26" s="95">
        <f t="shared" si="194"/>
        <v>0</v>
      </c>
      <c r="AT26" s="94">
        <v>0</v>
      </c>
      <c r="AU26" s="96">
        <f t="shared" si="195"/>
        <v>0</v>
      </c>
      <c r="AV26" s="92"/>
      <c r="AW26" s="93">
        <v>0</v>
      </c>
      <c r="AX26" s="94"/>
      <c r="AY26" s="95">
        <f t="shared" si="196"/>
        <v>0</v>
      </c>
      <c r="AZ26" s="94">
        <v>0</v>
      </c>
      <c r="BA26" s="96">
        <f t="shared" si="197"/>
        <v>0</v>
      </c>
      <c r="BB26" s="92"/>
      <c r="BC26" s="93"/>
      <c r="BD26" s="94"/>
      <c r="BE26" s="95">
        <f t="shared" si="198"/>
        <v>0</v>
      </c>
      <c r="BF26" s="94">
        <v>0</v>
      </c>
      <c r="BG26" s="96">
        <f t="shared" si="199"/>
        <v>0</v>
      </c>
      <c r="BH26" s="92"/>
      <c r="BI26" s="93">
        <v>0</v>
      </c>
      <c r="BJ26" s="94"/>
      <c r="BK26" s="95">
        <f t="shared" si="200"/>
        <v>0</v>
      </c>
      <c r="BL26" s="94">
        <v>0</v>
      </c>
      <c r="BM26" s="96">
        <f t="shared" si="206"/>
        <v>0</v>
      </c>
      <c r="BN26" s="92"/>
      <c r="BO26" s="93">
        <v>-0.96754687999999989</v>
      </c>
      <c r="BP26" s="94">
        <v>0</v>
      </c>
      <c r="BQ26" s="95">
        <f t="shared" si="201"/>
        <v>-0.96754687999999989</v>
      </c>
      <c r="BR26" s="94">
        <v>0</v>
      </c>
      <c r="BS26" s="96"/>
      <c r="BT26" s="92"/>
      <c r="BU26" s="145">
        <f t="shared" si="202"/>
        <v>-0.92515687999999985</v>
      </c>
      <c r="BV26" s="95">
        <f t="shared" si="203"/>
        <v>0</v>
      </c>
      <c r="BW26" s="95">
        <f t="shared" si="204"/>
        <v>-0.92515687999999985</v>
      </c>
      <c r="BX26" s="95">
        <f t="shared" si="205"/>
        <v>0</v>
      </c>
      <c r="BY26" s="95">
        <f t="shared" si="205"/>
        <v>4.2389999999999997E-2</v>
      </c>
      <c r="BZ26" s="98">
        <f t="shared" si="205"/>
        <v>4.2389999999999997E-2</v>
      </c>
      <c r="CA26" s="88">
        <f t="shared" si="30"/>
        <v>-0.92515687999999985</v>
      </c>
      <c r="CB26" s="88">
        <f t="shared" si="31"/>
        <v>0</v>
      </c>
      <c r="CC26" s="88">
        <f t="shared" si="32"/>
        <v>4.2389999999999997E-2</v>
      </c>
      <c r="CD26" s="146">
        <f t="shared" si="33"/>
        <v>0</v>
      </c>
      <c r="CE26" s="146">
        <f t="shared" si="34"/>
        <v>0</v>
      </c>
      <c r="CF26" s="146">
        <f t="shared" si="35"/>
        <v>0</v>
      </c>
    </row>
    <row r="27" spans="1:84" outlineLevel="1" x14ac:dyDescent="0.4">
      <c r="A27" s="5" t="s">
        <v>48</v>
      </c>
      <c r="B27" s="50" t="s">
        <v>33</v>
      </c>
      <c r="C27" s="114">
        <v>0</v>
      </c>
      <c r="D27" s="115">
        <v>0</v>
      </c>
      <c r="E27" s="116">
        <f t="shared" si="1"/>
        <v>0</v>
      </c>
      <c r="F27" s="117">
        <f t="shared" si="177"/>
        <v>0</v>
      </c>
      <c r="G27" s="93">
        <v>0</v>
      </c>
      <c r="H27" s="94"/>
      <c r="I27" s="95">
        <f t="shared" si="178"/>
        <v>0</v>
      </c>
      <c r="J27" s="94">
        <v>0</v>
      </c>
      <c r="K27" s="94">
        <f t="shared" si="179"/>
        <v>0</v>
      </c>
      <c r="L27" s="92">
        <f t="shared" si="180"/>
        <v>0</v>
      </c>
      <c r="M27" s="93">
        <v>0</v>
      </c>
      <c r="N27" s="94"/>
      <c r="O27" s="95">
        <f t="shared" si="181"/>
        <v>0</v>
      </c>
      <c r="P27" s="94">
        <v>0</v>
      </c>
      <c r="Q27" s="94">
        <f t="shared" si="182"/>
        <v>0</v>
      </c>
      <c r="R27" s="92">
        <f t="shared" si="183"/>
        <v>0</v>
      </c>
      <c r="S27" s="93"/>
      <c r="T27" s="94"/>
      <c r="U27" s="95">
        <f t="shared" si="184"/>
        <v>0</v>
      </c>
      <c r="V27" s="94">
        <v>0</v>
      </c>
      <c r="W27" s="96">
        <f t="shared" si="185"/>
        <v>0</v>
      </c>
      <c r="X27" s="92">
        <f t="shared" si="186"/>
        <v>0</v>
      </c>
      <c r="Y27" s="93"/>
      <c r="Z27" s="94"/>
      <c r="AA27" s="95">
        <f t="shared" si="187"/>
        <v>0</v>
      </c>
      <c r="AB27" s="94">
        <v>0</v>
      </c>
      <c r="AC27" s="96">
        <f t="shared" si="188"/>
        <v>0</v>
      </c>
      <c r="AD27" s="92">
        <f t="shared" si="189"/>
        <v>0</v>
      </c>
      <c r="AE27" s="93">
        <v>0</v>
      </c>
      <c r="AF27" s="94"/>
      <c r="AG27" s="95">
        <f t="shared" si="190"/>
        <v>0</v>
      </c>
      <c r="AH27" s="94">
        <v>0</v>
      </c>
      <c r="AI27" s="96">
        <f t="shared" si="191"/>
        <v>0</v>
      </c>
      <c r="AJ27" s="92">
        <f t="shared" si="192"/>
        <v>0</v>
      </c>
      <c r="AK27" s="93">
        <v>0</v>
      </c>
      <c r="AL27" s="94"/>
      <c r="AM27" s="95">
        <f t="shared" si="193"/>
        <v>0</v>
      </c>
      <c r="AN27" s="94">
        <v>0</v>
      </c>
      <c r="AO27" s="96"/>
      <c r="AP27" s="92"/>
      <c r="AQ27" s="93">
        <v>0</v>
      </c>
      <c r="AR27" s="94"/>
      <c r="AS27" s="95">
        <f t="shared" si="194"/>
        <v>0</v>
      </c>
      <c r="AT27" s="94">
        <v>0</v>
      </c>
      <c r="AU27" s="96">
        <f t="shared" si="195"/>
        <v>0</v>
      </c>
      <c r="AV27" s="92"/>
      <c r="AW27" s="93">
        <v>0</v>
      </c>
      <c r="AX27" s="94"/>
      <c r="AY27" s="95">
        <f t="shared" si="196"/>
        <v>0</v>
      </c>
      <c r="AZ27" s="94">
        <v>0</v>
      </c>
      <c r="BA27" s="96">
        <f t="shared" si="197"/>
        <v>0</v>
      </c>
      <c r="BB27" s="92"/>
      <c r="BC27" s="93"/>
      <c r="BD27" s="94"/>
      <c r="BE27" s="95">
        <f t="shared" si="198"/>
        <v>0</v>
      </c>
      <c r="BF27" s="94">
        <v>0</v>
      </c>
      <c r="BG27" s="96">
        <f t="shared" si="199"/>
        <v>0</v>
      </c>
      <c r="BH27" s="92"/>
      <c r="BI27" s="93">
        <v>0</v>
      </c>
      <c r="BJ27" s="94"/>
      <c r="BK27" s="95">
        <f t="shared" si="200"/>
        <v>0</v>
      </c>
      <c r="BL27" s="94">
        <v>0</v>
      </c>
      <c r="BM27" s="96">
        <f t="shared" si="206"/>
        <v>0</v>
      </c>
      <c r="BN27" s="92"/>
      <c r="BO27" s="93">
        <v>0</v>
      </c>
      <c r="BP27" s="94">
        <v>0</v>
      </c>
      <c r="BQ27" s="95">
        <f t="shared" si="201"/>
        <v>0</v>
      </c>
      <c r="BR27" s="94">
        <v>0</v>
      </c>
      <c r="BS27" s="96"/>
      <c r="BT27" s="92"/>
      <c r="BU27" s="145">
        <f t="shared" si="202"/>
        <v>0</v>
      </c>
      <c r="BV27" s="95">
        <f t="shared" si="203"/>
        <v>0</v>
      </c>
      <c r="BW27" s="95">
        <f t="shared" si="204"/>
        <v>0</v>
      </c>
      <c r="BX27" s="95">
        <f t="shared" si="205"/>
        <v>0</v>
      </c>
      <c r="BY27" s="95">
        <f t="shared" si="205"/>
        <v>0</v>
      </c>
      <c r="BZ27" s="98">
        <f t="shared" si="205"/>
        <v>0</v>
      </c>
      <c r="CA27" s="88">
        <f t="shared" si="30"/>
        <v>0</v>
      </c>
      <c r="CB27" s="88">
        <f t="shared" si="31"/>
        <v>0</v>
      </c>
      <c r="CC27" s="88">
        <f t="shared" si="32"/>
        <v>0</v>
      </c>
      <c r="CD27" s="146">
        <f t="shared" si="33"/>
        <v>0</v>
      </c>
      <c r="CE27" s="146">
        <f t="shared" si="34"/>
        <v>0</v>
      </c>
      <c r="CF27" s="146">
        <f t="shared" si="35"/>
        <v>0</v>
      </c>
    </row>
    <row r="28" spans="1:84" outlineLevel="1" x14ac:dyDescent="0.4">
      <c r="A28" s="5" t="s">
        <v>49</v>
      </c>
      <c r="B28" s="50" t="s">
        <v>25</v>
      </c>
      <c r="C28" s="114">
        <v>37.330888000000002</v>
      </c>
      <c r="D28" s="115">
        <v>55.365053000000003</v>
      </c>
      <c r="E28" s="116">
        <f t="shared" si="1"/>
        <v>37.330888000000002</v>
      </c>
      <c r="F28" s="117">
        <f t="shared" si="177"/>
        <v>37.330888000000002</v>
      </c>
      <c r="G28" s="93">
        <v>69.373780999999966</v>
      </c>
      <c r="H28" s="94"/>
      <c r="I28" s="95">
        <f t="shared" si="178"/>
        <v>69.373780999999966</v>
      </c>
      <c r="J28" s="94">
        <v>17.791916000000001</v>
      </c>
      <c r="K28" s="94">
        <f t="shared" si="179"/>
        <v>69.373780999999966</v>
      </c>
      <c r="L28" s="92">
        <f t="shared" si="180"/>
        <v>69.373780999999966</v>
      </c>
      <c r="M28" s="93">
        <v>19.406515499999994</v>
      </c>
      <c r="N28" s="94"/>
      <c r="O28" s="95">
        <f t="shared" si="181"/>
        <v>19.406515499999994</v>
      </c>
      <c r="P28" s="94">
        <v>52.955816999999989</v>
      </c>
      <c r="Q28" s="94">
        <f t="shared" si="182"/>
        <v>19.406515499999994</v>
      </c>
      <c r="R28" s="92">
        <f>O28</f>
        <v>19.406515499999994</v>
      </c>
      <c r="S28" s="93">
        <v>22.188756499999986</v>
      </c>
      <c r="T28" s="94"/>
      <c r="U28" s="95">
        <f t="shared" si="184"/>
        <v>22.188756499999986</v>
      </c>
      <c r="V28" s="94">
        <v>41.169111000000001</v>
      </c>
      <c r="W28" s="96">
        <f t="shared" si="185"/>
        <v>22.188756499999986</v>
      </c>
      <c r="X28" s="92">
        <f t="shared" si="186"/>
        <v>22.188756499999986</v>
      </c>
      <c r="Y28" s="93">
        <v>38.362531999999987</v>
      </c>
      <c r="Z28" s="94"/>
      <c r="AA28" s="95">
        <f t="shared" si="187"/>
        <v>38.362531999999987</v>
      </c>
      <c r="AB28" s="94">
        <v>73.685327999999998</v>
      </c>
      <c r="AC28" s="96">
        <f t="shared" si="188"/>
        <v>38.362531999999987</v>
      </c>
      <c r="AD28" s="92">
        <f t="shared" si="189"/>
        <v>38.362531999999987</v>
      </c>
      <c r="AE28" s="93">
        <v>21.066041500000026</v>
      </c>
      <c r="AF28" s="94"/>
      <c r="AG28" s="95">
        <f t="shared" si="190"/>
        <v>21.066041500000026</v>
      </c>
      <c r="AH28" s="94">
        <v>67.049391999999983</v>
      </c>
      <c r="AI28" s="96">
        <f t="shared" si="191"/>
        <v>21.066041500000026</v>
      </c>
      <c r="AJ28" s="92">
        <f t="shared" si="192"/>
        <v>21.066041500000026</v>
      </c>
      <c r="AK28" s="93">
        <v>24.289620724090703</v>
      </c>
      <c r="AL28" s="94"/>
      <c r="AM28" s="95">
        <f t="shared" si="193"/>
        <v>24.289620724090703</v>
      </c>
      <c r="AN28" s="94">
        <v>-60.153732460000008</v>
      </c>
      <c r="AO28" s="96">
        <f>SUM([2]自然堂合计!$J$84:$J$87)</f>
        <v>21.259999999999998</v>
      </c>
      <c r="AP28" s="92">
        <f>SUM([2]自然堂合计!$J$84:$J$87)</f>
        <v>21.259999999999998</v>
      </c>
      <c r="AQ28" s="93">
        <v>30.656566305903823</v>
      </c>
      <c r="AR28" s="94"/>
      <c r="AS28" s="95">
        <f t="shared" si="194"/>
        <v>30.656566305903823</v>
      </c>
      <c r="AT28" s="94">
        <v>63.667556000000005</v>
      </c>
      <c r="AU28" s="96">
        <f t="shared" si="195"/>
        <v>27.160399999999999</v>
      </c>
      <c r="AV28" s="92">
        <f>SUM([2]自然堂合计!$K$84:$K$87)</f>
        <v>27.160399999999999</v>
      </c>
      <c r="AW28" s="93">
        <v>22.089516453408397</v>
      </c>
      <c r="AX28" s="94"/>
      <c r="AY28" s="95">
        <f t="shared" si="196"/>
        <v>22.089516453408397</v>
      </c>
      <c r="AZ28" s="94">
        <v>56.806496999999986</v>
      </c>
      <c r="BA28" s="96">
        <f t="shared" si="197"/>
        <v>29.849999999999998</v>
      </c>
      <c r="BB28" s="92">
        <f>SUM([2]自然堂合计!$L$84:$L$87)</f>
        <v>29.849999999999998</v>
      </c>
      <c r="BC28" s="93">
        <f>31.204512+10377.36/10000</f>
        <v>32.242248000000004</v>
      </c>
      <c r="BD28" s="94"/>
      <c r="BE28" s="95">
        <f t="shared" si="198"/>
        <v>32.242248000000004</v>
      </c>
      <c r="BF28" s="94">
        <v>46.681250640000094</v>
      </c>
      <c r="BG28" s="96">
        <f t="shared" si="199"/>
        <v>29.56</v>
      </c>
      <c r="BH28" s="92">
        <f>SUM([2]自然堂合计!$M$84:$M$87)</f>
        <v>29.56</v>
      </c>
      <c r="BI28" s="93">
        <v>27.985005439999984</v>
      </c>
      <c r="BJ28" s="94"/>
      <c r="BK28" s="95">
        <f t="shared" si="200"/>
        <v>27.985005439999984</v>
      </c>
      <c r="BL28" s="94">
        <v>63.084016000000005</v>
      </c>
      <c r="BM28" s="96">
        <f t="shared" si="206"/>
        <v>25.360000000000003</v>
      </c>
      <c r="BN28" s="92">
        <f>SUM([2]自然堂合计!$N$84:$N$87)</f>
        <v>25.360000000000003</v>
      </c>
      <c r="BO28" s="93">
        <v>34.765819361600002</v>
      </c>
      <c r="BP28" s="94">
        <v>0</v>
      </c>
      <c r="BQ28" s="95">
        <f t="shared" si="201"/>
        <v>34.765819361600002</v>
      </c>
      <c r="BR28" s="94">
        <v>94.665994163999954</v>
      </c>
      <c r="BS28" s="96">
        <f>[3]人资差旅分摊!$D$6+[2]自然堂合计!$O$85+[2]自然堂合计!$O$86+[2]自然堂合计!$O$87</f>
        <v>48.408000000000001</v>
      </c>
      <c r="BT28" s="92">
        <f>SUM([2]自然堂合计!$O$84:$O$87)</f>
        <v>25.936</v>
      </c>
      <c r="BU28" s="145">
        <f t="shared" si="202"/>
        <v>379.75729078500291</v>
      </c>
      <c r="BV28" s="95">
        <f t="shared" si="203"/>
        <v>0</v>
      </c>
      <c r="BW28" s="95">
        <f t="shared" si="204"/>
        <v>379.75729078500291</v>
      </c>
      <c r="BX28" s="95">
        <f t="shared" si="205"/>
        <v>572.76819834399998</v>
      </c>
      <c r="BY28" s="95">
        <f t="shared" si="205"/>
        <v>389.32691449999999</v>
      </c>
      <c r="BZ28" s="98">
        <f t="shared" si="205"/>
        <v>366.85491449999995</v>
      </c>
      <c r="CA28" s="88">
        <f t="shared" si="30"/>
        <v>379.75729078500291</v>
      </c>
      <c r="CB28" s="88">
        <f t="shared" si="31"/>
        <v>572.76819834399998</v>
      </c>
      <c r="CC28" s="88">
        <f t="shared" si="32"/>
        <v>366.85491449999995</v>
      </c>
      <c r="CD28" s="146">
        <f t="shared" si="33"/>
        <v>0</v>
      </c>
      <c r="CE28" s="146">
        <f t="shared" si="34"/>
        <v>0</v>
      </c>
      <c r="CF28" s="146">
        <f t="shared" si="35"/>
        <v>0</v>
      </c>
    </row>
    <row r="29" spans="1:84" s="12" customFormat="1" x14ac:dyDescent="0.4">
      <c r="A29" s="57" t="s">
        <v>6</v>
      </c>
      <c r="B29" s="55"/>
      <c r="C29" s="100">
        <f>C9-C11</f>
        <v>121.67426149999983</v>
      </c>
      <c r="D29" s="101">
        <f t="shared" ref="D29:L29" si="207">D9-D11</f>
        <v>474.00783700000011</v>
      </c>
      <c r="E29" s="123">
        <f t="shared" si="1"/>
        <v>121.67426149999983</v>
      </c>
      <c r="F29" s="99">
        <f t="shared" si="207"/>
        <v>121.67426149999983</v>
      </c>
      <c r="G29" s="100">
        <f t="shared" si="207"/>
        <v>67.414262000000008</v>
      </c>
      <c r="H29" s="101">
        <f t="shared" si="207"/>
        <v>0</v>
      </c>
      <c r="I29" s="101">
        <f t="shared" si="207"/>
        <v>67.414262000000008</v>
      </c>
      <c r="J29" s="101">
        <f t="shared" si="207"/>
        <v>-209.22620699999993</v>
      </c>
      <c r="K29" s="101">
        <f t="shared" si="207"/>
        <v>67.414262000000008</v>
      </c>
      <c r="L29" s="99">
        <f t="shared" si="207"/>
        <v>67.414262000000008</v>
      </c>
      <c r="M29" s="100">
        <f t="shared" ref="M29:R29" si="208">M9-M11</f>
        <v>152.63340149999988</v>
      </c>
      <c r="N29" s="101">
        <f t="shared" si="208"/>
        <v>0</v>
      </c>
      <c r="O29" s="101">
        <f t="shared" si="208"/>
        <v>152.63340149999988</v>
      </c>
      <c r="P29" s="101">
        <f t="shared" si="208"/>
        <v>603.80205399999977</v>
      </c>
      <c r="Q29" s="101">
        <f t="shared" si="208"/>
        <v>152.63340149999988</v>
      </c>
      <c r="R29" s="99">
        <f t="shared" si="208"/>
        <v>152.63340149999988</v>
      </c>
      <c r="S29" s="100">
        <f t="shared" ref="S29:T29" si="209">S9-S11</f>
        <v>-18.370378576655185</v>
      </c>
      <c r="T29" s="101">
        <f t="shared" si="209"/>
        <v>0</v>
      </c>
      <c r="U29" s="101">
        <f t="shared" ref="U29:Z29" si="210">U9-U11</f>
        <v>-18.370378576655185</v>
      </c>
      <c r="V29" s="101">
        <f t="shared" si="210"/>
        <v>-547.10261699999978</v>
      </c>
      <c r="W29" s="102">
        <f t="shared" si="210"/>
        <v>-18.370378576655185</v>
      </c>
      <c r="X29" s="99">
        <f t="shared" si="210"/>
        <v>-18.370378576655185</v>
      </c>
      <c r="Y29" s="100">
        <f t="shared" si="210"/>
        <v>-218.56220607522118</v>
      </c>
      <c r="Z29" s="101">
        <f t="shared" si="210"/>
        <v>0</v>
      </c>
      <c r="AA29" s="101">
        <f t="shared" ref="AA29" si="211">AA9-AA11</f>
        <v>-218.56220607522118</v>
      </c>
      <c r="AB29" s="101">
        <f t="shared" ref="AB29:BU29" si="212">AB9-AB11</f>
        <v>-1192.2806470000005</v>
      </c>
      <c r="AC29" s="102">
        <f t="shared" si="212"/>
        <v>-218.56220607522118</v>
      </c>
      <c r="AD29" s="99">
        <f t="shared" si="212"/>
        <v>-218.56220607522118</v>
      </c>
      <c r="AE29" s="100">
        <f t="shared" si="212"/>
        <v>73.134989305310228</v>
      </c>
      <c r="AF29" s="101">
        <f t="shared" si="212"/>
        <v>0</v>
      </c>
      <c r="AG29" s="101">
        <f t="shared" si="212"/>
        <v>73.134989305310228</v>
      </c>
      <c r="AH29" s="101">
        <f t="shared" si="212"/>
        <v>-110.04908999999975</v>
      </c>
      <c r="AI29" s="102">
        <f t="shared" si="212"/>
        <v>73.134989305310228</v>
      </c>
      <c r="AJ29" s="99">
        <f t="shared" si="212"/>
        <v>73.134989305310228</v>
      </c>
      <c r="AK29" s="100">
        <f t="shared" si="212"/>
        <v>-286.08087087828301</v>
      </c>
      <c r="AL29" s="101">
        <f t="shared" si="212"/>
        <v>0</v>
      </c>
      <c r="AM29" s="101">
        <f t="shared" si="212"/>
        <v>-286.08087087828301</v>
      </c>
      <c r="AN29" s="101">
        <f t="shared" si="212"/>
        <v>254.48711788999981</v>
      </c>
      <c r="AO29" s="102">
        <f t="shared" si="212"/>
        <v>-1106.7887514255533</v>
      </c>
      <c r="AP29" s="99">
        <f t="shared" si="212"/>
        <v>-1106.7887514255533</v>
      </c>
      <c r="AQ29" s="100">
        <f t="shared" si="212"/>
        <v>-355.69816898502199</v>
      </c>
      <c r="AR29" s="101">
        <f t="shared" si="212"/>
        <v>0</v>
      </c>
      <c r="AS29" s="101">
        <f t="shared" si="212"/>
        <v>-355.69816898502199</v>
      </c>
      <c r="AT29" s="101">
        <f t="shared" si="212"/>
        <v>-526.47680800095577</v>
      </c>
      <c r="AU29" s="102">
        <f t="shared" si="212"/>
        <v>-424.62333234728135</v>
      </c>
      <c r="AV29" s="99">
        <f t="shared" si="212"/>
        <v>-424.62333234728135</v>
      </c>
      <c r="AW29" s="100">
        <f t="shared" si="212"/>
        <v>-534.49404312610875</v>
      </c>
      <c r="AX29" s="101">
        <f t="shared" si="212"/>
        <v>0</v>
      </c>
      <c r="AY29" s="101">
        <f t="shared" si="212"/>
        <v>-534.49404312610875</v>
      </c>
      <c r="AZ29" s="101">
        <f t="shared" si="212"/>
        <v>-269.70889599999964</v>
      </c>
      <c r="BA29" s="102">
        <f t="shared" si="212"/>
        <v>-324.08608302037374</v>
      </c>
      <c r="BB29" s="99">
        <f t="shared" si="212"/>
        <v>-324.08608302037374</v>
      </c>
      <c r="BC29" s="100">
        <f t="shared" si="212"/>
        <v>102.76956436</v>
      </c>
      <c r="BD29" s="101">
        <f t="shared" si="212"/>
        <v>0</v>
      </c>
      <c r="BE29" s="101">
        <f t="shared" si="212"/>
        <v>102.76956436</v>
      </c>
      <c r="BF29" s="101">
        <f t="shared" si="212"/>
        <v>-135.16837276399974</v>
      </c>
      <c r="BG29" s="102">
        <f t="shared" si="212"/>
        <v>-318.72549283327112</v>
      </c>
      <c r="BH29" s="99">
        <f t="shared" si="212"/>
        <v>-318.72549283327112</v>
      </c>
      <c r="BI29" s="100">
        <f t="shared" si="212"/>
        <v>61.602149440000176</v>
      </c>
      <c r="BJ29" s="101">
        <f t="shared" si="212"/>
        <v>0</v>
      </c>
      <c r="BK29" s="101">
        <f t="shared" si="212"/>
        <v>61.602149440000176</v>
      </c>
      <c r="BL29" s="101">
        <f t="shared" si="212"/>
        <v>-185.32391600000005</v>
      </c>
      <c r="BM29" s="102">
        <f t="shared" si="212"/>
        <v>-571.34847049364589</v>
      </c>
      <c r="BN29" s="99">
        <f t="shared" si="212"/>
        <v>-494.04927761621821</v>
      </c>
      <c r="BO29" s="100">
        <f t="shared" si="212"/>
        <v>-2580.8214760704</v>
      </c>
      <c r="BP29" s="101">
        <f t="shared" si="212"/>
        <v>0</v>
      </c>
      <c r="BQ29" s="101">
        <f t="shared" si="212"/>
        <v>-2580.8214760704</v>
      </c>
      <c r="BR29" s="101">
        <f t="shared" si="212"/>
        <v>-2597.7169211260002</v>
      </c>
      <c r="BS29" s="102">
        <f t="shared" si="212"/>
        <v>-156.95920864060167</v>
      </c>
      <c r="BT29" s="99">
        <f t="shared" si="212"/>
        <v>-18.210923494711778</v>
      </c>
      <c r="BU29" s="100">
        <f t="shared" si="212"/>
        <v>-3414.7985156063769</v>
      </c>
      <c r="BV29" s="101">
        <f t="shared" ref="BV29:BZ29" si="213">BV9-BV11</f>
        <v>0</v>
      </c>
      <c r="BW29" s="101">
        <f t="shared" si="213"/>
        <v>-3414.7985156063769</v>
      </c>
      <c r="BX29" s="101">
        <f t="shared" si="213"/>
        <v>-4440.7564660009557</v>
      </c>
      <c r="BY29" s="101">
        <f t="shared" si="213"/>
        <v>-2724.6070091072888</v>
      </c>
      <c r="BZ29" s="99">
        <f t="shared" si="213"/>
        <v>-2508.5595310839744</v>
      </c>
      <c r="CA29" s="88">
        <f t="shared" si="30"/>
        <v>-3414.7985156063801</v>
      </c>
      <c r="CB29" s="88">
        <f t="shared" si="31"/>
        <v>-4440.7564660009557</v>
      </c>
      <c r="CC29" s="88">
        <f t="shared" si="32"/>
        <v>-2508.5595310839763</v>
      </c>
      <c r="CD29" s="146">
        <f t="shared" si="33"/>
        <v>0</v>
      </c>
      <c r="CE29" s="146">
        <f t="shared" si="34"/>
        <v>0</v>
      </c>
      <c r="CF29" s="146">
        <f t="shared" si="35"/>
        <v>0</v>
      </c>
    </row>
    <row r="30" spans="1:84" x14ac:dyDescent="0.4">
      <c r="A30" s="58" t="s">
        <v>83</v>
      </c>
      <c r="B30" s="52"/>
      <c r="C30" s="104">
        <f>SUM(C31:C46)</f>
        <v>0</v>
      </c>
      <c r="D30" s="105">
        <f t="shared" ref="D30:L30" si="214">SUM(D31:D46)</f>
        <v>0</v>
      </c>
      <c r="E30" s="121">
        <f t="shared" si="1"/>
        <v>0</v>
      </c>
      <c r="F30" s="103">
        <f t="shared" si="214"/>
        <v>0</v>
      </c>
      <c r="G30" s="104">
        <f t="shared" si="214"/>
        <v>0</v>
      </c>
      <c r="H30" s="105">
        <f t="shared" si="214"/>
        <v>0</v>
      </c>
      <c r="I30" s="105">
        <f t="shared" si="214"/>
        <v>0</v>
      </c>
      <c r="J30" s="105">
        <f t="shared" si="214"/>
        <v>0</v>
      </c>
      <c r="K30" s="105">
        <f t="shared" si="214"/>
        <v>0</v>
      </c>
      <c r="L30" s="103">
        <f t="shared" si="214"/>
        <v>0</v>
      </c>
      <c r="M30" s="104">
        <f t="shared" ref="M30" si="215">SUM(M31:M46)</f>
        <v>0</v>
      </c>
      <c r="N30" s="105">
        <f t="shared" ref="N30" si="216">SUM(N31:N46)</f>
        <v>0</v>
      </c>
      <c r="O30" s="105">
        <f t="shared" ref="O30" si="217">SUM(O31:O46)</f>
        <v>0</v>
      </c>
      <c r="P30" s="105">
        <f t="shared" ref="P30" si="218">SUM(P31:P46)</f>
        <v>0</v>
      </c>
      <c r="Q30" s="105">
        <f t="shared" ref="Q30" si="219">SUM(Q31:Q46)</f>
        <v>0</v>
      </c>
      <c r="R30" s="103">
        <f t="shared" ref="R30:T30" si="220">SUM(R31:R46)</f>
        <v>0</v>
      </c>
      <c r="S30" s="104">
        <f t="shared" si="220"/>
        <v>0</v>
      </c>
      <c r="T30" s="105">
        <f t="shared" si="220"/>
        <v>0</v>
      </c>
      <c r="U30" s="105">
        <f t="shared" ref="U30" si="221">SUM(U31:U46)</f>
        <v>0</v>
      </c>
      <c r="V30" s="105">
        <f t="shared" ref="V30" si="222">SUM(V31:V46)</f>
        <v>0</v>
      </c>
      <c r="W30" s="96">
        <f t="shared" ref="W30" si="223">SUM(W31:W46)</f>
        <v>0</v>
      </c>
      <c r="X30" s="103">
        <f t="shared" ref="X30:AA30" si="224">SUM(X31:X46)</f>
        <v>0</v>
      </c>
      <c r="Y30" s="104">
        <f t="shared" si="224"/>
        <v>0</v>
      </c>
      <c r="Z30" s="105">
        <f t="shared" si="224"/>
        <v>0</v>
      </c>
      <c r="AA30" s="105">
        <f t="shared" si="224"/>
        <v>0</v>
      </c>
      <c r="AB30" s="105">
        <f t="shared" ref="AB30" si="225">SUM(AB31:AB46)</f>
        <v>0</v>
      </c>
      <c r="AC30" s="96">
        <f t="shared" ref="AC30" si="226">SUM(AC31:AC46)</f>
        <v>0</v>
      </c>
      <c r="AD30" s="103">
        <f t="shared" ref="AD30:AF30" si="227">SUM(AD31:AD46)</f>
        <v>0</v>
      </c>
      <c r="AE30" s="104">
        <f t="shared" si="227"/>
        <v>0</v>
      </c>
      <c r="AF30" s="105">
        <f t="shared" si="227"/>
        <v>0</v>
      </c>
      <c r="AG30" s="105">
        <f t="shared" ref="AG30" si="228">SUM(AG31:AG46)</f>
        <v>0</v>
      </c>
      <c r="AH30" s="105">
        <f t="shared" ref="AH30" si="229">SUM(AH31:AH46)</f>
        <v>0</v>
      </c>
      <c r="AI30" s="96">
        <f t="shared" ref="AI30" si="230">SUM(AI31:AI46)</f>
        <v>0</v>
      </c>
      <c r="AJ30" s="103">
        <f t="shared" ref="AJ30:AL30" si="231">SUM(AJ31:AJ46)</f>
        <v>0</v>
      </c>
      <c r="AK30" s="104">
        <f t="shared" si="231"/>
        <v>0</v>
      </c>
      <c r="AL30" s="105">
        <f t="shared" si="231"/>
        <v>0</v>
      </c>
      <c r="AM30" s="105">
        <f t="shared" ref="AM30" si="232">SUM(AM31:AM46)</f>
        <v>0</v>
      </c>
      <c r="AN30" s="105">
        <f t="shared" ref="AN30" si="233">SUM(AN31:AN46)</f>
        <v>0</v>
      </c>
      <c r="AO30" s="96">
        <f t="shared" ref="AO30" si="234">SUM(AO31:AO46)</f>
        <v>0</v>
      </c>
      <c r="AP30" s="103">
        <f t="shared" ref="AP30:AR30" si="235">SUM(AP31:AP46)</f>
        <v>0</v>
      </c>
      <c r="AQ30" s="104">
        <f t="shared" si="235"/>
        <v>0</v>
      </c>
      <c r="AR30" s="105">
        <f t="shared" si="235"/>
        <v>0</v>
      </c>
      <c r="AS30" s="105">
        <f t="shared" ref="AS30" si="236">SUM(AS31:AS46)</f>
        <v>0</v>
      </c>
      <c r="AT30" s="105">
        <f t="shared" ref="AT30" si="237">SUM(AT31:AT46)</f>
        <v>0</v>
      </c>
      <c r="AU30" s="96">
        <f t="shared" ref="AU30" si="238">SUM(AU31:AU46)</f>
        <v>0</v>
      </c>
      <c r="AV30" s="103">
        <f t="shared" ref="AV30:AX30" si="239">SUM(AV31:AV46)</f>
        <v>0</v>
      </c>
      <c r="AW30" s="104">
        <f t="shared" si="239"/>
        <v>0</v>
      </c>
      <c r="AX30" s="105">
        <f t="shared" si="239"/>
        <v>0</v>
      </c>
      <c r="AY30" s="105">
        <f t="shared" ref="AY30" si="240">SUM(AY31:AY46)</f>
        <v>0</v>
      </c>
      <c r="AZ30" s="105">
        <f t="shared" ref="AZ30" si="241">SUM(AZ31:AZ46)</f>
        <v>0</v>
      </c>
      <c r="BA30" s="96">
        <f t="shared" ref="BA30" si="242">SUM(BA31:BA46)</f>
        <v>0</v>
      </c>
      <c r="BB30" s="103">
        <f t="shared" ref="BB30:BD30" si="243">SUM(BB31:BB46)</f>
        <v>0</v>
      </c>
      <c r="BC30" s="104">
        <f t="shared" si="243"/>
        <v>0</v>
      </c>
      <c r="BD30" s="105">
        <f t="shared" si="243"/>
        <v>0</v>
      </c>
      <c r="BE30" s="105">
        <f t="shared" ref="BE30" si="244">SUM(BE31:BE46)</f>
        <v>0</v>
      </c>
      <c r="BF30" s="105">
        <f t="shared" ref="BF30" si="245">SUM(BF31:BF46)</f>
        <v>0</v>
      </c>
      <c r="BG30" s="96">
        <f t="shared" ref="BG30" si="246">SUM(BG31:BG46)</f>
        <v>0</v>
      </c>
      <c r="BH30" s="103">
        <f t="shared" ref="BH30:BJ30" si="247">SUM(BH31:BH46)</f>
        <v>0</v>
      </c>
      <c r="BI30" s="104">
        <f t="shared" si="247"/>
        <v>0</v>
      </c>
      <c r="BJ30" s="105">
        <f t="shared" si="247"/>
        <v>0</v>
      </c>
      <c r="BK30" s="105">
        <f t="shared" ref="BK30" si="248">SUM(BK31:BK46)</f>
        <v>0</v>
      </c>
      <c r="BL30" s="105">
        <f t="shared" ref="BL30" si="249">SUM(BL31:BL46)</f>
        <v>0</v>
      </c>
      <c r="BM30" s="96">
        <f t="shared" ref="BM30" si="250">SUM(BM31:BM46)</f>
        <v>0</v>
      </c>
      <c r="BN30" s="103">
        <f t="shared" ref="BN30:BP30" si="251">SUM(BN31:BN46)</f>
        <v>0</v>
      </c>
      <c r="BO30" s="104">
        <f t="shared" si="251"/>
        <v>0</v>
      </c>
      <c r="BP30" s="105">
        <f t="shared" si="251"/>
        <v>0</v>
      </c>
      <c r="BQ30" s="105">
        <f t="shared" ref="BQ30" si="252">SUM(BQ31:BQ46)</f>
        <v>0</v>
      </c>
      <c r="BR30" s="105">
        <f t="shared" ref="BR30" si="253">SUM(BR31:BR46)</f>
        <v>0</v>
      </c>
      <c r="BS30" s="96">
        <f t="shared" ref="BS30" si="254">SUM(BS31:BS46)</f>
        <v>0</v>
      </c>
      <c r="BT30" s="103">
        <f t="shared" ref="BT30" si="255">SUM(BT31:BT46)</f>
        <v>0</v>
      </c>
      <c r="BU30" s="104">
        <f t="shared" ref="BU30" si="256">SUM(BU31:BU46)</f>
        <v>0</v>
      </c>
      <c r="BV30" s="105">
        <f t="shared" ref="BV30" si="257">SUM(BV31:BV46)</f>
        <v>0</v>
      </c>
      <c r="BW30" s="105">
        <f t="shared" ref="BW30" si="258">SUM(BW31:BW46)</f>
        <v>0</v>
      </c>
      <c r="BX30" s="105">
        <f t="shared" ref="BX30" si="259">SUM(BX31:BX46)</f>
        <v>0</v>
      </c>
      <c r="BY30" s="105">
        <f t="shared" ref="BY30" si="260">SUM(BY31:BY46)</f>
        <v>0</v>
      </c>
      <c r="BZ30" s="103">
        <f t="shared" ref="BZ30" si="261">SUM(BZ31:BZ46)</f>
        <v>0</v>
      </c>
      <c r="CA30" s="88">
        <f t="shared" si="30"/>
        <v>0</v>
      </c>
      <c r="CB30" s="88">
        <f t="shared" si="31"/>
        <v>0</v>
      </c>
      <c r="CC30" s="88">
        <f t="shared" si="32"/>
        <v>0</v>
      </c>
      <c r="CD30" s="146">
        <f t="shared" si="33"/>
        <v>0</v>
      </c>
      <c r="CE30" s="146">
        <f t="shared" si="34"/>
        <v>0</v>
      </c>
      <c r="CF30" s="146">
        <f t="shared" si="35"/>
        <v>0</v>
      </c>
    </row>
    <row r="31" spans="1:84" outlineLevel="1" x14ac:dyDescent="0.4">
      <c r="A31" s="5" t="s">
        <v>50</v>
      </c>
      <c r="B31" s="50" t="s">
        <v>9</v>
      </c>
      <c r="C31" s="114"/>
      <c r="D31" s="115"/>
      <c r="E31" s="116">
        <f t="shared" si="1"/>
        <v>0</v>
      </c>
      <c r="F31" s="117">
        <f t="shared" ref="F31:F46" si="262">C31</f>
        <v>0</v>
      </c>
      <c r="G31" s="93"/>
      <c r="H31" s="94"/>
      <c r="I31" s="95">
        <f t="shared" ref="I31:I46" si="263">SUM(G31:H31)</f>
        <v>0</v>
      </c>
      <c r="J31" s="94"/>
      <c r="K31" s="94"/>
      <c r="L31" s="92">
        <f t="shared" ref="L31:L46" si="264">G31</f>
        <v>0</v>
      </c>
      <c r="M31" s="93"/>
      <c r="N31" s="94"/>
      <c r="O31" s="95">
        <f t="shared" ref="O31:O46" si="265">SUM(M31:N31)</f>
        <v>0</v>
      </c>
      <c r="P31" s="94"/>
      <c r="Q31" s="94"/>
      <c r="R31" s="92">
        <f t="shared" ref="R31:R46" si="266">O31</f>
        <v>0</v>
      </c>
      <c r="S31" s="93"/>
      <c r="T31" s="94"/>
      <c r="U31" s="95">
        <f t="shared" ref="U31:U46" si="267">SUM(S31:T31)</f>
        <v>0</v>
      </c>
      <c r="V31" s="94"/>
      <c r="W31" s="96">
        <f t="shared" ref="W31:W46" si="268">U31</f>
        <v>0</v>
      </c>
      <c r="X31" s="92">
        <f t="shared" ref="X31:X46" si="269">U31</f>
        <v>0</v>
      </c>
      <c r="Y31" s="93"/>
      <c r="Z31" s="94"/>
      <c r="AA31" s="95">
        <f t="shared" ref="AA31:AA46" si="270">SUM(Y31:Z31)</f>
        <v>0</v>
      </c>
      <c r="AB31" s="94"/>
      <c r="AC31" s="96">
        <f t="shared" ref="AC31:AC46" si="271">AA31</f>
        <v>0</v>
      </c>
      <c r="AD31" s="92">
        <f t="shared" ref="AD31:AD46" si="272">AA31</f>
        <v>0</v>
      </c>
      <c r="AE31" s="93"/>
      <c r="AF31" s="94"/>
      <c r="AG31" s="95">
        <f t="shared" ref="AG31:AG46" si="273">SUM(AE31:AF31)</f>
        <v>0</v>
      </c>
      <c r="AH31" s="94"/>
      <c r="AI31" s="96">
        <f t="shared" ref="AI31:AI46" si="274">AG31</f>
        <v>0</v>
      </c>
      <c r="AJ31" s="92">
        <f t="shared" ref="AJ31:AJ46" si="275">AG31</f>
        <v>0</v>
      </c>
      <c r="AK31" s="93"/>
      <c r="AL31" s="94"/>
      <c r="AM31" s="95">
        <f t="shared" ref="AM31:AM46" si="276">SUM(AK31:AL31)</f>
        <v>0</v>
      </c>
      <c r="AN31" s="94"/>
      <c r="AO31" s="96"/>
      <c r="AP31" s="92"/>
      <c r="AQ31" s="93"/>
      <c r="AR31" s="94"/>
      <c r="AS31" s="95">
        <f t="shared" ref="AS31:AS46" si="277">AQ31</f>
        <v>0</v>
      </c>
      <c r="AT31" s="94"/>
      <c r="AU31" s="96"/>
      <c r="AV31" s="92"/>
      <c r="AW31" s="93"/>
      <c r="AX31" s="94"/>
      <c r="AY31" s="95">
        <f t="shared" ref="AY31:AY46" si="278">AW31+AX31</f>
        <v>0</v>
      </c>
      <c r="AZ31" s="94"/>
      <c r="BA31" s="96">
        <f t="shared" ref="BA31:BA46" si="279">BB31</f>
        <v>0</v>
      </c>
      <c r="BB31" s="92"/>
      <c r="BC31" s="93"/>
      <c r="BD31" s="94"/>
      <c r="BE31" s="95">
        <f t="shared" ref="BE31:BE46" si="280">BC31+BD31</f>
        <v>0</v>
      </c>
      <c r="BF31" s="94"/>
      <c r="BG31" s="96">
        <f t="shared" ref="BG31:BG46" si="281">BH31</f>
        <v>0</v>
      </c>
      <c r="BH31" s="92"/>
      <c r="BI31" s="93"/>
      <c r="BJ31" s="94"/>
      <c r="BK31" s="95">
        <f t="shared" ref="BK31:BK46" si="282">BI31+BJ31</f>
        <v>0</v>
      </c>
      <c r="BL31" s="94"/>
      <c r="BM31" s="96"/>
      <c r="BN31" s="92"/>
      <c r="BO31" s="93"/>
      <c r="BP31" s="94">
        <f t="shared" ref="BP31:BP46" si="283">BQ31-BO31</f>
        <v>0</v>
      </c>
      <c r="BQ31" s="95">
        <v>0</v>
      </c>
      <c r="BR31" s="94"/>
      <c r="BS31" s="96"/>
      <c r="BT31" s="92"/>
      <c r="BU31" s="145">
        <f t="shared" ref="BU31:BU46" si="284">SUMIF($C$3:$BT$3,"本月已实现",$C31:$BT31)+C31</f>
        <v>0</v>
      </c>
      <c r="BV31" s="95">
        <f t="shared" ref="BV31:BV46" si="285">H31+SUMIF($M$3:$BT$3,"余日预测",$M31:$BT31)</f>
        <v>0</v>
      </c>
      <c r="BW31" s="95">
        <f t="shared" ref="BW31:BW46" si="286">SUM(BU31:BV31)</f>
        <v>0</v>
      </c>
      <c r="BX31" s="95">
        <f t="shared" ref="BX31:BZ46" si="287">SUMIF($C$3:$BT$3,BX$3,$C31:$BT31)</f>
        <v>0</v>
      </c>
      <c r="BY31" s="95">
        <f t="shared" si="287"/>
        <v>0</v>
      </c>
      <c r="BZ31" s="98">
        <f t="shared" si="287"/>
        <v>0</v>
      </c>
      <c r="CA31" s="88">
        <f t="shared" si="30"/>
        <v>0</v>
      </c>
      <c r="CB31" s="88">
        <f t="shared" si="31"/>
        <v>0</v>
      </c>
      <c r="CC31" s="88">
        <f t="shared" si="32"/>
        <v>0</v>
      </c>
      <c r="CD31" s="146">
        <f t="shared" si="33"/>
        <v>0</v>
      </c>
      <c r="CE31" s="146">
        <f t="shared" si="34"/>
        <v>0</v>
      </c>
      <c r="CF31" s="146">
        <f t="shared" si="35"/>
        <v>0</v>
      </c>
    </row>
    <row r="32" spans="1:84" outlineLevel="1" x14ac:dyDescent="0.4">
      <c r="A32" s="5" t="s">
        <v>51</v>
      </c>
      <c r="B32" s="50" t="s">
        <v>17</v>
      </c>
      <c r="C32" s="114"/>
      <c r="D32" s="115"/>
      <c r="E32" s="116">
        <f t="shared" si="1"/>
        <v>0</v>
      </c>
      <c r="F32" s="117">
        <f t="shared" si="262"/>
        <v>0</v>
      </c>
      <c r="G32" s="93"/>
      <c r="H32" s="94"/>
      <c r="I32" s="95">
        <f t="shared" si="263"/>
        <v>0</v>
      </c>
      <c r="J32" s="94"/>
      <c r="K32" s="94"/>
      <c r="L32" s="92">
        <f t="shared" si="264"/>
        <v>0</v>
      </c>
      <c r="M32" s="93"/>
      <c r="N32" s="94"/>
      <c r="O32" s="95">
        <f t="shared" si="265"/>
        <v>0</v>
      </c>
      <c r="P32" s="94"/>
      <c r="Q32" s="94"/>
      <c r="R32" s="92">
        <f t="shared" si="266"/>
        <v>0</v>
      </c>
      <c r="S32" s="93"/>
      <c r="T32" s="94"/>
      <c r="U32" s="95">
        <f t="shared" si="267"/>
        <v>0</v>
      </c>
      <c r="V32" s="94"/>
      <c r="W32" s="96">
        <f t="shared" si="268"/>
        <v>0</v>
      </c>
      <c r="X32" s="92">
        <f t="shared" si="269"/>
        <v>0</v>
      </c>
      <c r="Y32" s="93"/>
      <c r="Z32" s="94"/>
      <c r="AA32" s="95">
        <f t="shared" si="270"/>
        <v>0</v>
      </c>
      <c r="AB32" s="94"/>
      <c r="AC32" s="96">
        <f t="shared" si="271"/>
        <v>0</v>
      </c>
      <c r="AD32" s="92">
        <f t="shared" si="272"/>
        <v>0</v>
      </c>
      <c r="AE32" s="93"/>
      <c r="AF32" s="94"/>
      <c r="AG32" s="95">
        <f t="shared" si="273"/>
        <v>0</v>
      </c>
      <c r="AH32" s="94"/>
      <c r="AI32" s="96">
        <f t="shared" si="274"/>
        <v>0</v>
      </c>
      <c r="AJ32" s="92">
        <f t="shared" si="275"/>
        <v>0</v>
      </c>
      <c r="AK32" s="93"/>
      <c r="AL32" s="94"/>
      <c r="AM32" s="95">
        <f t="shared" si="276"/>
        <v>0</v>
      </c>
      <c r="AN32" s="94"/>
      <c r="AO32" s="96"/>
      <c r="AP32" s="92"/>
      <c r="AQ32" s="93"/>
      <c r="AR32" s="94"/>
      <c r="AS32" s="95">
        <f t="shared" si="277"/>
        <v>0</v>
      </c>
      <c r="AT32" s="94"/>
      <c r="AU32" s="96"/>
      <c r="AV32" s="92"/>
      <c r="AW32" s="93"/>
      <c r="AX32" s="94"/>
      <c r="AY32" s="95">
        <f t="shared" si="278"/>
        <v>0</v>
      </c>
      <c r="AZ32" s="94"/>
      <c r="BA32" s="96">
        <f t="shared" si="279"/>
        <v>0</v>
      </c>
      <c r="BB32" s="92"/>
      <c r="BC32" s="93"/>
      <c r="BD32" s="94"/>
      <c r="BE32" s="95">
        <f t="shared" si="280"/>
        <v>0</v>
      </c>
      <c r="BF32" s="94"/>
      <c r="BG32" s="96">
        <f t="shared" si="281"/>
        <v>0</v>
      </c>
      <c r="BH32" s="92"/>
      <c r="BI32" s="93"/>
      <c r="BJ32" s="94"/>
      <c r="BK32" s="95">
        <f t="shared" si="282"/>
        <v>0</v>
      </c>
      <c r="BL32" s="94"/>
      <c r="BM32" s="96"/>
      <c r="BN32" s="92"/>
      <c r="BO32" s="93"/>
      <c r="BP32" s="94">
        <f t="shared" si="283"/>
        <v>0</v>
      </c>
      <c r="BQ32" s="95">
        <v>0</v>
      </c>
      <c r="BR32" s="94"/>
      <c r="BS32" s="96"/>
      <c r="BT32" s="92"/>
      <c r="BU32" s="145">
        <f t="shared" si="284"/>
        <v>0</v>
      </c>
      <c r="BV32" s="95">
        <f t="shared" si="285"/>
        <v>0</v>
      </c>
      <c r="BW32" s="95">
        <f t="shared" si="286"/>
        <v>0</v>
      </c>
      <c r="BX32" s="95">
        <f t="shared" si="287"/>
        <v>0</v>
      </c>
      <c r="BY32" s="95">
        <f t="shared" si="287"/>
        <v>0</v>
      </c>
      <c r="BZ32" s="98">
        <f t="shared" si="287"/>
        <v>0</v>
      </c>
      <c r="CA32" s="88">
        <f t="shared" si="30"/>
        <v>0</v>
      </c>
      <c r="CB32" s="88">
        <f t="shared" si="31"/>
        <v>0</v>
      </c>
      <c r="CC32" s="88">
        <f t="shared" si="32"/>
        <v>0</v>
      </c>
      <c r="CD32" s="146">
        <f t="shared" si="33"/>
        <v>0</v>
      </c>
      <c r="CE32" s="146">
        <f t="shared" si="34"/>
        <v>0</v>
      </c>
      <c r="CF32" s="146">
        <f t="shared" si="35"/>
        <v>0</v>
      </c>
    </row>
    <row r="33" spans="1:84" outlineLevel="1" x14ac:dyDescent="0.4">
      <c r="A33" s="5" t="s">
        <v>52</v>
      </c>
      <c r="B33" s="50" t="s">
        <v>18</v>
      </c>
      <c r="C33" s="114"/>
      <c r="D33" s="115"/>
      <c r="E33" s="116">
        <f t="shared" si="1"/>
        <v>0</v>
      </c>
      <c r="F33" s="117">
        <f t="shared" si="262"/>
        <v>0</v>
      </c>
      <c r="G33" s="93"/>
      <c r="H33" s="94"/>
      <c r="I33" s="95">
        <f t="shared" si="263"/>
        <v>0</v>
      </c>
      <c r="J33" s="94"/>
      <c r="K33" s="94"/>
      <c r="L33" s="92">
        <f t="shared" si="264"/>
        <v>0</v>
      </c>
      <c r="M33" s="93"/>
      <c r="N33" s="94"/>
      <c r="O33" s="95">
        <f t="shared" si="265"/>
        <v>0</v>
      </c>
      <c r="P33" s="94"/>
      <c r="Q33" s="94"/>
      <c r="R33" s="92">
        <f t="shared" si="266"/>
        <v>0</v>
      </c>
      <c r="S33" s="93"/>
      <c r="T33" s="94"/>
      <c r="U33" s="95">
        <f t="shared" si="267"/>
        <v>0</v>
      </c>
      <c r="V33" s="94"/>
      <c r="W33" s="96">
        <f t="shared" si="268"/>
        <v>0</v>
      </c>
      <c r="X33" s="92">
        <f t="shared" si="269"/>
        <v>0</v>
      </c>
      <c r="Y33" s="93"/>
      <c r="Z33" s="94"/>
      <c r="AA33" s="95">
        <f t="shared" si="270"/>
        <v>0</v>
      </c>
      <c r="AB33" s="94"/>
      <c r="AC33" s="96">
        <f t="shared" si="271"/>
        <v>0</v>
      </c>
      <c r="AD33" s="92">
        <f t="shared" si="272"/>
        <v>0</v>
      </c>
      <c r="AE33" s="93"/>
      <c r="AF33" s="94"/>
      <c r="AG33" s="95">
        <f t="shared" si="273"/>
        <v>0</v>
      </c>
      <c r="AH33" s="94"/>
      <c r="AI33" s="96">
        <f t="shared" si="274"/>
        <v>0</v>
      </c>
      <c r="AJ33" s="92">
        <f t="shared" si="275"/>
        <v>0</v>
      </c>
      <c r="AK33" s="93"/>
      <c r="AL33" s="94"/>
      <c r="AM33" s="95">
        <f t="shared" si="276"/>
        <v>0</v>
      </c>
      <c r="AN33" s="94"/>
      <c r="AO33" s="96"/>
      <c r="AP33" s="92"/>
      <c r="AQ33" s="93"/>
      <c r="AR33" s="94"/>
      <c r="AS33" s="95">
        <f t="shared" si="277"/>
        <v>0</v>
      </c>
      <c r="AT33" s="94"/>
      <c r="AU33" s="96"/>
      <c r="AV33" s="92"/>
      <c r="AW33" s="93"/>
      <c r="AX33" s="94"/>
      <c r="AY33" s="95">
        <f t="shared" si="278"/>
        <v>0</v>
      </c>
      <c r="AZ33" s="94"/>
      <c r="BA33" s="96">
        <f t="shared" si="279"/>
        <v>0</v>
      </c>
      <c r="BB33" s="92"/>
      <c r="BC33" s="93"/>
      <c r="BD33" s="94"/>
      <c r="BE33" s="95">
        <f t="shared" si="280"/>
        <v>0</v>
      </c>
      <c r="BF33" s="94"/>
      <c r="BG33" s="96">
        <f t="shared" si="281"/>
        <v>0</v>
      </c>
      <c r="BH33" s="92"/>
      <c r="BI33" s="93"/>
      <c r="BJ33" s="94"/>
      <c r="BK33" s="95">
        <f t="shared" si="282"/>
        <v>0</v>
      </c>
      <c r="BL33" s="94"/>
      <c r="BM33" s="96"/>
      <c r="BN33" s="92"/>
      <c r="BO33" s="93"/>
      <c r="BP33" s="94">
        <f t="shared" si="283"/>
        <v>0</v>
      </c>
      <c r="BQ33" s="95">
        <v>0</v>
      </c>
      <c r="BR33" s="94"/>
      <c r="BS33" s="96"/>
      <c r="BT33" s="92"/>
      <c r="BU33" s="145">
        <f t="shared" si="284"/>
        <v>0</v>
      </c>
      <c r="BV33" s="95">
        <f t="shared" si="285"/>
        <v>0</v>
      </c>
      <c r="BW33" s="95">
        <f t="shared" si="286"/>
        <v>0</v>
      </c>
      <c r="BX33" s="95">
        <f t="shared" si="287"/>
        <v>0</v>
      </c>
      <c r="BY33" s="95">
        <f t="shared" si="287"/>
        <v>0</v>
      </c>
      <c r="BZ33" s="98">
        <f t="shared" si="287"/>
        <v>0</v>
      </c>
      <c r="CA33" s="88">
        <f t="shared" si="30"/>
        <v>0</v>
      </c>
      <c r="CB33" s="88">
        <f t="shared" si="31"/>
        <v>0</v>
      </c>
      <c r="CC33" s="88">
        <f t="shared" si="32"/>
        <v>0</v>
      </c>
      <c r="CD33" s="146">
        <f t="shared" si="33"/>
        <v>0</v>
      </c>
      <c r="CE33" s="146">
        <f t="shared" si="34"/>
        <v>0</v>
      </c>
      <c r="CF33" s="146">
        <f t="shared" si="35"/>
        <v>0</v>
      </c>
    </row>
    <row r="34" spans="1:84" outlineLevel="1" x14ac:dyDescent="0.4">
      <c r="A34" s="5" t="s">
        <v>36</v>
      </c>
      <c r="B34" s="50" t="s">
        <v>14</v>
      </c>
      <c r="C34" s="114"/>
      <c r="D34" s="115"/>
      <c r="E34" s="116">
        <f t="shared" si="1"/>
        <v>0</v>
      </c>
      <c r="F34" s="117">
        <f t="shared" si="262"/>
        <v>0</v>
      </c>
      <c r="G34" s="93"/>
      <c r="H34" s="94"/>
      <c r="I34" s="95">
        <f t="shared" si="263"/>
        <v>0</v>
      </c>
      <c r="J34" s="94"/>
      <c r="K34" s="94"/>
      <c r="L34" s="92">
        <f t="shared" si="264"/>
        <v>0</v>
      </c>
      <c r="M34" s="93"/>
      <c r="N34" s="94"/>
      <c r="O34" s="95">
        <f t="shared" si="265"/>
        <v>0</v>
      </c>
      <c r="P34" s="94"/>
      <c r="Q34" s="94"/>
      <c r="R34" s="92">
        <f t="shared" si="266"/>
        <v>0</v>
      </c>
      <c r="S34" s="93"/>
      <c r="T34" s="94"/>
      <c r="U34" s="95">
        <f t="shared" si="267"/>
        <v>0</v>
      </c>
      <c r="V34" s="94"/>
      <c r="W34" s="96">
        <f t="shared" si="268"/>
        <v>0</v>
      </c>
      <c r="X34" s="92">
        <f t="shared" si="269"/>
        <v>0</v>
      </c>
      <c r="Y34" s="93"/>
      <c r="Z34" s="94"/>
      <c r="AA34" s="95">
        <f t="shared" si="270"/>
        <v>0</v>
      </c>
      <c r="AB34" s="94"/>
      <c r="AC34" s="96">
        <f t="shared" si="271"/>
        <v>0</v>
      </c>
      <c r="AD34" s="92">
        <f t="shared" si="272"/>
        <v>0</v>
      </c>
      <c r="AE34" s="93"/>
      <c r="AF34" s="94"/>
      <c r="AG34" s="95">
        <f t="shared" si="273"/>
        <v>0</v>
      </c>
      <c r="AH34" s="94"/>
      <c r="AI34" s="96">
        <f t="shared" si="274"/>
        <v>0</v>
      </c>
      <c r="AJ34" s="92">
        <f t="shared" si="275"/>
        <v>0</v>
      </c>
      <c r="AK34" s="93"/>
      <c r="AL34" s="94"/>
      <c r="AM34" s="95">
        <f t="shared" si="276"/>
        <v>0</v>
      </c>
      <c r="AN34" s="94"/>
      <c r="AO34" s="96"/>
      <c r="AP34" s="92"/>
      <c r="AQ34" s="93"/>
      <c r="AR34" s="94"/>
      <c r="AS34" s="95">
        <f t="shared" si="277"/>
        <v>0</v>
      </c>
      <c r="AT34" s="94"/>
      <c r="AU34" s="96"/>
      <c r="AV34" s="92"/>
      <c r="AW34" s="93"/>
      <c r="AX34" s="94"/>
      <c r="AY34" s="95">
        <f t="shared" si="278"/>
        <v>0</v>
      </c>
      <c r="AZ34" s="94"/>
      <c r="BA34" s="96">
        <f t="shared" si="279"/>
        <v>0</v>
      </c>
      <c r="BB34" s="92"/>
      <c r="BC34" s="93"/>
      <c r="BD34" s="94"/>
      <c r="BE34" s="95">
        <f t="shared" si="280"/>
        <v>0</v>
      </c>
      <c r="BF34" s="94"/>
      <c r="BG34" s="96">
        <f t="shared" si="281"/>
        <v>0</v>
      </c>
      <c r="BH34" s="92"/>
      <c r="BI34" s="93"/>
      <c r="BJ34" s="94"/>
      <c r="BK34" s="95">
        <f t="shared" si="282"/>
        <v>0</v>
      </c>
      <c r="BL34" s="94"/>
      <c r="BM34" s="96"/>
      <c r="BN34" s="92"/>
      <c r="BO34" s="93"/>
      <c r="BP34" s="94">
        <f t="shared" si="283"/>
        <v>0</v>
      </c>
      <c r="BQ34" s="95">
        <v>0</v>
      </c>
      <c r="BR34" s="94"/>
      <c r="BS34" s="96"/>
      <c r="BT34" s="92"/>
      <c r="BU34" s="145">
        <f t="shared" si="284"/>
        <v>0</v>
      </c>
      <c r="BV34" s="95">
        <f t="shared" si="285"/>
        <v>0</v>
      </c>
      <c r="BW34" s="95">
        <f t="shared" si="286"/>
        <v>0</v>
      </c>
      <c r="BX34" s="95">
        <f t="shared" si="287"/>
        <v>0</v>
      </c>
      <c r="BY34" s="95">
        <f t="shared" si="287"/>
        <v>0</v>
      </c>
      <c r="BZ34" s="98">
        <f t="shared" si="287"/>
        <v>0</v>
      </c>
      <c r="CA34" s="88">
        <f t="shared" si="30"/>
        <v>0</v>
      </c>
      <c r="CB34" s="88">
        <f t="shared" si="31"/>
        <v>0</v>
      </c>
      <c r="CC34" s="88">
        <f t="shared" si="32"/>
        <v>0</v>
      </c>
      <c r="CD34" s="146">
        <f t="shared" si="33"/>
        <v>0</v>
      </c>
      <c r="CE34" s="146">
        <f t="shared" si="34"/>
        <v>0</v>
      </c>
      <c r="CF34" s="146">
        <f t="shared" si="35"/>
        <v>0</v>
      </c>
    </row>
    <row r="35" spans="1:84" outlineLevel="1" x14ac:dyDescent="0.4">
      <c r="A35" s="5" t="s">
        <v>53</v>
      </c>
      <c r="B35" s="50" t="s">
        <v>21</v>
      </c>
      <c r="C35" s="114"/>
      <c r="D35" s="115"/>
      <c r="E35" s="116">
        <f t="shared" si="1"/>
        <v>0</v>
      </c>
      <c r="F35" s="117">
        <f t="shared" si="262"/>
        <v>0</v>
      </c>
      <c r="G35" s="93"/>
      <c r="H35" s="94"/>
      <c r="I35" s="95">
        <f t="shared" si="263"/>
        <v>0</v>
      </c>
      <c r="J35" s="94"/>
      <c r="K35" s="94"/>
      <c r="L35" s="92">
        <f t="shared" si="264"/>
        <v>0</v>
      </c>
      <c r="M35" s="93"/>
      <c r="N35" s="94"/>
      <c r="O35" s="95">
        <f t="shared" si="265"/>
        <v>0</v>
      </c>
      <c r="P35" s="94"/>
      <c r="Q35" s="94"/>
      <c r="R35" s="92">
        <f t="shared" si="266"/>
        <v>0</v>
      </c>
      <c r="S35" s="93"/>
      <c r="T35" s="94"/>
      <c r="U35" s="95">
        <f t="shared" si="267"/>
        <v>0</v>
      </c>
      <c r="V35" s="94"/>
      <c r="W35" s="96">
        <f t="shared" si="268"/>
        <v>0</v>
      </c>
      <c r="X35" s="92">
        <f t="shared" si="269"/>
        <v>0</v>
      </c>
      <c r="Y35" s="93"/>
      <c r="Z35" s="94"/>
      <c r="AA35" s="95">
        <f t="shared" si="270"/>
        <v>0</v>
      </c>
      <c r="AB35" s="94"/>
      <c r="AC35" s="96">
        <f t="shared" si="271"/>
        <v>0</v>
      </c>
      <c r="AD35" s="92">
        <f t="shared" si="272"/>
        <v>0</v>
      </c>
      <c r="AE35" s="93"/>
      <c r="AF35" s="94"/>
      <c r="AG35" s="95">
        <f t="shared" si="273"/>
        <v>0</v>
      </c>
      <c r="AH35" s="94"/>
      <c r="AI35" s="96">
        <f t="shared" si="274"/>
        <v>0</v>
      </c>
      <c r="AJ35" s="92">
        <f t="shared" si="275"/>
        <v>0</v>
      </c>
      <c r="AK35" s="93"/>
      <c r="AL35" s="94"/>
      <c r="AM35" s="95">
        <f t="shared" si="276"/>
        <v>0</v>
      </c>
      <c r="AN35" s="94"/>
      <c r="AO35" s="96"/>
      <c r="AP35" s="92"/>
      <c r="AQ35" s="93"/>
      <c r="AR35" s="94"/>
      <c r="AS35" s="95">
        <f t="shared" si="277"/>
        <v>0</v>
      </c>
      <c r="AT35" s="94"/>
      <c r="AU35" s="96"/>
      <c r="AV35" s="92"/>
      <c r="AW35" s="93"/>
      <c r="AX35" s="94"/>
      <c r="AY35" s="95">
        <f t="shared" si="278"/>
        <v>0</v>
      </c>
      <c r="AZ35" s="94"/>
      <c r="BA35" s="96">
        <f t="shared" si="279"/>
        <v>0</v>
      </c>
      <c r="BB35" s="92"/>
      <c r="BC35" s="93"/>
      <c r="BD35" s="94"/>
      <c r="BE35" s="95">
        <f t="shared" si="280"/>
        <v>0</v>
      </c>
      <c r="BF35" s="94"/>
      <c r="BG35" s="96">
        <f t="shared" si="281"/>
        <v>0</v>
      </c>
      <c r="BH35" s="92"/>
      <c r="BI35" s="93"/>
      <c r="BJ35" s="94"/>
      <c r="BK35" s="95">
        <f t="shared" si="282"/>
        <v>0</v>
      </c>
      <c r="BL35" s="94"/>
      <c r="BM35" s="96"/>
      <c r="BN35" s="92"/>
      <c r="BO35" s="93"/>
      <c r="BP35" s="94">
        <f t="shared" si="283"/>
        <v>0</v>
      </c>
      <c r="BQ35" s="95">
        <v>0</v>
      </c>
      <c r="BR35" s="94"/>
      <c r="BS35" s="96"/>
      <c r="BT35" s="92"/>
      <c r="BU35" s="145">
        <f t="shared" si="284"/>
        <v>0</v>
      </c>
      <c r="BV35" s="95">
        <f t="shared" si="285"/>
        <v>0</v>
      </c>
      <c r="BW35" s="95">
        <f t="shared" si="286"/>
        <v>0</v>
      </c>
      <c r="BX35" s="95">
        <f t="shared" si="287"/>
        <v>0</v>
      </c>
      <c r="BY35" s="95">
        <f t="shared" si="287"/>
        <v>0</v>
      </c>
      <c r="BZ35" s="98">
        <f t="shared" si="287"/>
        <v>0</v>
      </c>
      <c r="CA35" s="88">
        <f t="shared" si="30"/>
        <v>0</v>
      </c>
      <c r="CB35" s="88">
        <f t="shared" si="31"/>
        <v>0</v>
      </c>
      <c r="CC35" s="88">
        <f t="shared" si="32"/>
        <v>0</v>
      </c>
      <c r="CD35" s="146">
        <f t="shared" si="33"/>
        <v>0</v>
      </c>
      <c r="CE35" s="146">
        <f t="shared" si="34"/>
        <v>0</v>
      </c>
      <c r="CF35" s="146">
        <f t="shared" si="35"/>
        <v>0</v>
      </c>
    </row>
    <row r="36" spans="1:84" outlineLevel="1" x14ac:dyDescent="0.4">
      <c r="A36" s="5" t="s">
        <v>54</v>
      </c>
      <c r="B36" s="50" t="s">
        <v>22</v>
      </c>
      <c r="C36" s="114"/>
      <c r="D36" s="115"/>
      <c r="E36" s="116">
        <f t="shared" si="1"/>
        <v>0</v>
      </c>
      <c r="F36" s="117">
        <f t="shared" si="262"/>
        <v>0</v>
      </c>
      <c r="G36" s="93"/>
      <c r="H36" s="94"/>
      <c r="I36" s="95">
        <f t="shared" si="263"/>
        <v>0</v>
      </c>
      <c r="J36" s="94"/>
      <c r="K36" s="94"/>
      <c r="L36" s="92">
        <f t="shared" si="264"/>
        <v>0</v>
      </c>
      <c r="M36" s="93"/>
      <c r="N36" s="94"/>
      <c r="O36" s="95">
        <f t="shared" si="265"/>
        <v>0</v>
      </c>
      <c r="P36" s="94"/>
      <c r="Q36" s="94"/>
      <c r="R36" s="92">
        <f t="shared" si="266"/>
        <v>0</v>
      </c>
      <c r="S36" s="93"/>
      <c r="T36" s="94"/>
      <c r="U36" s="95">
        <f t="shared" si="267"/>
        <v>0</v>
      </c>
      <c r="V36" s="94"/>
      <c r="W36" s="96">
        <f t="shared" si="268"/>
        <v>0</v>
      </c>
      <c r="X36" s="92">
        <f t="shared" si="269"/>
        <v>0</v>
      </c>
      <c r="Y36" s="93"/>
      <c r="Z36" s="94"/>
      <c r="AA36" s="95">
        <f t="shared" si="270"/>
        <v>0</v>
      </c>
      <c r="AB36" s="94"/>
      <c r="AC36" s="96">
        <f t="shared" si="271"/>
        <v>0</v>
      </c>
      <c r="AD36" s="92">
        <f t="shared" si="272"/>
        <v>0</v>
      </c>
      <c r="AE36" s="93"/>
      <c r="AF36" s="94"/>
      <c r="AG36" s="95">
        <f t="shared" si="273"/>
        <v>0</v>
      </c>
      <c r="AH36" s="94"/>
      <c r="AI36" s="96">
        <f t="shared" si="274"/>
        <v>0</v>
      </c>
      <c r="AJ36" s="92">
        <f t="shared" si="275"/>
        <v>0</v>
      </c>
      <c r="AK36" s="93"/>
      <c r="AL36" s="94"/>
      <c r="AM36" s="95">
        <f t="shared" si="276"/>
        <v>0</v>
      </c>
      <c r="AN36" s="94"/>
      <c r="AO36" s="96"/>
      <c r="AP36" s="92"/>
      <c r="AQ36" s="93"/>
      <c r="AR36" s="94"/>
      <c r="AS36" s="95">
        <f t="shared" si="277"/>
        <v>0</v>
      </c>
      <c r="AT36" s="94"/>
      <c r="AU36" s="96"/>
      <c r="AV36" s="92"/>
      <c r="AW36" s="93"/>
      <c r="AX36" s="94"/>
      <c r="AY36" s="95">
        <f t="shared" si="278"/>
        <v>0</v>
      </c>
      <c r="AZ36" s="94"/>
      <c r="BA36" s="96">
        <f t="shared" si="279"/>
        <v>0</v>
      </c>
      <c r="BB36" s="92"/>
      <c r="BC36" s="93"/>
      <c r="BD36" s="94"/>
      <c r="BE36" s="95">
        <f t="shared" si="280"/>
        <v>0</v>
      </c>
      <c r="BF36" s="94"/>
      <c r="BG36" s="96">
        <f t="shared" si="281"/>
        <v>0</v>
      </c>
      <c r="BH36" s="92"/>
      <c r="BI36" s="93"/>
      <c r="BJ36" s="94"/>
      <c r="BK36" s="95">
        <f t="shared" si="282"/>
        <v>0</v>
      </c>
      <c r="BL36" s="94"/>
      <c r="BM36" s="96"/>
      <c r="BN36" s="92"/>
      <c r="BO36" s="93"/>
      <c r="BP36" s="94">
        <f t="shared" si="283"/>
        <v>0</v>
      </c>
      <c r="BQ36" s="95">
        <v>0</v>
      </c>
      <c r="BR36" s="94"/>
      <c r="BS36" s="96"/>
      <c r="BT36" s="92"/>
      <c r="BU36" s="145">
        <f t="shared" si="284"/>
        <v>0</v>
      </c>
      <c r="BV36" s="95">
        <f t="shared" si="285"/>
        <v>0</v>
      </c>
      <c r="BW36" s="95">
        <f t="shared" si="286"/>
        <v>0</v>
      </c>
      <c r="BX36" s="95">
        <f t="shared" si="287"/>
        <v>0</v>
      </c>
      <c r="BY36" s="95">
        <f t="shared" si="287"/>
        <v>0</v>
      </c>
      <c r="BZ36" s="98">
        <f t="shared" si="287"/>
        <v>0</v>
      </c>
      <c r="CA36" s="88">
        <f t="shared" si="30"/>
        <v>0</v>
      </c>
      <c r="CB36" s="88">
        <f t="shared" si="31"/>
        <v>0</v>
      </c>
      <c r="CC36" s="88">
        <f t="shared" si="32"/>
        <v>0</v>
      </c>
      <c r="CD36" s="146">
        <f t="shared" si="33"/>
        <v>0</v>
      </c>
      <c r="CE36" s="146">
        <f t="shared" si="34"/>
        <v>0</v>
      </c>
      <c r="CF36" s="146">
        <f t="shared" si="35"/>
        <v>0</v>
      </c>
    </row>
    <row r="37" spans="1:84" outlineLevel="1" x14ac:dyDescent="0.4">
      <c r="A37" s="5" t="s">
        <v>55</v>
      </c>
      <c r="B37" s="50" t="s">
        <v>16</v>
      </c>
      <c r="C37" s="114"/>
      <c r="D37" s="115"/>
      <c r="E37" s="116">
        <f t="shared" si="1"/>
        <v>0</v>
      </c>
      <c r="F37" s="117">
        <f t="shared" si="262"/>
        <v>0</v>
      </c>
      <c r="G37" s="93"/>
      <c r="H37" s="94"/>
      <c r="I37" s="95">
        <f t="shared" si="263"/>
        <v>0</v>
      </c>
      <c r="J37" s="94"/>
      <c r="K37" s="94"/>
      <c r="L37" s="92">
        <f t="shared" si="264"/>
        <v>0</v>
      </c>
      <c r="M37" s="93"/>
      <c r="N37" s="94"/>
      <c r="O37" s="95">
        <f t="shared" si="265"/>
        <v>0</v>
      </c>
      <c r="P37" s="94"/>
      <c r="Q37" s="94"/>
      <c r="R37" s="92">
        <f t="shared" si="266"/>
        <v>0</v>
      </c>
      <c r="S37" s="93"/>
      <c r="T37" s="94"/>
      <c r="U37" s="95">
        <f t="shared" si="267"/>
        <v>0</v>
      </c>
      <c r="V37" s="94"/>
      <c r="W37" s="96">
        <f t="shared" si="268"/>
        <v>0</v>
      </c>
      <c r="X37" s="92">
        <f t="shared" si="269"/>
        <v>0</v>
      </c>
      <c r="Y37" s="93"/>
      <c r="Z37" s="94"/>
      <c r="AA37" s="95">
        <f t="shared" si="270"/>
        <v>0</v>
      </c>
      <c r="AB37" s="94"/>
      <c r="AC37" s="96">
        <f t="shared" si="271"/>
        <v>0</v>
      </c>
      <c r="AD37" s="92">
        <f t="shared" si="272"/>
        <v>0</v>
      </c>
      <c r="AE37" s="93"/>
      <c r="AF37" s="94"/>
      <c r="AG37" s="95">
        <f t="shared" si="273"/>
        <v>0</v>
      </c>
      <c r="AH37" s="94"/>
      <c r="AI37" s="96">
        <f t="shared" si="274"/>
        <v>0</v>
      </c>
      <c r="AJ37" s="92">
        <f t="shared" si="275"/>
        <v>0</v>
      </c>
      <c r="AK37" s="93"/>
      <c r="AL37" s="94"/>
      <c r="AM37" s="95">
        <f t="shared" si="276"/>
        <v>0</v>
      </c>
      <c r="AN37" s="94"/>
      <c r="AO37" s="96"/>
      <c r="AP37" s="92"/>
      <c r="AQ37" s="93"/>
      <c r="AR37" s="94"/>
      <c r="AS37" s="95">
        <f t="shared" si="277"/>
        <v>0</v>
      </c>
      <c r="AT37" s="94"/>
      <c r="AU37" s="96"/>
      <c r="AV37" s="92"/>
      <c r="AW37" s="93"/>
      <c r="AX37" s="94"/>
      <c r="AY37" s="95">
        <f t="shared" si="278"/>
        <v>0</v>
      </c>
      <c r="AZ37" s="94"/>
      <c r="BA37" s="96">
        <f t="shared" si="279"/>
        <v>0</v>
      </c>
      <c r="BB37" s="92"/>
      <c r="BC37" s="93"/>
      <c r="BD37" s="94"/>
      <c r="BE37" s="95">
        <f t="shared" si="280"/>
        <v>0</v>
      </c>
      <c r="BF37" s="94"/>
      <c r="BG37" s="96">
        <f t="shared" si="281"/>
        <v>0</v>
      </c>
      <c r="BH37" s="92"/>
      <c r="BI37" s="93"/>
      <c r="BJ37" s="94"/>
      <c r="BK37" s="95">
        <f t="shared" si="282"/>
        <v>0</v>
      </c>
      <c r="BL37" s="94"/>
      <c r="BM37" s="96"/>
      <c r="BN37" s="92"/>
      <c r="BO37" s="93"/>
      <c r="BP37" s="94">
        <f t="shared" si="283"/>
        <v>0</v>
      </c>
      <c r="BQ37" s="95">
        <v>0</v>
      </c>
      <c r="BR37" s="94"/>
      <c r="BS37" s="96"/>
      <c r="BT37" s="92"/>
      <c r="BU37" s="145">
        <f t="shared" si="284"/>
        <v>0</v>
      </c>
      <c r="BV37" s="95">
        <f t="shared" si="285"/>
        <v>0</v>
      </c>
      <c r="BW37" s="95">
        <f t="shared" si="286"/>
        <v>0</v>
      </c>
      <c r="BX37" s="95">
        <f t="shared" si="287"/>
        <v>0</v>
      </c>
      <c r="BY37" s="95">
        <f t="shared" si="287"/>
        <v>0</v>
      </c>
      <c r="BZ37" s="98">
        <f t="shared" si="287"/>
        <v>0</v>
      </c>
      <c r="CA37" s="88">
        <f t="shared" si="30"/>
        <v>0</v>
      </c>
      <c r="CB37" s="88">
        <f t="shared" si="31"/>
        <v>0</v>
      </c>
      <c r="CC37" s="88">
        <f t="shared" si="32"/>
        <v>0</v>
      </c>
      <c r="CD37" s="146">
        <f t="shared" si="33"/>
        <v>0</v>
      </c>
      <c r="CE37" s="146">
        <f t="shared" si="34"/>
        <v>0</v>
      </c>
      <c r="CF37" s="146">
        <f t="shared" si="35"/>
        <v>0</v>
      </c>
    </row>
    <row r="38" spans="1:84" outlineLevel="1" x14ac:dyDescent="0.4">
      <c r="A38" s="5" t="s">
        <v>56</v>
      </c>
      <c r="B38" s="50" t="s">
        <v>23</v>
      </c>
      <c r="C38" s="114"/>
      <c r="D38" s="115"/>
      <c r="E38" s="116">
        <f t="shared" si="1"/>
        <v>0</v>
      </c>
      <c r="F38" s="117">
        <f t="shared" si="262"/>
        <v>0</v>
      </c>
      <c r="G38" s="93"/>
      <c r="H38" s="94"/>
      <c r="I38" s="95">
        <f t="shared" si="263"/>
        <v>0</v>
      </c>
      <c r="J38" s="94"/>
      <c r="K38" s="94"/>
      <c r="L38" s="92">
        <f t="shared" si="264"/>
        <v>0</v>
      </c>
      <c r="M38" s="93"/>
      <c r="N38" s="94"/>
      <c r="O38" s="95">
        <f t="shared" si="265"/>
        <v>0</v>
      </c>
      <c r="P38" s="94"/>
      <c r="Q38" s="94"/>
      <c r="R38" s="92">
        <f t="shared" si="266"/>
        <v>0</v>
      </c>
      <c r="S38" s="93"/>
      <c r="T38" s="94"/>
      <c r="U38" s="95">
        <f t="shared" si="267"/>
        <v>0</v>
      </c>
      <c r="V38" s="94"/>
      <c r="W38" s="96">
        <f t="shared" si="268"/>
        <v>0</v>
      </c>
      <c r="X38" s="92">
        <f t="shared" si="269"/>
        <v>0</v>
      </c>
      <c r="Y38" s="93"/>
      <c r="Z38" s="94"/>
      <c r="AA38" s="95">
        <f t="shared" si="270"/>
        <v>0</v>
      </c>
      <c r="AB38" s="94"/>
      <c r="AC38" s="96">
        <f t="shared" si="271"/>
        <v>0</v>
      </c>
      <c r="AD38" s="92">
        <f t="shared" si="272"/>
        <v>0</v>
      </c>
      <c r="AE38" s="93"/>
      <c r="AF38" s="94"/>
      <c r="AG38" s="95">
        <f t="shared" si="273"/>
        <v>0</v>
      </c>
      <c r="AH38" s="94"/>
      <c r="AI38" s="96">
        <f t="shared" si="274"/>
        <v>0</v>
      </c>
      <c r="AJ38" s="92">
        <f t="shared" si="275"/>
        <v>0</v>
      </c>
      <c r="AK38" s="93"/>
      <c r="AL38" s="94"/>
      <c r="AM38" s="95">
        <f t="shared" si="276"/>
        <v>0</v>
      </c>
      <c r="AN38" s="94"/>
      <c r="AO38" s="96"/>
      <c r="AP38" s="92"/>
      <c r="AQ38" s="93"/>
      <c r="AR38" s="94"/>
      <c r="AS38" s="95">
        <f t="shared" si="277"/>
        <v>0</v>
      </c>
      <c r="AT38" s="94"/>
      <c r="AU38" s="96"/>
      <c r="AV38" s="92"/>
      <c r="AW38" s="93"/>
      <c r="AX38" s="94"/>
      <c r="AY38" s="95">
        <f t="shared" si="278"/>
        <v>0</v>
      </c>
      <c r="AZ38" s="94"/>
      <c r="BA38" s="96">
        <f t="shared" si="279"/>
        <v>0</v>
      </c>
      <c r="BB38" s="92"/>
      <c r="BC38" s="93"/>
      <c r="BD38" s="94"/>
      <c r="BE38" s="95">
        <f t="shared" si="280"/>
        <v>0</v>
      </c>
      <c r="BF38" s="94"/>
      <c r="BG38" s="96">
        <f t="shared" si="281"/>
        <v>0</v>
      </c>
      <c r="BH38" s="92"/>
      <c r="BI38" s="93"/>
      <c r="BJ38" s="94"/>
      <c r="BK38" s="95">
        <f t="shared" si="282"/>
        <v>0</v>
      </c>
      <c r="BL38" s="94"/>
      <c r="BM38" s="96"/>
      <c r="BN38" s="92"/>
      <c r="BO38" s="93"/>
      <c r="BP38" s="94">
        <f t="shared" si="283"/>
        <v>0</v>
      </c>
      <c r="BQ38" s="95">
        <v>0</v>
      </c>
      <c r="BR38" s="94"/>
      <c r="BS38" s="96"/>
      <c r="BT38" s="92"/>
      <c r="BU38" s="145">
        <f t="shared" si="284"/>
        <v>0</v>
      </c>
      <c r="BV38" s="95">
        <f t="shared" si="285"/>
        <v>0</v>
      </c>
      <c r="BW38" s="95">
        <f t="shared" si="286"/>
        <v>0</v>
      </c>
      <c r="BX38" s="95">
        <f t="shared" si="287"/>
        <v>0</v>
      </c>
      <c r="BY38" s="95">
        <f t="shared" si="287"/>
        <v>0</v>
      </c>
      <c r="BZ38" s="98">
        <f t="shared" si="287"/>
        <v>0</v>
      </c>
      <c r="CA38" s="88">
        <f t="shared" si="30"/>
        <v>0</v>
      </c>
      <c r="CB38" s="88">
        <f t="shared" si="31"/>
        <v>0</v>
      </c>
      <c r="CC38" s="88">
        <f t="shared" si="32"/>
        <v>0</v>
      </c>
      <c r="CD38" s="146">
        <f t="shared" si="33"/>
        <v>0</v>
      </c>
      <c r="CE38" s="146">
        <f t="shared" si="34"/>
        <v>0</v>
      </c>
      <c r="CF38" s="146">
        <f t="shared" si="35"/>
        <v>0</v>
      </c>
    </row>
    <row r="39" spans="1:84" outlineLevel="1" x14ac:dyDescent="0.4">
      <c r="A39" s="5" t="s">
        <v>57</v>
      </c>
      <c r="B39" s="50" t="s">
        <v>8</v>
      </c>
      <c r="C39" s="114"/>
      <c r="D39" s="115"/>
      <c r="E39" s="116">
        <f t="shared" si="1"/>
        <v>0</v>
      </c>
      <c r="F39" s="117">
        <f t="shared" si="262"/>
        <v>0</v>
      </c>
      <c r="G39" s="93"/>
      <c r="H39" s="94"/>
      <c r="I39" s="95">
        <f t="shared" si="263"/>
        <v>0</v>
      </c>
      <c r="J39" s="94"/>
      <c r="K39" s="94"/>
      <c r="L39" s="92">
        <f t="shared" si="264"/>
        <v>0</v>
      </c>
      <c r="M39" s="93"/>
      <c r="N39" s="94"/>
      <c r="O39" s="95">
        <f t="shared" si="265"/>
        <v>0</v>
      </c>
      <c r="P39" s="94"/>
      <c r="Q39" s="94"/>
      <c r="R39" s="92">
        <f t="shared" si="266"/>
        <v>0</v>
      </c>
      <c r="S39" s="93"/>
      <c r="T39" s="94"/>
      <c r="U39" s="95">
        <f t="shared" si="267"/>
        <v>0</v>
      </c>
      <c r="V39" s="94"/>
      <c r="W39" s="96">
        <f t="shared" si="268"/>
        <v>0</v>
      </c>
      <c r="X39" s="92">
        <f t="shared" si="269"/>
        <v>0</v>
      </c>
      <c r="Y39" s="93"/>
      <c r="Z39" s="94"/>
      <c r="AA39" s="95">
        <f t="shared" si="270"/>
        <v>0</v>
      </c>
      <c r="AB39" s="94"/>
      <c r="AC39" s="96">
        <f t="shared" si="271"/>
        <v>0</v>
      </c>
      <c r="AD39" s="92">
        <f t="shared" si="272"/>
        <v>0</v>
      </c>
      <c r="AE39" s="93"/>
      <c r="AF39" s="94"/>
      <c r="AG39" s="95">
        <f t="shared" si="273"/>
        <v>0</v>
      </c>
      <c r="AH39" s="94"/>
      <c r="AI39" s="96">
        <f t="shared" si="274"/>
        <v>0</v>
      </c>
      <c r="AJ39" s="92">
        <f t="shared" si="275"/>
        <v>0</v>
      </c>
      <c r="AK39" s="93"/>
      <c r="AL39" s="94"/>
      <c r="AM39" s="95">
        <f t="shared" si="276"/>
        <v>0</v>
      </c>
      <c r="AN39" s="94"/>
      <c r="AO39" s="96"/>
      <c r="AP39" s="92"/>
      <c r="AQ39" s="93"/>
      <c r="AR39" s="94"/>
      <c r="AS39" s="95">
        <f t="shared" si="277"/>
        <v>0</v>
      </c>
      <c r="AT39" s="94"/>
      <c r="AU39" s="96"/>
      <c r="AV39" s="92"/>
      <c r="AW39" s="93"/>
      <c r="AX39" s="94"/>
      <c r="AY39" s="95">
        <f t="shared" si="278"/>
        <v>0</v>
      </c>
      <c r="AZ39" s="94"/>
      <c r="BA39" s="96">
        <f t="shared" si="279"/>
        <v>0</v>
      </c>
      <c r="BB39" s="92"/>
      <c r="BC39" s="93"/>
      <c r="BD39" s="94"/>
      <c r="BE39" s="95">
        <f t="shared" si="280"/>
        <v>0</v>
      </c>
      <c r="BF39" s="94"/>
      <c r="BG39" s="96">
        <f t="shared" si="281"/>
        <v>0</v>
      </c>
      <c r="BH39" s="92"/>
      <c r="BI39" s="93"/>
      <c r="BJ39" s="94"/>
      <c r="BK39" s="95">
        <f t="shared" si="282"/>
        <v>0</v>
      </c>
      <c r="BL39" s="94"/>
      <c r="BM39" s="96"/>
      <c r="BN39" s="92"/>
      <c r="BO39" s="93"/>
      <c r="BP39" s="94">
        <f t="shared" si="283"/>
        <v>0</v>
      </c>
      <c r="BQ39" s="95">
        <v>0</v>
      </c>
      <c r="BR39" s="94"/>
      <c r="BS39" s="96"/>
      <c r="BT39" s="92"/>
      <c r="BU39" s="145">
        <f t="shared" si="284"/>
        <v>0</v>
      </c>
      <c r="BV39" s="95">
        <f t="shared" si="285"/>
        <v>0</v>
      </c>
      <c r="BW39" s="95">
        <f t="shared" si="286"/>
        <v>0</v>
      </c>
      <c r="BX39" s="95">
        <f t="shared" si="287"/>
        <v>0</v>
      </c>
      <c r="BY39" s="95">
        <f t="shared" si="287"/>
        <v>0</v>
      </c>
      <c r="BZ39" s="98">
        <f t="shared" si="287"/>
        <v>0</v>
      </c>
      <c r="CA39" s="88">
        <f t="shared" si="30"/>
        <v>0</v>
      </c>
      <c r="CB39" s="88">
        <f t="shared" si="31"/>
        <v>0</v>
      </c>
      <c r="CC39" s="88">
        <f t="shared" si="32"/>
        <v>0</v>
      </c>
      <c r="CD39" s="146">
        <f t="shared" si="33"/>
        <v>0</v>
      </c>
      <c r="CE39" s="146">
        <f t="shared" si="34"/>
        <v>0</v>
      </c>
      <c r="CF39" s="146">
        <f t="shared" si="35"/>
        <v>0</v>
      </c>
    </row>
    <row r="40" spans="1:84" outlineLevel="1" x14ac:dyDescent="0.4">
      <c r="A40" s="5" t="s">
        <v>58</v>
      </c>
      <c r="B40" s="50" t="s">
        <v>12</v>
      </c>
      <c r="C40" s="114"/>
      <c r="D40" s="115"/>
      <c r="E40" s="116">
        <f t="shared" si="1"/>
        <v>0</v>
      </c>
      <c r="F40" s="117">
        <f t="shared" si="262"/>
        <v>0</v>
      </c>
      <c r="G40" s="93"/>
      <c r="H40" s="94"/>
      <c r="I40" s="95">
        <f t="shared" si="263"/>
        <v>0</v>
      </c>
      <c r="J40" s="94"/>
      <c r="K40" s="94"/>
      <c r="L40" s="92">
        <f t="shared" si="264"/>
        <v>0</v>
      </c>
      <c r="M40" s="93"/>
      <c r="N40" s="94"/>
      <c r="O40" s="95">
        <f t="shared" si="265"/>
        <v>0</v>
      </c>
      <c r="P40" s="94"/>
      <c r="Q40" s="94"/>
      <c r="R40" s="92">
        <f t="shared" si="266"/>
        <v>0</v>
      </c>
      <c r="S40" s="93"/>
      <c r="T40" s="94"/>
      <c r="U40" s="95">
        <f t="shared" si="267"/>
        <v>0</v>
      </c>
      <c r="V40" s="94"/>
      <c r="W40" s="96">
        <f t="shared" si="268"/>
        <v>0</v>
      </c>
      <c r="X40" s="92">
        <f t="shared" si="269"/>
        <v>0</v>
      </c>
      <c r="Y40" s="93"/>
      <c r="Z40" s="94"/>
      <c r="AA40" s="95">
        <f t="shared" si="270"/>
        <v>0</v>
      </c>
      <c r="AB40" s="94"/>
      <c r="AC40" s="96">
        <f t="shared" si="271"/>
        <v>0</v>
      </c>
      <c r="AD40" s="92">
        <f t="shared" si="272"/>
        <v>0</v>
      </c>
      <c r="AE40" s="93"/>
      <c r="AF40" s="94"/>
      <c r="AG40" s="95">
        <f t="shared" si="273"/>
        <v>0</v>
      </c>
      <c r="AH40" s="94"/>
      <c r="AI40" s="96">
        <f t="shared" si="274"/>
        <v>0</v>
      </c>
      <c r="AJ40" s="92">
        <f t="shared" si="275"/>
        <v>0</v>
      </c>
      <c r="AK40" s="93"/>
      <c r="AL40" s="94"/>
      <c r="AM40" s="95">
        <f t="shared" si="276"/>
        <v>0</v>
      </c>
      <c r="AN40" s="94"/>
      <c r="AO40" s="96"/>
      <c r="AP40" s="92"/>
      <c r="AQ40" s="93"/>
      <c r="AR40" s="94"/>
      <c r="AS40" s="95">
        <f t="shared" si="277"/>
        <v>0</v>
      </c>
      <c r="AT40" s="94"/>
      <c r="AU40" s="96"/>
      <c r="AV40" s="92"/>
      <c r="AW40" s="93"/>
      <c r="AX40" s="94"/>
      <c r="AY40" s="95">
        <f t="shared" si="278"/>
        <v>0</v>
      </c>
      <c r="AZ40" s="94"/>
      <c r="BA40" s="96">
        <f t="shared" si="279"/>
        <v>0</v>
      </c>
      <c r="BB40" s="92"/>
      <c r="BC40" s="93"/>
      <c r="BD40" s="94"/>
      <c r="BE40" s="95">
        <f t="shared" si="280"/>
        <v>0</v>
      </c>
      <c r="BF40" s="94"/>
      <c r="BG40" s="96">
        <f t="shared" si="281"/>
        <v>0</v>
      </c>
      <c r="BH40" s="92"/>
      <c r="BI40" s="93"/>
      <c r="BJ40" s="94"/>
      <c r="BK40" s="95">
        <f t="shared" si="282"/>
        <v>0</v>
      </c>
      <c r="BL40" s="94"/>
      <c r="BM40" s="96"/>
      <c r="BN40" s="92"/>
      <c r="BO40" s="93"/>
      <c r="BP40" s="94">
        <f t="shared" si="283"/>
        <v>0</v>
      </c>
      <c r="BQ40" s="95">
        <v>0</v>
      </c>
      <c r="BR40" s="94"/>
      <c r="BS40" s="96"/>
      <c r="BT40" s="92"/>
      <c r="BU40" s="145">
        <f t="shared" si="284"/>
        <v>0</v>
      </c>
      <c r="BV40" s="95">
        <f t="shared" si="285"/>
        <v>0</v>
      </c>
      <c r="BW40" s="95">
        <f t="shared" si="286"/>
        <v>0</v>
      </c>
      <c r="BX40" s="95">
        <f t="shared" si="287"/>
        <v>0</v>
      </c>
      <c r="BY40" s="95">
        <f t="shared" si="287"/>
        <v>0</v>
      </c>
      <c r="BZ40" s="98">
        <f t="shared" si="287"/>
        <v>0</v>
      </c>
      <c r="CA40" s="88">
        <f t="shared" si="30"/>
        <v>0</v>
      </c>
      <c r="CB40" s="88">
        <f t="shared" si="31"/>
        <v>0</v>
      </c>
      <c r="CC40" s="88">
        <f t="shared" si="32"/>
        <v>0</v>
      </c>
      <c r="CD40" s="146">
        <f t="shared" si="33"/>
        <v>0</v>
      </c>
      <c r="CE40" s="146">
        <f t="shared" si="34"/>
        <v>0</v>
      </c>
      <c r="CF40" s="146">
        <f t="shared" si="35"/>
        <v>0</v>
      </c>
    </row>
    <row r="41" spans="1:84" outlineLevel="1" x14ac:dyDescent="0.4">
      <c r="A41" s="5" t="s">
        <v>59</v>
      </c>
      <c r="B41" s="50" t="s">
        <v>24</v>
      </c>
      <c r="C41" s="114"/>
      <c r="D41" s="115"/>
      <c r="E41" s="116">
        <f t="shared" si="1"/>
        <v>0</v>
      </c>
      <c r="F41" s="117">
        <f t="shared" si="262"/>
        <v>0</v>
      </c>
      <c r="G41" s="93"/>
      <c r="H41" s="94"/>
      <c r="I41" s="95">
        <f t="shared" si="263"/>
        <v>0</v>
      </c>
      <c r="J41" s="94"/>
      <c r="K41" s="94"/>
      <c r="L41" s="92">
        <f t="shared" si="264"/>
        <v>0</v>
      </c>
      <c r="M41" s="93"/>
      <c r="N41" s="94"/>
      <c r="O41" s="95">
        <f t="shared" si="265"/>
        <v>0</v>
      </c>
      <c r="P41" s="94"/>
      <c r="Q41" s="94"/>
      <c r="R41" s="92">
        <f t="shared" si="266"/>
        <v>0</v>
      </c>
      <c r="S41" s="93"/>
      <c r="T41" s="94"/>
      <c r="U41" s="95">
        <f t="shared" si="267"/>
        <v>0</v>
      </c>
      <c r="V41" s="94"/>
      <c r="W41" s="96">
        <f t="shared" si="268"/>
        <v>0</v>
      </c>
      <c r="X41" s="92">
        <f t="shared" si="269"/>
        <v>0</v>
      </c>
      <c r="Y41" s="93"/>
      <c r="Z41" s="94"/>
      <c r="AA41" s="95">
        <f t="shared" si="270"/>
        <v>0</v>
      </c>
      <c r="AB41" s="94"/>
      <c r="AC41" s="96">
        <f t="shared" si="271"/>
        <v>0</v>
      </c>
      <c r="AD41" s="92">
        <f t="shared" si="272"/>
        <v>0</v>
      </c>
      <c r="AE41" s="93"/>
      <c r="AF41" s="94"/>
      <c r="AG41" s="95">
        <f t="shared" si="273"/>
        <v>0</v>
      </c>
      <c r="AH41" s="94"/>
      <c r="AI41" s="96">
        <f t="shared" si="274"/>
        <v>0</v>
      </c>
      <c r="AJ41" s="92">
        <f t="shared" si="275"/>
        <v>0</v>
      </c>
      <c r="AK41" s="93"/>
      <c r="AL41" s="94"/>
      <c r="AM41" s="95">
        <f t="shared" si="276"/>
        <v>0</v>
      </c>
      <c r="AN41" s="94"/>
      <c r="AO41" s="96"/>
      <c r="AP41" s="92"/>
      <c r="AQ41" s="93"/>
      <c r="AR41" s="94"/>
      <c r="AS41" s="95">
        <f t="shared" si="277"/>
        <v>0</v>
      </c>
      <c r="AT41" s="94"/>
      <c r="AU41" s="96"/>
      <c r="AV41" s="92"/>
      <c r="AW41" s="93"/>
      <c r="AX41" s="94"/>
      <c r="AY41" s="95">
        <f t="shared" si="278"/>
        <v>0</v>
      </c>
      <c r="AZ41" s="94"/>
      <c r="BA41" s="96">
        <f t="shared" si="279"/>
        <v>0</v>
      </c>
      <c r="BB41" s="92"/>
      <c r="BC41" s="93"/>
      <c r="BD41" s="94"/>
      <c r="BE41" s="95">
        <f t="shared" si="280"/>
        <v>0</v>
      </c>
      <c r="BF41" s="94"/>
      <c r="BG41" s="96">
        <f t="shared" si="281"/>
        <v>0</v>
      </c>
      <c r="BH41" s="92"/>
      <c r="BI41" s="93"/>
      <c r="BJ41" s="94"/>
      <c r="BK41" s="95">
        <f t="shared" si="282"/>
        <v>0</v>
      </c>
      <c r="BL41" s="94"/>
      <c r="BM41" s="96"/>
      <c r="BN41" s="92"/>
      <c r="BO41" s="93"/>
      <c r="BP41" s="94">
        <f t="shared" si="283"/>
        <v>0</v>
      </c>
      <c r="BQ41" s="95">
        <v>0</v>
      </c>
      <c r="BR41" s="94"/>
      <c r="BS41" s="96"/>
      <c r="BT41" s="92"/>
      <c r="BU41" s="145">
        <f t="shared" si="284"/>
        <v>0</v>
      </c>
      <c r="BV41" s="95">
        <f t="shared" si="285"/>
        <v>0</v>
      </c>
      <c r="BW41" s="95">
        <f t="shared" si="286"/>
        <v>0</v>
      </c>
      <c r="BX41" s="95">
        <f t="shared" si="287"/>
        <v>0</v>
      </c>
      <c r="BY41" s="95">
        <f t="shared" si="287"/>
        <v>0</v>
      </c>
      <c r="BZ41" s="98">
        <f t="shared" si="287"/>
        <v>0</v>
      </c>
      <c r="CA41" s="88">
        <f t="shared" si="30"/>
        <v>0</v>
      </c>
      <c r="CB41" s="88">
        <f t="shared" si="31"/>
        <v>0</v>
      </c>
      <c r="CC41" s="88">
        <f t="shared" si="32"/>
        <v>0</v>
      </c>
      <c r="CD41" s="146">
        <f t="shared" si="33"/>
        <v>0</v>
      </c>
      <c r="CE41" s="146">
        <f t="shared" si="34"/>
        <v>0</v>
      </c>
      <c r="CF41" s="146">
        <f t="shared" si="35"/>
        <v>0</v>
      </c>
    </row>
    <row r="42" spans="1:84" outlineLevel="1" x14ac:dyDescent="0.4">
      <c r="A42" s="5" t="s">
        <v>44</v>
      </c>
      <c r="B42" s="50" t="s">
        <v>10</v>
      </c>
      <c r="C42" s="114"/>
      <c r="D42" s="115"/>
      <c r="E42" s="116">
        <f t="shared" si="1"/>
        <v>0</v>
      </c>
      <c r="F42" s="117">
        <f t="shared" si="262"/>
        <v>0</v>
      </c>
      <c r="G42" s="93"/>
      <c r="H42" s="94"/>
      <c r="I42" s="95">
        <f t="shared" si="263"/>
        <v>0</v>
      </c>
      <c r="J42" s="94"/>
      <c r="K42" s="94"/>
      <c r="L42" s="92">
        <f t="shared" si="264"/>
        <v>0</v>
      </c>
      <c r="M42" s="93"/>
      <c r="N42" s="94"/>
      <c r="O42" s="95">
        <f t="shared" si="265"/>
        <v>0</v>
      </c>
      <c r="P42" s="94"/>
      <c r="Q42" s="94"/>
      <c r="R42" s="92">
        <f t="shared" si="266"/>
        <v>0</v>
      </c>
      <c r="S42" s="93"/>
      <c r="T42" s="94"/>
      <c r="U42" s="95">
        <f t="shared" si="267"/>
        <v>0</v>
      </c>
      <c r="V42" s="94"/>
      <c r="W42" s="96">
        <f t="shared" si="268"/>
        <v>0</v>
      </c>
      <c r="X42" s="92">
        <f t="shared" si="269"/>
        <v>0</v>
      </c>
      <c r="Y42" s="93"/>
      <c r="Z42" s="94"/>
      <c r="AA42" s="95">
        <f t="shared" si="270"/>
        <v>0</v>
      </c>
      <c r="AB42" s="94"/>
      <c r="AC42" s="96">
        <f t="shared" si="271"/>
        <v>0</v>
      </c>
      <c r="AD42" s="92">
        <f t="shared" si="272"/>
        <v>0</v>
      </c>
      <c r="AE42" s="93"/>
      <c r="AF42" s="94"/>
      <c r="AG42" s="95">
        <f t="shared" si="273"/>
        <v>0</v>
      </c>
      <c r="AH42" s="94"/>
      <c r="AI42" s="96">
        <f t="shared" si="274"/>
        <v>0</v>
      </c>
      <c r="AJ42" s="92">
        <f t="shared" si="275"/>
        <v>0</v>
      </c>
      <c r="AK42" s="93"/>
      <c r="AL42" s="94"/>
      <c r="AM42" s="95">
        <f t="shared" si="276"/>
        <v>0</v>
      </c>
      <c r="AN42" s="94"/>
      <c r="AO42" s="96"/>
      <c r="AP42" s="92"/>
      <c r="AQ42" s="93"/>
      <c r="AR42" s="94"/>
      <c r="AS42" s="95">
        <f t="shared" si="277"/>
        <v>0</v>
      </c>
      <c r="AT42" s="94"/>
      <c r="AU42" s="96"/>
      <c r="AV42" s="92"/>
      <c r="AW42" s="93"/>
      <c r="AX42" s="94"/>
      <c r="AY42" s="95">
        <f t="shared" si="278"/>
        <v>0</v>
      </c>
      <c r="AZ42" s="94"/>
      <c r="BA42" s="96">
        <f t="shared" si="279"/>
        <v>0</v>
      </c>
      <c r="BB42" s="92"/>
      <c r="BC42" s="93"/>
      <c r="BD42" s="94"/>
      <c r="BE42" s="95">
        <f t="shared" si="280"/>
        <v>0</v>
      </c>
      <c r="BF42" s="94"/>
      <c r="BG42" s="96">
        <f t="shared" si="281"/>
        <v>0</v>
      </c>
      <c r="BH42" s="92"/>
      <c r="BI42" s="93"/>
      <c r="BJ42" s="94"/>
      <c r="BK42" s="95">
        <f t="shared" si="282"/>
        <v>0</v>
      </c>
      <c r="BL42" s="94"/>
      <c r="BM42" s="96"/>
      <c r="BN42" s="92"/>
      <c r="BO42" s="93"/>
      <c r="BP42" s="94">
        <f t="shared" si="283"/>
        <v>0</v>
      </c>
      <c r="BQ42" s="95">
        <v>0</v>
      </c>
      <c r="BR42" s="94"/>
      <c r="BS42" s="96"/>
      <c r="BT42" s="92"/>
      <c r="BU42" s="145">
        <f t="shared" si="284"/>
        <v>0</v>
      </c>
      <c r="BV42" s="95">
        <f t="shared" si="285"/>
        <v>0</v>
      </c>
      <c r="BW42" s="95">
        <f t="shared" si="286"/>
        <v>0</v>
      </c>
      <c r="BX42" s="95">
        <f t="shared" si="287"/>
        <v>0</v>
      </c>
      <c r="BY42" s="95">
        <f t="shared" si="287"/>
        <v>0</v>
      </c>
      <c r="BZ42" s="98">
        <f t="shared" si="287"/>
        <v>0</v>
      </c>
      <c r="CA42" s="88">
        <f t="shared" si="30"/>
        <v>0</v>
      </c>
      <c r="CB42" s="88">
        <f t="shared" si="31"/>
        <v>0</v>
      </c>
      <c r="CC42" s="88">
        <f t="shared" si="32"/>
        <v>0</v>
      </c>
      <c r="CD42" s="146">
        <f t="shared" si="33"/>
        <v>0</v>
      </c>
      <c r="CE42" s="146">
        <f t="shared" si="34"/>
        <v>0</v>
      </c>
      <c r="CF42" s="146">
        <f t="shared" si="35"/>
        <v>0</v>
      </c>
    </row>
    <row r="43" spans="1:84" outlineLevel="1" x14ac:dyDescent="0.4">
      <c r="A43" s="5" t="s">
        <v>45</v>
      </c>
      <c r="B43" s="50" t="s">
        <v>7</v>
      </c>
      <c r="C43" s="114"/>
      <c r="D43" s="115"/>
      <c r="E43" s="116">
        <f t="shared" si="1"/>
        <v>0</v>
      </c>
      <c r="F43" s="117">
        <f t="shared" si="262"/>
        <v>0</v>
      </c>
      <c r="G43" s="93"/>
      <c r="H43" s="94"/>
      <c r="I43" s="95">
        <f t="shared" si="263"/>
        <v>0</v>
      </c>
      <c r="J43" s="94"/>
      <c r="K43" s="94"/>
      <c r="L43" s="92">
        <f t="shared" si="264"/>
        <v>0</v>
      </c>
      <c r="M43" s="93"/>
      <c r="N43" s="94"/>
      <c r="O43" s="95">
        <f t="shared" si="265"/>
        <v>0</v>
      </c>
      <c r="P43" s="94"/>
      <c r="Q43" s="94"/>
      <c r="R43" s="92">
        <f t="shared" si="266"/>
        <v>0</v>
      </c>
      <c r="S43" s="93"/>
      <c r="T43" s="94"/>
      <c r="U43" s="95">
        <f t="shared" si="267"/>
        <v>0</v>
      </c>
      <c r="V43" s="94"/>
      <c r="W43" s="96">
        <f t="shared" si="268"/>
        <v>0</v>
      </c>
      <c r="X43" s="92">
        <f t="shared" si="269"/>
        <v>0</v>
      </c>
      <c r="Y43" s="93"/>
      <c r="Z43" s="94"/>
      <c r="AA43" s="95">
        <f t="shared" si="270"/>
        <v>0</v>
      </c>
      <c r="AB43" s="94"/>
      <c r="AC43" s="96">
        <f t="shared" si="271"/>
        <v>0</v>
      </c>
      <c r="AD43" s="92">
        <f t="shared" si="272"/>
        <v>0</v>
      </c>
      <c r="AE43" s="93"/>
      <c r="AF43" s="94"/>
      <c r="AG43" s="95">
        <f t="shared" si="273"/>
        <v>0</v>
      </c>
      <c r="AH43" s="94"/>
      <c r="AI43" s="96">
        <f t="shared" si="274"/>
        <v>0</v>
      </c>
      <c r="AJ43" s="92">
        <f t="shared" si="275"/>
        <v>0</v>
      </c>
      <c r="AK43" s="93"/>
      <c r="AL43" s="94"/>
      <c r="AM43" s="95">
        <f t="shared" si="276"/>
        <v>0</v>
      </c>
      <c r="AN43" s="94"/>
      <c r="AO43" s="96"/>
      <c r="AP43" s="92"/>
      <c r="AQ43" s="93"/>
      <c r="AR43" s="94"/>
      <c r="AS43" s="95">
        <f t="shared" si="277"/>
        <v>0</v>
      </c>
      <c r="AT43" s="94"/>
      <c r="AU43" s="96"/>
      <c r="AV43" s="92"/>
      <c r="AW43" s="93"/>
      <c r="AX43" s="94"/>
      <c r="AY43" s="95">
        <f t="shared" si="278"/>
        <v>0</v>
      </c>
      <c r="AZ43" s="94"/>
      <c r="BA43" s="96">
        <f t="shared" si="279"/>
        <v>0</v>
      </c>
      <c r="BB43" s="92"/>
      <c r="BC43" s="93"/>
      <c r="BD43" s="94"/>
      <c r="BE43" s="95">
        <f t="shared" si="280"/>
        <v>0</v>
      </c>
      <c r="BF43" s="94"/>
      <c r="BG43" s="96">
        <f t="shared" si="281"/>
        <v>0</v>
      </c>
      <c r="BH43" s="92"/>
      <c r="BI43" s="93"/>
      <c r="BJ43" s="94"/>
      <c r="BK43" s="95">
        <f t="shared" si="282"/>
        <v>0</v>
      </c>
      <c r="BL43" s="94"/>
      <c r="BM43" s="96"/>
      <c r="BN43" s="92"/>
      <c r="BO43" s="93"/>
      <c r="BP43" s="94">
        <f t="shared" si="283"/>
        <v>0</v>
      </c>
      <c r="BQ43" s="95">
        <v>0</v>
      </c>
      <c r="BR43" s="94"/>
      <c r="BS43" s="96"/>
      <c r="BT43" s="92"/>
      <c r="BU43" s="145">
        <f t="shared" si="284"/>
        <v>0</v>
      </c>
      <c r="BV43" s="95">
        <f t="shared" si="285"/>
        <v>0</v>
      </c>
      <c r="BW43" s="95">
        <f t="shared" si="286"/>
        <v>0</v>
      </c>
      <c r="BX43" s="95">
        <f t="shared" si="287"/>
        <v>0</v>
      </c>
      <c r="BY43" s="95">
        <f t="shared" si="287"/>
        <v>0</v>
      </c>
      <c r="BZ43" s="98">
        <f t="shared" si="287"/>
        <v>0</v>
      </c>
      <c r="CA43" s="88">
        <f t="shared" si="30"/>
        <v>0</v>
      </c>
      <c r="CB43" s="88">
        <f t="shared" si="31"/>
        <v>0</v>
      </c>
      <c r="CC43" s="88">
        <f t="shared" si="32"/>
        <v>0</v>
      </c>
      <c r="CD43" s="146">
        <f t="shared" si="33"/>
        <v>0</v>
      </c>
      <c r="CE43" s="146">
        <f t="shared" si="34"/>
        <v>0</v>
      </c>
      <c r="CF43" s="146">
        <f t="shared" si="35"/>
        <v>0</v>
      </c>
    </row>
    <row r="44" spans="1:84" outlineLevel="1" x14ac:dyDescent="0.4">
      <c r="A44" s="5" t="s">
        <v>46</v>
      </c>
      <c r="B44" s="50" t="s">
        <v>19</v>
      </c>
      <c r="C44" s="114"/>
      <c r="D44" s="115"/>
      <c r="E44" s="116">
        <f t="shared" si="1"/>
        <v>0</v>
      </c>
      <c r="F44" s="117">
        <f t="shared" si="262"/>
        <v>0</v>
      </c>
      <c r="G44" s="93"/>
      <c r="H44" s="94"/>
      <c r="I44" s="95">
        <f t="shared" si="263"/>
        <v>0</v>
      </c>
      <c r="J44" s="94"/>
      <c r="K44" s="94"/>
      <c r="L44" s="92">
        <f t="shared" si="264"/>
        <v>0</v>
      </c>
      <c r="M44" s="93"/>
      <c r="N44" s="94"/>
      <c r="O44" s="95">
        <f t="shared" si="265"/>
        <v>0</v>
      </c>
      <c r="P44" s="94"/>
      <c r="Q44" s="94"/>
      <c r="R44" s="92">
        <f t="shared" si="266"/>
        <v>0</v>
      </c>
      <c r="S44" s="93"/>
      <c r="T44" s="94"/>
      <c r="U44" s="95">
        <f t="shared" si="267"/>
        <v>0</v>
      </c>
      <c r="V44" s="94"/>
      <c r="W44" s="96">
        <f t="shared" si="268"/>
        <v>0</v>
      </c>
      <c r="X44" s="92">
        <f t="shared" si="269"/>
        <v>0</v>
      </c>
      <c r="Y44" s="93"/>
      <c r="Z44" s="94"/>
      <c r="AA44" s="95">
        <f t="shared" si="270"/>
        <v>0</v>
      </c>
      <c r="AB44" s="94"/>
      <c r="AC44" s="96">
        <f t="shared" si="271"/>
        <v>0</v>
      </c>
      <c r="AD44" s="92">
        <f t="shared" si="272"/>
        <v>0</v>
      </c>
      <c r="AE44" s="93"/>
      <c r="AF44" s="94"/>
      <c r="AG44" s="95">
        <f t="shared" si="273"/>
        <v>0</v>
      </c>
      <c r="AH44" s="94"/>
      <c r="AI44" s="96">
        <f t="shared" si="274"/>
        <v>0</v>
      </c>
      <c r="AJ44" s="92">
        <f t="shared" si="275"/>
        <v>0</v>
      </c>
      <c r="AK44" s="93"/>
      <c r="AL44" s="94"/>
      <c r="AM44" s="95">
        <f t="shared" si="276"/>
        <v>0</v>
      </c>
      <c r="AN44" s="94"/>
      <c r="AO44" s="96"/>
      <c r="AP44" s="92"/>
      <c r="AQ44" s="93"/>
      <c r="AR44" s="94"/>
      <c r="AS44" s="95">
        <f t="shared" si="277"/>
        <v>0</v>
      </c>
      <c r="AT44" s="94"/>
      <c r="AU44" s="96"/>
      <c r="AV44" s="92"/>
      <c r="AW44" s="93"/>
      <c r="AX44" s="94"/>
      <c r="AY44" s="95">
        <f t="shared" si="278"/>
        <v>0</v>
      </c>
      <c r="AZ44" s="94"/>
      <c r="BA44" s="96">
        <f t="shared" si="279"/>
        <v>0</v>
      </c>
      <c r="BB44" s="92"/>
      <c r="BC44" s="93"/>
      <c r="BD44" s="94"/>
      <c r="BE44" s="95">
        <f t="shared" si="280"/>
        <v>0</v>
      </c>
      <c r="BF44" s="94"/>
      <c r="BG44" s="96">
        <f t="shared" si="281"/>
        <v>0</v>
      </c>
      <c r="BH44" s="92"/>
      <c r="BI44" s="93"/>
      <c r="BJ44" s="94"/>
      <c r="BK44" s="95">
        <f t="shared" si="282"/>
        <v>0</v>
      </c>
      <c r="BL44" s="94"/>
      <c r="BM44" s="96"/>
      <c r="BN44" s="92"/>
      <c r="BO44" s="93"/>
      <c r="BP44" s="94">
        <f t="shared" si="283"/>
        <v>0</v>
      </c>
      <c r="BQ44" s="95">
        <v>0</v>
      </c>
      <c r="BR44" s="94"/>
      <c r="BS44" s="96"/>
      <c r="BT44" s="92"/>
      <c r="BU44" s="145">
        <f t="shared" si="284"/>
        <v>0</v>
      </c>
      <c r="BV44" s="95">
        <f t="shared" si="285"/>
        <v>0</v>
      </c>
      <c r="BW44" s="95">
        <f t="shared" si="286"/>
        <v>0</v>
      </c>
      <c r="BX44" s="95">
        <f t="shared" si="287"/>
        <v>0</v>
      </c>
      <c r="BY44" s="95">
        <f t="shared" si="287"/>
        <v>0</v>
      </c>
      <c r="BZ44" s="98">
        <f t="shared" si="287"/>
        <v>0</v>
      </c>
      <c r="CA44" s="88">
        <f t="shared" si="30"/>
        <v>0</v>
      </c>
      <c r="CB44" s="88">
        <f t="shared" si="31"/>
        <v>0</v>
      </c>
      <c r="CC44" s="88">
        <f t="shared" si="32"/>
        <v>0</v>
      </c>
      <c r="CD44" s="146">
        <f t="shared" si="33"/>
        <v>0</v>
      </c>
      <c r="CE44" s="146">
        <f t="shared" si="34"/>
        <v>0</v>
      </c>
      <c r="CF44" s="146">
        <f t="shared" si="35"/>
        <v>0</v>
      </c>
    </row>
    <row r="45" spans="1:84" outlineLevel="1" x14ac:dyDescent="0.4">
      <c r="A45" s="5" t="s">
        <v>47</v>
      </c>
      <c r="B45" s="50" t="s">
        <v>15</v>
      </c>
      <c r="C45" s="114"/>
      <c r="D45" s="115"/>
      <c r="E45" s="116">
        <f t="shared" si="1"/>
        <v>0</v>
      </c>
      <c r="F45" s="117">
        <f t="shared" si="262"/>
        <v>0</v>
      </c>
      <c r="G45" s="93"/>
      <c r="H45" s="94"/>
      <c r="I45" s="95">
        <f t="shared" si="263"/>
        <v>0</v>
      </c>
      <c r="J45" s="94"/>
      <c r="K45" s="94"/>
      <c r="L45" s="92">
        <f t="shared" si="264"/>
        <v>0</v>
      </c>
      <c r="M45" s="93"/>
      <c r="N45" s="94"/>
      <c r="O45" s="95">
        <f t="shared" si="265"/>
        <v>0</v>
      </c>
      <c r="P45" s="94"/>
      <c r="Q45" s="94"/>
      <c r="R45" s="92">
        <f t="shared" si="266"/>
        <v>0</v>
      </c>
      <c r="S45" s="93"/>
      <c r="T45" s="94"/>
      <c r="U45" s="95">
        <f t="shared" si="267"/>
        <v>0</v>
      </c>
      <c r="V45" s="94"/>
      <c r="W45" s="96">
        <f t="shared" si="268"/>
        <v>0</v>
      </c>
      <c r="X45" s="92">
        <f t="shared" si="269"/>
        <v>0</v>
      </c>
      <c r="Y45" s="93"/>
      <c r="Z45" s="94"/>
      <c r="AA45" s="95">
        <f t="shared" si="270"/>
        <v>0</v>
      </c>
      <c r="AB45" s="94"/>
      <c r="AC45" s="96">
        <f t="shared" si="271"/>
        <v>0</v>
      </c>
      <c r="AD45" s="92">
        <f t="shared" si="272"/>
        <v>0</v>
      </c>
      <c r="AE45" s="93"/>
      <c r="AF45" s="94"/>
      <c r="AG45" s="95">
        <f t="shared" si="273"/>
        <v>0</v>
      </c>
      <c r="AH45" s="94"/>
      <c r="AI45" s="96">
        <f t="shared" si="274"/>
        <v>0</v>
      </c>
      <c r="AJ45" s="92">
        <f t="shared" si="275"/>
        <v>0</v>
      </c>
      <c r="AK45" s="93"/>
      <c r="AL45" s="94"/>
      <c r="AM45" s="95">
        <f t="shared" si="276"/>
        <v>0</v>
      </c>
      <c r="AN45" s="94"/>
      <c r="AO45" s="96"/>
      <c r="AP45" s="92"/>
      <c r="AQ45" s="93"/>
      <c r="AR45" s="94"/>
      <c r="AS45" s="95">
        <f t="shared" si="277"/>
        <v>0</v>
      </c>
      <c r="AT45" s="94"/>
      <c r="AU45" s="96"/>
      <c r="AV45" s="92"/>
      <c r="AW45" s="93"/>
      <c r="AX45" s="94"/>
      <c r="AY45" s="95">
        <f t="shared" si="278"/>
        <v>0</v>
      </c>
      <c r="AZ45" s="94"/>
      <c r="BA45" s="96">
        <f t="shared" si="279"/>
        <v>0</v>
      </c>
      <c r="BB45" s="92"/>
      <c r="BC45" s="93"/>
      <c r="BD45" s="94"/>
      <c r="BE45" s="95">
        <f t="shared" si="280"/>
        <v>0</v>
      </c>
      <c r="BF45" s="94"/>
      <c r="BG45" s="96">
        <f t="shared" si="281"/>
        <v>0</v>
      </c>
      <c r="BH45" s="92"/>
      <c r="BI45" s="93"/>
      <c r="BJ45" s="94"/>
      <c r="BK45" s="95">
        <f t="shared" si="282"/>
        <v>0</v>
      </c>
      <c r="BL45" s="94"/>
      <c r="BM45" s="96"/>
      <c r="BN45" s="92"/>
      <c r="BO45" s="93"/>
      <c r="BP45" s="94">
        <f t="shared" si="283"/>
        <v>0</v>
      </c>
      <c r="BQ45" s="95">
        <v>0</v>
      </c>
      <c r="BR45" s="94"/>
      <c r="BS45" s="96"/>
      <c r="BT45" s="92"/>
      <c r="BU45" s="145">
        <f t="shared" si="284"/>
        <v>0</v>
      </c>
      <c r="BV45" s="95">
        <f t="shared" si="285"/>
        <v>0</v>
      </c>
      <c r="BW45" s="95">
        <f t="shared" si="286"/>
        <v>0</v>
      </c>
      <c r="BX45" s="95">
        <f t="shared" si="287"/>
        <v>0</v>
      </c>
      <c r="BY45" s="95">
        <f t="shared" si="287"/>
        <v>0</v>
      </c>
      <c r="BZ45" s="98">
        <f t="shared" si="287"/>
        <v>0</v>
      </c>
      <c r="CA45" s="88">
        <f t="shared" si="30"/>
        <v>0</v>
      </c>
      <c r="CB45" s="88">
        <f t="shared" si="31"/>
        <v>0</v>
      </c>
      <c r="CC45" s="88">
        <f t="shared" si="32"/>
        <v>0</v>
      </c>
      <c r="CD45" s="146">
        <f t="shared" si="33"/>
        <v>0</v>
      </c>
      <c r="CE45" s="146">
        <f t="shared" si="34"/>
        <v>0</v>
      </c>
      <c r="CF45" s="146">
        <f t="shared" si="35"/>
        <v>0</v>
      </c>
    </row>
    <row r="46" spans="1:84" outlineLevel="1" x14ac:dyDescent="0.4">
      <c r="A46" s="5" t="s">
        <v>60</v>
      </c>
      <c r="B46" s="50" t="s">
        <v>25</v>
      </c>
      <c r="C46" s="114"/>
      <c r="D46" s="115"/>
      <c r="E46" s="116">
        <f t="shared" si="1"/>
        <v>0</v>
      </c>
      <c r="F46" s="117">
        <f t="shared" si="262"/>
        <v>0</v>
      </c>
      <c r="G46" s="93"/>
      <c r="H46" s="94"/>
      <c r="I46" s="95">
        <f t="shared" si="263"/>
        <v>0</v>
      </c>
      <c r="J46" s="94"/>
      <c r="K46" s="94"/>
      <c r="L46" s="92">
        <f t="shared" si="264"/>
        <v>0</v>
      </c>
      <c r="M46" s="93"/>
      <c r="N46" s="94"/>
      <c r="O46" s="95">
        <f t="shared" si="265"/>
        <v>0</v>
      </c>
      <c r="P46" s="94"/>
      <c r="Q46" s="94"/>
      <c r="R46" s="92">
        <f t="shared" si="266"/>
        <v>0</v>
      </c>
      <c r="S46" s="93"/>
      <c r="T46" s="94"/>
      <c r="U46" s="95">
        <f t="shared" si="267"/>
        <v>0</v>
      </c>
      <c r="V46" s="94"/>
      <c r="W46" s="96">
        <f t="shared" si="268"/>
        <v>0</v>
      </c>
      <c r="X46" s="92">
        <f t="shared" si="269"/>
        <v>0</v>
      </c>
      <c r="Y46" s="93"/>
      <c r="Z46" s="94"/>
      <c r="AA46" s="95">
        <f t="shared" si="270"/>
        <v>0</v>
      </c>
      <c r="AB46" s="94"/>
      <c r="AC46" s="96">
        <f t="shared" si="271"/>
        <v>0</v>
      </c>
      <c r="AD46" s="92">
        <f t="shared" si="272"/>
        <v>0</v>
      </c>
      <c r="AE46" s="93"/>
      <c r="AF46" s="94"/>
      <c r="AG46" s="95">
        <f t="shared" si="273"/>
        <v>0</v>
      </c>
      <c r="AH46" s="94"/>
      <c r="AI46" s="96">
        <f t="shared" si="274"/>
        <v>0</v>
      </c>
      <c r="AJ46" s="92">
        <f t="shared" si="275"/>
        <v>0</v>
      </c>
      <c r="AK46" s="93"/>
      <c r="AL46" s="94"/>
      <c r="AM46" s="95">
        <f t="shared" si="276"/>
        <v>0</v>
      </c>
      <c r="AN46" s="94"/>
      <c r="AO46" s="96"/>
      <c r="AP46" s="92"/>
      <c r="AQ46" s="93"/>
      <c r="AR46" s="94"/>
      <c r="AS46" s="95">
        <f t="shared" si="277"/>
        <v>0</v>
      </c>
      <c r="AT46" s="94"/>
      <c r="AU46" s="96"/>
      <c r="AV46" s="92"/>
      <c r="AW46" s="93"/>
      <c r="AX46" s="94"/>
      <c r="AY46" s="95">
        <f t="shared" si="278"/>
        <v>0</v>
      </c>
      <c r="AZ46" s="94"/>
      <c r="BA46" s="96">
        <f t="shared" si="279"/>
        <v>0</v>
      </c>
      <c r="BB46" s="92"/>
      <c r="BC46" s="93"/>
      <c r="BD46" s="94"/>
      <c r="BE46" s="95">
        <f t="shared" si="280"/>
        <v>0</v>
      </c>
      <c r="BF46" s="94"/>
      <c r="BG46" s="96">
        <f t="shared" si="281"/>
        <v>0</v>
      </c>
      <c r="BH46" s="92"/>
      <c r="BI46" s="93"/>
      <c r="BJ46" s="94"/>
      <c r="BK46" s="95">
        <f t="shared" si="282"/>
        <v>0</v>
      </c>
      <c r="BL46" s="94"/>
      <c r="BM46" s="96"/>
      <c r="BN46" s="92"/>
      <c r="BO46" s="93"/>
      <c r="BP46" s="94">
        <f t="shared" si="283"/>
        <v>0</v>
      </c>
      <c r="BQ46" s="95">
        <v>0</v>
      </c>
      <c r="BR46" s="94"/>
      <c r="BS46" s="96"/>
      <c r="BT46" s="92"/>
      <c r="BU46" s="145">
        <f t="shared" si="284"/>
        <v>0</v>
      </c>
      <c r="BV46" s="95">
        <f t="shared" si="285"/>
        <v>0</v>
      </c>
      <c r="BW46" s="95">
        <f t="shared" si="286"/>
        <v>0</v>
      </c>
      <c r="BX46" s="95">
        <f t="shared" si="287"/>
        <v>0</v>
      </c>
      <c r="BY46" s="95">
        <f t="shared" si="287"/>
        <v>0</v>
      </c>
      <c r="BZ46" s="98">
        <f t="shared" si="287"/>
        <v>0</v>
      </c>
      <c r="CA46" s="88">
        <f t="shared" si="30"/>
        <v>0</v>
      </c>
      <c r="CB46" s="88">
        <f t="shared" si="31"/>
        <v>0</v>
      </c>
      <c r="CC46" s="88">
        <f t="shared" si="32"/>
        <v>0</v>
      </c>
      <c r="CD46" s="146">
        <f t="shared" si="33"/>
        <v>0</v>
      </c>
      <c r="CE46" s="146">
        <f t="shared" si="34"/>
        <v>0</v>
      </c>
      <c r="CF46" s="146">
        <f t="shared" si="35"/>
        <v>0</v>
      </c>
    </row>
    <row r="47" spans="1:84" s="12" customFormat="1" ht="14.25" thickBot="1" x14ac:dyDescent="0.45">
      <c r="A47" s="6" t="s">
        <v>1</v>
      </c>
      <c r="B47" s="55"/>
      <c r="C47" s="108">
        <f>C29-C30</f>
        <v>121.67426149999983</v>
      </c>
      <c r="D47" s="109">
        <f t="shared" ref="D47:L47" si="288">D29-D30</f>
        <v>474.00783700000011</v>
      </c>
      <c r="E47" s="124">
        <f t="shared" si="1"/>
        <v>121.67426149999983</v>
      </c>
      <c r="F47" s="107">
        <f t="shared" si="288"/>
        <v>121.67426149999983</v>
      </c>
      <c r="G47" s="108">
        <f t="shared" si="288"/>
        <v>67.414262000000008</v>
      </c>
      <c r="H47" s="109">
        <f t="shared" si="288"/>
        <v>0</v>
      </c>
      <c r="I47" s="109">
        <f t="shared" si="288"/>
        <v>67.414262000000008</v>
      </c>
      <c r="J47" s="109">
        <f t="shared" si="288"/>
        <v>-209.22620699999993</v>
      </c>
      <c r="K47" s="109">
        <f t="shared" si="288"/>
        <v>67.414262000000008</v>
      </c>
      <c r="L47" s="107">
        <f t="shared" si="288"/>
        <v>67.414262000000008</v>
      </c>
      <c r="M47" s="108">
        <f t="shared" ref="M47:R47" si="289">M29-M30</f>
        <v>152.63340149999988</v>
      </c>
      <c r="N47" s="109">
        <f t="shared" si="289"/>
        <v>0</v>
      </c>
      <c r="O47" s="109">
        <f t="shared" si="289"/>
        <v>152.63340149999988</v>
      </c>
      <c r="P47" s="109">
        <f t="shared" si="289"/>
        <v>603.80205399999977</v>
      </c>
      <c r="Q47" s="109">
        <f t="shared" si="289"/>
        <v>152.63340149999988</v>
      </c>
      <c r="R47" s="107">
        <f t="shared" si="289"/>
        <v>152.63340149999988</v>
      </c>
      <c r="S47" s="108">
        <f t="shared" ref="S47:T47" si="290">S29-S30</f>
        <v>-18.370378576655185</v>
      </c>
      <c r="T47" s="109">
        <f t="shared" si="290"/>
        <v>0</v>
      </c>
      <c r="U47" s="109">
        <f t="shared" ref="U47:Z47" si="291">U29-U30</f>
        <v>-18.370378576655185</v>
      </c>
      <c r="V47" s="109">
        <f t="shared" si="291"/>
        <v>-547.10261699999978</v>
      </c>
      <c r="W47" s="110">
        <f t="shared" si="291"/>
        <v>-18.370378576655185</v>
      </c>
      <c r="X47" s="107">
        <f t="shared" si="291"/>
        <v>-18.370378576655185</v>
      </c>
      <c r="Y47" s="108">
        <f t="shared" si="291"/>
        <v>-218.56220607522118</v>
      </c>
      <c r="Z47" s="109">
        <f t="shared" si="291"/>
        <v>0</v>
      </c>
      <c r="AA47" s="109">
        <f t="shared" ref="AA47" si="292">AA29-AA30</f>
        <v>-218.56220607522118</v>
      </c>
      <c r="AB47" s="109">
        <f t="shared" ref="AB47:BU47" si="293">AB29-AB30</f>
        <v>-1192.2806470000005</v>
      </c>
      <c r="AC47" s="110">
        <f t="shared" si="293"/>
        <v>-218.56220607522118</v>
      </c>
      <c r="AD47" s="107">
        <f t="shared" si="293"/>
        <v>-218.56220607522118</v>
      </c>
      <c r="AE47" s="108">
        <f t="shared" si="293"/>
        <v>73.134989305310228</v>
      </c>
      <c r="AF47" s="109">
        <f t="shared" si="293"/>
        <v>0</v>
      </c>
      <c r="AG47" s="109">
        <f t="shared" si="293"/>
        <v>73.134989305310228</v>
      </c>
      <c r="AH47" s="109">
        <f t="shared" si="293"/>
        <v>-110.04908999999975</v>
      </c>
      <c r="AI47" s="110">
        <f t="shared" si="293"/>
        <v>73.134989305310228</v>
      </c>
      <c r="AJ47" s="107">
        <f t="shared" si="293"/>
        <v>73.134989305310228</v>
      </c>
      <c r="AK47" s="108">
        <f t="shared" si="293"/>
        <v>-286.08087087828301</v>
      </c>
      <c r="AL47" s="109">
        <f t="shared" si="293"/>
        <v>0</v>
      </c>
      <c r="AM47" s="109">
        <f t="shared" si="293"/>
        <v>-286.08087087828301</v>
      </c>
      <c r="AN47" s="109">
        <f t="shared" si="293"/>
        <v>254.48711788999981</v>
      </c>
      <c r="AO47" s="110">
        <f t="shared" si="293"/>
        <v>-1106.7887514255533</v>
      </c>
      <c r="AP47" s="107">
        <f t="shared" si="293"/>
        <v>-1106.7887514255533</v>
      </c>
      <c r="AQ47" s="108">
        <f t="shared" si="293"/>
        <v>-355.69816898502199</v>
      </c>
      <c r="AR47" s="109">
        <f t="shared" si="293"/>
        <v>0</v>
      </c>
      <c r="AS47" s="109">
        <f t="shared" si="293"/>
        <v>-355.69816898502199</v>
      </c>
      <c r="AT47" s="109">
        <f t="shared" si="293"/>
        <v>-526.47680800095577</v>
      </c>
      <c r="AU47" s="110">
        <f t="shared" si="293"/>
        <v>-424.62333234728135</v>
      </c>
      <c r="AV47" s="107">
        <f t="shared" si="293"/>
        <v>-424.62333234728135</v>
      </c>
      <c r="AW47" s="108">
        <f t="shared" si="293"/>
        <v>-534.49404312610875</v>
      </c>
      <c r="AX47" s="109">
        <f t="shared" si="293"/>
        <v>0</v>
      </c>
      <c r="AY47" s="109">
        <f t="shared" si="293"/>
        <v>-534.49404312610875</v>
      </c>
      <c r="AZ47" s="109">
        <f t="shared" si="293"/>
        <v>-269.70889599999964</v>
      </c>
      <c r="BA47" s="110">
        <f t="shared" si="293"/>
        <v>-324.08608302037374</v>
      </c>
      <c r="BB47" s="107">
        <f t="shared" si="293"/>
        <v>-324.08608302037374</v>
      </c>
      <c r="BC47" s="108">
        <f t="shared" si="293"/>
        <v>102.76956436</v>
      </c>
      <c r="BD47" s="109">
        <f t="shared" si="293"/>
        <v>0</v>
      </c>
      <c r="BE47" s="109">
        <f t="shared" si="293"/>
        <v>102.76956436</v>
      </c>
      <c r="BF47" s="109">
        <f t="shared" si="293"/>
        <v>-135.16837276399974</v>
      </c>
      <c r="BG47" s="110">
        <f t="shared" si="293"/>
        <v>-318.72549283327112</v>
      </c>
      <c r="BH47" s="107">
        <f t="shared" si="293"/>
        <v>-318.72549283327112</v>
      </c>
      <c r="BI47" s="108">
        <f t="shared" si="293"/>
        <v>61.602149440000176</v>
      </c>
      <c r="BJ47" s="109">
        <f t="shared" si="293"/>
        <v>0</v>
      </c>
      <c r="BK47" s="109">
        <f t="shared" si="293"/>
        <v>61.602149440000176</v>
      </c>
      <c r="BL47" s="109">
        <f t="shared" si="293"/>
        <v>-185.32391600000005</v>
      </c>
      <c r="BM47" s="110">
        <f t="shared" si="293"/>
        <v>-571.34847049364589</v>
      </c>
      <c r="BN47" s="107">
        <f t="shared" si="293"/>
        <v>-494.04927761621821</v>
      </c>
      <c r="BO47" s="108">
        <f t="shared" si="293"/>
        <v>-2580.8214760704</v>
      </c>
      <c r="BP47" s="109">
        <f t="shared" si="293"/>
        <v>0</v>
      </c>
      <c r="BQ47" s="109">
        <f t="shared" si="293"/>
        <v>-2580.8214760704</v>
      </c>
      <c r="BR47" s="109">
        <f t="shared" si="293"/>
        <v>-2597.7169211260002</v>
      </c>
      <c r="BS47" s="110">
        <f t="shared" si="293"/>
        <v>-156.95920864060167</v>
      </c>
      <c r="BT47" s="107">
        <f t="shared" si="293"/>
        <v>-18.210923494711778</v>
      </c>
      <c r="BU47" s="108">
        <f t="shared" si="293"/>
        <v>-3414.7985156063769</v>
      </c>
      <c r="BV47" s="109">
        <f t="shared" ref="BV47:BZ47" si="294">BV29-BV30</f>
        <v>0</v>
      </c>
      <c r="BW47" s="109">
        <f t="shared" si="294"/>
        <v>-3414.7985156063769</v>
      </c>
      <c r="BX47" s="109">
        <f t="shared" si="294"/>
        <v>-4440.7564660009557</v>
      </c>
      <c r="BY47" s="109">
        <f t="shared" si="294"/>
        <v>-2724.6070091072888</v>
      </c>
      <c r="BZ47" s="107">
        <f t="shared" si="294"/>
        <v>-2508.5595310839744</v>
      </c>
      <c r="CA47" s="88">
        <f t="shared" si="30"/>
        <v>-3414.7985156063801</v>
      </c>
      <c r="CB47" s="88">
        <f t="shared" si="31"/>
        <v>-4440.7564660009557</v>
      </c>
      <c r="CC47" s="88">
        <f t="shared" si="32"/>
        <v>-2508.5595310839763</v>
      </c>
      <c r="CD47" s="146">
        <f t="shared" si="33"/>
        <v>0</v>
      </c>
      <c r="CE47" s="146">
        <f t="shared" si="34"/>
        <v>0</v>
      </c>
      <c r="CF47" s="146">
        <f t="shared" si="35"/>
        <v>0</v>
      </c>
    </row>
    <row r="48" spans="1:84" x14ac:dyDescent="0.4">
      <c r="L48" s="26"/>
    </row>
    <row r="49" spans="12:81" s="11" customFormat="1" x14ac:dyDescent="0.4">
      <c r="L49" s="16"/>
      <c r="CA49" s="88"/>
      <c r="CB49" s="88"/>
      <c r="CC49" s="88"/>
    </row>
    <row r="50" spans="12:81" x14ac:dyDescent="0.4">
      <c r="BI50" s="24"/>
    </row>
    <row r="51" spans="12:81" s="11" customFormat="1" x14ac:dyDescent="0.4">
      <c r="L51" s="8"/>
      <c r="W51" s="24">
        <v>0</v>
      </c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CA51" s="88"/>
      <c r="CB51" s="88"/>
      <c r="CC51" s="88"/>
    </row>
  </sheetData>
  <sheetProtection autoFilter="0"/>
  <mergeCells count="14">
    <mergeCell ref="BI2:BN2"/>
    <mergeCell ref="BO2:BT2"/>
    <mergeCell ref="BU2:BZ2"/>
    <mergeCell ref="AE2:AJ2"/>
    <mergeCell ref="AK2:AP2"/>
    <mergeCell ref="AQ2:AV2"/>
    <mergeCell ref="AW2:BB2"/>
    <mergeCell ref="BC2:BH2"/>
    <mergeCell ref="A2:A3"/>
    <mergeCell ref="G2:L2"/>
    <mergeCell ref="M2:R2"/>
    <mergeCell ref="S2:X2"/>
    <mergeCell ref="Y2:AD2"/>
    <mergeCell ref="C2:F2"/>
  </mergeCells>
  <phoneticPr fontId="2" type="noConversion"/>
  <hyperlinks>
    <hyperlink ref="L1" location="目录!A1" display="返回目录"/>
  </hyperlinks>
  <pageMargins left="0.7" right="0.7" top="0.75" bottom="0.75" header="0.3" footer="0.3"/>
  <pageSetup paperSize="9" orientation="portrait" r:id="rId1"/>
  <customProperties>
    <customPr name="_pios_id" r:id="rId2"/>
  </customProperties>
  <ignoredErrors>
    <ignoredError sqref="BM20" formula="1"/>
  </ignoredErrors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outlinePr summaryBelow="0"/>
  </sheetPr>
  <dimension ref="A1:CF52"/>
  <sheetViews>
    <sheetView showGridLines="0" zoomScale="85" zoomScaleNormal="85" workbookViewId="0">
      <pane xSplit="1" ySplit="3" topLeftCell="BI4" activePane="bottomRight" state="frozen"/>
      <selection activeCell="BY19" sqref="BY19"/>
      <selection pane="topRight" activeCell="BY19" sqref="BY19"/>
      <selection pane="bottomLeft" activeCell="BY19" sqref="BY19"/>
      <selection pane="bottomRight" activeCell="BI5" sqref="BI5"/>
    </sheetView>
  </sheetViews>
  <sheetFormatPr defaultColWidth="8.59765625" defaultRowHeight="13.9" outlineLevelRow="1" outlineLevelCol="2" x14ac:dyDescent="0.4"/>
  <cols>
    <col min="1" max="1" width="24.59765625" style="7" customWidth="1"/>
    <col min="2" max="2" width="19.73046875" style="15" hidden="1" customWidth="1"/>
    <col min="3" max="7" width="10" style="8" customWidth="1"/>
    <col min="8" max="9" width="10" style="8" hidden="1" customWidth="1"/>
    <col min="10" max="10" width="10" style="8" customWidth="1"/>
    <col min="11" max="11" width="10" style="27" customWidth="1"/>
    <col min="12" max="12" width="10" style="8" customWidth="1"/>
    <col min="13" max="13" width="10" style="11" customWidth="1" outlineLevel="1"/>
    <col min="14" max="14" width="10" style="11" hidden="1" customWidth="1" outlineLevel="1"/>
    <col min="15" max="15" width="10" style="11" hidden="1" customWidth="1"/>
    <col min="16" max="18" width="10" style="11" customWidth="1"/>
    <col min="19" max="19" width="10" style="11" customWidth="1" outlineLevel="1"/>
    <col min="20" max="20" width="10" style="11" hidden="1" customWidth="1" outlineLevel="1"/>
    <col min="21" max="21" width="10" style="11" hidden="1" customWidth="1" collapsed="1"/>
    <col min="22" max="22" width="10" style="11" customWidth="1"/>
    <col min="23" max="23" width="10" style="11" customWidth="1" outlineLevel="1"/>
    <col min="24" max="24" width="10" style="11" customWidth="1"/>
    <col min="25" max="25" width="10" style="11" customWidth="1" outlineLevel="1"/>
    <col min="26" max="26" width="10" style="11" hidden="1" customWidth="1" outlineLevel="1"/>
    <col min="27" max="27" width="10" style="11" hidden="1" customWidth="1" collapsed="1"/>
    <col min="28" max="28" width="10" style="11" customWidth="1"/>
    <col min="29" max="29" width="10" style="11" customWidth="1" outlineLevel="1"/>
    <col min="30" max="30" width="10" style="11" customWidth="1"/>
    <col min="31" max="31" width="10" style="11" customWidth="1" outlineLevel="1"/>
    <col min="32" max="32" width="10" style="11" hidden="1" customWidth="1" outlineLevel="1"/>
    <col min="33" max="33" width="10" style="11" hidden="1" customWidth="1" collapsed="1"/>
    <col min="34" max="34" width="10" style="11" customWidth="1"/>
    <col min="35" max="35" width="10" style="11" customWidth="1" outlineLevel="1"/>
    <col min="36" max="36" width="10" style="11" customWidth="1"/>
    <col min="37" max="37" width="10" style="11" customWidth="1" outlineLevel="2"/>
    <col min="38" max="38" width="10" style="11" hidden="1" customWidth="1" outlineLevel="2"/>
    <col min="39" max="39" width="10" style="11" hidden="1" customWidth="1" outlineLevel="1" collapsed="1"/>
    <col min="40" max="40" width="10" style="11" customWidth="1" outlineLevel="1"/>
    <col min="41" max="41" width="10" style="11" customWidth="1" outlineLevel="2"/>
    <col min="42" max="42" width="10" style="11" customWidth="1" outlineLevel="1"/>
    <col min="43" max="43" width="10" style="11" customWidth="1" outlineLevel="2"/>
    <col min="44" max="44" width="10" style="11" hidden="1" customWidth="1" outlineLevel="2"/>
    <col min="45" max="45" width="10" style="11" hidden="1" customWidth="1" outlineLevel="1" collapsed="1"/>
    <col min="46" max="46" width="10" style="11" customWidth="1" outlineLevel="1"/>
    <col min="47" max="47" width="10" style="11" customWidth="1" outlineLevel="2"/>
    <col min="48" max="48" width="10" style="11" customWidth="1" outlineLevel="1"/>
    <col min="49" max="49" width="10" style="11" customWidth="1" outlineLevel="2"/>
    <col min="50" max="50" width="10" style="11" hidden="1" customWidth="1" outlineLevel="2"/>
    <col min="51" max="51" width="10" style="11" hidden="1" customWidth="1" outlineLevel="1" collapsed="1"/>
    <col min="52" max="52" width="10" style="11" customWidth="1" outlineLevel="1"/>
    <col min="53" max="53" width="10" style="11" customWidth="1" outlineLevel="2"/>
    <col min="54" max="54" width="10" style="11" customWidth="1" outlineLevel="1"/>
    <col min="55" max="55" width="10" style="11" customWidth="1" outlineLevel="2"/>
    <col min="56" max="56" width="10" style="11" hidden="1" customWidth="1" outlineLevel="2"/>
    <col min="57" max="57" width="10" style="11" hidden="1" customWidth="1" outlineLevel="1" collapsed="1"/>
    <col min="58" max="58" width="10" style="11" customWidth="1" outlineLevel="1"/>
    <col min="59" max="59" width="10" style="11" customWidth="1" outlineLevel="2"/>
    <col min="60" max="60" width="10" style="11" customWidth="1" outlineLevel="1"/>
    <col min="61" max="61" width="10" style="11" customWidth="1" outlineLevel="2"/>
    <col min="62" max="62" width="10" style="11" hidden="1" customWidth="1" outlineLevel="2"/>
    <col min="63" max="63" width="10" style="11" hidden="1" customWidth="1" outlineLevel="1"/>
    <col min="64" max="64" width="10" style="11" customWidth="1" outlineLevel="1"/>
    <col min="65" max="65" width="10" style="11" customWidth="1" outlineLevel="2"/>
    <col min="66" max="67" width="10" style="11" customWidth="1" outlineLevel="1"/>
    <col min="68" max="68" width="10" style="11" hidden="1" customWidth="1" outlineLevel="1"/>
    <col min="69" max="69" width="10" style="11" hidden="1" customWidth="1"/>
    <col min="70" max="70" width="10" style="11" customWidth="1"/>
    <col min="71" max="71" width="10" style="11" customWidth="1" outlineLevel="1"/>
    <col min="72" max="72" width="10" style="11" customWidth="1"/>
    <col min="73" max="74" width="10" style="11" customWidth="1" outlineLevel="1"/>
    <col min="75" max="78" width="10" style="11" customWidth="1"/>
    <col min="79" max="79" width="13.59765625" style="11" customWidth="1"/>
    <col min="80" max="81" width="10.265625" style="11" bestFit="1" customWidth="1"/>
    <col min="82" max="16384" width="8.59765625" style="11"/>
  </cols>
  <sheetData>
    <row r="1" spans="1:84" ht="18" thickBot="1" x14ac:dyDescent="0.45">
      <c r="A1" s="1" t="s">
        <v>116</v>
      </c>
      <c r="B1" s="14"/>
      <c r="C1" s="29"/>
      <c r="D1" s="29"/>
      <c r="E1" s="29"/>
      <c r="F1" s="29"/>
      <c r="G1" s="29"/>
      <c r="H1" s="29"/>
      <c r="I1" s="29"/>
      <c r="J1" s="29"/>
      <c r="K1" s="28" t="s">
        <v>117</v>
      </c>
      <c r="L1" s="25" t="s">
        <v>118</v>
      </c>
      <c r="CA1" s="93"/>
      <c r="CB1" s="19"/>
    </row>
    <row r="2" spans="1:84" s="12" customFormat="1" x14ac:dyDescent="0.4">
      <c r="A2" s="153" t="s">
        <v>119</v>
      </c>
      <c r="B2" s="48"/>
      <c r="C2" s="150" t="s">
        <v>120</v>
      </c>
      <c r="D2" s="151"/>
      <c r="E2" s="155"/>
      <c r="F2" s="152"/>
      <c r="G2" s="150" t="s">
        <v>67</v>
      </c>
      <c r="H2" s="151"/>
      <c r="I2" s="151"/>
      <c r="J2" s="151"/>
      <c r="K2" s="151"/>
      <c r="L2" s="152"/>
      <c r="M2" s="150" t="s">
        <v>68</v>
      </c>
      <c r="N2" s="151"/>
      <c r="O2" s="151"/>
      <c r="P2" s="151"/>
      <c r="Q2" s="151"/>
      <c r="R2" s="152"/>
      <c r="S2" s="150" t="s">
        <v>121</v>
      </c>
      <c r="T2" s="151"/>
      <c r="U2" s="151"/>
      <c r="V2" s="151"/>
      <c r="W2" s="151"/>
      <c r="X2" s="152"/>
      <c r="Y2" s="150" t="s">
        <v>122</v>
      </c>
      <c r="Z2" s="151"/>
      <c r="AA2" s="151"/>
      <c r="AB2" s="151"/>
      <c r="AC2" s="151"/>
      <c r="AD2" s="152"/>
      <c r="AE2" s="150" t="s">
        <v>123</v>
      </c>
      <c r="AF2" s="151"/>
      <c r="AG2" s="151"/>
      <c r="AH2" s="151"/>
      <c r="AI2" s="151"/>
      <c r="AJ2" s="152"/>
      <c r="AK2" s="150" t="s">
        <v>124</v>
      </c>
      <c r="AL2" s="151"/>
      <c r="AM2" s="151"/>
      <c r="AN2" s="151"/>
      <c r="AO2" s="151"/>
      <c r="AP2" s="152"/>
      <c r="AQ2" s="150" t="s">
        <v>125</v>
      </c>
      <c r="AR2" s="151"/>
      <c r="AS2" s="151"/>
      <c r="AT2" s="151"/>
      <c r="AU2" s="151"/>
      <c r="AV2" s="152"/>
      <c r="AW2" s="150" t="s">
        <v>126</v>
      </c>
      <c r="AX2" s="151"/>
      <c r="AY2" s="151"/>
      <c r="AZ2" s="151"/>
      <c r="BA2" s="151"/>
      <c r="BB2" s="152"/>
      <c r="BC2" s="150" t="s">
        <v>127</v>
      </c>
      <c r="BD2" s="151"/>
      <c r="BE2" s="151"/>
      <c r="BF2" s="151"/>
      <c r="BG2" s="151"/>
      <c r="BH2" s="152"/>
      <c r="BI2" s="150" t="s">
        <v>128</v>
      </c>
      <c r="BJ2" s="151"/>
      <c r="BK2" s="151"/>
      <c r="BL2" s="151"/>
      <c r="BM2" s="151"/>
      <c r="BN2" s="152"/>
      <c r="BO2" s="150" t="s">
        <v>129</v>
      </c>
      <c r="BP2" s="151"/>
      <c r="BQ2" s="151"/>
      <c r="BR2" s="151"/>
      <c r="BS2" s="151"/>
      <c r="BT2" s="152"/>
      <c r="BU2" s="150" t="s">
        <v>179</v>
      </c>
      <c r="BV2" s="151"/>
      <c r="BW2" s="151"/>
      <c r="BX2" s="151"/>
      <c r="BY2" s="151"/>
      <c r="BZ2" s="152"/>
    </row>
    <row r="3" spans="1:84" s="12" customFormat="1" x14ac:dyDescent="0.4">
      <c r="A3" s="154"/>
      <c r="B3" s="49"/>
      <c r="C3" s="33" t="s">
        <v>130</v>
      </c>
      <c r="D3" s="32" t="s">
        <v>131</v>
      </c>
      <c r="E3" s="60" t="s">
        <v>132</v>
      </c>
      <c r="F3" s="34" t="s">
        <v>133</v>
      </c>
      <c r="G3" s="33" t="s">
        <v>134</v>
      </c>
      <c r="H3" s="32" t="s">
        <v>64</v>
      </c>
      <c r="I3" s="32" t="s">
        <v>86</v>
      </c>
      <c r="J3" s="32" t="s">
        <v>71</v>
      </c>
      <c r="K3" s="32" t="s">
        <v>90</v>
      </c>
      <c r="L3" s="34" t="s">
        <v>135</v>
      </c>
      <c r="M3" s="33" t="s">
        <v>136</v>
      </c>
      <c r="N3" s="32" t="s">
        <v>137</v>
      </c>
      <c r="O3" s="32" t="s">
        <v>86</v>
      </c>
      <c r="P3" s="32" t="s">
        <v>71</v>
      </c>
      <c r="Q3" s="32" t="s">
        <v>90</v>
      </c>
      <c r="R3" s="34" t="s">
        <v>138</v>
      </c>
      <c r="S3" s="33" t="s">
        <v>139</v>
      </c>
      <c r="T3" s="32" t="s">
        <v>140</v>
      </c>
      <c r="U3" s="32" t="s">
        <v>86</v>
      </c>
      <c r="V3" s="32" t="s">
        <v>131</v>
      </c>
      <c r="W3" s="32" t="s">
        <v>90</v>
      </c>
      <c r="X3" s="34" t="s">
        <v>133</v>
      </c>
      <c r="Y3" s="33" t="s">
        <v>134</v>
      </c>
      <c r="Z3" s="32" t="s">
        <v>141</v>
      </c>
      <c r="AA3" s="32" t="s">
        <v>86</v>
      </c>
      <c r="AB3" s="32" t="s">
        <v>71</v>
      </c>
      <c r="AC3" s="32" t="s">
        <v>90</v>
      </c>
      <c r="AD3" s="34" t="s">
        <v>142</v>
      </c>
      <c r="AE3" s="33" t="s">
        <v>136</v>
      </c>
      <c r="AF3" s="32" t="s">
        <v>64</v>
      </c>
      <c r="AG3" s="32" t="s">
        <v>86</v>
      </c>
      <c r="AH3" s="32" t="s">
        <v>71</v>
      </c>
      <c r="AI3" s="32" t="s">
        <v>90</v>
      </c>
      <c r="AJ3" s="34" t="s">
        <v>143</v>
      </c>
      <c r="AK3" s="33" t="s">
        <v>136</v>
      </c>
      <c r="AL3" s="32" t="s">
        <v>64</v>
      </c>
      <c r="AM3" s="32" t="s">
        <v>86</v>
      </c>
      <c r="AN3" s="32" t="s">
        <v>131</v>
      </c>
      <c r="AO3" s="32" t="s">
        <v>90</v>
      </c>
      <c r="AP3" s="34" t="s">
        <v>143</v>
      </c>
      <c r="AQ3" s="33" t="s">
        <v>136</v>
      </c>
      <c r="AR3" s="32" t="s">
        <v>64</v>
      </c>
      <c r="AS3" s="32" t="s">
        <v>86</v>
      </c>
      <c r="AT3" s="32" t="s">
        <v>71</v>
      </c>
      <c r="AU3" s="32" t="s">
        <v>90</v>
      </c>
      <c r="AV3" s="34" t="s">
        <v>142</v>
      </c>
      <c r="AW3" s="33" t="s">
        <v>134</v>
      </c>
      <c r="AX3" s="32" t="s">
        <v>141</v>
      </c>
      <c r="AY3" s="32" t="s">
        <v>86</v>
      </c>
      <c r="AZ3" s="32" t="s">
        <v>131</v>
      </c>
      <c r="BA3" s="32" t="s">
        <v>90</v>
      </c>
      <c r="BB3" s="34" t="s">
        <v>142</v>
      </c>
      <c r="BC3" s="33" t="s">
        <v>136</v>
      </c>
      <c r="BD3" s="32" t="s">
        <v>64</v>
      </c>
      <c r="BE3" s="32" t="s">
        <v>86</v>
      </c>
      <c r="BF3" s="32" t="s">
        <v>71</v>
      </c>
      <c r="BG3" s="32" t="s">
        <v>90</v>
      </c>
      <c r="BH3" s="34" t="s">
        <v>142</v>
      </c>
      <c r="BI3" s="33" t="s">
        <v>144</v>
      </c>
      <c r="BJ3" s="32" t="s">
        <v>137</v>
      </c>
      <c r="BK3" s="32" t="s">
        <v>86</v>
      </c>
      <c r="BL3" s="32" t="s">
        <v>145</v>
      </c>
      <c r="BM3" s="32" t="s">
        <v>90</v>
      </c>
      <c r="BN3" s="34" t="s">
        <v>143</v>
      </c>
      <c r="BO3" s="33" t="s">
        <v>139</v>
      </c>
      <c r="BP3" s="32" t="s">
        <v>140</v>
      </c>
      <c r="BQ3" s="32" t="s">
        <v>86</v>
      </c>
      <c r="BR3" s="32" t="s">
        <v>131</v>
      </c>
      <c r="BS3" s="32" t="s">
        <v>90</v>
      </c>
      <c r="BT3" s="34" t="s">
        <v>133</v>
      </c>
      <c r="BU3" s="33" t="s">
        <v>180</v>
      </c>
      <c r="BV3" s="32" t="s">
        <v>137</v>
      </c>
      <c r="BW3" s="32" t="s">
        <v>146</v>
      </c>
      <c r="BX3" s="32" t="s">
        <v>131</v>
      </c>
      <c r="BY3" s="32" t="s">
        <v>90</v>
      </c>
      <c r="BZ3" s="34" t="s">
        <v>142</v>
      </c>
    </row>
    <row r="4" spans="1:84" s="127" customFormat="1" x14ac:dyDescent="0.4">
      <c r="A4" s="143" t="s">
        <v>94</v>
      </c>
      <c r="B4" s="131"/>
      <c r="C4" s="114">
        <v>2362.1761000000001</v>
      </c>
      <c r="D4" s="115">
        <v>2958.1922000000004</v>
      </c>
      <c r="E4" s="116">
        <f>C4</f>
        <v>2362.1761000000001</v>
      </c>
      <c r="F4" s="117">
        <f>C4</f>
        <v>2362.1761000000001</v>
      </c>
      <c r="G4" s="93">
        <v>2242.2611999999999</v>
      </c>
      <c r="H4" s="94"/>
      <c r="I4" s="95">
        <f>SUM(G4:H4)</f>
        <v>2242.2611999999999</v>
      </c>
      <c r="J4" s="94">
        <v>1235.5652</v>
      </c>
      <c r="K4" s="94">
        <f>G4</f>
        <v>2242.2611999999999</v>
      </c>
      <c r="L4" s="92">
        <f>G4</f>
        <v>2242.2611999999999</v>
      </c>
      <c r="M4" s="93">
        <v>1895.5829000000001</v>
      </c>
      <c r="N4" s="94"/>
      <c r="O4" s="95">
        <f>SUM(M4:N4)</f>
        <v>1895.5829000000001</v>
      </c>
      <c r="P4" s="94">
        <v>3528.3964999999998</v>
      </c>
      <c r="Q4" s="94">
        <f>M4</f>
        <v>1895.5829000000001</v>
      </c>
      <c r="R4" s="92">
        <f>O4</f>
        <v>1895.5829000000001</v>
      </c>
      <c r="S4" s="93">
        <v>2817.7055</v>
      </c>
      <c r="T4" s="94"/>
      <c r="U4" s="95">
        <f>SUM(S4:T4)</f>
        <v>2817.7055</v>
      </c>
      <c r="V4" s="94">
        <v>3086.2374</v>
      </c>
      <c r="W4" s="96">
        <f>U4</f>
        <v>2817.7055</v>
      </c>
      <c r="X4" s="92">
        <f>U4</f>
        <v>2817.7055</v>
      </c>
      <c r="Y4" s="93">
        <f>1276.9944+5300127/10000</f>
        <v>1807.0071</v>
      </c>
      <c r="Z4" s="94"/>
      <c r="AA4" s="95">
        <f>SUM(Y4:Z4)</f>
        <v>1807.0071</v>
      </c>
      <c r="AB4" s="94">
        <v>3537.4052999999999</v>
      </c>
      <c r="AC4" s="96">
        <f>AA4</f>
        <v>1807.0071</v>
      </c>
      <c r="AD4" s="92">
        <f>AA4</f>
        <v>1807.0071</v>
      </c>
      <c r="AE4" s="93">
        <v>2612.0803000000001</v>
      </c>
      <c r="AF4" s="94"/>
      <c r="AG4" s="95">
        <f t="shared" ref="AG4:AG8" si="0">SUM(AE4:AF4)</f>
        <v>2612.0803000000001</v>
      </c>
      <c r="AH4" s="94">
        <v>2845.8607999999999</v>
      </c>
      <c r="AI4" s="96">
        <f>AG4</f>
        <v>2612.0803000000001</v>
      </c>
      <c r="AJ4" s="92">
        <f>AG4</f>
        <v>2612.0803000000001</v>
      </c>
      <c r="AK4" s="93">
        <v>1532.7588999999998</v>
      </c>
      <c r="AL4" s="94"/>
      <c r="AM4" s="95">
        <f>AK4</f>
        <v>1532.7588999999998</v>
      </c>
      <c r="AN4" s="94">
        <v>2938.4063999999998</v>
      </c>
      <c r="AO4" s="96">
        <f>'春夏货架（不含3nka）'!AO4</f>
        <v>1262.6205246571087</v>
      </c>
      <c r="AP4" s="92">
        <f>'春夏货架（不含3nka）'!AP4</f>
        <v>1262.6205246571087</v>
      </c>
      <c r="AQ4" s="93">
        <v>1322.7936999999999</v>
      </c>
      <c r="AR4" s="94"/>
      <c r="AS4" s="95">
        <f>AQ4</f>
        <v>1322.7936999999999</v>
      </c>
      <c r="AT4" s="94">
        <v>2460.0650999999998</v>
      </c>
      <c r="AU4" s="96">
        <f>AV4</f>
        <v>1052.8764205724865</v>
      </c>
      <c r="AV4" s="92">
        <f>'春夏货架（不含3nka）'!AV4</f>
        <v>1052.8764205724865</v>
      </c>
      <c r="AW4" s="93">
        <v>2211.8827000000001</v>
      </c>
      <c r="AX4" s="94"/>
      <c r="AY4" s="95">
        <f>AW4+AX4</f>
        <v>2211.8827000000001</v>
      </c>
      <c r="AZ4" s="94">
        <v>3421.5435000000002</v>
      </c>
      <c r="BA4" s="96">
        <f>BB4</f>
        <v>1167.5713342276772</v>
      </c>
      <c r="BB4" s="92">
        <f>'春夏货架（不含3nka）'!BB4</f>
        <v>1167.5713342276772</v>
      </c>
      <c r="BC4" s="93">
        <v>2518.4926</v>
      </c>
      <c r="BD4" s="94"/>
      <c r="BE4" s="95">
        <f>BC4+BD4</f>
        <v>2518.4926</v>
      </c>
      <c r="BF4" s="94">
        <v>3224.1857</v>
      </c>
      <c r="BG4" s="96">
        <f>BH4</f>
        <v>1279.9474514558351</v>
      </c>
      <c r="BH4" s="92">
        <f>'春夏货架（不含3nka）'!BH4</f>
        <v>1279.9474514558351</v>
      </c>
      <c r="BI4" s="93">
        <v>2200.7611999999999</v>
      </c>
      <c r="BJ4" s="94"/>
      <c r="BK4" s="95">
        <f>BI4+BJ4</f>
        <v>2200.7611999999999</v>
      </c>
      <c r="BL4" s="94">
        <v>2189.5947999999999</v>
      </c>
      <c r="BM4" s="96">
        <f>BN4</f>
        <v>1279.4018522965332</v>
      </c>
      <c r="BN4" s="92">
        <f>'春夏货架（不含3nka）'!BN4</f>
        <v>1279.4018522965332</v>
      </c>
      <c r="BO4" s="93">
        <v>2374.5886999999998</v>
      </c>
      <c r="BP4" s="94">
        <v>0</v>
      </c>
      <c r="BQ4" s="95">
        <f>BP4+BO4</f>
        <v>2374.5886999999998</v>
      </c>
      <c r="BR4" s="94">
        <v>2593.8294999999998</v>
      </c>
      <c r="BS4" s="96">
        <f>BT4/BT7*BS7</f>
        <v>2037.501642272844</v>
      </c>
      <c r="BT4" s="92">
        <f>'春夏货架（不含3nka）'!BT4</f>
        <v>1281.8570485133914</v>
      </c>
      <c r="BU4" s="145">
        <f>SUMIF($C$3:$BT$3,"本月已实现",$C4:$BT4)+C4</f>
        <v>25898.090900000003</v>
      </c>
      <c r="BV4" s="95">
        <f>H4+SUMIF($M$3:$BT$3,"余日预测",$M4:$BT4)</f>
        <v>0</v>
      </c>
      <c r="BW4" s="95">
        <f>SUM(BU4:BV4)</f>
        <v>25898.090900000003</v>
      </c>
      <c r="BX4" s="95">
        <f>SUMIF($C$3:$BT$3,BX$3,$C4:$BT4)</f>
        <v>34019.282399999996</v>
      </c>
      <c r="BY4" s="95">
        <f>SUMIF($C$3:$BT$3,BY$3,$C4:$BT4)</f>
        <v>21816.732325482484</v>
      </c>
      <c r="BZ4" s="98">
        <f>SUMIF($C$3:$BT$3,BZ$3,$C4:$BT4)</f>
        <v>21061.087731723033</v>
      </c>
      <c r="CA4" s="146">
        <f>C4+G4+M4+S4+Y4+AE4+AK4+AQ4+AW4+BC4+BI4+BO4</f>
        <v>25898.090899999999</v>
      </c>
      <c r="CB4" s="146">
        <f>D4+J4+P4+V4+AB4+AH4+AN4+AT4+AZ4+BF4+BL4+BR4</f>
        <v>34019.282399999996</v>
      </c>
      <c r="CC4" s="146">
        <f>F4+L4+R4+X4+AD4+AJ4+AP4+AV4+BB4+BH4+BN4+BT4</f>
        <v>21061.087731723033</v>
      </c>
      <c r="CD4" s="146">
        <f>BU4-CA4</f>
        <v>0</v>
      </c>
      <c r="CE4" s="146">
        <f>BX4-CB4</f>
        <v>0</v>
      </c>
      <c r="CF4" s="146">
        <f>BZ4-CC4</f>
        <v>0</v>
      </c>
    </row>
    <row r="5" spans="1:84" s="127" customFormat="1" x14ac:dyDescent="0.4">
      <c r="A5" s="143" t="s">
        <v>0</v>
      </c>
      <c r="B5" s="131"/>
      <c r="C5" s="118">
        <f>1509.298623175-15.6535148400001</f>
        <v>1493.645108335</v>
      </c>
      <c r="D5" s="115">
        <v>1640.8726904444534</v>
      </c>
      <c r="E5" s="116">
        <f t="shared" ref="E5:E8" si="1">C5</f>
        <v>1493.645108335</v>
      </c>
      <c r="F5" s="117">
        <f t="shared" ref="F5:F8" si="2">C5</f>
        <v>1493.645108335</v>
      </c>
      <c r="G5" s="119">
        <v>400.4637213249984</v>
      </c>
      <c r="H5" s="94"/>
      <c r="I5" s="95">
        <f t="shared" ref="I5:I8" si="3">SUM(G5:H5)</f>
        <v>400.4637213249984</v>
      </c>
      <c r="J5" s="94">
        <v>1104.0992522571114</v>
      </c>
      <c r="K5" s="94">
        <f t="shared" ref="K5:K8" si="4">G5</f>
        <v>400.4637213249984</v>
      </c>
      <c r="L5" s="92">
        <f t="shared" ref="L5:L8" si="5">G5</f>
        <v>400.4637213249984</v>
      </c>
      <c r="M5" s="119">
        <f>1208.28413111486+363129.670399684/10000+3799.43/10000</f>
        <v>1244.9770411548284</v>
      </c>
      <c r="N5" s="94"/>
      <c r="O5" s="95">
        <f t="shared" ref="O5:O8" si="6">SUM(M5:N5)</f>
        <v>1244.9770411548284</v>
      </c>
      <c r="P5" s="94">
        <v>2728.2236255353837</v>
      </c>
      <c r="Q5" s="94">
        <f t="shared" ref="Q5:Q8" si="7">M5</f>
        <v>1244.9770411548284</v>
      </c>
      <c r="R5" s="92">
        <f t="shared" ref="R5:R8" si="8">O5</f>
        <v>1244.9770411548284</v>
      </c>
      <c r="S5" s="119">
        <f>190.624438*1.13/0.4+8896281.85009857/10000+8440.9/10000</f>
        <v>1428.986312359857</v>
      </c>
      <c r="T5" s="94"/>
      <c r="U5" s="95">
        <f t="shared" ref="U5:U8" si="9">SUM(S5:T5)</f>
        <v>1428.986312359857</v>
      </c>
      <c r="V5" s="94">
        <v>1951.392037477937</v>
      </c>
      <c r="W5" s="96">
        <f t="shared" ref="W5:W8" si="10">U5</f>
        <v>1428.986312359857</v>
      </c>
      <c r="X5" s="92">
        <f t="shared" ref="X5:X8" si="11">U5</f>
        <v>1428.986312359857</v>
      </c>
      <c r="Y5" s="93">
        <v>1469.9764184650194</v>
      </c>
      <c r="Z5" s="94"/>
      <c r="AA5" s="95">
        <f t="shared" ref="AA5:AA8" si="12">SUM(Y5:Z5)</f>
        <v>1469.9764184650194</v>
      </c>
      <c r="AB5" s="94">
        <v>1975.2718138722494</v>
      </c>
      <c r="AC5" s="96">
        <f t="shared" ref="AC5:AC8" si="13">AA5</f>
        <v>1469.9764184650194</v>
      </c>
      <c r="AD5" s="92">
        <f t="shared" ref="AD5:AD8" si="14">AA5</f>
        <v>1469.9764184650194</v>
      </c>
      <c r="AE5" s="119">
        <f>910.29790982696+500083.130499737/10000</f>
        <v>960.3062228769337</v>
      </c>
      <c r="AF5" s="94"/>
      <c r="AG5" s="95">
        <f t="shared" si="0"/>
        <v>960.3062228769337</v>
      </c>
      <c r="AH5" s="94">
        <v>1807.4458301191919</v>
      </c>
      <c r="AI5" s="96">
        <f t="shared" ref="AI5:AI8" si="15">AG5</f>
        <v>960.3062228769337</v>
      </c>
      <c r="AJ5" s="92">
        <f t="shared" ref="AJ5:AJ8" si="16">AG5</f>
        <v>960.3062228769337</v>
      </c>
      <c r="AK5" s="119">
        <v>898.25795415000096</v>
      </c>
      <c r="AL5" s="94"/>
      <c r="AM5" s="95">
        <f t="shared" ref="AM5:AM8" si="17">AK5</f>
        <v>898.25795415000096</v>
      </c>
      <c r="AN5" s="94">
        <v>1743.3719883447357</v>
      </c>
      <c r="AO5" s="96">
        <f>'春夏货架（不含3nka）'!AO5</f>
        <v>850.28727695858618</v>
      </c>
      <c r="AP5" s="92">
        <f>'春夏货架（不含3nka）'!AP5</f>
        <v>850.28727695858618</v>
      </c>
      <c r="AQ5" s="119">
        <f>1090.88418651556+289537.109999733/10000</f>
        <v>1119.8378975155333</v>
      </c>
      <c r="AR5" s="94"/>
      <c r="AS5" s="95">
        <f t="shared" ref="AS5:AS8" si="18">AQ5</f>
        <v>1119.8378975155333</v>
      </c>
      <c r="AT5" s="94">
        <v>1815.3420186229541</v>
      </c>
      <c r="AU5" s="96">
        <f t="shared" ref="AU5:AU8" si="19">AV5</f>
        <v>754.28571428571433</v>
      </c>
      <c r="AV5" s="92">
        <f>'春夏货架（不含3nka）'!AV5</f>
        <v>754.28571428571433</v>
      </c>
      <c r="AW5" s="93">
        <v>1069.3831616383648</v>
      </c>
      <c r="AX5" s="94"/>
      <c r="AY5" s="95">
        <f t="shared" ref="AY5:AY8" si="20">AW5+AX5</f>
        <v>1069.3831616383648</v>
      </c>
      <c r="AZ5" s="94">
        <v>1822.824159642018</v>
      </c>
      <c r="BA5" s="96">
        <f t="shared" ref="BA5:BA8" si="21">BB5</f>
        <v>834.28571428571433</v>
      </c>
      <c r="BB5" s="92">
        <f>'春夏货架（不含3nka）'!BB5</f>
        <v>834.28571428571433</v>
      </c>
      <c r="BC5" s="93">
        <v>1683.2366910285716</v>
      </c>
      <c r="BD5" s="94"/>
      <c r="BE5" s="95">
        <f t="shared" ref="BE5:BE8" si="22">BC5+BD5</f>
        <v>1683.2366910285716</v>
      </c>
      <c r="BF5" s="94">
        <v>1835.1895108000087</v>
      </c>
      <c r="BG5" s="96">
        <f t="shared" ref="BG5:BG8" si="23">BH5</f>
        <v>914.28571428571433</v>
      </c>
      <c r="BH5" s="92">
        <f>'春夏货架（不含3nka）'!BH5</f>
        <v>914.28571428571433</v>
      </c>
      <c r="BI5" s="93">
        <v>1443.38428008714</v>
      </c>
      <c r="BJ5" s="94"/>
      <c r="BK5" s="95">
        <f t="shared" ref="BK5:BK8" si="24">BI5+BJ5</f>
        <v>1443.38428008714</v>
      </c>
      <c r="BL5" s="94">
        <v>1757.3978693365657</v>
      </c>
      <c r="BM5" s="96">
        <f t="shared" ref="BM5:BM8" si="25">BN5</f>
        <v>914.28571428571433</v>
      </c>
      <c r="BN5" s="92">
        <f>'春夏货架（不含3nka）'!BN5</f>
        <v>914.28571428571433</v>
      </c>
      <c r="BO5" s="93">
        <v>1091.2594760112834</v>
      </c>
      <c r="BP5" s="94">
        <v>0</v>
      </c>
      <c r="BQ5" s="95">
        <f t="shared" ref="BQ5:BQ8" si="26">BP5+BO5</f>
        <v>1091.2594760112834</v>
      </c>
      <c r="BR5" s="94">
        <v>1487.3368864234928</v>
      </c>
      <c r="BS5" s="96">
        <f>BT5/BT7*BS7</f>
        <v>1453.2499131039278</v>
      </c>
      <c r="BT5" s="92">
        <f>'春夏货架（不含3nka）'!BT5</f>
        <v>914.28571428571433</v>
      </c>
      <c r="BU5" s="145">
        <f>SUMIF($C$3:$BT$3,"本月已实现",$C5:$BT5)+C5</f>
        <v>14303.714284947531</v>
      </c>
      <c r="BV5" s="95">
        <f>H5+SUMIF($M$3:$BT$3,"余日预测",$M5:$BT5)</f>
        <v>0</v>
      </c>
      <c r="BW5" s="95">
        <f t="shared" ref="BW5:BW8" si="27">SUM(BU5:BV5)</f>
        <v>14303.714284947531</v>
      </c>
      <c r="BX5" s="95">
        <f t="shared" ref="BX5:BX8" si="28">SUMIF($C$3:$BT$3,BX$3,$C5:$BT5)</f>
        <v>21668.767682876103</v>
      </c>
      <c r="BY5" s="95">
        <f t="shared" ref="BY5:BZ8" si="29">SUMIF($C$3:$BT$3,BY$3,$C5:$BT5)</f>
        <v>12719.034871722008</v>
      </c>
      <c r="BZ5" s="98">
        <f t="shared" si="29"/>
        <v>12180.070672903794</v>
      </c>
      <c r="CA5" s="146">
        <f t="shared" ref="CA5:CA47" si="30">C5+G5+M5+S5+Y5+AE5+AK5+AQ5+AW5+BC5+BI5+BO5</f>
        <v>14303.714284947531</v>
      </c>
      <c r="CB5" s="146">
        <f t="shared" ref="CB5:CB47" si="31">D5+J5+P5+V5+AB5+AH5+AN5+AT5+AZ5+BF5+BL5+BR5</f>
        <v>21668.767682876103</v>
      </c>
      <c r="CC5" s="146">
        <f t="shared" ref="CC5:CC47" si="32">F5+L5+R5+X5+AD5+AJ5+AP5+AV5+BB5+BH5+BN5+BT5</f>
        <v>12180.070672903794</v>
      </c>
      <c r="CD5" s="146">
        <f t="shared" ref="CD5:CD47" si="33">BU5-CA5</f>
        <v>0</v>
      </c>
      <c r="CE5" s="146">
        <f t="shared" ref="CE5:CE47" si="34">BX5-CB5</f>
        <v>0</v>
      </c>
      <c r="CF5" s="146">
        <f t="shared" ref="CF5:CF47" si="35">BZ5-CC5</f>
        <v>0</v>
      </c>
    </row>
    <row r="6" spans="1:84" s="127" customFormat="1" x14ac:dyDescent="0.4">
      <c r="A6" s="143" t="s">
        <v>2</v>
      </c>
      <c r="B6" s="131"/>
      <c r="C6" s="118">
        <f>933.31315367-27</f>
        <v>906.31315367000002</v>
      </c>
      <c r="D6" s="115">
        <v>388.61651263999988</v>
      </c>
      <c r="E6" s="116">
        <f t="shared" si="1"/>
        <v>906.31315367000002</v>
      </c>
      <c r="F6" s="117">
        <f t="shared" si="2"/>
        <v>906.31315367000002</v>
      </c>
      <c r="G6" s="119">
        <v>1006.13922927</v>
      </c>
      <c r="H6" s="94"/>
      <c r="I6" s="95">
        <f t="shared" si="3"/>
        <v>1006.13922927</v>
      </c>
      <c r="J6" s="94">
        <v>442.84875060000002</v>
      </c>
      <c r="K6" s="94">
        <f t="shared" si="4"/>
        <v>1006.13922927</v>
      </c>
      <c r="L6" s="92">
        <f t="shared" si="5"/>
        <v>1006.13922927</v>
      </c>
      <c r="M6" s="93">
        <v>1100.57055139</v>
      </c>
      <c r="N6" s="94"/>
      <c r="O6" s="95">
        <f t="shared" si="6"/>
        <v>1100.57055139</v>
      </c>
      <c r="P6" s="94">
        <v>1875.8378158</v>
      </c>
      <c r="Q6" s="94">
        <f t="shared" si="7"/>
        <v>1100.57055139</v>
      </c>
      <c r="R6" s="92">
        <f t="shared" si="8"/>
        <v>1100.57055139</v>
      </c>
      <c r="S6" s="93">
        <f>190.624438*1.13+7281242.8/10000</f>
        <v>943.52989493999996</v>
      </c>
      <c r="T6" s="94"/>
      <c r="U6" s="95">
        <f t="shared" si="9"/>
        <v>943.52989493999996</v>
      </c>
      <c r="V6" s="94">
        <v>926.55052037000007</v>
      </c>
      <c r="W6" s="96">
        <f t="shared" si="10"/>
        <v>943.52989493999996</v>
      </c>
      <c r="X6" s="92">
        <f t="shared" si="11"/>
        <v>943.52989493999996</v>
      </c>
      <c r="Y6" s="93">
        <v>536.73013564999997</v>
      </c>
      <c r="Z6" s="94"/>
      <c r="AA6" s="95">
        <f t="shared" si="12"/>
        <v>536.73013564999997</v>
      </c>
      <c r="AB6" s="94">
        <v>389.70732104000001</v>
      </c>
      <c r="AC6" s="96">
        <f t="shared" si="13"/>
        <v>536.73013564999997</v>
      </c>
      <c r="AD6" s="92">
        <f t="shared" si="14"/>
        <v>536.73013564999997</v>
      </c>
      <c r="AE6" s="93">
        <v>622.00839549999989</v>
      </c>
      <c r="AF6" s="94"/>
      <c r="AG6" s="95">
        <f t="shared" si="0"/>
        <v>622.00839549999989</v>
      </c>
      <c r="AH6" s="94">
        <v>519.14949094999997</v>
      </c>
      <c r="AI6" s="96">
        <f t="shared" si="15"/>
        <v>622.00839549999989</v>
      </c>
      <c r="AJ6" s="92">
        <f t="shared" si="16"/>
        <v>622.00839549999989</v>
      </c>
      <c r="AK6" s="93">
        <v>640.06629840000005</v>
      </c>
      <c r="AL6" s="94"/>
      <c r="AM6" s="95">
        <f t="shared" si="17"/>
        <v>640.06629840000005</v>
      </c>
      <c r="AN6" s="94">
        <v>274.51500905</v>
      </c>
      <c r="AO6" s="96">
        <f>'春夏货架（不含3nka）'!AO6</f>
        <v>508.53854948003692</v>
      </c>
      <c r="AP6" s="92">
        <f>'春夏货架（不含3nka）'!AP6</f>
        <v>508.53854948003692</v>
      </c>
      <c r="AQ6" s="93">
        <v>621.25070773999994</v>
      </c>
      <c r="AR6" s="94"/>
      <c r="AS6" s="95">
        <f t="shared" si="18"/>
        <v>621.25070773999994</v>
      </c>
      <c r="AT6" s="94">
        <v>1206.5117034599998</v>
      </c>
      <c r="AU6" s="96">
        <f t="shared" si="19"/>
        <v>428.86399999999998</v>
      </c>
      <c r="AV6" s="92">
        <f>'春夏货架（不含3nka）'!AV6</f>
        <v>428.86399999999998</v>
      </c>
      <c r="AW6" s="93">
        <f>478161.26/10000*1.13+5229812.29/10000</f>
        <v>577.01345137999999</v>
      </c>
      <c r="AX6" s="94"/>
      <c r="AY6" s="95">
        <f t="shared" si="20"/>
        <v>577.01345137999999</v>
      </c>
      <c r="AZ6" s="94">
        <v>1679.8811569499999</v>
      </c>
      <c r="BA6" s="96">
        <f t="shared" si="21"/>
        <v>477.47199999999998</v>
      </c>
      <c r="BB6" s="92">
        <f>'春夏货架（不含3nka）'!BB6</f>
        <v>477.47199999999998</v>
      </c>
      <c r="BC6" s="93">
        <v>494.81593203</v>
      </c>
      <c r="BD6" s="94"/>
      <c r="BE6" s="95">
        <f t="shared" si="22"/>
        <v>494.81593203</v>
      </c>
      <c r="BF6" s="94">
        <v>1187.86876312</v>
      </c>
      <c r="BG6" s="96">
        <f t="shared" si="23"/>
        <v>526.07999999999993</v>
      </c>
      <c r="BH6" s="92">
        <f>'春夏货架（不含3nka）'!BH6</f>
        <v>526.07999999999993</v>
      </c>
      <c r="BI6" s="93">
        <v>419.50205386000005</v>
      </c>
      <c r="BJ6" s="94"/>
      <c r="BK6" s="95">
        <f t="shared" si="24"/>
        <v>419.50205386000005</v>
      </c>
      <c r="BL6" s="94">
        <v>738.71643982000001</v>
      </c>
      <c r="BM6" s="96">
        <f t="shared" si="25"/>
        <v>526.07999999999993</v>
      </c>
      <c r="BN6" s="92">
        <f>'春夏货架（不含3nka）'!BN6</f>
        <v>526.07999999999993</v>
      </c>
      <c r="BO6" s="93">
        <v>916.60282304999998</v>
      </c>
      <c r="BP6" s="94">
        <v>0</v>
      </c>
      <c r="BQ6" s="95">
        <f t="shared" si="26"/>
        <v>916.60282304999998</v>
      </c>
      <c r="BR6" s="94">
        <v>1211.98060938</v>
      </c>
      <c r="BS6" s="96">
        <f>BT6/BT7*BS7</f>
        <v>836.19999999999993</v>
      </c>
      <c r="BT6" s="92">
        <f>'春夏货架（不含3nka）'!BT6</f>
        <v>526.07999999999993</v>
      </c>
      <c r="BU6" s="145">
        <f>SUMIF($C$3:$BT$3,"本月已实现",$C6:$BT6)+C6</f>
        <v>8784.5426268800002</v>
      </c>
      <c r="BV6" s="95">
        <f>H6+SUMIF($M$3:$BT$3,"余日预测",$M6:$BT6)</f>
        <v>0</v>
      </c>
      <c r="BW6" s="95">
        <f t="shared" si="27"/>
        <v>8784.5426268800002</v>
      </c>
      <c r="BX6" s="95">
        <f t="shared" si="28"/>
        <v>10842.18409318</v>
      </c>
      <c r="BY6" s="95">
        <f t="shared" si="29"/>
        <v>8418.5259099000359</v>
      </c>
      <c r="BZ6" s="98">
        <f t="shared" si="29"/>
        <v>8108.4059099000351</v>
      </c>
      <c r="CA6" s="146">
        <f t="shared" si="30"/>
        <v>8784.5426268800002</v>
      </c>
      <c r="CB6" s="146">
        <f t="shared" si="31"/>
        <v>10842.18409318</v>
      </c>
      <c r="CC6" s="146">
        <f t="shared" si="32"/>
        <v>8108.4059099000351</v>
      </c>
      <c r="CD6" s="146">
        <f t="shared" si="33"/>
        <v>0</v>
      </c>
      <c r="CE6" s="146">
        <f t="shared" si="34"/>
        <v>0</v>
      </c>
      <c r="CF6" s="146">
        <f t="shared" si="35"/>
        <v>0</v>
      </c>
    </row>
    <row r="7" spans="1:84" s="127" customFormat="1" x14ac:dyDescent="0.4">
      <c r="A7" s="143" t="s">
        <v>28</v>
      </c>
      <c r="B7" s="131"/>
      <c r="C7" s="114">
        <v>841.11010499999998</v>
      </c>
      <c r="D7" s="115">
        <v>1032.0005269999999</v>
      </c>
      <c r="E7" s="116">
        <f t="shared" si="1"/>
        <v>841.11010499999998</v>
      </c>
      <c r="F7" s="117">
        <f t="shared" si="2"/>
        <v>841.11010499999998</v>
      </c>
      <c r="G7" s="93">
        <v>747.83466900000008</v>
      </c>
      <c r="H7" s="94"/>
      <c r="I7" s="95">
        <f t="shared" si="3"/>
        <v>747.83466900000008</v>
      </c>
      <c r="J7" s="94">
        <v>132.501227</v>
      </c>
      <c r="K7" s="94">
        <f t="shared" si="4"/>
        <v>747.83466900000008</v>
      </c>
      <c r="L7" s="92">
        <f t="shared" si="5"/>
        <v>747.83466900000008</v>
      </c>
      <c r="M7" s="93">
        <v>355.96856499999996</v>
      </c>
      <c r="N7" s="94"/>
      <c r="O7" s="95">
        <f t="shared" si="6"/>
        <v>355.96856499999996</v>
      </c>
      <c r="P7" s="94">
        <v>1167.6187239999999</v>
      </c>
      <c r="Q7" s="94">
        <f t="shared" si="7"/>
        <v>355.96856499999996</v>
      </c>
      <c r="R7" s="92">
        <f t="shared" si="8"/>
        <v>355.96856499999996</v>
      </c>
      <c r="S7" s="93">
        <v>562.56499900000006</v>
      </c>
      <c r="T7" s="94"/>
      <c r="U7" s="95">
        <f t="shared" si="9"/>
        <v>562.56499900000006</v>
      </c>
      <c r="V7" s="94">
        <v>877.064301</v>
      </c>
      <c r="W7" s="96">
        <f t="shared" si="10"/>
        <v>562.56499900000006</v>
      </c>
      <c r="X7" s="92">
        <f t="shared" si="11"/>
        <v>562.56499900000006</v>
      </c>
      <c r="Y7" s="93">
        <f>169.28234059292+3175182.42/10000</f>
        <v>486.80058259292002</v>
      </c>
      <c r="Z7" s="94"/>
      <c r="AA7" s="95">
        <f t="shared" si="12"/>
        <v>486.80058259292002</v>
      </c>
      <c r="AB7" s="94">
        <v>875.76645199999996</v>
      </c>
      <c r="AC7" s="96">
        <f t="shared" si="13"/>
        <v>486.80058259292002</v>
      </c>
      <c r="AD7" s="92">
        <f t="shared" si="14"/>
        <v>486.80058259292002</v>
      </c>
      <c r="AE7" s="93">
        <v>606.18616028318581</v>
      </c>
      <c r="AF7" s="94"/>
      <c r="AG7" s="95">
        <f t="shared" si="0"/>
        <v>606.18616028318581</v>
      </c>
      <c r="AH7" s="94">
        <v>940.05747899999994</v>
      </c>
      <c r="AI7" s="96">
        <f t="shared" si="15"/>
        <v>606.18616028318581</v>
      </c>
      <c r="AJ7" s="92">
        <f t="shared" si="16"/>
        <v>606.18616028318581</v>
      </c>
      <c r="AK7" s="93">
        <v>419.933896</v>
      </c>
      <c r="AL7" s="94"/>
      <c r="AM7" s="95">
        <f t="shared" si="17"/>
        <v>419.933896</v>
      </c>
      <c r="AN7" s="94">
        <v>850.4309219999999</v>
      </c>
      <c r="AO7" s="96">
        <f>'春夏货架（不含3nka）'!AO7</f>
        <v>437.3345132743363</v>
      </c>
      <c r="AP7" s="92">
        <f>'春夏货架（不含3nka）'!AP7</f>
        <v>437.3345132743363</v>
      </c>
      <c r="AQ7" s="93">
        <v>416.92978494690254</v>
      </c>
      <c r="AR7" s="94"/>
      <c r="AS7" s="95">
        <f t="shared" si="18"/>
        <v>416.92978494690254</v>
      </c>
      <c r="AT7" s="94">
        <v>817.69262000000003</v>
      </c>
      <c r="AU7" s="96">
        <f t="shared" si="19"/>
        <v>379.52566371681417</v>
      </c>
      <c r="AV7" s="92">
        <f>'春夏货架（不含3nka）'!AV7</f>
        <v>379.52566371681417</v>
      </c>
      <c r="AW7" s="93">
        <v>510.70770299999992</v>
      </c>
      <c r="AX7" s="94"/>
      <c r="AY7" s="95">
        <f t="shared" si="20"/>
        <v>510.70770299999992</v>
      </c>
      <c r="AZ7" s="94">
        <v>912.32708100000002</v>
      </c>
      <c r="BA7" s="96">
        <f t="shared" si="21"/>
        <v>422.54159292035399</v>
      </c>
      <c r="BB7" s="92">
        <f>'春夏货架（不含3nka）'!BB7</f>
        <v>422.54159292035399</v>
      </c>
      <c r="BC7" s="93">
        <v>698.69227500000011</v>
      </c>
      <c r="BD7" s="94"/>
      <c r="BE7" s="95">
        <f t="shared" si="22"/>
        <v>698.69227500000011</v>
      </c>
      <c r="BF7" s="94">
        <v>1039.6425700000002</v>
      </c>
      <c r="BG7" s="96">
        <f t="shared" si="23"/>
        <v>465.55752212389382</v>
      </c>
      <c r="BH7" s="92">
        <f>'春夏货架（不含3nka）'!BH7</f>
        <v>465.55752212389382</v>
      </c>
      <c r="BI7" s="93">
        <v>726.72522200000003</v>
      </c>
      <c r="BJ7" s="94"/>
      <c r="BK7" s="95">
        <f t="shared" si="24"/>
        <v>726.72522200000003</v>
      </c>
      <c r="BL7" s="94">
        <v>801.15144999999995</v>
      </c>
      <c r="BM7" s="96">
        <f t="shared" si="25"/>
        <v>465.55752212389382</v>
      </c>
      <c r="BN7" s="92">
        <f>'春夏货架（不含3nka）'!BN7</f>
        <v>465.55752212389382</v>
      </c>
      <c r="BO7" s="93">
        <f>1262.568981-564.371654</f>
        <v>698.19732699999986</v>
      </c>
      <c r="BP7" s="94">
        <v>0</v>
      </c>
      <c r="BQ7" s="95">
        <f t="shared" si="26"/>
        <v>698.19732699999986</v>
      </c>
      <c r="BR7" s="94">
        <v>-682.04929100000015</v>
      </c>
      <c r="BS7" s="96">
        <f>'[3]执行预算审核表-春夏'!$D$5</f>
        <v>740</v>
      </c>
      <c r="BT7" s="92">
        <f>'春夏货架（不含3nka）'!BT7</f>
        <v>465.55752212389382</v>
      </c>
      <c r="BU7" s="145">
        <f>SUMIF($C$3:$BT$3,"本月已实现",$C7:$BT7)+C7</f>
        <v>7071.6512888230081</v>
      </c>
      <c r="BV7" s="95">
        <f>H7+SUMIF($M$3:$BT$3,"余日预测",$M7:$BT7)</f>
        <v>0</v>
      </c>
      <c r="BW7" s="95">
        <f t="shared" si="27"/>
        <v>7071.6512888230081</v>
      </c>
      <c r="BX7" s="95">
        <f t="shared" si="28"/>
        <v>8764.2040619999989</v>
      </c>
      <c r="BY7" s="95">
        <f t="shared" si="29"/>
        <v>6510.9818950353983</v>
      </c>
      <c r="BZ7" s="98">
        <f t="shared" si="29"/>
        <v>6236.5394171592925</v>
      </c>
      <c r="CA7" s="146">
        <f t="shared" si="30"/>
        <v>7071.6512888230081</v>
      </c>
      <c r="CB7" s="146">
        <f t="shared" si="31"/>
        <v>8764.2040619999989</v>
      </c>
      <c r="CC7" s="146">
        <f t="shared" si="32"/>
        <v>6236.5394171592925</v>
      </c>
      <c r="CD7" s="146">
        <f t="shared" si="33"/>
        <v>0</v>
      </c>
      <c r="CE7" s="146">
        <f t="shared" si="34"/>
        <v>0</v>
      </c>
      <c r="CF7" s="146">
        <f t="shared" si="35"/>
        <v>0</v>
      </c>
    </row>
    <row r="8" spans="1:84" s="127" customFormat="1" x14ac:dyDescent="0.4">
      <c r="A8" s="143" t="s">
        <v>147</v>
      </c>
      <c r="B8" s="131"/>
      <c r="C8" s="114">
        <v>141.668183</v>
      </c>
      <c r="D8" s="115">
        <v>164.086781</v>
      </c>
      <c r="E8" s="116">
        <f t="shared" si="1"/>
        <v>141.668183</v>
      </c>
      <c r="F8" s="117">
        <f t="shared" si="2"/>
        <v>141.668183</v>
      </c>
      <c r="G8" s="93">
        <v>131.58901600000002</v>
      </c>
      <c r="H8" s="94"/>
      <c r="I8" s="95">
        <f t="shared" si="3"/>
        <v>131.58901600000002</v>
      </c>
      <c r="J8" s="94">
        <v>22.641629999999999</v>
      </c>
      <c r="K8" s="94">
        <f t="shared" si="4"/>
        <v>131.58901600000002</v>
      </c>
      <c r="L8" s="92">
        <f t="shared" si="5"/>
        <v>131.58901600000002</v>
      </c>
      <c r="M8" s="93">
        <v>68.951701999999997</v>
      </c>
      <c r="N8" s="94"/>
      <c r="O8" s="95">
        <f t="shared" si="6"/>
        <v>68.951701999999997</v>
      </c>
      <c r="P8" s="94">
        <v>204.769227</v>
      </c>
      <c r="Q8" s="94">
        <f t="shared" si="7"/>
        <v>68.951701999999997</v>
      </c>
      <c r="R8" s="92">
        <f t="shared" si="8"/>
        <v>68.951701999999997</v>
      </c>
      <c r="S8" s="93">
        <v>102.21136399999999</v>
      </c>
      <c r="T8" s="94"/>
      <c r="U8" s="95">
        <f t="shared" si="9"/>
        <v>102.21136399999999</v>
      </c>
      <c r="V8" s="94">
        <v>166.85370699999999</v>
      </c>
      <c r="W8" s="96">
        <f t="shared" si="10"/>
        <v>102.21136399999999</v>
      </c>
      <c r="X8" s="92">
        <f t="shared" si="11"/>
        <v>102.21136399999999</v>
      </c>
      <c r="Y8" s="93">
        <f>74.248589+291509.13/10000</f>
        <v>103.399502</v>
      </c>
      <c r="Z8" s="94"/>
      <c r="AA8" s="95">
        <f t="shared" si="12"/>
        <v>103.399502</v>
      </c>
      <c r="AB8" s="94">
        <v>166.11168299999997</v>
      </c>
      <c r="AC8" s="96">
        <f t="shared" si="13"/>
        <v>103.399502</v>
      </c>
      <c r="AD8" s="92">
        <f t="shared" si="14"/>
        <v>103.399502</v>
      </c>
      <c r="AE8" s="93">
        <v>132.30187799999999</v>
      </c>
      <c r="AF8" s="94"/>
      <c r="AG8" s="95">
        <f t="shared" si="0"/>
        <v>132.30187799999999</v>
      </c>
      <c r="AH8" s="94">
        <v>188.70620499999998</v>
      </c>
      <c r="AI8" s="96">
        <f t="shared" si="15"/>
        <v>132.30187799999999</v>
      </c>
      <c r="AJ8" s="92">
        <f t="shared" si="16"/>
        <v>132.30187799999999</v>
      </c>
      <c r="AK8" s="93">
        <v>97.05668399999999</v>
      </c>
      <c r="AL8" s="94"/>
      <c r="AM8" s="95">
        <f t="shared" si="17"/>
        <v>97.05668399999999</v>
      </c>
      <c r="AN8" s="94">
        <v>167.60864400000003</v>
      </c>
      <c r="AO8" s="96">
        <f>'春夏货架（不含3nka）'!AO8</f>
        <v>98.752019790658878</v>
      </c>
      <c r="AP8" s="92">
        <f>'春夏货架（不含3nka）'!AP8</f>
        <v>98.752019790658878</v>
      </c>
      <c r="AQ8" s="93">
        <v>86.848739999999992</v>
      </c>
      <c r="AR8" s="94"/>
      <c r="AS8" s="95">
        <f t="shared" si="18"/>
        <v>86.848739999999992</v>
      </c>
      <c r="AT8" s="94">
        <v>164.92375799999999</v>
      </c>
      <c r="AU8" s="96">
        <f t="shared" si="19"/>
        <v>85.257142857142853</v>
      </c>
      <c r="AV8" s="92">
        <f>'春夏货架（不含3nka）'!AV8</f>
        <v>85.257142857142853</v>
      </c>
      <c r="AW8" s="93">
        <v>100.41179199999999</v>
      </c>
      <c r="AX8" s="94"/>
      <c r="AY8" s="95">
        <f t="shared" si="20"/>
        <v>100.41179199999999</v>
      </c>
      <c r="AZ8" s="94">
        <v>152.29087799999999</v>
      </c>
      <c r="BA8" s="96">
        <f t="shared" si="21"/>
        <v>94.628571428571433</v>
      </c>
      <c r="BB8" s="92">
        <f>'春夏货架（不含3nka）'!BB8</f>
        <v>94.628571428571433</v>
      </c>
      <c r="BC8" s="93">
        <v>135.20093200000002</v>
      </c>
      <c r="BD8" s="94"/>
      <c r="BE8" s="95">
        <f t="shared" si="22"/>
        <v>135.20093200000002</v>
      </c>
      <c r="BF8" s="94">
        <v>187.14946800000001</v>
      </c>
      <c r="BG8" s="96">
        <f t="shared" si="23"/>
        <v>104</v>
      </c>
      <c r="BH8" s="92">
        <f>'春夏货架（不含3nka）'!BH8</f>
        <v>104</v>
      </c>
      <c r="BI8" s="93">
        <v>124.83895200000001</v>
      </c>
      <c r="BJ8" s="94"/>
      <c r="BK8" s="95">
        <f t="shared" si="24"/>
        <v>124.83895200000001</v>
      </c>
      <c r="BL8" s="94">
        <v>124.77060300000001</v>
      </c>
      <c r="BM8" s="96">
        <f t="shared" si="25"/>
        <v>104</v>
      </c>
      <c r="BN8" s="92">
        <f>'春夏货架（不含3nka）'!BN8</f>
        <v>104</v>
      </c>
      <c r="BO8" s="93">
        <f>141.069238-112.874331</f>
        <v>28.194907000000015</v>
      </c>
      <c r="BP8" s="94">
        <v>0</v>
      </c>
      <c r="BQ8" s="95">
        <f t="shared" si="26"/>
        <v>28.194907000000015</v>
      </c>
      <c r="BR8" s="94">
        <v>152.43898100000001</v>
      </c>
      <c r="BS8" s="96">
        <f>'[3]执行预算审核表-春夏'!$D$5-'[3]执行预算审核表-春夏'!$D$6</f>
        <v>165.30717761557185</v>
      </c>
      <c r="BT8" s="92">
        <f>'春夏货架（不含3nka）'!BT8</f>
        <v>104</v>
      </c>
      <c r="BU8" s="145">
        <f>SUMIF($C$3:$BT$3,"本月已实现",$C8:$BT8)+C8</f>
        <v>1252.6736520000002</v>
      </c>
      <c r="BV8" s="95">
        <f>H8+SUMIF($M$3:$BT$3,"余日预测",$M8:$BT8)</f>
        <v>0</v>
      </c>
      <c r="BW8" s="95">
        <f t="shared" si="27"/>
        <v>1252.6736520000002</v>
      </c>
      <c r="BX8" s="95">
        <f t="shared" si="28"/>
        <v>1862.3515649999999</v>
      </c>
      <c r="BY8" s="95">
        <f t="shared" si="29"/>
        <v>1332.0665566919452</v>
      </c>
      <c r="BZ8" s="98">
        <f t="shared" si="29"/>
        <v>1270.7593790763733</v>
      </c>
      <c r="CA8" s="146">
        <f t="shared" si="30"/>
        <v>1252.6736520000002</v>
      </c>
      <c r="CB8" s="146">
        <f t="shared" si="31"/>
        <v>1862.3515649999999</v>
      </c>
      <c r="CC8" s="146">
        <f t="shared" si="32"/>
        <v>1270.7593790763733</v>
      </c>
      <c r="CD8" s="146">
        <f t="shared" si="33"/>
        <v>0</v>
      </c>
      <c r="CE8" s="146">
        <f t="shared" si="34"/>
        <v>0</v>
      </c>
      <c r="CF8" s="146">
        <f t="shared" si="35"/>
        <v>0</v>
      </c>
    </row>
    <row r="9" spans="1:84" s="127" customFormat="1" x14ac:dyDescent="0.4">
      <c r="A9" s="143" t="s">
        <v>3</v>
      </c>
      <c r="B9" s="131"/>
      <c r="C9" s="97">
        <f t="shared" ref="C9:F9" si="36">C7-C8</f>
        <v>699.44192199999998</v>
      </c>
      <c r="D9" s="95">
        <f t="shared" si="36"/>
        <v>867.91374599999995</v>
      </c>
      <c r="E9" s="120">
        <f t="shared" si="36"/>
        <v>699.44192199999998</v>
      </c>
      <c r="F9" s="117">
        <f t="shared" si="36"/>
        <v>699.44192199999998</v>
      </c>
      <c r="G9" s="97">
        <f t="shared" ref="G9:BM9" si="37">G7-G8</f>
        <v>616.24565300000006</v>
      </c>
      <c r="H9" s="95">
        <f t="shared" si="37"/>
        <v>0</v>
      </c>
      <c r="I9" s="95">
        <f t="shared" si="37"/>
        <v>616.24565300000006</v>
      </c>
      <c r="J9" s="95">
        <f t="shared" si="37"/>
        <v>109.85959700000001</v>
      </c>
      <c r="K9" s="95">
        <f t="shared" si="37"/>
        <v>616.24565300000006</v>
      </c>
      <c r="L9" s="98">
        <f t="shared" si="37"/>
        <v>616.24565300000006</v>
      </c>
      <c r="M9" s="97">
        <f t="shared" si="37"/>
        <v>287.01686299999994</v>
      </c>
      <c r="N9" s="95">
        <f t="shared" si="37"/>
        <v>0</v>
      </c>
      <c r="O9" s="95">
        <f t="shared" si="37"/>
        <v>287.01686299999994</v>
      </c>
      <c r="P9" s="95">
        <f t="shared" si="37"/>
        <v>962.84949699999993</v>
      </c>
      <c r="Q9" s="95">
        <f t="shared" si="37"/>
        <v>287.01686299999994</v>
      </c>
      <c r="R9" s="98">
        <f t="shared" si="37"/>
        <v>287.01686299999994</v>
      </c>
      <c r="S9" s="97">
        <f t="shared" ref="S9:T9" si="38">S7-S8</f>
        <v>460.35363500000005</v>
      </c>
      <c r="T9" s="95">
        <f t="shared" si="38"/>
        <v>0</v>
      </c>
      <c r="U9" s="95">
        <f t="shared" si="37"/>
        <v>460.35363500000005</v>
      </c>
      <c r="V9" s="95">
        <f t="shared" si="37"/>
        <v>710.21059400000001</v>
      </c>
      <c r="W9" s="96">
        <f t="shared" si="37"/>
        <v>460.35363500000005</v>
      </c>
      <c r="X9" s="98">
        <f t="shared" si="37"/>
        <v>460.35363500000005</v>
      </c>
      <c r="Y9" s="97">
        <f t="shared" ref="Y9:AA9" si="39">Y7-Y8</f>
        <v>383.40108059292004</v>
      </c>
      <c r="Z9" s="95">
        <f t="shared" si="39"/>
        <v>0</v>
      </c>
      <c r="AA9" s="95">
        <f t="shared" si="39"/>
        <v>383.40108059292004</v>
      </c>
      <c r="AB9" s="95">
        <f t="shared" si="37"/>
        <v>709.65476899999999</v>
      </c>
      <c r="AC9" s="96">
        <f t="shared" si="37"/>
        <v>383.40108059292004</v>
      </c>
      <c r="AD9" s="98">
        <f t="shared" si="37"/>
        <v>383.40108059292004</v>
      </c>
      <c r="AE9" s="97">
        <f t="shared" ref="AE9:AF9" si="40">AE7-AE8</f>
        <v>473.88428228318583</v>
      </c>
      <c r="AF9" s="95">
        <f t="shared" si="40"/>
        <v>0</v>
      </c>
      <c r="AG9" s="95">
        <f t="shared" si="37"/>
        <v>473.88428228318583</v>
      </c>
      <c r="AH9" s="95">
        <f t="shared" si="37"/>
        <v>751.35127399999999</v>
      </c>
      <c r="AI9" s="96">
        <f t="shared" si="37"/>
        <v>473.88428228318583</v>
      </c>
      <c r="AJ9" s="98">
        <f t="shared" si="37"/>
        <v>473.88428228318583</v>
      </c>
      <c r="AK9" s="97">
        <f t="shared" ref="AK9:AL9" si="41">AK7-AK8</f>
        <v>322.87721199999999</v>
      </c>
      <c r="AL9" s="95">
        <f t="shared" si="41"/>
        <v>0</v>
      </c>
      <c r="AM9" s="95">
        <f t="shared" si="37"/>
        <v>322.87721199999999</v>
      </c>
      <c r="AN9" s="95">
        <f t="shared" si="37"/>
        <v>682.82227799999987</v>
      </c>
      <c r="AO9" s="96">
        <f t="shared" si="37"/>
        <v>338.58249348367741</v>
      </c>
      <c r="AP9" s="98">
        <f t="shared" ref="AP9" si="42">AP7-AP8</f>
        <v>338.58249348367741</v>
      </c>
      <c r="AQ9" s="97">
        <f t="shared" ref="AQ9:AR9" si="43">AQ7-AQ8</f>
        <v>330.08104494690258</v>
      </c>
      <c r="AR9" s="95">
        <f t="shared" si="43"/>
        <v>0</v>
      </c>
      <c r="AS9" s="95">
        <f t="shared" si="37"/>
        <v>330.08104494690258</v>
      </c>
      <c r="AT9" s="95">
        <f t="shared" si="37"/>
        <v>652.76886200000001</v>
      </c>
      <c r="AU9" s="96">
        <f t="shared" si="37"/>
        <v>294.2685208596713</v>
      </c>
      <c r="AV9" s="98">
        <f t="shared" ref="AV9" si="44">AV7-AV8</f>
        <v>294.2685208596713</v>
      </c>
      <c r="AW9" s="97">
        <f t="shared" ref="AW9:AX9" si="45">AW7-AW8</f>
        <v>410.29591099999993</v>
      </c>
      <c r="AX9" s="95">
        <f t="shared" si="45"/>
        <v>0</v>
      </c>
      <c r="AY9" s="95">
        <f t="shared" si="37"/>
        <v>410.29591099999993</v>
      </c>
      <c r="AZ9" s="95">
        <f t="shared" si="37"/>
        <v>760.036203</v>
      </c>
      <c r="BA9" s="96">
        <f t="shared" si="37"/>
        <v>327.91302149178256</v>
      </c>
      <c r="BB9" s="98">
        <f t="shared" ref="BB9" si="46">BB7-BB8</f>
        <v>327.91302149178256</v>
      </c>
      <c r="BC9" s="97">
        <f t="shared" ref="BC9:BD9" si="47">BC7-BC8</f>
        <v>563.49134300000014</v>
      </c>
      <c r="BD9" s="95">
        <f t="shared" si="47"/>
        <v>0</v>
      </c>
      <c r="BE9" s="95">
        <f t="shared" si="37"/>
        <v>563.49134300000014</v>
      </c>
      <c r="BF9" s="95">
        <f t="shared" si="37"/>
        <v>852.49310200000014</v>
      </c>
      <c r="BG9" s="96">
        <f t="shared" si="37"/>
        <v>361.55752212389382</v>
      </c>
      <c r="BH9" s="98">
        <f t="shared" ref="BH9" si="48">BH7-BH8</f>
        <v>361.55752212389382</v>
      </c>
      <c r="BI9" s="97">
        <f t="shared" ref="BI9:BJ9" si="49">BI7-BI8</f>
        <v>601.88626999999997</v>
      </c>
      <c r="BJ9" s="95">
        <f t="shared" si="49"/>
        <v>0</v>
      </c>
      <c r="BK9" s="95">
        <f t="shared" si="37"/>
        <v>601.88626999999997</v>
      </c>
      <c r="BL9" s="95">
        <f t="shared" si="37"/>
        <v>676.3808469999999</v>
      </c>
      <c r="BM9" s="96">
        <f t="shared" si="37"/>
        <v>361.55752212389382</v>
      </c>
      <c r="BN9" s="98">
        <f t="shared" ref="BN9" si="50">BN7-BN8</f>
        <v>361.55752212389382</v>
      </c>
      <c r="BO9" s="97">
        <f t="shared" ref="BO9:BP9" si="51">BO7-BO8</f>
        <v>670.0024199999998</v>
      </c>
      <c r="BP9" s="95">
        <f t="shared" si="51"/>
        <v>0</v>
      </c>
      <c r="BQ9" s="95">
        <f t="shared" ref="BQ9:BZ9" si="52">BQ7-BQ8</f>
        <v>670.0024199999998</v>
      </c>
      <c r="BR9" s="95">
        <f t="shared" si="52"/>
        <v>-834.48827200000017</v>
      </c>
      <c r="BS9" s="96">
        <f t="shared" si="52"/>
        <v>574.69282238442815</v>
      </c>
      <c r="BT9" s="98">
        <f t="shared" si="52"/>
        <v>361.55752212389382</v>
      </c>
      <c r="BU9" s="97">
        <f t="shared" si="52"/>
        <v>5818.9776368230077</v>
      </c>
      <c r="BV9" s="95">
        <f t="shared" si="52"/>
        <v>0</v>
      </c>
      <c r="BW9" s="95">
        <f t="shared" si="52"/>
        <v>5818.9776368230077</v>
      </c>
      <c r="BX9" s="95">
        <f t="shared" si="52"/>
        <v>6901.8524969999989</v>
      </c>
      <c r="BY9" s="95">
        <f t="shared" si="52"/>
        <v>5178.9153383434532</v>
      </c>
      <c r="BZ9" s="98">
        <f t="shared" si="52"/>
        <v>4965.7800380829194</v>
      </c>
      <c r="CA9" s="146">
        <f t="shared" si="30"/>
        <v>5818.9776368230087</v>
      </c>
      <c r="CB9" s="146">
        <f t="shared" si="31"/>
        <v>6901.852496999998</v>
      </c>
      <c r="CC9" s="146">
        <f t="shared" si="32"/>
        <v>4965.7800380829194</v>
      </c>
      <c r="CD9" s="146">
        <f t="shared" si="33"/>
        <v>0</v>
      </c>
      <c r="CE9" s="146">
        <f t="shared" si="34"/>
        <v>0</v>
      </c>
      <c r="CF9" s="146">
        <f t="shared" si="35"/>
        <v>0</v>
      </c>
    </row>
    <row r="10" spans="1:84" s="13" customFormat="1" x14ac:dyDescent="0.4">
      <c r="A10" s="56" t="s">
        <v>4</v>
      </c>
      <c r="B10" s="51"/>
      <c r="C10" s="36">
        <f>IFERROR(C9/C7,"/")</f>
        <v>0.8315699904711048</v>
      </c>
      <c r="D10" s="9">
        <f t="shared" ref="D10:BM10" si="53">IFERROR(D9/D7,"/")</f>
        <v>0.84100126239567319</v>
      </c>
      <c r="E10" s="63">
        <f t="shared" ref="E10" si="54">C10</f>
        <v>0.8315699904711048</v>
      </c>
      <c r="F10" s="10">
        <f t="shared" si="53"/>
        <v>0.8315699904711048</v>
      </c>
      <c r="G10" s="36">
        <f t="shared" si="53"/>
        <v>0.82403996303626836</v>
      </c>
      <c r="H10" s="9" t="str">
        <f t="shared" si="53"/>
        <v>/</v>
      </c>
      <c r="I10" s="9">
        <f t="shared" si="53"/>
        <v>0.82403996303626836</v>
      </c>
      <c r="J10" s="9">
        <f t="shared" si="53"/>
        <v>0.82912135598563175</v>
      </c>
      <c r="K10" s="9">
        <f t="shared" si="53"/>
        <v>0.82403996303626836</v>
      </c>
      <c r="L10" s="10">
        <f t="shared" si="53"/>
        <v>0.82403996303626836</v>
      </c>
      <c r="M10" s="36">
        <f t="shared" si="53"/>
        <v>0.8062983398548127</v>
      </c>
      <c r="N10" s="9" t="str">
        <f t="shared" si="53"/>
        <v>/</v>
      </c>
      <c r="O10" s="9">
        <f t="shared" si="53"/>
        <v>0.8062983398548127</v>
      </c>
      <c r="P10" s="9">
        <f t="shared" si="53"/>
        <v>0.82462663300010597</v>
      </c>
      <c r="Q10" s="9">
        <f t="shared" si="53"/>
        <v>0.8062983398548127</v>
      </c>
      <c r="R10" s="10">
        <f t="shared" si="53"/>
        <v>0.8062983398548127</v>
      </c>
      <c r="S10" s="36">
        <f t="shared" ref="S10:T10" si="55">IFERROR(S9/S7,"/")</f>
        <v>0.81831190319040803</v>
      </c>
      <c r="T10" s="9" t="str">
        <f t="shared" si="55"/>
        <v>/</v>
      </c>
      <c r="U10" s="9">
        <f t="shared" si="53"/>
        <v>0.81831190319040803</v>
      </c>
      <c r="V10" s="9">
        <f t="shared" si="53"/>
        <v>0.80975886624303506</v>
      </c>
      <c r="W10" s="44">
        <f t="shared" si="53"/>
        <v>0.81831190319040803</v>
      </c>
      <c r="X10" s="10">
        <f t="shared" si="53"/>
        <v>0.81831190319040803</v>
      </c>
      <c r="Y10" s="36">
        <f t="shared" ref="Y10:AA10" si="56">IFERROR(Y9/Y7,"/")</f>
        <v>0.78759371763844754</v>
      </c>
      <c r="Z10" s="9" t="str">
        <f t="shared" si="56"/>
        <v>/</v>
      </c>
      <c r="AA10" s="9">
        <f t="shared" si="56"/>
        <v>0.78759371763844754</v>
      </c>
      <c r="AB10" s="9">
        <f t="shared" si="53"/>
        <v>0.8103242221477559</v>
      </c>
      <c r="AC10" s="44">
        <f t="shared" si="53"/>
        <v>0.78759371763844754</v>
      </c>
      <c r="AD10" s="10">
        <f t="shared" si="53"/>
        <v>0.78759371763844754</v>
      </c>
      <c r="AE10" s="36">
        <f t="shared" ref="AE10:AF10" si="57">IFERROR(AE9/AE7,"/")</f>
        <v>0.78174711554253584</v>
      </c>
      <c r="AF10" s="9" t="str">
        <f t="shared" si="57"/>
        <v>/</v>
      </c>
      <c r="AG10" s="9">
        <f t="shared" si="53"/>
        <v>0.78174711554253584</v>
      </c>
      <c r="AH10" s="9">
        <f t="shared" si="53"/>
        <v>0.79926099284828944</v>
      </c>
      <c r="AI10" s="44">
        <f t="shared" si="53"/>
        <v>0.78174711554253584</v>
      </c>
      <c r="AJ10" s="10">
        <f t="shared" si="53"/>
        <v>0.78174711554253584</v>
      </c>
      <c r="AK10" s="36">
        <f t="shared" ref="AK10:AL10" si="58">IFERROR(AK9/AK7,"/")</f>
        <v>0.76887628047058143</v>
      </c>
      <c r="AL10" s="9" t="str">
        <f t="shared" si="58"/>
        <v>/</v>
      </c>
      <c r="AM10" s="9">
        <f t="shared" si="53"/>
        <v>0.76887628047058143</v>
      </c>
      <c r="AN10" s="9">
        <f t="shared" si="53"/>
        <v>0.80291327647655775</v>
      </c>
      <c r="AO10" s="44">
        <f t="shared" si="53"/>
        <v>0.77419568592631849</v>
      </c>
      <c r="AP10" s="10">
        <f t="shared" ref="AP10" si="59">IFERROR(AP9/AP7,"/")</f>
        <v>0.77419568592631849</v>
      </c>
      <c r="AQ10" s="36">
        <f t="shared" ref="AQ10:AR10" si="60">IFERROR(AQ9/AQ7,"/")</f>
        <v>0.79169456552244055</v>
      </c>
      <c r="AR10" s="9" t="str">
        <f t="shared" si="60"/>
        <v>/</v>
      </c>
      <c r="AS10" s="9">
        <f t="shared" si="53"/>
        <v>0.79169456552244055</v>
      </c>
      <c r="AT10" s="9">
        <f t="shared" si="53"/>
        <v>0.79830592331871597</v>
      </c>
      <c r="AU10" s="44">
        <f t="shared" si="53"/>
        <v>0.77535868846867206</v>
      </c>
      <c r="AV10" s="10">
        <f t="shared" ref="AV10" si="61">IFERROR(AV9/AV7,"/")</f>
        <v>0.77535868846867206</v>
      </c>
      <c r="AW10" s="36">
        <f t="shared" ref="AW10:AX10" si="62">IFERROR(AW9/AW7,"/")</f>
        <v>0.80338696399102483</v>
      </c>
      <c r="AX10" s="9" t="str">
        <f t="shared" si="62"/>
        <v>/</v>
      </c>
      <c r="AY10" s="9">
        <f t="shared" si="53"/>
        <v>0.80338696399102483</v>
      </c>
      <c r="AZ10" s="9">
        <f t="shared" si="53"/>
        <v>0.83307425464881057</v>
      </c>
      <c r="BA10" s="44">
        <f t="shared" si="53"/>
        <v>0.77604909667103894</v>
      </c>
      <c r="BB10" s="10">
        <f t="shared" ref="BB10" si="63">IFERROR(BB9/BB7,"/")</f>
        <v>0.77604909667103894</v>
      </c>
      <c r="BC10" s="36">
        <f t="shared" ref="BC10:BD10" si="64">IFERROR(BC9/BC7,"/")</f>
        <v>0.80649430824177937</v>
      </c>
      <c r="BD10" s="9" t="str">
        <f t="shared" si="64"/>
        <v>/</v>
      </c>
      <c r="BE10" s="9">
        <f t="shared" si="53"/>
        <v>0.80649430824177937</v>
      </c>
      <c r="BF10" s="9">
        <f t="shared" si="53"/>
        <v>0.81998672101316505</v>
      </c>
      <c r="BG10" s="44">
        <f t="shared" si="53"/>
        <v>0.77661192214111918</v>
      </c>
      <c r="BH10" s="10">
        <f t="shared" ref="BH10" si="65">IFERROR(BH9/BH7,"/")</f>
        <v>0.77661192214111918</v>
      </c>
      <c r="BI10" s="36">
        <f t="shared" ref="BI10:BJ10" si="66">IFERROR(BI9/BI7,"/")</f>
        <v>0.82821711945481358</v>
      </c>
      <c r="BJ10" s="9" t="str">
        <f t="shared" si="66"/>
        <v>/</v>
      </c>
      <c r="BK10" s="9">
        <f t="shared" si="53"/>
        <v>0.82821711945481358</v>
      </c>
      <c r="BL10" s="9">
        <f t="shared" si="53"/>
        <v>0.84426090347836225</v>
      </c>
      <c r="BM10" s="44">
        <f t="shared" si="53"/>
        <v>0.77661192214111918</v>
      </c>
      <c r="BN10" s="10">
        <f t="shared" ref="BN10" si="67">IFERROR(BN9/BN7,"/")</f>
        <v>0.77661192214111918</v>
      </c>
      <c r="BO10" s="36">
        <f t="shared" ref="BO10:BP10" si="68">IFERROR(BO9/BO7,"/")</f>
        <v>0.95961756668254894</v>
      </c>
      <c r="BP10" s="9" t="str">
        <f t="shared" si="68"/>
        <v>/</v>
      </c>
      <c r="BQ10" s="9">
        <f t="shared" ref="BQ10:BZ10" si="69">IFERROR(BQ9/BQ7,"/")</f>
        <v>0.95961756668254894</v>
      </c>
      <c r="BR10" s="9">
        <f t="shared" si="69"/>
        <v>1.223501414064222</v>
      </c>
      <c r="BS10" s="44">
        <f t="shared" si="69"/>
        <v>0.77661192214111918</v>
      </c>
      <c r="BT10" s="10">
        <f t="shared" si="69"/>
        <v>0.77661192214111918</v>
      </c>
      <c r="BU10" s="36">
        <f t="shared" si="69"/>
        <v>0.82285981012951037</v>
      </c>
      <c r="BV10" s="9" t="str">
        <f t="shared" si="69"/>
        <v>/</v>
      </c>
      <c r="BW10" s="9">
        <f t="shared" si="69"/>
        <v>0.82285981012951037</v>
      </c>
      <c r="BX10" s="9">
        <f t="shared" si="69"/>
        <v>0.78750476919235379</v>
      </c>
      <c r="BY10" s="9">
        <f t="shared" si="69"/>
        <v>0.79541233900409991</v>
      </c>
      <c r="BZ10" s="10">
        <f t="shared" si="69"/>
        <v>0.79623966208246999</v>
      </c>
      <c r="CA10" s="146">
        <f t="shared" si="30"/>
        <v>9.8078478340967656</v>
      </c>
      <c r="CB10" s="146">
        <f t="shared" si="31"/>
        <v>10.236135825620325</v>
      </c>
      <c r="CC10" s="146">
        <f t="shared" si="32"/>
        <v>9.5050002672229645</v>
      </c>
      <c r="CD10" s="146">
        <f t="shared" si="33"/>
        <v>-8.9849880239672544</v>
      </c>
      <c r="CE10" s="146">
        <f t="shared" si="34"/>
        <v>-9.4486310564279705</v>
      </c>
      <c r="CF10" s="146">
        <f t="shared" si="35"/>
        <v>-8.708760605140494</v>
      </c>
    </row>
    <row r="11" spans="1:84" s="127" customFormat="1" x14ac:dyDescent="0.4">
      <c r="A11" s="125" t="s">
        <v>5</v>
      </c>
      <c r="B11" s="126"/>
      <c r="C11" s="104">
        <f>SUM(C12:C28)</f>
        <v>770.67687649999993</v>
      </c>
      <c r="D11" s="105">
        <f t="shared" ref="D11:BM11" si="70">SUM(D12:D28)</f>
        <v>690.32929100000013</v>
      </c>
      <c r="E11" s="121">
        <f t="shared" si="70"/>
        <v>770.67687649999993</v>
      </c>
      <c r="F11" s="103">
        <f t="shared" si="70"/>
        <v>770.67687649999993</v>
      </c>
      <c r="G11" s="104">
        <f t="shared" si="70"/>
        <v>335.84667299999995</v>
      </c>
      <c r="H11" s="105">
        <f t="shared" si="70"/>
        <v>0</v>
      </c>
      <c r="I11" s="105">
        <f t="shared" si="70"/>
        <v>335.84667299999995</v>
      </c>
      <c r="J11" s="105">
        <f t="shared" si="70"/>
        <v>638.19170999999994</v>
      </c>
      <c r="K11" s="105">
        <f t="shared" si="70"/>
        <v>335.84667299999995</v>
      </c>
      <c r="L11" s="103">
        <f t="shared" si="70"/>
        <v>335.84667299999995</v>
      </c>
      <c r="M11" s="104">
        <f t="shared" si="70"/>
        <v>499.51604250000008</v>
      </c>
      <c r="N11" s="105">
        <f t="shared" si="70"/>
        <v>0</v>
      </c>
      <c r="O11" s="105">
        <f t="shared" si="70"/>
        <v>499.51604250000008</v>
      </c>
      <c r="P11" s="105">
        <f t="shared" si="70"/>
        <v>689.32024100000001</v>
      </c>
      <c r="Q11" s="105">
        <f t="shared" si="70"/>
        <v>499.51604250000008</v>
      </c>
      <c r="R11" s="103">
        <f t="shared" si="70"/>
        <v>499.51604250000008</v>
      </c>
      <c r="S11" s="104">
        <f t="shared" ref="S11:T11" si="71">SUM(S12:S28)</f>
        <v>742.36648250000007</v>
      </c>
      <c r="T11" s="105">
        <f t="shared" si="71"/>
        <v>0</v>
      </c>
      <c r="U11" s="105">
        <f t="shared" si="70"/>
        <v>742.36648250000007</v>
      </c>
      <c r="V11" s="105">
        <f t="shared" si="70"/>
        <v>904.91513199999974</v>
      </c>
      <c r="W11" s="96">
        <f t="shared" si="70"/>
        <v>742.36648250000007</v>
      </c>
      <c r="X11" s="103">
        <f t="shared" si="70"/>
        <v>742.36648250000007</v>
      </c>
      <c r="Y11" s="104">
        <f t="shared" ref="Y11:AA11" si="72">SUM(Y12:Y28)</f>
        <v>488.85383250000001</v>
      </c>
      <c r="Z11" s="105">
        <f t="shared" si="72"/>
        <v>0</v>
      </c>
      <c r="AA11" s="105">
        <f t="shared" si="72"/>
        <v>488.85383250000001</v>
      </c>
      <c r="AB11" s="105">
        <f t="shared" si="70"/>
        <v>891.0142800000001</v>
      </c>
      <c r="AC11" s="96">
        <f t="shared" si="70"/>
        <v>488.85383250000001</v>
      </c>
      <c r="AD11" s="103">
        <f t="shared" si="70"/>
        <v>488.85383250000001</v>
      </c>
      <c r="AE11" s="104">
        <f t="shared" ref="AE11:AF11" si="73">SUM(AE12:AE28)</f>
        <v>632.39867950000007</v>
      </c>
      <c r="AF11" s="105">
        <f t="shared" si="73"/>
        <v>0</v>
      </c>
      <c r="AG11" s="105">
        <f t="shared" si="70"/>
        <v>632.39867950000007</v>
      </c>
      <c r="AH11" s="105">
        <f t="shared" si="70"/>
        <v>571.95309499999985</v>
      </c>
      <c r="AI11" s="96">
        <f t="shared" si="70"/>
        <v>632.39867950000007</v>
      </c>
      <c r="AJ11" s="103">
        <f t="shared" si="70"/>
        <v>632.39867950000007</v>
      </c>
      <c r="AK11" s="104">
        <f t="shared" ref="AK11:AL11" si="74">SUM(AK12:AK28)</f>
        <v>538.80483238720433</v>
      </c>
      <c r="AL11" s="105">
        <f t="shared" si="74"/>
        <v>0</v>
      </c>
      <c r="AM11" s="105">
        <f t="shared" si="70"/>
        <v>538.80483238720433</v>
      </c>
      <c r="AN11" s="105">
        <f t="shared" si="70"/>
        <v>831.12754289000009</v>
      </c>
      <c r="AO11" s="96">
        <f t="shared" si="70"/>
        <v>514.82936733558699</v>
      </c>
      <c r="AP11" s="103">
        <f t="shared" ref="AP11" si="75">SUM(AP12:AP28)</f>
        <v>514.82936733558699</v>
      </c>
      <c r="AQ11" s="104">
        <f t="shared" ref="AQ11:AR11" si="76">SUM(AQ12:AQ28)</f>
        <v>472.67420731586395</v>
      </c>
      <c r="AR11" s="105">
        <f t="shared" si="76"/>
        <v>0</v>
      </c>
      <c r="AS11" s="105">
        <f t="shared" si="70"/>
        <v>472.67420731586395</v>
      </c>
      <c r="AT11" s="105">
        <f t="shared" si="70"/>
        <v>1014.558861</v>
      </c>
      <c r="AU11" s="96">
        <f t="shared" si="70"/>
        <v>429.60636980503733</v>
      </c>
      <c r="AV11" s="103">
        <f t="shared" ref="AV11" si="77">SUM(AV12:AV28)</f>
        <v>429.60636980503733</v>
      </c>
      <c r="AW11" s="104">
        <f t="shared" ref="AW11:AX11" si="78">SUM(AW12:AW28)</f>
        <v>532.20244287389141</v>
      </c>
      <c r="AX11" s="105">
        <f t="shared" si="78"/>
        <v>0</v>
      </c>
      <c r="AY11" s="105">
        <f t="shared" si="70"/>
        <v>532.20244287389141</v>
      </c>
      <c r="AZ11" s="105">
        <f t="shared" si="70"/>
        <v>731.694885</v>
      </c>
      <c r="BA11" s="96">
        <f t="shared" si="70"/>
        <v>509.38993626228785</v>
      </c>
      <c r="BB11" s="103">
        <f t="shared" ref="BB11" si="79">SUM(BB12:BB28)</f>
        <v>509.38993626228785</v>
      </c>
      <c r="BC11" s="104">
        <f t="shared" ref="BC11:BD11" si="80">SUM(BC12:BC28)</f>
        <v>612.48508723000009</v>
      </c>
      <c r="BD11" s="105">
        <f t="shared" si="80"/>
        <v>0</v>
      </c>
      <c r="BE11" s="105">
        <f t="shared" si="70"/>
        <v>612.48508723000009</v>
      </c>
      <c r="BF11" s="105">
        <f t="shared" si="70"/>
        <v>878.27003923600012</v>
      </c>
      <c r="BG11" s="96">
        <f t="shared" si="70"/>
        <v>437.86670022295129</v>
      </c>
      <c r="BH11" s="103">
        <f t="shared" ref="BH11" si="81">SUM(BH12:BH28)</f>
        <v>437.86670022295129</v>
      </c>
      <c r="BI11" s="104">
        <f t="shared" ref="BI11:BJ11" si="82">SUM(BI12:BI28)</f>
        <v>568.64405566999983</v>
      </c>
      <c r="BJ11" s="105">
        <f t="shared" si="82"/>
        <v>0</v>
      </c>
      <c r="BK11" s="105">
        <f t="shared" si="70"/>
        <v>568.64405566999983</v>
      </c>
      <c r="BL11" s="105">
        <f t="shared" si="70"/>
        <v>776.8730750000002</v>
      </c>
      <c r="BM11" s="96">
        <f t="shared" si="70"/>
        <v>540.00079181863543</v>
      </c>
      <c r="BN11" s="103">
        <f t="shared" ref="BN11" si="83">SUM(BN12:BN28)</f>
        <v>473.43682037491999</v>
      </c>
      <c r="BO11" s="104">
        <f t="shared" ref="BO11:BP11" si="84">SUM(BO12:BO28)</f>
        <v>829.18874130649999</v>
      </c>
      <c r="BP11" s="105">
        <f t="shared" si="84"/>
        <v>0</v>
      </c>
      <c r="BQ11" s="105">
        <f t="shared" ref="BQ11:BZ11" si="85">SUM(BQ12:BQ28)</f>
        <v>829.18874130649999</v>
      </c>
      <c r="BR11" s="105">
        <f t="shared" si="85"/>
        <v>953.76533587400002</v>
      </c>
      <c r="BS11" s="96">
        <f t="shared" si="85"/>
        <v>858.1925238319194</v>
      </c>
      <c r="BT11" s="103">
        <f t="shared" si="85"/>
        <v>566.25718624920285</v>
      </c>
      <c r="BU11" s="104">
        <f t="shared" si="85"/>
        <v>7023.6579532834603</v>
      </c>
      <c r="BV11" s="105">
        <f t="shared" si="85"/>
        <v>0</v>
      </c>
      <c r="BW11" s="105">
        <f t="shared" si="85"/>
        <v>7023.6579532834603</v>
      </c>
      <c r="BX11" s="105">
        <f t="shared" si="85"/>
        <v>9572.0134879999987</v>
      </c>
      <c r="BY11" s="105">
        <f t="shared" si="85"/>
        <v>6759.5442757764176</v>
      </c>
      <c r="BZ11" s="103">
        <f t="shared" si="85"/>
        <v>6401.044966749987</v>
      </c>
      <c r="CA11" s="146">
        <f t="shared" si="30"/>
        <v>7023.6579532834603</v>
      </c>
      <c r="CB11" s="146">
        <f t="shared" si="31"/>
        <v>9572.0134880000005</v>
      </c>
      <c r="CC11" s="146">
        <f t="shared" si="32"/>
        <v>6401.044966749987</v>
      </c>
      <c r="CD11" s="146">
        <f t="shared" si="33"/>
        <v>0</v>
      </c>
      <c r="CE11" s="146">
        <f t="shared" si="34"/>
        <v>0</v>
      </c>
      <c r="CF11" s="146">
        <f t="shared" si="35"/>
        <v>0</v>
      </c>
    </row>
    <row r="12" spans="1:84" s="127" customFormat="1" outlineLevel="1" x14ac:dyDescent="0.4">
      <c r="A12" s="129" t="s">
        <v>61</v>
      </c>
      <c r="B12" s="128" t="s">
        <v>20</v>
      </c>
      <c r="C12" s="114">
        <v>18.825789</v>
      </c>
      <c r="D12" s="115">
        <v>14.405807999999999</v>
      </c>
      <c r="E12" s="116">
        <f t="shared" ref="E12:E28" si="86">C12</f>
        <v>18.825789</v>
      </c>
      <c r="F12" s="117">
        <f t="shared" ref="F12:F28" si="87">C12</f>
        <v>18.825789</v>
      </c>
      <c r="G12" s="93">
        <v>6.509189000000001</v>
      </c>
      <c r="H12" s="94"/>
      <c r="I12" s="95">
        <f t="shared" ref="I12:I28" si="88">SUM(G12:H12)</f>
        <v>6.509189000000001</v>
      </c>
      <c r="J12" s="94">
        <v>8.5612630000000003</v>
      </c>
      <c r="K12" s="94">
        <f t="shared" ref="K12:K28" si="89">G12</f>
        <v>6.509189000000001</v>
      </c>
      <c r="L12" s="92">
        <f t="shared" ref="L12:L28" si="90">G12</f>
        <v>6.509189000000001</v>
      </c>
      <c r="M12" s="93">
        <v>64.891808999999995</v>
      </c>
      <c r="N12" s="94"/>
      <c r="O12" s="95">
        <f t="shared" ref="O12:O28" si="91">SUM(M12:N12)</f>
        <v>64.891808999999995</v>
      </c>
      <c r="P12" s="94">
        <v>41.700288999999998</v>
      </c>
      <c r="Q12" s="94">
        <f t="shared" ref="Q12:Q28" si="92">M12</f>
        <v>64.891808999999995</v>
      </c>
      <c r="R12" s="92">
        <f t="shared" ref="R12:R27" si="93">O12</f>
        <v>64.891808999999995</v>
      </c>
      <c r="S12" s="93">
        <v>68.087965999999994</v>
      </c>
      <c r="T12" s="94"/>
      <c r="U12" s="95">
        <f t="shared" ref="U12:U28" si="94">SUM(S12:T12)</f>
        <v>68.087965999999994</v>
      </c>
      <c r="V12" s="94">
        <v>20.146512000000001</v>
      </c>
      <c r="W12" s="96">
        <f t="shared" ref="W12:W28" si="95">U12</f>
        <v>68.087965999999994</v>
      </c>
      <c r="X12" s="92">
        <f t="shared" ref="X12:X28" si="96">U12</f>
        <v>68.087965999999994</v>
      </c>
      <c r="Y12" s="93">
        <v>33.925346000000005</v>
      </c>
      <c r="Z12" s="94"/>
      <c r="AA12" s="95">
        <f t="shared" ref="AA12:AA28" si="97">SUM(Y12:Z12)</f>
        <v>33.925346000000005</v>
      </c>
      <c r="AB12" s="94">
        <v>35.014454000000001</v>
      </c>
      <c r="AC12" s="96">
        <f t="shared" ref="AC12:AC28" si="98">AA12</f>
        <v>33.925346000000005</v>
      </c>
      <c r="AD12" s="92">
        <f t="shared" ref="AD12:AD28" si="99">AA12</f>
        <v>33.925346000000005</v>
      </c>
      <c r="AE12" s="93">
        <v>48.236663000000014</v>
      </c>
      <c r="AF12" s="94"/>
      <c r="AG12" s="95">
        <f t="shared" ref="AG12:AG28" si="100">SUM(AE12:AF12)</f>
        <v>48.236663000000014</v>
      </c>
      <c r="AH12" s="94">
        <v>41.011678000000003</v>
      </c>
      <c r="AI12" s="96">
        <f t="shared" ref="AI12:AI28" si="101">AG12</f>
        <v>48.236663000000014</v>
      </c>
      <c r="AJ12" s="92">
        <f t="shared" ref="AJ12:AJ28" si="102">AG12</f>
        <v>48.236663000000014</v>
      </c>
      <c r="AK12" s="93">
        <v>7.9147249999999998</v>
      </c>
      <c r="AL12" s="94"/>
      <c r="AM12" s="95">
        <f t="shared" ref="AM12:AM28" si="103">AK12</f>
        <v>7.9147249999999998</v>
      </c>
      <c r="AN12" s="94">
        <v>20.305146000000001</v>
      </c>
      <c r="AO12" s="96">
        <f>'春夏货架（不含3nka）'!AO12</f>
        <v>21.487830864980694</v>
      </c>
      <c r="AP12" s="92">
        <f>'春夏货架（不含3nka）'!AP12</f>
        <v>21.487830864980694</v>
      </c>
      <c r="AQ12" s="93">
        <v>4.4782529999999996</v>
      </c>
      <c r="AR12" s="94"/>
      <c r="AS12" s="95">
        <f t="shared" ref="AS12:AS28" si="104">AQ12</f>
        <v>4.4782529999999996</v>
      </c>
      <c r="AT12" s="94">
        <v>21.872601</v>
      </c>
      <c r="AU12" s="96">
        <f t="shared" ref="AU12:AU28" si="105">AV12</f>
        <v>8.5067472003702598</v>
      </c>
      <c r="AV12" s="92">
        <f>'春夏货架（不含3nka）'!AV12</f>
        <v>8.5067472003702598</v>
      </c>
      <c r="AW12" s="93">
        <v>6.508189999999999</v>
      </c>
      <c r="AX12" s="94"/>
      <c r="AY12" s="95">
        <f t="shared" ref="AY12:AY28" si="106">AW12+AX12</f>
        <v>6.508189999999999</v>
      </c>
      <c r="AZ12" s="94">
        <v>27.583254999999998</v>
      </c>
      <c r="BA12" s="96">
        <f t="shared" ref="BA12:BA28" si="107">BB12</f>
        <v>8.6499669796869885</v>
      </c>
      <c r="BB12" s="92">
        <f>'春夏货架（不含3nka）'!BB12</f>
        <v>8.6499669796869885</v>
      </c>
      <c r="BC12" s="93">
        <v>15.570309999999997</v>
      </c>
      <c r="BD12" s="94"/>
      <c r="BE12" s="95">
        <f t="shared" ref="BE12:BE28" si="108">BC12+BD12</f>
        <v>15.570309999999997</v>
      </c>
      <c r="BF12" s="94">
        <v>43.887831999999996</v>
      </c>
      <c r="BG12" s="96">
        <f t="shared" ref="BG12:BG28" si="109">BH12</f>
        <v>7.9816080095422555</v>
      </c>
      <c r="BH12" s="92">
        <f>'春夏货架（不含3nka）'!BH12</f>
        <v>7.9816080095422555</v>
      </c>
      <c r="BI12" s="93">
        <v>15.514966000000001</v>
      </c>
      <c r="BJ12" s="94"/>
      <c r="BK12" s="95">
        <f t="shared" ref="BK12:BK28" si="110">BI12+BJ12</f>
        <v>15.514966000000001</v>
      </c>
      <c r="BL12" s="94">
        <v>13.730155999999999</v>
      </c>
      <c r="BM12" s="96">
        <f>BN12+19.0139714437155</f>
        <v>26.80461974750212</v>
      </c>
      <c r="BN12" s="92">
        <f>'春夏货架（不含3nka）'!BN12</f>
        <v>7.7906483037866181</v>
      </c>
      <c r="BO12" s="93">
        <v>11.599135999999998</v>
      </c>
      <c r="BP12" s="94">
        <v>0</v>
      </c>
      <c r="BQ12" s="95">
        <f t="shared" ref="BQ12:BQ28" si="111">BP12+BO12</f>
        <v>11.599135999999998</v>
      </c>
      <c r="BR12" s="94">
        <v>17.241279000000002</v>
      </c>
      <c r="BS12" s="96">
        <f>'[3]表2.2 变动执行预算-非项目-春夏'!$L$45+'[3]执行预算审核表-自然堂'!$E$24</f>
        <v>32.763025557945788</v>
      </c>
      <c r="BT12" s="92">
        <f>'春夏货架（不含3nka）'!BT12</f>
        <v>8.649966979686992</v>
      </c>
      <c r="BU12" s="145">
        <f t="shared" ref="BU12:BU28" si="112">SUMIF($C$3:$BT$3,"本月已实现",$C12:$BT12)+C12</f>
        <v>302.062342</v>
      </c>
      <c r="BV12" s="95">
        <f t="shared" ref="BV12:BV28" si="113">H12+SUMIF($M$3:$BT$3,"余日预测",$M12:$BT12)</f>
        <v>0</v>
      </c>
      <c r="BW12" s="95">
        <f t="shared" ref="BW12:BW28" si="114">SUM(BU12:BV12)</f>
        <v>302.062342</v>
      </c>
      <c r="BX12" s="95">
        <f t="shared" ref="BX12:BZ28" si="115">SUMIF($C$3:$BT$3,BX$3,$C12:$BT12)</f>
        <v>305.46027300000009</v>
      </c>
      <c r="BY12" s="95">
        <f t="shared" si="115"/>
        <v>346.67056036002816</v>
      </c>
      <c r="BZ12" s="98">
        <f t="shared" si="115"/>
        <v>303.54353033805387</v>
      </c>
      <c r="CA12" s="146">
        <f t="shared" si="30"/>
        <v>302.062342</v>
      </c>
      <c r="CB12" s="146">
        <f t="shared" si="31"/>
        <v>305.46027300000009</v>
      </c>
      <c r="CC12" s="146">
        <f t="shared" si="32"/>
        <v>303.54353033805387</v>
      </c>
      <c r="CD12" s="146">
        <f t="shared" si="33"/>
        <v>0</v>
      </c>
      <c r="CE12" s="146">
        <f t="shared" si="34"/>
        <v>0</v>
      </c>
      <c r="CF12" s="146">
        <f t="shared" si="35"/>
        <v>0</v>
      </c>
    </row>
    <row r="13" spans="1:84" s="127" customFormat="1" outlineLevel="1" x14ac:dyDescent="0.4">
      <c r="A13" s="129" t="s">
        <v>34</v>
      </c>
      <c r="B13" s="128" t="s">
        <v>13</v>
      </c>
      <c r="C13" s="114">
        <v>36.711661999999997</v>
      </c>
      <c r="D13" s="115">
        <v>75.700215</v>
      </c>
      <c r="E13" s="116">
        <f t="shared" si="86"/>
        <v>36.711661999999997</v>
      </c>
      <c r="F13" s="117">
        <f t="shared" si="87"/>
        <v>36.711661999999997</v>
      </c>
      <c r="G13" s="93">
        <v>3.15855</v>
      </c>
      <c r="H13" s="94"/>
      <c r="I13" s="95">
        <f t="shared" si="88"/>
        <v>3.15855</v>
      </c>
      <c r="J13" s="94">
        <v>105.42112299999999</v>
      </c>
      <c r="K13" s="94">
        <f t="shared" si="89"/>
        <v>3.15855</v>
      </c>
      <c r="L13" s="92">
        <f t="shared" si="90"/>
        <v>3.15855</v>
      </c>
      <c r="M13" s="93">
        <v>5.5401299999999996</v>
      </c>
      <c r="N13" s="94"/>
      <c r="O13" s="95">
        <f t="shared" si="91"/>
        <v>5.5401299999999996</v>
      </c>
      <c r="P13" s="94">
        <v>114.84403600000002</v>
      </c>
      <c r="Q13" s="94">
        <f t="shared" si="92"/>
        <v>5.5401299999999996</v>
      </c>
      <c r="R13" s="92">
        <f t="shared" si="93"/>
        <v>5.5401299999999996</v>
      </c>
      <c r="S13" s="93">
        <v>66.87384800000001</v>
      </c>
      <c r="T13" s="94"/>
      <c r="U13" s="95">
        <f t="shared" si="94"/>
        <v>66.87384800000001</v>
      </c>
      <c r="V13" s="94">
        <v>135.87447599999999</v>
      </c>
      <c r="W13" s="96">
        <f t="shared" si="95"/>
        <v>66.87384800000001</v>
      </c>
      <c r="X13" s="92">
        <f t="shared" si="96"/>
        <v>66.87384800000001</v>
      </c>
      <c r="Y13" s="93">
        <v>14.868090000000002</v>
      </c>
      <c r="Z13" s="94"/>
      <c r="AA13" s="95">
        <f t="shared" si="97"/>
        <v>14.868090000000002</v>
      </c>
      <c r="AB13" s="94">
        <v>116.53055500000001</v>
      </c>
      <c r="AC13" s="96">
        <f t="shared" si="98"/>
        <v>14.868090000000002</v>
      </c>
      <c r="AD13" s="92">
        <f t="shared" si="99"/>
        <v>14.868090000000002</v>
      </c>
      <c r="AE13" s="93">
        <v>22.082682000000002</v>
      </c>
      <c r="AF13" s="94"/>
      <c r="AG13" s="95">
        <f t="shared" si="100"/>
        <v>22.082682000000002</v>
      </c>
      <c r="AH13" s="94">
        <v>50.40625</v>
      </c>
      <c r="AI13" s="96">
        <f t="shared" si="101"/>
        <v>22.082682000000002</v>
      </c>
      <c r="AJ13" s="92">
        <f t="shared" si="102"/>
        <v>22.082682000000002</v>
      </c>
      <c r="AK13" s="93">
        <v>3.5561419999999999</v>
      </c>
      <c r="AL13" s="94"/>
      <c r="AM13" s="95">
        <f t="shared" si="103"/>
        <v>3.5561419999999999</v>
      </c>
      <c r="AN13" s="94">
        <v>81.711204000000009</v>
      </c>
      <c r="AO13" s="96">
        <f>'春夏货架（不含3nka）'!AO13</f>
        <v>25.154505335337397</v>
      </c>
      <c r="AP13" s="92">
        <f>'春夏货架（不含3nka）'!AP13</f>
        <v>25.154505335337397</v>
      </c>
      <c r="AQ13" s="93">
        <v>11.350531</v>
      </c>
      <c r="AR13" s="94"/>
      <c r="AS13" s="95">
        <f t="shared" si="104"/>
        <v>11.350531</v>
      </c>
      <c r="AT13" s="94">
        <v>78.669314</v>
      </c>
      <c r="AU13" s="96">
        <f t="shared" si="105"/>
        <v>84.028026188991376</v>
      </c>
      <c r="AV13" s="92">
        <f>'春夏货架（不含3nka）'!AV13</f>
        <v>84.028026188991376</v>
      </c>
      <c r="AW13" s="93">
        <v>54.676129999999993</v>
      </c>
      <c r="AX13" s="94"/>
      <c r="AY13" s="95">
        <f t="shared" si="106"/>
        <v>54.676129999999993</v>
      </c>
      <c r="AZ13" s="94">
        <v>122.30401000000001</v>
      </c>
      <c r="BA13" s="96">
        <f t="shared" si="107"/>
        <v>36.964716295698125</v>
      </c>
      <c r="BB13" s="92">
        <f>'春夏货架（不含3nka）'!BB13</f>
        <v>36.964716295698125</v>
      </c>
      <c r="BC13" s="93">
        <v>32.184880999999997</v>
      </c>
      <c r="BD13" s="94"/>
      <c r="BE13" s="95">
        <f t="shared" si="108"/>
        <v>32.184880999999997</v>
      </c>
      <c r="BF13" s="94">
        <v>20.911775000000002</v>
      </c>
      <c r="BG13" s="96">
        <f t="shared" si="109"/>
        <v>17.193495797733306</v>
      </c>
      <c r="BH13" s="92">
        <f>'春夏货架（不含3nka）'!BH13</f>
        <v>17.193495797733306</v>
      </c>
      <c r="BI13" s="93">
        <v>22.129636999999999</v>
      </c>
      <c r="BJ13" s="94"/>
      <c r="BK13" s="95">
        <f t="shared" si="110"/>
        <v>22.129636999999999</v>
      </c>
      <c r="BL13" s="94">
        <v>39.712804000000006</v>
      </c>
      <c r="BM13" s="96">
        <f t="shared" ref="BM13:BM28" si="116">BN13</f>
        <v>87.644575655457643</v>
      </c>
      <c r="BN13" s="92">
        <f>'春夏货架（不含3nka）'!BN13</f>
        <v>87.644575655457643</v>
      </c>
      <c r="BO13" s="93">
        <v>18.632306000000003</v>
      </c>
      <c r="BP13" s="94">
        <v>0</v>
      </c>
      <c r="BQ13" s="95">
        <f t="shared" si="111"/>
        <v>18.632306000000003</v>
      </c>
      <c r="BR13" s="94">
        <v>44.552168000000002</v>
      </c>
      <c r="BS13" s="96">
        <f>'[3]表2.2 变动执行预算-非项目-春夏'!$L$39+'[3]表2.2 变动执行预算-非项目-春夏'!$L$40+'[3]表2.2 变动执行预算-非项目-春夏'!$L$43</f>
        <v>27.601079239778695</v>
      </c>
      <c r="BT13" s="92">
        <f>'春夏货架（不含3nka）'!BT13</f>
        <v>17.36471629569813</v>
      </c>
      <c r="BU13" s="145">
        <f t="shared" si="112"/>
        <v>291.764589</v>
      </c>
      <c r="BV13" s="95">
        <f t="shared" si="113"/>
        <v>0</v>
      </c>
      <c r="BW13" s="95">
        <f t="shared" si="114"/>
        <v>291.764589</v>
      </c>
      <c r="BX13" s="95">
        <f t="shared" si="115"/>
        <v>986.63793000000021</v>
      </c>
      <c r="BY13" s="95">
        <f t="shared" si="115"/>
        <v>427.82136051299653</v>
      </c>
      <c r="BZ13" s="98">
        <f t="shared" si="115"/>
        <v>417.58499756891598</v>
      </c>
      <c r="CA13" s="146">
        <f t="shared" si="30"/>
        <v>291.764589</v>
      </c>
      <c r="CB13" s="146">
        <f t="shared" si="31"/>
        <v>986.63793000000021</v>
      </c>
      <c r="CC13" s="146">
        <f t="shared" si="32"/>
        <v>417.58499756891598</v>
      </c>
      <c r="CD13" s="146">
        <f t="shared" si="33"/>
        <v>0</v>
      </c>
      <c r="CE13" s="146">
        <f t="shared" si="34"/>
        <v>0</v>
      </c>
      <c r="CF13" s="146">
        <f t="shared" si="35"/>
        <v>0</v>
      </c>
    </row>
    <row r="14" spans="1:84" s="127" customFormat="1" outlineLevel="1" x14ac:dyDescent="0.4">
      <c r="A14" s="129" t="s">
        <v>35</v>
      </c>
      <c r="B14" s="130" t="s">
        <v>9</v>
      </c>
      <c r="C14" s="114">
        <v>0</v>
      </c>
      <c r="D14" s="115">
        <v>0</v>
      </c>
      <c r="E14" s="116">
        <f t="shared" si="86"/>
        <v>0</v>
      </c>
      <c r="F14" s="117">
        <f t="shared" si="87"/>
        <v>0</v>
      </c>
      <c r="G14" s="93">
        <v>0</v>
      </c>
      <c r="H14" s="94"/>
      <c r="I14" s="95">
        <f t="shared" si="88"/>
        <v>0</v>
      </c>
      <c r="J14" s="94">
        <v>0</v>
      </c>
      <c r="K14" s="94">
        <f t="shared" si="89"/>
        <v>0</v>
      </c>
      <c r="L14" s="92">
        <f t="shared" si="90"/>
        <v>0</v>
      </c>
      <c r="M14" s="93">
        <v>0</v>
      </c>
      <c r="N14" s="94"/>
      <c r="O14" s="95">
        <f t="shared" si="91"/>
        <v>0</v>
      </c>
      <c r="P14" s="94">
        <v>0</v>
      </c>
      <c r="Q14" s="94">
        <f t="shared" si="92"/>
        <v>0</v>
      </c>
      <c r="R14" s="92">
        <f t="shared" si="93"/>
        <v>0</v>
      </c>
      <c r="S14" s="93"/>
      <c r="T14" s="94"/>
      <c r="U14" s="95">
        <f t="shared" si="94"/>
        <v>0</v>
      </c>
      <c r="V14" s="94">
        <v>0</v>
      </c>
      <c r="W14" s="96">
        <f t="shared" si="95"/>
        <v>0</v>
      </c>
      <c r="X14" s="92">
        <f t="shared" si="96"/>
        <v>0</v>
      </c>
      <c r="Y14" s="93"/>
      <c r="Z14" s="94"/>
      <c r="AA14" s="95">
        <f t="shared" si="97"/>
        <v>0</v>
      </c>
      <c r="AB14" s="94">
        <v>0</v>
      </c>
      <c r="AC14" s="96">
        <f t="shared" si="98"/>
        <v>0</v>
      </c>
      <c r="AD14" s="92">
        <f t="shared" si="99"/>
        <v>0</v>
      </c>
      <c r="AE14" s="93">
        <v>0</v>
      </c>
      <c r="AF14" s="94"/>
      <c r="AG14" s="95">
        <f t="shared" si="100"/>
        <v>0</v>
      </c>
      <c r="AH14" s="94">
        <v>0</v>
      </c>
      <c r="AI14" s="96">
        <f t="shared" si="101"/>
        <v>0</v>
      </c>
      <c r="AJ14" s="92">
        <f t="shared" si="102"/>
        <v>0</v>
      </c>
      <c r="AK14" s="93">
        <v>0</v>
      </c>
      <c r="AL14" s="94"/>
      <c r="AM14" s="95">
        <f t="shared" si="103"/>
        <v>0</v>
      </c>
      <c r="AN14" s="94">
        <v>0</v>
      </c>
      <c r="AO14" s="96">
        <f>'春夏货架（不含3nka）'!AO14</f>
        <v>0</v>
      </c>
      <c r="AP14" s="92">
        <f>'春夏货架（不含3nka）'!AP14</f>
        <v>0</v>
      </c>
      <c r="AQ14" s="93">
        <v>0</v>
      </c>
      <c r="AR14" s="94"/>
      <c r="AS14" s="95">
        <f t="shared" si="104"/>
        <v>0</v>
      </c>
      <c r="AT14" s="94">
        <v>0</v>
      </c>
      <c r="AU14" s="96">
        <f t="shared" si="105"/>
        <v>0</v>
      </c>
      <c r="AV14" s="92">
        <f>'春夏货架（不含3nka）'!AV14</f>
        <v>0</v>
      </c>
      <c r="AW14" s="93">
        <v>0</v>
      </c>
      <c r="AX14" s="94"/>
      <c r="AY14" s="95">
        <f t="shared" si="106"/>
        <v>0</v>
      </c>
      <c r="AZ14" s="94">
        <v>0</v>
      </c>
      <c r="BA14" s="96">
        <f t="shared" si="107"/>
        <v>0</v>
      </c>
      <c r="BB14" s="92">
        <f>'春夏货架（不含3nka）'!BB14</f>
        <v>0</v>
      </c>
      <c r="BC14" s="93"/>
      <c r="BD14" s="94"/>
      <c r="BE14" s="95">
        <f t="shared" si="108"/>
        <v>0</v>
      </c>
      <c r="BF14" s="94">
        <v>0</v>
      </c>
      <c r="BG14" s="96">
        <f t="shared" si="109"/>
        <v>0</v>
      </c>
      <c r="BH14" s="92">
        <f>'春夏货架（不含3nka）'!BH14</f>
        <v>0</v>
      </c>
      <c r="BI14" s="93">
        <v>0</v>
      </c>
      <c r="BJ14" s="94"/>
      <c r="BK14" s="95">
        <f t="shared" si="110"/>
        <v>0</v>
      </c>
      <c r="BL14" s="94">
        <v>0</v>
      </c>
      <c r="BM14" s="96">
        <f t="shared" si="116"/>
        <v>0</v>
      </c>
      <c r="BN14" s="92">
        <f>'春夏货架（不含3nka）'!BN14</f>
        <v>0</v>
      </c>
      <c r="BO14" s="93">
        <v>0</v>
      </c>
      <c r="BP14" s="94">
        <v>0</v>
      </c>
      <c r="BQ14" s="95">
        <f t="shared" si="111"/>
        <v>0</v>
      </c>
      <c r="BR14" s="94">
        <v>0</v>
      </c>
      <c r="BS14" s="96"/>
      <c r="BT14" s="92">
        <f>'春夏货架（不含3nka）'!BT14</f>
        <v>0</v>
      </c>
      <c r="BU14" s="145">
        <f t="shared" si="112"/>
        <v>0</v>
      </c>
      <c r="BV14" s="95">
        <f t="shared" si="113"/>
        <v>0</v>
      </c>
      <c r="BW14" s="95">
        <f t="shared" si="114"/>
        <v>0</v>
      </c>
      <c r="BX14" s="95">
        <f t="shared" si="115"/>
        <v>0</v>
      </c>
      <c r="BY14" s="95">
        <f t="shared" si="115"/>
        <v>0</v>
      </c>
      <c r="BZ14" s="98">
        <f t="shared" si="115"/>
        <v>0</v>
      </c>
      <c r="CA14" s="146">
        <f t="shared" si="30"/>
        <v>0</v>
      </c>
      <c r="CB14" s="146">
        <f t="shared" si="31"/>
        <v>0</v>
      </c>
      <c r="CC14" s="146">
        <f t="shared" si="32"/>
        <v>0</v>
      </c>
      <c r="CD14" s="146">
        <f t="shared" si="33"/>
        <v>0</v>
      </c>
      <c r="CE14" s="146">
        <f t="shared" si="34"/>
        <v>0</v>
      </c>
      <c r="CF14" s="146">
        <f t="shared" si="35"/>
        <v>0</v>
      </c>
    </row>
    <row r="15" spans="1:84" s="127" customFormat="1" outlineLevel="1" x14ac:dyDescent="0.4">
      <c r="A15" s="129" t="s">
        <v>36</v>
      </c>
      <c r="B15" s="130" t="s">
        <v>14</v>
      </c>
      <c r="C15" s="114">
        <v>0</v>
      </c>
      <c r="D15" s="115">
        <v>0</v>
      </c>
      <c r="E15" s="116">
        <f t="shared" si="86"/>
        <v>0</v>
      </c>
      <c r="F15" s="117">
        <f t="shared" si="87"/>
        <v>0</v>
      </c>
      <c r="G15" s="93">
        <v>0</v>
      </c>
      <c r="H15" s="94"/>
      <c r="I15" s="95">
        <f t="shared" si="88"/>
        <v>0</v>
      </c>
      <c r="J15" s="94">
        <v>0</v>
      </c>
      <c r="K15" s="94">
        <f t="shared" si="89"/>
        <v>0</v>
      </c>
      <c r="L15" s="92">
        <f t="shared" si="90"/>
        <v>0</v>
      </c>
      <c r="M15" s="93">
        <v>0</v>
      </c>
      <c r="N15" s="94"/>
      <c r="O15" s="95">
        <f t="shared" si="91"/>
        <v>0</v>
      </c>
      <c r="P15" s="94">
        <v>0</v>
      </c>
      <c r="Q15" s="94">
        <f t="shared" si="92"/>
        <v>0</v>
      </c>
      <c r="R15" s="92">
        <f t="shared" si="93"/>
        <v>0</v>
      </c>
      <c r="S15" s="93"/>
      <c r="T15" s="94"/>
      <c r="U15" s="95">
        <f t="shared" si="94"/>
        <v>0</v>
      </c>
      <c r="V15" s="94">
        <v>0</v>
      </c>
      <c r="W15" s="96">
        <f t="shared" si="95"/>
        <v>0</v>
      </c>
      <c r="X15" s="92">
        <f t="shared" si="96"/>
        <v>0</v>
      </c>
      <c r="Y15" s="93"/>
      <c r="Z15" s="94"/>
      <c r="AA15" s="95">
        <f t="shared" si="97"/>
        <v>0</v>
      </c>
      <c r="AB15" s="94">
        <v>0</v>
      </c>
      <c r="AC15" s="96">
        <f t="shared" si="98"/>
        <v>0</v>
      </c>
      <c r="AD15" s="92">
        <f t="shared" si="99"/>
        <v>0</v>
      </c>
      <c r="AE15" s="93">
        <v>0</v>
      </c>
      <c r="AF15" s="94"/>
      <c r="AG15" s="95">
        <f t="shared" si="100"/>
        <v>0</v>
      </c>
      <c r="AH15" s="94">
        <v>0</v>
      </c>
      <c r="AI15" s="96">
        <f t="shared" si="101"/>
        <v>0</v>
      </c>
      <c r="AJ15" s="92">
        <f t="shared" si="102"/>
        <v>0</v>
      </c>
      <c r="AK15" s="93">
        <v>0</v>
      </c>
      <c r="AL15" s="94"/>
      <c r="AM15" s="95">
        <f t="shared" si="103"/>
        <v>0</v>
      </c>
      <c r="AN15" s="94">
        <v>0</v>
      </c>
      <c r="AO15" s="96">
        <f>'春夏货架（不含3nka）'!AO15</f>
        <v>0</v>
      </c>
      <c r="AP15" s="92">
        <f>'春夏货架（不含3nka）'!AP15</f>
        <v>0</v>
      </c>
      <c r="AQ15" s="93">
        <v>0</v>
      </c>
      <c r="AR15" s="94"/>
      <c r="AS15" s="95">
        <f t="shared" si="104"/>
        <v>0</v>
      </c>
      <c r="AT15" s="94">
        <v>0</v>
      </c>
      <c r="AU15" s="96">
        <f t="shared" si="105"/>
        <v>0</v>
      </c>
      <c r="AV15" s="92">
        <f>'春夏货架（不含3nka）'!AV15</f>
        <v>0</v>
      </c>
      <c r="AW15" s="93">
        <v>0</v>
      </c>
      <c r="AX15" s="94"/>
      <c r="AY15" s="95">
        <f t="shared" si="106"/>
        <v>0</v>
      </c>
      <c r="AZ15" s="94">
        <v>0</v>
      </c>
      <c r="BA15" s="96">
        <f t="shared" si="107"/>
        <v>0</v>
      </c>
      <c r="BB15" s="92">
        <f>'春夏货架（不含3nka）'!BB15</f>
        <v>0</v>
      </c>
      <c r="BC15" s="93"/>
      <c r="BD15" s="94"/>
      <c r="BE15" s="95">
        <f t="shared" si="108"/>
        <v>0</v>
      </c>
      <c r="BF15" s="94">
        <v>0</v>
      </c>
      <c r="BG15" s="96">
        <f t="shared" si="109"/>
        <v>0</v>
      </c>
      <c r="BH15" s="92">
        <f>'春夏货架（不含3nka）'!BH15</f>
        <v>0</v>
      </c>
      <c r="BI15" s="93">
        <v>0</v>
      </c>
      <c r="BJ15" s="94"/>
      <c r="BK15" s="95">
        <f t="shared" si="110"/>
        <v>0</v>
      </c>
      <c r="BL15" s="94">
        <v>0</v>
      </c>
      <c r="BM15" s="96">
        <f t="shared" si="116"/>
        <v>0</v>
      </c>
      <c r="BN15" s="92">
        <f>'春夏货架（不含3nka）'!BN15</f>
        <v>0</v>
      </c>
      <c r="BO15" s="93">
        <v>0.12787979999999999</v>
      </c>
      <c r="BP15" s="94">
        <v>0</v>
      </c>
      <c r="BQ15" s="95">
        <f t="shared" si="111"/>
        <v>0.12787979999999999</v>
      </c>
      <c r="BR15" s="94">
        <v>0</v>
      </c>
      <c r="BS15" s="96"/>
      <c r="BT15" s="92">
        <f>'春夏货架（不含3nka）'!BT15</f>
        <v>0</v>
      </c>
      <c r="BU15" s="145">
        <f t="shared" si="112"/>
        <v>0.12787979999999999</v>
      </c>
      <c r="BV15" s="95">
        <f t="shared" si="113"/>
        <v>0</v>
      </c>
      <c r="BW15" s="95">
        <f t="shared" si="114"/>
        <v>0.12787979999999999</v>
      </c>
      <c r="BX15" s="95">
        <f t="shared" si="115"/>
        <v>0</v>
      </c>
      <c r="BY15" s="95">
        <f t="shared" si="115"/>
        <v>0</v>
      </c>
      <c r="BZ15" s="98">
        <f t="shared" si="115"/>
        <v>0</v>
      </c>
      <c r="CA15" s="146">
        <f t="shared" si="30"/>
        <v>0.12787979999999999</v>
      </c>
      <c r="CB15" s="146">
        <f t="shared" si="31"/>
        <v>0</v>
      </c>
      <c r="CC15" s="146">
        <f t="shared" si="32"/>
        <v>0</v>
      </c>
      <c r="CD15" s="146">
        <f t="shared" si="33"/>
        <v>0</v>
      </c>
      <c r="CE15" s="146">
        <f t="shared" si="34"/>
        <v>0</v>
      </c>
      <c r="CF15" s="146">
        <f t="shared" si="35"/>
        <v>0</v>
      </c>
    </row>
    <row r="16" spans="1:84" s="127" customFormat="1" outlineLevel="1" x14ac:dyDescent="0.4">
      <c r="A16" s="129" t="s">
        <v>37</v>
      </c>
      <c r="B16" s="130" t="s">
        <v>22</v>
      </c>
      <c r="C16" s="114">
        <v>0</v>
      </c>
      <c r="D16" s="115">
        <v>0</v>
      </c>
      <c r="E16" s="116">
        <f t="shared" si="86"/>
        <v>0</v>
      </c>
      <c r="F16" s="117">
        <f t="shared" si="87"/>
        <v>0</v>
      </c>
      <c r="G16" s="93">
        <v>0</v>
      </c>
      <c r="H16" s="94"/>
      <c r="I16" s="95">
        <f t="shared" si="88"/>
        <v>0</v>
      </c>
      <c r="J16" s="94">
        <v>0</v>
      </c>
      <c r="K16" s="94">
        <f t="shared" si="89"/>
        <v>0</v>
      </c>
      <c r="L16" s="92">
        <f t="shared" si="90"/>
        <v>0</v>
      </c>
      <c r="M16" s="93">
        <v>0</v>
      </c>
      <c r="N16" s="94"/>
      <c r="O16" s="95">
        <f t="shared" si="91"/>
        <v>0</v>
      </c>
      <c r="P16" s="94">
        <v>0</v>
      </c>
      <c r="Q16" s="94">
        <f t="shared" si="92"/>
        <v>0</v>
      </c>
      <c r="R16" s="92">
        <f t="shared" si="93"/>
        <v>0</v>
      </c>
      <c r="S16" s="93"/>
      <c r="T16" s="94"/>
      <c r="U16" s="95">
        <f t="shared" si="94"/>
        <v>0</v>
      </c>
      <c r="V16" s="94">
        <v>0</v>
      </c>
      <c r="W16" s="96">
        <f t="shared" si="95"/>
        <v>0</v>
      </c>
      <c r="X16" s="92">
        <f t="shared" si="96"/>
        <v>0</v>
      </c>
      <c r="Y16" s="93"/>
      <c r="Z16" s="94"/>
      <c r="AA16" s="95">
        <f t="shared" si="97"/>
        <v>0</v>
      </c>
      <c r="AB16" s="94">
        <v>0</v>
      </c>
      <c r="AC16" s="96">
        <f t="shared" si="98"/>
        <v>0</v>
      </c>
      <c r="AD16" s="92">
        <f t="shared" si="99"/>
        <v>0</v>
      </c>
      <c r="AE16" s="93">
        <v>0</v>
      </c>
      <c r="AF16" s="94"/>
      <c r="AG16" s="95">
        <f t="shared" si="100"/>
        <v>0</v>
      </c>
      <c r="AH16" s="94">
        <v>0</v>
      </c>
      <c r="AI16" s="96">
        <f t="shared" si="101"/>
        <v>0</v>
      </c>
      <c r="AJ16" s="92">
        <f t="shared" si="102"/>
        <v>0</v>
      </c>
      <c r="AK16" s="93">
        <v>0</v>
      </c>
      <c r="AL16" s="94"/>
      <c r="AM16" s="95">
        <f t="shared" si="103"/>
        <v>0</v>
      </c>
      <c r="AN16" s="94">
        <v>0</v>
      </c>
      <c r="AO16" s="96">
        <f>'春夏货架（不含3nka）'!AO16</f>
        <v>0</v>
      </c>
      <c r="AP16" s="92">
        <f>'春夏货架（不含3nka）'!AP16</f>
        <v>0</v>
      </c>
      <c r="AQ16" s="93">
        <v>0</v>
      </c>
      <c r="AR16" s="94"/>
      <c r="AS16" s="95">
        <f t="shared" si="104"/>
        <v>0</v>
      </c>
      <c r="AT16" s="94">
        <v>0</v>
      </c>
      <c r="AU16" s="96">
        <f t="shared" si="105"/>
        <v>0</v>
      </c>
      <c r="AV16" s="92">
        <f>'春夏货架（不含3nka）'!AV16</f>
        <v>0</v>
      </c>
      <c r="AW16" s="93">
        <v>0</v>
      </c>
      <c r="AX16" s="94"/>
      <c r="AY16" s="95">
        <f t="shared" si="106"/>
        <v>0</v>
      </c>
      <c r="AZ16" s="94">
        <v>0</v>
      </c>
      <c r="BA16" s="96">
        <f t="shared" si="107"/>
        <v>0</v>
      </c>
      <c r="BB16" s="92">
        <f>'春夏货架（不含3nka）'!BB16</f>
        <v>0</v>
      </c>
      <c r="BC16" s="93"/>
      <c r="BD16" s="94"/>
      <c r="BE16" s="95">
        <f t="shared" si="108"/>
        <v>0</v>
      </c>
      <c r="BF16" s="94">
        <v>0</v>
      </c>
      <c r="BG16" s="96">
        <f t="shared" si="109"/>
        <v>0</v>
      </c>
      <c r="BH16" s="92">
        <f>'春夏货架（不含3nka）'!BH16</f>
        <v>0</v>
      </c>
      <c r="BI16" s="93">
        <v>0</v>
      </c>
      <c r="BJ16" s="94"/>
      <c r="BK16" s="95">
        <f t="shared" si="110"/>
        <v>0</v>
      </c>
      <c r="BL16" s="94">
        <v>0</v>
      </c>
      <c r="BM16" s="96">
        <f t="shared" si="116"/>
        <v>0</v>
      </c>
      <c r="BN16" s="92">
        <f>'春夏货架（不含3nka）'!BN16</f>
        <v>0</v>
      </c>
      <c r="BO16" s="93">
        <v>0</v>
      </c>
      <c r="BP16" s="94">
        <v>0</v>
      </c>
      <c r="BQ16" s="95">
        <f t="shared" si="111"/>
        <v>0</v>
      </c>
      <c r="BR16" s="94">
        <v>0</v>
      </c>
      <c r="BS16" s="96"/>
      <c r="BT16" s="92">
        <f>'春夏货架（不含3nka）'!BT16</f>
        <v>0</v>
      </c>
      <c r="BU16" s="145">
        <f t="shared" si="112"/>
        <v>0</v>
      </c>
      <c r="BV16" s="95">
        <f t="shared" si="113"/>
        <v>0</v>
      </c>
      <c r="BW16" s="95">
        <f t="shared" si="114"/>
        <v>0</v>
      </c>
      <c r="BX16" s="95">
        <f t="shared" si="115"/>
        <v>0</v>
      </c>
      <c r="BY16" s="95">
        <f t="shared" si="115"/>
        <v>0</v>
      </c>
      <c r="BZ16" s="98">
        <f t="shared" si="115"/>
        <v>0</v>
      </c>
      <c r="CA16" s="146">
        <f t="shared" si="30"/>
        <v>0</v>
      </c>
      <c r="CB16" s="146">
        <f t="shared" si="31"/>
        <v>0</v>
      </c>
      <c r="CC16" s="146">
        <f t="shared" si="32"/>
        <v>0</v>
      </c>
      <c r="CD16" s="146">
        <f t="shared" si="33"/>
        <v>0</v>
      </c>
      <c r="CE16" s="146">
        <f t="shared" si="34"/>
        <v>0</v>
      </c>
      <c r="CF16" s="146">
        <f t="shared" si="35"/>
        <v>0</v>
      </c>
    </row>
    <row r="17" spans="1:84" s="127" customFormat="1" outlineLevel="1" x14ac:dyDescent="0.4">
      <c r="A17" s="129" t="s">
        <v>38</v>
      </c>
      <c r="B17" s="130" t="s">
        <v>23</v>
      </c>
      <c r="C17" s="114">
        <v>0</v>
      </c>
      <c r="D17" s="115">
        <v>0</v>
      </c>
      <c r="E17" s="116">
        <f t="shared" si="86"/>
        <v>0</v>
      </c>
      <c r="F17" s="117">
        <f t="shared" si="87"/>
        <v>0</v>
      </c>
      <c r="G17" s="93">
        <v>0</v>
      </c>
      <c r="H17" s="94"/>
      <c r="I17" s="95">
        <f t="shared" si="88"/>
        <v>0</v>
      </c>
      <c r="J17" s="94">
        <v>0</v>
      </c>
      <c r="K17" s="94">
        <f t="shared" si="89"/>
        <v>0</v>
      </c>
      <c r="L17" s="92">
        <f t="shared" si="90"/>
        <v>0</v>
      </c>
      <c r="M17" s="93">
        <v>0</v>
      </c>
      <c r="N17" s="94"/>
      <c r="O17" s="95">
        <f t="shared" si="91"/>
        <v>0</v>
      </c>
      <c r="P17" s="94">
        <v>0</v>
      </c>
      <c r="Q17" s="94">
        <f t="shared" si="92"/>
        <v>0</v>
      </c>
      <c r="R17" s="92">
        <f t="shared" si="93"/>
        <v>0</v>
      </c>
      <c r="S17" s="93"/>
      <c r="T17" s="94"/>
      <c r="U17" s="95">
        <f t="shared" si="94"/>
        <v>0</v>
      </c>
      <c r="V17" s="94">
        <v>0</v>
      </c>
      <c r="W17" s="96">
        <f t="shared" si="95"/>
        <v>0</v>
      </c>
      <c r="X17" s="92">
        <f t="shared" si="96"/>
        <v>0</v>
      </c>
      <c r="Y17" s="93"/>
      <c r="Z17" s="94"/>
      <c r="AA17" s="95">
        <f t="shared" si="97"/>
        <v>0</v>
      </c>
      <c r="AB17" s="94">
        <v>0</v>
      </c>
      <c r="AC17" s="96">
        <f t="shared" si="98"/>
        <v>0</v>
      </c>
      <c r="AD17" s="92">
        <f t="shared" si="99"/>
        <v>0</v>
      </c>
      <c r="AE17" s="93">
        <v>0</v>
      </c>
      <c r="AF17" s="94"/>
      <c r="AG17" s="95">
        <f t="shared" si="100"/>
        <v>0</v>
      </c>
      <c r="AH17" s="94">
        <v>0</v>
      </c>
      <c r="AI17" s="96">
        <f t="shared" si="101"/>
        <v>0</v>
      </c>
      <c r="AJ17" s="92">
        <f t="shared" si="102"/>
        <v>0</v>
      </c>
      <c r="AK17" s="93">
        <v>0</v>
      </c>
      <c r="AL17" s="94"/>
      <c r="AM17" s="95">
        <f t="shared" si="103"/>
        <v>0</v>
      </c>
      <c r="AN17" s="94">
        <v>0</v>
      </c>
      <c r="AO17" s="96">
        <f>'春夏货架（不含3nka）'!AO17</f>
        <v>0</v>
      </c>
      <c r="AP17" s="92">
        <f>'春夏货架（不含3nka）'!AP17</f>
        <v>0</v>
      </c>
      <c r="AQ17" s="93">
        <v>0</v>
      </c>
      <c r="AR17" s="94"/>
      <c r="AS17" s="95">
        <f t="shared" si="104"/>
        <v>0</v>
      </c>
      <c r="AT17" s="94">
        <v>0</v>
      </c>
      <c r="AU17" s="96">
        <f t="shared" si="105"/>
        <v>0</v>
      </c>
      <c r="AV17" s="92">
        <f>'春夏货架（不含3nka）'!AV17</f>
        <v>0</v>
      </c>
      <c r="AW17" s="93">
        <v>0</v>
      </c>
      <c r="AX17" s="94"/>
      <c r="AY17" s="95">
        <f t="shared" si="106"/>
        <v>0</v>
      </c>
      <c r="AZ17" s="94">
        <v>0</v>
      </c>
      <c r="BA17" s="96">
        <f t="shared" si="107"/>
        <v>0</v>
      </c>
      <c r="BB17" s="92">
        <f>'春夏货架（不含3nka）'!BB17</f>
        <v>0</v>
      </c>
      <c r="BC17" s="93"/>
      <c r="BD17" s="94"/>
      <c r="BE17" s="95">
        <f t="shared" si="108"/>
        <v>0</v>
      </c>
      <c r="BF17" s="94">
        <v>0</v>
      </c>
      <c r="BG17" s="96">
        <f t="shared" si="109"/>
        <v>0</v>
      </c>
      <c r="BH17" s="92">
        <f>'春夏货架（不含3nka）'!BH17</f>
        <v>0</v>
      </c>
      <c r="BI17" s="93">
        <v>0</v>
      </c>
      <c r="BJ17" s="94"/>
      <c r="BK17" s="95">
        <f t="shared" si="110"/>
        <v>0</v>
      </c>
      <c r="BL17" s="94">
        <v>0</v>
      </c>
      <c r="BM17" s="96">
        <f t="shared" si="116"/>
        <v>0</v>
      </c>
      <c r="BN17" s="92">
        <f>'春夏货架（不含3nka）'!BN17</f>
        <v>0</v>
      </c>
      <c r="BO17" s="93">
        <v>1.1391506699999998E-2</v>
      </c>
      <c r="BP17" s="94">
        <v>0</v>
      </c>
      <c r="BQ17" s="95">
        <f t="shared" si="111"/>
        <v>1.1391506699999998E-2</v>
      </c>
      <c r="BR17" s="94">
        <v>0</v>
      </c>
      <c r="BS17" s="96"/>
      <c r="BT17" s="92">
        <f>'春夏货架（不含3nka）'!BT17</f>
        <v>0</v>
      </c>
      <c r="BU17" s="145">
        <f t="shared" si="112"/>
        <v>1.1391506699999998E-2</v>
      </c>
      <c r="BV17" s="95">
        <f t="shared" si="113"/>
        <v>0</v>
      </c>
      <c r="BW17" s="95">
        <f t="shared" si="114"/>
        <v>1.1391506699999998E-2</v>
      </c>
      <c r="BX17" s="95">
        <f t="shared" si="115"/>
        <v>0</v>
      </c>
      <c r="BY17" s="95">
        <f t="shared" si="115"/>
        <v>0</v>
      </c>
      <c r="BZ17" s="98">
        <f t="shared" si="115"/>
        <v>0</v>
      </c>
      <c r="CA17" s="146">
        <f t="shared" si="30"/>
        <v>1.1391506699999998E-2</v>
      </c>
      <c r="CB17" s="146">
        <f t="shared" si="31"/>
        <v>0</v>
      </c>
      <c r="CC17" s="146">
        <f t="shared" si="32"/>
        <v>0</v>
      </c>
      <c r="CD17" s="146">
        <f t="shared" si="33"/>
        <v>0</v>
      </c>
      <c r="CE17" s="146">
        <f t="shared" si="34"/>
        <v>0</v>
      </c>
      <c r="CF17" s="146">
        <f t="shared" si="35"/>
        <v>0</v>
      </c>
    </row>
    <row r="18" spans="1:84" s="127" customFormat="1" outlineLevel="1" x14ac:dyDescent="0.4">
      <c r="A18" s="129" t="s">
        <v>39</v>
      </c>
      <c r="B18" s="130" t="s">
        <v>148</v>
      </c>
      <c r="C18" s="114">
        <v>0</v>
      </c>
      <c r="D18" s="115">
        <v>2.8580740000000002</v>
      </c>
      <c r="E18" s="116">
        <f t="shared" si="86"/>
        <v>0</v>
      </c>
      <c r="F18" s="117">
        <f t="shared" si="87"/>
        <v>0</v>
      </c>
      <c r="G18" s="93">
        <v>0</v>
      </c>
      <c r="H18" s="94"/>
      <c r="I18" s="95">
        <f t="shared" si="88"/>
        <v>0</v>
      </c>
      <c r="J18" s="94">
        <v>17.926834000000003</v>
      </c>
      <c r="K18" s="94">
        <f t="shared" si="89"/>
        <v>0</v>
      </c>
      <c r="L18" s="92">
        <f t="shared" si="90"/>
        <v>0</v>
      </c>
      <c r="M18" s="93">
        <v>0</v>
      </c>
      <c r="N18" s="94"/>
      <c r="O18" s="95">
        <f t="shared" si="91"/>
        <v>0</v>
      </c>
      <c r="P18" s="94">
        <v>7.2304900000000005</v>
      </c>
      <c r="Q18" s="94">
        <f t="shared" si="92"/>
        <v>0</v>
      </c>
      <c r="R18" s="92">
        <f t="shared" si="93"/>
        <v>0</v>
      </c>
      <c r="S18" s="93"/>
      <c r="T18" s="94"/>
      <c r="U18" s="95">
        <f t="shared" si="94"/>
        <v>0</v>
      </c>
      <c r="V18" s="94">
        <v>-1.3915109999999999</v>
      </c>
      <c r="W18" s="96">
        <f t="shared" si="95"/>
        <v>0</v>
      </c>
      <c r="X18" s="92">
        <f t="shared" si="96"/>
        <v>0</v>
      </c>
      <c r="Y18" s="93"/>
      <c r="Z18" s="94"/>
      <c r="AA18" s="95">
        <f t="shared" si="97"/>
        <v>0</v>
      </c>
      <c r="AB18" s="94">
        <v>66.966996999999992</v>
      </c>
      <c r="AC18" s="96">
        <f t="shared" si="98"/>
        <v>0</v>
      </c>
      <c r="AD18" s="92">
        <f t="shared" si="99"/>
        <v>0</v>
      </c>
      <c r="AE18" s="93">
        <v>1.7820999999999997E-2</v>
      </c>
      <c r="AF18" s="94"/>
      <c r="AG18" s="95">
        <f t="shared" si="100"/>
        <v>1.7820999999999997E-2</v>
      </c>
      <c r="AH18" s="94">
        <v>29.022092999999998</v>
      </c>
      <c r="AI18" s="96">
        <f t="shared" si="101"/>
        <v>1.7820999999999997E-2</v>
      </c>
      <c r="AJ18" s="92">
        <f t="shared" si="102"/>
        <v>1.7820999999999997E-2</v>
      </c>
      <c r="AK18" s="93">
        <v>8.5705000000000017E-2</v>
      </c>
      <c r="AL18" s="94"/>
      <c r="AM18" s="95">
        <f t="shared" si="103"/>
        <v>8.5705000000000017E-2</v>
      </c>
      <c r="AN18" s="94">
        <v>3.3950800000000001</v>
      </c>
      <c r="AO18" s="96">
        <f>'春夏货架（不含3nka）'!AO18</f>
        <v>0.5</v>
      </c>
      <c r="AP18" s="92">
        <f>'春夏货架（不含3nka）'!AP18</f>
        <v>0.5</v>
      </c>
      <c r="AQ18" s="93">
        <v>1.7736999999999999E-2</v>
      </c>
      <c r="AR18" s="94"/>
      <c r="AS18" s="95">
        <f t="shared" si="104"/>
        <v>1.7736999999999999E-2</v>
      </c>
      <c r="AT18" s="94">
        <v>-4.4218E-2</v>
      </c>
      <c r="AU18" s="96">
        <f t="shared" si="105"/>
        <v>0.5</v>
      </c>
      <c r="AV18" s="92">
        <f>'春夏货架（不含3nka）'!AV18</f>
        <v>0.5</v>
      </c>
      <c r="AW18" s="93">
        <v>0</v>
      </c>
      <c r="AX18" s="94"/>
      <c r="AY18" s="95">
        <f t="shared" si="106"/>
        <v>0</v>
      </c>
      <c r="AZ18" s="94">
        <v>12.499020999999997</v>
      </c>
      <c r="BA18" s="96">
        <f t="shared" si="107"/>
        <v>0.5</v>
      </c>
      <c r="BB18" s="92">
        <f>'春夏货架（不含3nka）'!BB18</f>
        <v>0.5</v>
      </c>
      <c r="BC18" s="93">
        <f>1388.24/10000+3.68/10000</f>
        <v>0.13919200000000001</v>
      </c>
      <c r="BD18" s="94"/>
      <c r="BE18" s="95">
        <f t="shared" si="108"/>
        <v>0.13919200000000001</v>
      </c>
      <c r="BF18" s="94">
        <v>41.477317999999997</v>
      </c>
      <c r="BG18" s="96">
        <f t="shared" si="109"/>
        <v>0.5</v>
      </c>
      <c r="BH18" s="92">
        <f>'春夏货架（不含3nka）'!BH18</f>
        <v>0.5</v>
      </c>
      <c r="BI18" s="93">
        <v>6.9459999999999994E-2</v>
      </c>
      <c r="BJ18" s="94"/>
      <c r="BK18" s="95">
        <f t="shared" si="110"/>
        <v>6.9459999999999994E-2</v>
      </c>
      <c r="BL18" s="94">
        <v>23.957588999999999</v>
      </c>
      <c r="BM18" s="96">
        <f t="shared" si="116"/>
        <v>0.5</v>
      </c>
      <c r="BN18" s="92">
        <f>'春夏货架（不含3nka）'!BN18</f>
        <v>0.5</v>
      </c>
      <c r="BO18" s="93">
        <v>24.232657059999998</v>
      </c>
      <c r="BP18" s="94">
        <v>0</v>
      </c>
      <c r="BQ18" s="95">
        <f t="shared" si="111"/>
        <v>24.232657059999998</v>
      </c>
      <c r="BR18" s="94">
        <v>-4.6269999999999983E-3</v>
      </c>
      <c r="BS18" s="96">
        <f>'[3]表2.2 变动执行预算-非项目-春夏'!$L$36</f>
        <v>0.79474604622871048</v>
      </c>
      <c r="BT18" s="92">
        <f>'春夏货架（不含3nka）'!BT18</f>
        <v>0.5</v>
      </c>
      <c r="BU18" s="145">
        <f t="shared" si="112"/>
        <v>24.562572059999997</v>
      </c>
      <c r="BV18" s="95">
        <f t="shared" si="113"/>
        <v>0</v>
      </c>
      <c r="BW18" s="95">
        <f t="shared" si="114"/>
        <v>24.562572059999997</v>
      </c>
      <c r="BX18" s="95">
        <f t="shared" si="115"/>
        <v>203.89313999999999</v>
      </c>
      <c r="BY18" s="95">
        <f t="shared" si="115"/>
        <v>3.3125670462287107</v>
      </c>
      <c r="BZ18" s="98">
        <f t="shared" si="115"/>
        <v>3.0178210000000001</v>
      </c>
      <c r="CA18" s="146">
        <f t="shared" si="30"/>
        <v>24.562572059999997</v>
      </c>
      <c r="CB18" s="146">
        <f t="shared" si="31"/>
        <v>203.89313999999999</v>
      </c>
      <c r="CC18" s="146">
        <f t="shared" si="32"/>
        <v>3.0178210000000001</v>
      </c>
      <c r="CD18" s="146">
        <f t="shared" si="33"/>
        <v>0</v>
      </c>
      <c r="CE18" s="146">
        <f t="shared" si="34"/>
        <v>0</v>
      </c>
      <c r="CF18" s="146">
        <f t="shared" si="35"/>
        <v>0</v>
      </c>
    </row>
    <row r="19" spans="1:84" s="127" customFormat="1" outlineLevel="1" x14ac:dyDescent="0.4">
      <c r="A19" s="129" t="s">
        <v>40</v>
      </c>
      <c r="B19" s="130" t="s">
        <v>12</v>
      </c>
      <c r="C19" s="114">
        <v>-9.9999999999999995E-7</v>
      </c>
      <c r="D19" s="115">
        <v>14.023585000000001</v>
      </c>
      <c r="E19" s="116">
        <f t="shared" si="86"/>
        <v>-9.9999999999999995E-7</v>
      </c>
      <c r="F19" s="117">
        <f t="shared" si="87"/>
        <v>-9.9999999999999995E-7</v>
      </c>
      <c r="G19" s="93">
        <v>0.23396199999999998</v>
      </c>
      <c r="H19" s="94"/>
      <c r="I19" s="95">
        <f t="shared" si="88"/>
        <v>0.23396199999999998</v>
      </c>
      <c r="J19" s="94">
        <v>179.55</v>
      </c>
      <c r="K19" s="94">
        <f t="shared" si="89"/>
        <v>0.23396199999999998</v>
      </c>
      <c r="L19" s="92">
        <f t="shared" si="90"/>
        <v>0.23396199999999998</v>
      </c>
      <c r="M19" s="93">
        <v>0.109365</v>
      </c>
      <c r="N19" s="94"/>
      <c r="O19" s="95">
        <f t="shared" si="91"/>
        <v>0.109365</v>
      </c>
      <c r="P19" s="94">
        <v>-23.413726</v>
      </c>
      <c r="Q19" s="94">
        <f t="shared" si="92"/>
        <v>0.109365</v>
      </c>
      <c r="R19" s="92">
        <f t="shared" si="93"/>
        <v>0.109365</v>
      </c>
      <c r="S19" s="93"/>
      <c r="T19" s="94"/>
      <c r="U19" s="95">
        <f t="shared" si="94"/>
        <v>0</v>
      </c>
      <c r="V19" s="94">
        <v>-5.4758250000000004</v>
      </c>
      <c r="W19" s="96">
        <f t="shared" si="95"/>
        <v>0</v>
      </c>
      <c r="X19" s="92">
        <f t="shared" si="96"/>
        <v>0</v>
      </c>
      <c r="Y19" s="93">
        <v>25.062038000000001</v>
      </c>
      <c r="Z19" s="94"/>
      <c r="AA19" s="95">
        <f t="shared" si="97"/>
        <v>25.062038000000001</v>
      </c>
      <c r="AB19" s="94">
        <v>-9</v>
      </c>
      <c r="AC19" s="96">
        <f t="shared" si="98"/>
        <v>25.062038000000001</v>
      </c>
      <c r="AD19" s="92">
        <f t="shared" si="99"/>
        <v>25.062038000000001</v>
      </c>
      <c r="AE19" s="93">
        <v>37.875903000000001</v>
      </c>
      <c r="AF19" s="94"/>
      <c r="AG19" s="95">
        <f t="shared" si="100"/>
        <v>37.875903000000001</v>
      </c>
      <c r="AH19" s="94">
        <v>-4.3741749999999948</v>
      </c>
      <c r="AI19" s="96">
        <f t="shared" si="101"/>
        <v>37.875903000000001</v>
      </c>
      <c r="AJ19" s="92">
        <f t="shared" si="102"/>
        <v>37.875903000000001</v>
      </c>
      <c r="AK19" s="93">
        <v>112.02735800000001</v>
      </c>
      <c r="AL19" s="94"/>
      <c r="AM19" s="95">
        <f t="shared" si="103"/>
        <v>112.02735800000001</v>
      </c>
      <c r="AN19" s="94">
        <v>-2.2666000000000159</v>
      </c>
      <c r="AO19" s="96">
        <f>'春夏货架（不含3nka）'!AO19</f>
        <v>10</v>
      </c>
      <c r="AP19" s="92">
        <f>'春夏货架（不含3nka）'!AP19</f>
        <v>10</v>
      </c>
      <c r="AQ19" s="93">
        <v>2.6235849999999998</v>
      </c>
      <c r="AR19" s="94"/>
      <c r="AS19" s="95">
        <f t="shared" si="104"/>
        <v>2.6235849999999998</v>
      </c>
      <c r="AT19" s="94">
        <v>-4.5365419999999856</v>
      </c>
      <c r="AU19" s="96">
        <f t="shared" si="105"/>
        <v>0</v>
      </c>
      <c r="AV19" s="92">
        <f>'春夏货架（不含3nka）'!AV19</f>
        <v>0</v>
      </c>
      <c r="AW19" s="93">
        <v>1.0688679999999999</v>
      </c>
      <c r="AX19" s="94"/>
      <c r="AY19" s="95">
        <f t="shared" si="106"/>
        <v>1.0688679999999999</v>
      </c>
      <c r="AZ19" s="94">
        <v>-15.275553000000009</v>
      </c>
      <c r="BA19" s="96">
        <f t="shared" si="107"/>
        <v>80</v>
      </c>
      <c r="BB19" s="92">
        <f>'春夏货架（不含3nka）'!BB19</f>
        <v>80</v>
      </c>
      <c r="BC19" s="93">
        <v>2.3320750000000001</v>
      </c>
      <c r="BD19" s="94"/>
      <c r="BE19" s="95">
        <f t="shared" si="108"/>
        <v>2.3320750000000001</v>
      </c>
      <c r="BF19" s="94">
        <v>-14.962246999999985</v>
      </c>
      <c r="BG19" s="96">
        <f t="shared" si="109"/>
        <v>10</v>
      </c>
      <c r="BH19" s="92">
        <f>'春夏货架（不含3nka）'!BH19</f>
        <v>10</v>
      </c>
      <c r="BI19" s="93">
        <v>4.8584910000000008</v>
      </c>
      <c r="BJ19" s="94"/>
      <c r="BK19" s="95">
        <f t="shared" si="110"/>
        <v>4.8584910000000008</v>
      </c>
      <c r="BL19" s="94">
        <v>-6.3774160000000037</v>
      </c>
      <c r="BM19" s="96">
        <f t="shared" si="116"/>
        <v>0</v>
      </c>
      <c r="BN19" s="92">
        <f>'春夏货架（不含3nka）'!BN19</f>
        <v>0</v>
      </c>
      <c r="BO19" s="93">
        <v>8.8580000000000005</v>
      </c>
      <c r="BP19" s="94">
        <v>0</v>
      </c>
      <c r="BQ19" s="95">
        <f t="shared" si="111"/>
        <v>8.8580000000000005</v>
      </c>
      <c r="BR19" s="94">
        <v>-99.831992</v>
      </c>
      <c r="BS19" s="96">
        <f>BT19</f>
        <v>150</v>
      </c>
      <c r="BT19" s="92">
        <f>'春夏货架（不含3nka）'!BT19</f>
        <v>150</v>
      </c>
      <c r="BU19" s="145">
        <f t="shared" si="112"/>
        <v>195.049644</v>
      </c>
      <c r="BV19" s="95">
        <f t="shared" si="113"/>
        <v>0</v>
      </c>
      <c r="BW19" s="95">
        <f t="shared" si="114"/>
        <v>195.049644</v>
      </c>
      <c r="BX19" s="95">
        <f t="shared" si="115"/>
        <v>8.0595089999999772</v>
      </c>
      <c r="BY19" s="95">
        <f t="shared" si="115"/>
        <v>313.28126700000001</v>
      </c>
      <c r="BZ19" s="98">
        <f t="shared" si="115"/>
        <v>313.28126700000001</v>
      </c>
      <c r="CA19" s="146">
        <f t="shared" si="30"/>
        <v>195.049644</v>
      </c>
      <c r="CB19" s="146">
        <f t="shared" si="31"/>
        <v>8.0595089999999772</v>
      </c>
      <c r="CC19" s="146">
        <f t="shared" si="32"/>
        <v>313.28126700000001</v>
      </c>
      <c r="CD19" s="146">
        <f t="shared" si="33"/>
        <v>0</v>
      </c>
      <c r="CE19" s="146">
        <f t="shared" si="34"/>
        <v>0</v>
      </c>
      <c r="CF19" s="146">
        <f t="shared" si="35"/>
        <v>0</v>
      </c>
    </row>
    <row r="20" spans="1:84" s="127" customFormat="1" outlineLevel="1" x14ac:dyDescent="0.4">
      <c r="A20" s="129" t="s">
        <v>41</v>
      </c>
      <c r="B20" s="130" t="s">
        <v>11</v>
      </c>
      <c r="C20" s="114">
        <v>538.36384199999998</v>
      </c>
      <c r="D20" s="115">
        <v>504.57512100000002</v>
      </c>
      <c r="E20" s="116">
        <f t="shared" si="86"/>
        <v>538.36384199999998</v>
      </c>
      <c r="F20" s="117">
        <f t="shared" si="87"/>
        <v>538.36384199999998</v>
      </c>
      <c r="G20" s="93">
        <v>321.04351799999995</v>
      </c>
      <c r="H20" s="94"/>
      <c r="I20" s="95">
        <f t="shared" si="88"/>
        <v>321.04351799999995</v>
      </c>
      <c r="J20" s="94">
        <v>232.34474599999999</v>
      </c>
      <c r="K20" s="94">
        <f t="shared" si="89"/>
        <v>321.04351799999995</v>
      </c>
      <c r="L20" s="92">
        <f t="shared" si="90"/>
        <v>321.04351799999995</v>
      </c>
      <c r="M20" s="93">
        <v>277.797754</v>
      </c>
      <c r="N20" s="122"/>
      <c r="O20" s="95">
        <f t="shared" si="91"/>
        <v>277.797754</v>
      </c>
      <c r="P20" s="94">
        <v>502.05419499999999</v>
      </c>
      <c r="Q20" s="94">
        <f t="shared" si="92"/>
        <v>277.797754</v>
      </c>
      <c r="R20" s="92">
        <f t="shared" si="93"/>
        <v>277.797754</v>
      </c>
      <c r="S20" s="93">
        <v>460.88951400000008</v>
      </c>
      <c r="T20" s="94"/>
      <c r="U20" s="95">
        <f t="shared" si="94"/>
        <v>460.88951400000008</v>
      </c>
      <c r="V20" s="94">
        <v>761.80314799999974</v>
      </c>
      <c r="W20" s="96">
        <f t="shared" si="95"/>
        <v>460.88951400000008</v>
      </c>
      <c r="X20" s="92">
        <f t="shared" si="96"/>
        <v>460.88951400000008</v>
      </c>
      <c r="Y20" s="93">
        <v>242.34106800000001</v>
      </c>
      <c r="Z20" s="94"/>
      <c r="AA20" s="95">
        <f t="shared" si="97"/>
        <v>242.34106800000001</v>
      </c>
      <c r="AB20" s="94">
        <v>657.20108700000003</v>
      </c>
      <c r="AC20" s="96">
        <f t="shared" si="98"/>
        <v>242.34106800000001</v>
      </c>
      <c r="AD20" s="92">
        <f t="shared" si="99"/>
        <v>242.34106800000001</v>
      </c>
      <c r="AE20" s="93">
        <v>381.15139200000004</v>
      </c>
      <c r="AF20" s="94"/>
      <c r="AG20" s="95">
        <f t="shared" si="100"/>
        <v>381.15139200000004</v>
      </c>
      <c r="AH20" s="94">
        <v>439.50819899999982</v>
      </c>
      <c r="AI20" s="96">
        <f t="shared" si="101"/>
        <v>381.15139200000004</v>
      </c>
      <c r="AJ20" s="92">
        <f t="shared" si="102"/>
        <v>381.15139200000004</v>
      </c>
      <c r="AK20" s="93">
        <v>365.73440499999998</v>
      </c>
      <c r="AL20" s="94"/>
      <c r="AM20" s="95">
        <f t="shared" si="103"/>
        <v>365.73440499999998</v>
      </c>
      <c r="AN20" s="94">
        <v>423.92559300000005</v>
      </c>
      <c r="AO20" s="96">
        <f>'春夏货架（不含3nka）'!AO20</f>
        <v>370.94897011727363</v>
      </c>
      <c r="AP20" s="92">
        <f>'春夏货架（不含3nka）'!AP20</f>
        <v>370.94897011727363</v>
      </c>
      <c r="AQ20" s="93">
        <v>388.690023</v>
      </c>
      <c r="AR20" s="94"/>
      <c r="AS20" s="95">
        <f t="shared" si="104"/>
        <v>388.690023</v>
      </c>
      <c r="AT20" s="94">
        <v>818.01475800000003</v>
      </c>
      <c r="AU20" s="96">
        <f t="shared" si="105"/>
        <v>250.20484810753476</v>
      </c>
      <c r="AV20" s="92">
        <f>'春夏货架（不含3nka）'!AV20</f>
        <v>250.20484810753476</v>
      </c>
      <c r="AW20" s="93">
        <f>772.239076-'春夏货架-退货影响'!K20</f>
        <v>409.63163999999995</v>
      </c>
      <c r="AX20" s="94"/>
      <c r="AY20" s="95">
        <f t="shared" si="106"/>
        <v>409.63163999999995</v>
      </c>
      <c r="AZ20" s="94">
        <v>480.66880800000001</v>
      </c>
      <c r="BA20" s="96">
        <f t="shared" si="107"/>
        <v>294.10850467876179</v>
      </c>
      <c r="BB20" s="92">
        <f>'春夏货架（不含3nka）'!BB20</f>
        <v>294.10850467876179</v>
      </c>
      <c r="BC20" s="93">
        <f>456.501654-269.02/10000</f>
        <v>456.47475199999997</v>
      </c>
      <c r="BD20" s="94"/>
      <c r="BE20" s="95">
        <f t="shared" si="108"/>
        <v>456.47475199999997</v>
      </c>
      <c r="BF20" s="94">
        <v>687.55891300000019</v>
      </c>
      <c r="BG20" s="96">
        <f t="shared" si="109"/>
        <v>311.80484810753478</v>
      </c>
      <c r="BH20" s="92">
        <f>'春夏货架（不含3nka）'!BH20</f>
        <v>311.80484810753478</v>
      </c>
      <c r="BI20" s="93">
        <v>453.17492699999985</v>
      </c>
      <c r="BJ20" s="94"/>
      <c r="BK20" s="95">
        <f t="shared" si="110"/>
        <v>453.17492699999985</v>
      </c>
      <c r="BL20" s="94">
        <v>596.85299700000007</v>
      </c>
      <c r="BM20" s="96">
        <f>BN20+54.5847054308215-7.03470543082152</f>
        <v>339.35484810753474</v>
      </c>
      <c r="BN20" s="92">
        <f>'春夏货架（不含3nka）'!BN20</f>
        <v>291.80484810753478</v>
      </c>
      <c r="BO20" s="93">
        <v>642.80141100000003</v>
      </c>
      <c r="BP20" s="94">
        <v>0</v>
      </c>
      <c r="BQ20" s="95">
        <f t="shared" si="111"/>
        <v>642.80141100000003</v>
      </c>
      <c r="BR20" s="94">
        <v>801.41963999999996</v>
      </c>
      <c r="BS20" s="96">
        <f>'[3]表2.2 变动执行预算-非项目-春夏'!$L$61+'[3]表2.2 变动执行预算-非项目-春夏'!$L$63+'[3]表2.2 变动执行预算-非项目-春夏'!$L$64+20+'[3]执行预算审核表-自然堂'!$E$25</f>
        <v>524.96728644206007</v>
      </c>
      <c r="BT20" s="92">
        <f>'春夏货架（不含3nka）'!BT20</f>
        <v>307.7757546656768</v>
      </c>
      <c r="BU20" s="145">
        <f t="shared" si="112"/>
        <v>4938.0942460000006</v>
      </c>
      <c r="BV20" s="95">
        <f t="shared" si="113"/>
        <v>0</v>
      </c>
      <c r="BW20" s="95">
        <f t="shared" si="114"/>
        <v>4938.0942460000006</v>
      </c>
      <c r="BX20" s="95">
        <f t="shared" si="115"/>
        <v>6905.927205</v>
      </c>
      <c r="BY20" s="95">
        <f t="shared" si="115"/>
        <v>4312.9763935606998</v>
      </c>
      <c r="BZ20" s="98">
        <f t="shared" si="115"/>
        <v>4048.2348617843163</v>
      </c>
      <c r="CA20" s="146">
        <f t="shared" si="30"/>
        <v>4938.0942460000006</v>
      </c>
      <c r="CB20" s="146">
        <f t="shared" si="31"/>
        <v>6905.927205</v>
      </c>
      <c r="CC20" s="146">
        <f t="shared" si="32"/>
        <v>4048.2348617843163</v>
      </c>
      <c r="CD20" s="146">
        <f t="shared" si="33"/>
        <v>0</v>
      </c>
      <c r="CE20" s="146">
        <f t="shared" si="34"/>
        <v>0</v>
      </c>
      <c r="CF20" s="146">
        <f t="shared" si="35"/>
        <v>0</v>
      </c>
    </row>
    <row r="21" spans="1:84" s="127" customFormat="1" outlineLevel="1" x14ac:dyDescent="0.4">
      <c r="A21" s="129" t="s">
        <v>42</v>
      </c>
      <c r="B21" s="128" t="s">
        <v>31</v>
      </c>
      <c r="C21" s="114">
        <v>0</v>
      </c>
      <c r="D21" s="115">
        <v>0</v>
      </c>
      <c r="E21" s="116">
        <f t="shared" si="86"/>
        <v>0</v>
      </c>
      <c r="F21" s="117">
        <f t="shared" si="87"/>
        <v>0</v>
      </c>
      <c r="G21" s="93">
        <v>0</v>
      </c>
      <c r="H21" s="94"/>
      <c r="I21" s="95">
        <f t="shared" si="88"/>
        <v>0</v>
      </c>
      <c r="J21" s="94">
        <v>0.361068</v>
      </c>
      <c r="K21" s="94">
        <f t="shared" si="89"/>
        <v>0</v>
      </c>
      <c r="L21" s="92">
        <f t="shared" si="90"/>
        <v>0</v>
      </c>
      <c r="M21" s="93">
        <v>7.3254229999999998</v>
      </c>
      <c r="N21" s="94"/>
      <c r="O21" s="95">
        <f t="shared" si="91"/>
        <v>7.3254229999999998</v>
      </c>
      <c r="P21" s="94">
        <v>0</v>
      </c>
      <c r="Q21" s="94">
        <f t="shared" si="92"/>
        <v>7.3254229999999998</v>
      </c>
      <c r="R21" s="92">
        <f t="shared" si="93"/>
        <v>7.3254229999999998</v>
      </c>
      <c r="S21" s="93">
        <v>7.3197479999999997</v>
      </c>
      <c r="T21" s="94"/>
      <c r="U21" s="95">
        <f t="shared" si="94"/>
        <v>7.3197479999999997</v>
      </c>
      <c r="V21" s="94">
        <v>0</v>
      </c>
      <c r="W21" s="96">
        <f t="shared" si="95"/>
        <v>7.3197479999999997</v>
      </c>
      <c r="X21" s="92">
        <f t="shared" si="96"/>
        <v>7.3197479999999997</v>
      </c>
      <c r="Y21" s="93">
        <v>7.3683619999999994</v>
      </c>
      <c r="Z21" s="94"/>
      <c r="AA21" s="95">
        <f t="shared" si="97"/>
        <v>7.3683619999999994</v>
      </c>
      <c r="AB21" s="94">
        <v>0</v>
      </c>
      <c r="AC21" s="96">
        <f t="shared" si="98"/>
        <v>7.3683619999999994</v>
      </c>
      <c r="AD21" s="92">
        <f t="shared" si="99"/>
        <v>7.3683619999999994</v>
      </c>
      <c r="AE21" s="93">
        <v>14.767772000000001</v>
      </c>
      <c r="AF21" s="94"/>
      <c r="AG21" s="95">
        <f t="shared" si="100"/>
        <v>14.767772000000001</v>
      </c>
      <c r="AH21" s="94">
        <v>0</v>
      </c>
      <c r="AI21" s="96">
        <f t="shared" si="101"/>
        <v>14.767772000000001</v>
      </c>
      <c r="AJ21" s="92">
        <f t="shared" si="102"/>
        <v>14.767772000000001</v>
      </c>
      <c r="AK21" s="93">
        <v>0</v>
      </c>
      <c r="AL21" s="94"/>
      <c r="AM21" s="95">
        <f t="shared" si="103"/>
        <v>0</v>
      </c>
      <c r="AN21" s="94">
        <v>0</v>
      </c>
      <c r="AO21" s="96">
        <f>'春夏货架（不含3nka）'!AO21</f>
        <v>0</v>
      </c>
      <c r="AP21" s="92">
        <f>'春夏货架（不含3nka）'!AP21</f>
        <v>0</v>
      </c>
      <c r="AQ21" s="93">
        <v>0</v>
      </c>
      <c r="AR21" s="94"/>
      <c r="AS21" s="95">
        <f t="shared" si="104"/>
        <v>0</v>
      </c>
      <c r="AT21" s="94">
        <v>0</v>
      </c>
      <c r="AU21" s="96">
        <f t="shared" si="105"/>
        <v>0</v>
      </c>
      <c r="AV21" s="92">
        <f>'春夏货架（不含3nka）'!AV21</f>
        <v>0</v>
      </c>
      <c r="AW21" s="93">
        <v>0</v>
      </c>
      <c r="AX21" s="94"/>
      <c r="AY21" s="95">
        <f t="shared" si="106"/>
        <v>0</v>
      </c>
      <c r="AZ21" s="94">
        <v>0</v>
      </c>
      <c r="BA21" s="96">
        <f t="shared" si="107"/>
        <v>0</v>
      </c>
      <c r="BB21" s="92">
        <f>'春夏货架（不含3nka）'!BB21</f>
        <v>0</v>
      </c>
      <c r="BC21" s="93"/>
      <c r="BD21" s="94"/>
      <c r="BE21" s="95">
        <f t="shared" si="108"/>
        <v>0</v>
      </c>
      <c r="BF21" s="94">
        <v>0</v>
      </c>
      <c r="BG21" s="96">
        <f t="shared" si="109"/>
        <v>0</v>
      </c>
      <c r="BH21" s="92">
        <f>'春夏货架（不含3nka）'!BH21</f>
        <v>0</v>
      </c>
      <c r="BI21" s="93">
        <v>0</v>
      </c>
      <c r="BJ21" s="94"/>
      <c r="BK21" s="95">
        <f t="shared" si="110"/>
        <v>0</v>
      </c>
      <c r="BL21" s="94">
        <v>0</v>
      </c>
      <c r="BM21" s="96">
        <f t="shared" si="116"/>
        <v>0</v>
      </c>
      <c r="BN21" s="92">
        <f>'春夏货架（不含3nka）'!BN21</f>
        <v>0</v>
      </c>
      <c r="BO21" s="93">
        <v>0</v>
      </c>
      <c r="BP21" s="94">
        <v>0</v>
      </c>
      <c r="BQ21" s="95">
        <f t="shared" si="111"/>
        <v>0</v>
      </c>
      <c r="BR21" s="94">
        <v>0</v>
      </c>
      <c r="BS21" s="96"/>
      <c r="BT21" s="92">
        <f>'春夏货架（不含3nka）'!BT21</f>
        <v>0</v>
      </c>
      <c r="BU21" s="145">
        <f t="shared" si="112"/>
        <v>36.781305000000003</v>
      </c>
      <c r="BV21" s="95">
        <f t="shared" si="113"/>
        <v>0</v>
      </c>
      <c r="BW21" s="95">
        <f t="shared" si="114"/>
        <v>36.781305000000003</v>
      </c>
      <c r="BX21" s="95">
        <f t="shared" si="115"/>
        <v>0.361068</v>
      </c>
      <c r="BY21" s="95">
        <f t="shared" si="115"/>
        <v>36.781305000000003</v>
      </c>
      <c r="BZ21" s="98">
        <f t="shared" si="115"/>
        <v>36.781305000000003</v>
      </c>
      <c r="CA21" s="146">
        <f t="shared" si="30"/>
        <v>36.781305000000003</v>
      </c>
      <c r="CB21" s="146">
        <f t="shared" si="31"/>
        <v>0.361068</v>
      </c>
      <c r="CC21" s="146">
        <f t="shared" si="32"/>
        <v>36.781305000000003</v>
      </c>
      <c r="CD21" s="146">
        <f t="shared" si="33"/>
        <v>0</v>
      </c>
      <c r="CE21" s="146">
        <f t="shared" si="34"/>
        <v>0</v>
      </c>
      <c r="CF21" s="146">
        <f t="shared" si="35"/>
        <v>0</v>
      </c>
    </row>
    <row r="22" spans="1:84" s="127" customFormat="1" outlineLevel="1" x14ac:dyDescent="0.4">
      <c r="A22" s="129" t="s">
        <v>43</v>
      </c>
      <c r="B22" s="128" t="s">
        <v>149</v>
      </c>
      <c r="C22" s="114">
        <v>129.6509575</v>
      </c>
      <c r="D22" s="115">
        <v>45.935863000000005</v>
      </c>
      <c r="E22" s="116">
        <f t="shared" si="86"/>
        <v>129.6509575</v>
      </c>
      <c r="F22" s="117">
        <f t="shared" si="87"/>
        <v>129.6509575</v>
      </c>
      <c r="G22" s="93">
        <v>0</v>
      </c>
      <c r="H22" s="94"/>
      <c r="I22" s="95">
        <f t="shared" si="88"/>
        <v>0</v>
      </c>
      <c r="J22" s="94">
        <v>73.478881999999999</v>
      </c>
      <c r="K22" s="94">
        <f t="shared" si="89"/>
        <v>0</v>
      </c>
      <c r="L22" s="92">
        <f t="shared" si="90"/>
        <v>0</v>
      </c>
      <c r="M22" s="93">
        <v>110.208427</v>
      </c>
      <c r="N22" s="94"/>
      <c r="O22" s="95">
        <f t="shared" si="91"/>
        <v>110.208427</v>
      </c>
      <c r="P22" s="94">
        <v>2.2011910000000001</v>
      </c>
      <c r="Q22" s="94">
        <f t="shared" si="92"/>
        <v>110.208427</v>
      </c>
      <c r="R22" s="92">
        <f t="shared" si="93"/>
        <v>110.208427</v>
      </c>
      <c r="S22" s="93">
        <v>107.49004099999999</v>
      </c>
      <c r="T22" s="94"/>
      <c r="U22" s="95">
        <f t="shared" si="94"/>
        <v>107.49004099999999</v>
      </c>
      <c r="V22" s="94">
        <v>-20.372702</v>
      </c>
      <c r="W22" s="96">
        <f t="shared" si="95"/>
        <v>107.49004099999999</v>
      </c>
      <c r="X22" s="92">
        <f t="shared" si="96"/>
        <v>107.49004099999999</v>
      </c>
      <c r="Y22" s="93">
        <f>116.1121115+15975/20000</f>
        <v>116.9108615</v>
      </c>
      <c r="Z22" s="94"/>
      <c r="AA22" s="95">
        <f t="shared" si="97"/>
        <v>116.9108615</v>
      </c>
      <c r="AB22" s="94">
        <v>0</v>
      </c>
      <c r="AC22" s="96">
        <f t="shared" si="98"/>
        <v>116.9108615</v>
      </c>
      <c r="AD22" s="92">
        <f t="shared" si="99"/>
        <v>116.9108615</v>
      </c>
      <c r="AE22" s="93">
        <v>100.261303</v>
      </c>
      <c r="AF22" s="94"/>
      <c r="AG22" s="95">
        <f t="shared" si="100"/>
        <v>100.261303</v>
      </c>
      <c r="AH22" s="94">
        <v>0</v>
      </c>
      <c r="AI22" s="96">
        <f t="shared" si="101"/>
        <v>100.261303</v>
      </c>
      <c r="AJ22" s="92">
        <f t="shared" si="102"/>
        <v>100.261303</v>
      </c>
      <c r="AK22" s="93">
        <v>30.295648111295101</v>
      </c>
      <c r="AL22" s="94"/>
      <c r="AM22" s="95">
        <f t="shared" si="103"/>
        <v>30.295648111295101</v>
      </c>
      <c r="AN22" s="94">
        <v>195.05994942999999</v>
      </c>
      <c r="AO22" s="96">
        <f>'春夏货架（不含3nka）'!AO22</f>
        <v>36.568851509164951</v>
      </c>
      <c r="AP22" s="92">
        <f>'春夏货架（不含3nka）'!AP22</f>
        <v>36.568851509164951</v>
      </c>
      <c r="AQ22" s="93">
        <v>33.235564621767821</v>
      </c>
      <c r="AR22" s="94"/>
      <c r="AS22" s="95">
        <f t="shared" si="104"/>
        <v>33.235564621767821</v>
      </c>
      <c r="AT22" s="94">
        <v>60.003774999999997</v>
      </c>
      <c r="AU22" s="96">
        <f t="shared" si="105"/>
        <v>40.404801405486069</v>
      </c>
      <c r="AV22" s="92">
        <f>'春夏货架（不含3nka）'!AV22</f>
        <v>40.404801405486069</v>
      </c>
      <c r="AW22" s="93">
        <v>39.839521327299877</v>
      </c>
      <c r="AX22" s="94"/>
      <c r="AY22" s="95">
        <f t="shared" si="106"/>
        <v>39.839521327299877</v>
      </c>
      <c r="AZ22" s="94">
        <v>61.805219999999998</v>
      </c>
      <c r="BA22" s="96">
        <f t="shared" si="107"/>
        <v>40.404801405486069</v>
      </c>
      <c r="BB22" s="92">
        <f>'春夏货架（不含3nka）'!BB22</f>
        <v>40.404801405486069</v>
      </c>
      <c r="BC22" s="93">
        <v>70.827823340000009</v>
      </c>
      <c r="BD22" s="94"/>
      <c r="BE22" s="95">
        <f t="shared" si="108"/>
        <v>70.827823340000009</v>
      </c>
      <c r="BF22" s="94">
        <v>69.973141876</v>
      </c>
      <c r="BG22" s="96">
        <f t="shared" si="109"/>
        <v>40.404801405486069</v>
      </c>
      <c r="BH22" s="92">
        <f>'春夏货架（不含3nka）'!BH22</f>
        <v>40.404801405486069</v>
      </c>
      <c r="BI22" s="93">
        <v>52.541729230000008</v>
      </c>
      <c r="BJ22" s="94"/>
      <c r="BK22" s="95">
        <f t="shared" si="110"/>
        <v>52.541729230000008</v>
      </c>
      <c r="BL22" s="94">
        <v>71.064708999999993</v>
      </c>
      <c r="BM22" s="96">
        <f t="shared" si="116"/>
        <v>40.404801405486069</v>
      </c>
      <c r="BN22" s="92">
        <f>'春夏货架（不含3nka）'!BN22</f>
        <v>40.404801405486069</v>
      </c>
      <c r="BO22" s="93">
        <v>108.72498521000003</v>
      </c>
      <c r="BP22" s="94">
        <v>0</v>
      </c>
      <c r="BQ22" s="95">
        <f t="shared" si="111"/>
        <v>108.72498521000003</v>
      </c>
      <c r="BR22" s="94">
        <v>141.08848303799999</v>
      </c>
      <c r="BS22" s="96">
        <f>[3]人资差旅分摊!$C$5+[2]春夏合计!$O$74</f>
        <v>75.408493601867065</v>
      </c>
      <c r="BT22" s="92">
        <f>'春夏货架（不含3nka）'!BT22</f>
        <v>40.404801405486069</v>
      </c>
      <c r="BU22" s="145">
        <f t="shared" si="112"/>
        <v>899.98686184036285</v>
      </c>
      <c r="BV22" s="95">
        <f t="shared" si="113"/>
        <v>0</v>
      </c>
      <c r="BW22" s="95">
        <f t="shared" si="114"/>
        <v>899.98686184036285</v>
      </c>
      <c r="BX22" s="95">
        <f t="shared" si="115"/>
        <v>700.23851234400013</v>
      </c>
      <c r="BY22" s="95">
        <f t="shared" si="115"/>
        <v>838.11814073297637</v>
      </c>
      <c r="BZ22" s="98">
        <f t="shared" si="115"/>
        <v>803.11444853659532</v>
      </c>
      <c r="CA22" s="146">
        <f t="shared" si="30"/>
        <v>899.98686184036285</v>
      </c>
      <c r="CB22" s="146">
        <f t="shared" si="31"/>
        <v>700.23851234400013</v>
      </c>
      <c r="CC22" s="146">
        <f t="shared" si="32"/>
        <v>803.11444853659532</v>
      </c>
      <c r="CD22" s="146">
        <f t="shared" si="33"/>
        <v>0</v>
      </c>
      <c r="CE22" s="146">
        <f t="shared" si="34"/>
        <v>0</v>
      </c>
      <c r="CF22" s="146">
        <f t="shared" si="35"/>
        <v>0</v>
      </c>
    </row>
    <row r="23" spans="1:84" s="127" customFormat="1" outlineLevel="1" x14ac:dyDescent="0.4">
      <c r="A23" s="129" t="s">
        <v>44</v>
      </c>
      <c r="B23" s="130" t="s">
        <v>10</v>
      </c>
      <c r="C23" s="114">
        <v>0</v>
      </c>
      <c r="D23" s="115">
        <v>0.97234599999999993</v>
      </c>
      <c r="E23" s="116">
        <f t="shared" si="86"/>
        <v>0</v>
      </c>
      <c r="F23" s="117">
        <f t="shared" si="87"/>
        <v>0</v>
      </c>
      <c r="G23" s="93">
        <v>0</v>
      </c>
      <c r="H23" s="94"/>
      <c r="I23" s="95">
        <f t="shared" si="88"/>
        <v>0</v>
      </c>
      <c r="J23" s="94">
        <v>0</v>
      </c>
      <c r="K23" s="94">
        <f t="shared" si="89"/>
        <v>0</v>
      </c>
      <c r="L23" s="92">
        <f t="shared" si="90"/>
        <v>0</v>
      </c>
      <c r="M23" s="93">
        <v>0</v>
      </c>
      <c r="N23" s="94"/>
      <c r="O23" s="95">
        <f t="shared" si="91"/>
        <v>0</v>
      </c>
      <c r="P23" s="94">
        <v>0.90027400000000002</v>
      </c>
      <c r="Q23" s="94">
        <f t="shared" si="92"/>
        <v>0</v>
      </c>
      <c r="R23" s="92">
        <f t="shared" si="93"/>
        <v>0</v>
      </c>
      <c r="S23" s="93"/>
      <c r="T23" s="94"/>
      <c r="U23" s="95">
        <f t="shared" si="94"/>
        <v>0</v>
      </c>
      <c r="V23" s="94">
        <v>0</v>
      </c>
      <c r="W23" s="96">
        <f t="shared" si="95"/>
        <v>0</v>
      </c>
      <c r="X23" s="92">
        <f t="shared" si="96"/>
        <v>0</v>
      </c>
      <c r="Y23" s="93"/>
      <c r="Z23" s="94"/>
      <c r="AA23" s="95">
        <f t="shared" si="97"/>
        <v>0</v>
      </c>
      <c r="AB23" s="94">
        <v>0</v>
      </c>
      <c r="AC23" s="96">
        <f t="shared" si="98"/>
        <v>0</v>
      </c>
      <c r="AD23" s="92">
        <f t="shared" si="99"/>
        <v>0</v>
      </c>
      <c r="AE23" s="93">
        <v>0</v>
      </c>
      <c r="AF23" s="94"/>
      <c r="AG23" s="95">
        <f t="shared" si="100"/>
        <v>0</v>
      </c>
      <c r="AH23" s="94">
        <v>0</v>
      </c>
      <c r="AI23" s="96">
        <f t="shared" si="101"/>
        <v>0</v>
      </c>
      <c r="AJ23" s="92">
        <f t="shared" si="102"/>
        <v>0</v>
      </c>
      <c r="AK23" s="93">
        <v>0</v>
      </c>
      <c r="AL23" s="94"/>
      <c r="AM23" s="95">
        <f t="shared" si="103"/>
        <v>0</v>
      </c>
      <c r="AN23" s="94">
        <v>0</v>
      </c>
      <c r="AO23" s="96">
        <f>'春夏货架（不含3nka）'!AO23</f>
        <v>10.5</v>
      </c>
      <c r="AP23" s="92">
        <f>'春夏货架（不含3nka）'!AP23</f>
        <v>10.5</v>
      </c>
      <c r="AQ23" s="93">
        <v>0</v>
      </c>
      <c r="AR23" s="94"/>
      <c r="AS23" s="95">
        <f t="shared" si="104"/>
        <v>0</v>
      </c>
      <c r="AT23" s="94">
        <v>0</v>
      </c>
      <c r="AU23" s="96">
        <f t="shared" si="105"/>
        <v>10.5</v>
      </c>
      <c r="AV23" s="92">
        <f>'春夏货架（不含3nka）'!AV23</f>
        <v>10.5</v>
      </c>
      <c r="AW23" s="93">
        <v>0</v>
      </c>
      <c r="AX23" s="94"/>
      <c r="AY23" s="95">
        <f t="shared" si="106"/>
        <v>0</v>
      </c>
      <c r="AZ23" s="94">
        <v>0</v>
      </c>
      <c r="BA23" s="96">
        <f t="shared" si="107"/>
        <v>10.5</v>
      </c>
      <c r="BB23" s="92">
        <f>'春夏货架（不含3nka）'!BB23</f>
        <v>10.5</v>
      </c>
      <c r="BC23" s="93">
        <v>4.3078999999999999E-2</v>
      </c>
      <c r="BD23" s="94"/>
      <c r="BE23" s="95">
        <f t="shared" si="108"/>
        <v>4.3078999999999999E-2</v>
      </c>
      <c r="BF23" s="94">
        <v>0</v>
      </c>
      <c r="BG23" s="96">
        <f t="shared" si="109"/>
        <v>10.5</v>
      </c>
      <c r="BH23" s="92">
        <f>'春夏货架（不含3nka）'!BH23</f>
        <v>10.5</v>
      </c>
      <c r="BI23" s="93">
        <v>0.17868285999999997</v>
      </c>
      <c r="BJ23" s="94"/>
      <c r="BK23" s="95">
        <f t="shared" si="110"/>
        <v>0.17868285999999997</v>
      </c>
      <c r="BL23" s="94">
        <v>0</v>
      </c>
      <c r="BM23" s="96">
        <f t="shared" si="116"/>
        <v>10.5</v>
      </c>
      <c r="BN23" s="92">
        <f>'春夏货架（不含3nka）'!BN23</f>
        <v>10.5</v>
      </c>
      <c r="BO23" s="93">
        <v>0.1262304561</v>
      </c>
      <c r="BP23" s="94">
        <v>0</v>
      </c>
      <c r="BQ23" s="95">
        <f t="shared" si="111"/>
        <v>0.1262304561</v>
      </c>
      <c r="BR23" s="94">
        <v>0</v>
      </c>
      <c r="BS23" s="96">
        <f>BT23</f>
        <v>10.5</v>
      </c>
      <c r="BT23" s="92">
        <f>'春夏货架（不含3nka）'!BT23</f>
        <v>10.5</v>
      </c>
      <c r="BU23" s="145">
        <f t="shared" si="112"/>
        <v>0.34799231609999998</v>
      </c>
      <c r="BV23" s="95">
        <f t="shared" si="113"/>
        <v>0</v>
      </c>
      <c r="BW23" s="95">
        <f t="shared" si="114"/>
        <v>0.34799231609999998</v>
      </c>
      <c r="BX23" s="95">
        <f t="shared" si="115"/>
        <v>1.87262</v>
      </c>
      <c r="BY23" s="95">
        <f t="shared" si="115"/>
        <v>63</v>
      </c>
      <c r="BZ23" s="98">
        <f t="shared" si="115"/>
        <v>63</v>
      </c>
      <c r="CA23" s="146">
        <f t="shared" si="30"/>
        <v>0.34799231609999998</v>
      </c>
      <c r="CB23" s="146">
        <f t="shared" si="31"/>
        <v>1.87262</v>
      </c>
      <c r="CC23" s="146">
        <f t="shared" si="32"/>
        <v>63</v>
      </c>
      <c r="CD23" s="146">
        <f t="shared" si="33"/>
        <v>0</v>
      </c>
      <c r="CE23" s="146">
        <f t="shared" si="34"/>
        <v>0</v>
      </c>
      <c r="CF23" s="146">
        <f t="shared" si="35"/>
        <v>0</v>
      </c>
    </row>
    <row r="24" spans="1:84" s="127" customFormat="1" outlineLevel="1" x14ac:dyDescent="0.4">
      <c r="A24" s="129" t="s">
        <v>45</v>
      </c>
      <c r="B24" s="131" t="s">
        <v>7</v>
      </c>
      <c r="C24" s="114">
        <v>9.0859270000000052</v>
      </c>
      <c r="D24" s="115">
        <v>31.308874000000007</v>
      </c>
      <c r="E24" s="116">
        <f t="shared" si="86"/>
        <v>9.0859270000000052</v>
      </c>
      <c r="F24" s="117">
        <f t="shared" si="87"/>
        <v>9.0859270000000052</v>
      </c>
      <c r="G24" s="93">
        <v>4.9479089999999992</v>
      </c>
      <c r="H24" s="94"/>
      <c r="I24" s="95">
        <f t="shared" si="88"/>
        <v>4.9479089999999992</v>
      </c>
      <c r="J24" s="94">
        <v>20.547794</v>
      </c>
      <c r="K24" s="94">
        <f t="shared" si="89"/>
        <v>4.9479089999999992</v>
      </c>
      <c r="L24" s="92">
        <f t="shared" si="90"/>
        <v>4.9479089999999992</v>
      </c>
      <c r="M24" s="93">
        <v>14.236619000000001</v>
      </c>
      <c r="N24" s="94"/>
      <c r="O24" s="95">
        <f t="shared" si="91"/>
        <v>14.236619000000001</v>
      </c>
      <c r="P24" s="94">
        <v>42.358820000000001</v>
      </c>
      <c r="Q24" s="94">
        <f t="shared" si="92"/>
        <v>14.236619000000001</v>
      </c>
      <c r="R24" s="92">
        <f t="shared" si="93"/>
        <v>14.236619000000001</v>
      </c>
      <c r="S24" s="93">
        <v>9.5166089999999972</v>
      </c>
      <c r="T24" s="94"/>
      <c r="U24" s="95">
        <f t="shared" si="94"/>
        <v>9.5166089999999972</v>
      </c>
      <c r="V24" s="94">
        <v>14.331033999999999</v>
      </c>
      <c r="W24" s="96">
        <f t="shared" si="95"/>
        <v>9.5166089999999972</v>
      </c>
      <c r="X24" s="92">
        <f t="shared" si="96"/>
        <v>9.5166089999999972</v>
      </c>
      <c r="Y24" s="93">
        <v>10.015535</v>
      </c>
      <c r="Z24" s="94"/>
      <c r="AA24" s="95">
        <f t="shared" si="97"/>
        <v>10.015535</v>
      </c>
      <c r="AB24" s="94">
        <v>24.301186999999999</v>
      </c>
      <c r="AC24" s="96">
        <f t="shared" si="98"/>
        <v>10.015535</v>
      </c>
      <c r="AD24" s="92">
        <f t="shared" si="99"/>
        <v>10.015535</v>
      </c>
      <c r="AE24" s="93">
        <v>6.9391020000000019</v>
      </c>
      <c r="AF24" s="94"/>
      <c r="AG24" s="95">
        <f t="shared" si="100"/>
        <v>6.9391020000000019</v>
      </c>
      <c r="AH24" s="94">
        <v>16.342234000000001</v>
      </c>
      <c r="AI24" s="96">
        <f t="shared" si="101"/>
        <v>6.9391020000000019</v>
      </c>
      <c r="AJ24" s="92">
        <f t="shared" si="102"/>
        <v>6.9391020000000019</v>
      </c>
      <c r="AK24" s="93">
        <v>-0.52863599999999911</v>
      </c>
      <c r="AL24" s="94"/>
      <c r="AM24" s="95">
        <f t="shared" si="103"/>
        <v>-0.52863599999999911</v>
      </c>
      <c r="AN24" s="94">
        <v>18.171014000000003</v>
      </c>
      <c r="AO24" s="96">
        <f>'春夏货架（不含3nka）'!AO24</f>
        <v>16.669209508830381</v>
      </c>
      <c r="AP24" s="92">
        <f>'春夏货架（不含3nka）'!AP24</f>
        <v>16.669209508830381</v>
      </c>
      <c r="AQ24" s="93">
        <v>7.3900349999999966</v>
      </c>
      <c r="AR24" s="94"/>
      <c r="AS24" s="95">
        <f t="shared" si="104"/>
        <v>7.3900349999999966</v>
      </c>
      <c r="AT24" s="94">
        <v>15.916716000000003</v>
      </c>
      <c r="AU24" s="96">
        <f t="shared" si="105"/>
        <v>7.4619469026548675</v>
      </c>
      <c r="AV24" s="92">
        <f>'春夏货架（不含3nka）'!AV24</f>
        <v>7.4619469026548675</v>
      </c>
      <c r="AW24" s="93">
        <v>2.5447590000000004</v>
      </c>
      <c r="AX24" s="94"/>
      <c r="AY24" s="95">
        <f t="shared" si="106"/>
        <v>2.5447590000000004</v>
      </c>
      <c r="AZ24" s="94">
        <v>20.5549</v>
      </c>
      <c r="BA24" s="96">
        <f t="shared" si="107"/>
        <v>8.2619469026548682</v>
      </c>
      <c r="BB24" s="92">
        <f>'春夏货架（不含3nka）'!BB24</f>
        <v>8.2619469026548682</v>
      </c>
      <c r="BC24" s="93">
        <v>23.694127350000002</v>
      </c>
      <c r="BD24" s="94"/>
      <c r="BE24" s="95">
        <f t="shared" si="108"/>
        <v>23.694127350000002</v>
      </c>
      <c r="BF24" s="94">
        <v>11.594087</v>
      </c>
      <c r="BG24" s="96">
        <f t="shared" si="109"/>
        <v>9.0619469026548671</v>
      </c>
      <c r="BH24" s="92">
        <f>'春夏货架（不含3nka）'!BH24</f>
        <v>9.0619469026548671</v>
      </c>
      <c r="BI24" s="93">
        <v>10.11905125</v>
      </c>
      <c r="BJ24" s="94"/>
      <c r="BK24" s="95">
        <f t="shared" si="110"/>
        <v>10.11905125</v>
      </c>
      <c r="BL24" s="94">
        <v>14.066947999999998</v>
      </c>
      <c r="BM24" s="96">
        <f t="shared" si="116"/>
        <v>9.0619469026548671</v>
      </c>
      <c r="BN24" s="92">
        <f>'春夏货架（不含3nka）'!BN24</f>
        <v>9.0619469026548671</v>
      </c>
      <c r="BO24" s="93">
        <v>1.7692909556999998</v>
      </c>
      <c r="BP24" s="94">
        <v>0</v>
      </c>
      <c r="BQ24" s="95">
        <f t="shared" si="111"/>
        <v>1.7692909556999998</v>
      </c>
      <c r="BR24" s="94">
        <v>13.756518999999997</v>
      </c>
      <c r="BS24" s="96">
        <f>'[3]表1.年度预算工具 '!$R$45</f>
        <v>14.40389294403893</v>
      </c>
      <c r="BT24" s="92">
        <f>'春夏货架（不含3nka）'!BT24</f>
        <v>9.0619469026548671</v>
      </c>
      <c r="BU24" s="145">
        <f t="shared" si="112"/>
        <v>99.730328555699998</v>
      </c>
      <c r="BV24" s="95">
        <f t="shared" si="113"/>
        <v>0</v>
      </c>
      <c r="BW24" s="95">
        <f t="shared" si="114"/>
        <v>99.730328555699998</v>
      </c>
      <c r="BX24" s="95">
        <f t="shared" si="115"/>
        <v>243.25012700000002</v>
      </c>
      <c r="BY24" s="95">
        <f t="shared" si="115"/>
        <v>119.66259106348879</v>
      </c>
      <c r="BZ24" s="98">
        <f t="shared" si="115"/>
        <v>114.32064502210473</v>
      </c>
      <c r="CA24" s="146">
        <f t="shared" si="30"/>
        <v>99.730328555700012</v>
      </c>
      <c r="CB24" s="146">
        <f t="shared" si="31"/>
        <v>243.25012700000002</v>
      </c>
      <c r="CC24" s="146">
        <f t="shared" si="32"/>
        <v>114.32064502210473</v>
      </c>
      <c r="CD24" s="146">
        <f t="shared" si="33"/>
        <v>0</v>
      </c>
      <c r="CE24" s="146">
        <f t="shared" si="34"/>
        <v>0</v>
      </c>
      <c r="CF24" s="146">
        <f t="shared" si="35"/>
        <v>0</v>
      </c>
    </row>
    <row r="25" spans="1:84" s="127" customFormat="1" outlineLevel="1" x14ac:dyDescent="0.4">
      <c r="A25" s="132" t="s">
        <v>46</v>
      </c>
      <c r="B25" s="131" t="s">
        <v>19</v>
      </c>
      <c r="C25" s="114">
        <v>0.70781200000000011</v>
      </c>
      <c r="D25" s="115">
        <v>0</v>
      </c>
      <c r="E25" s="116">
        <f t="shared" si="86"/>
        <v>0.70781200000000011</v>
      </c>
      <c r="F25" s="117">
        <f t="shared" si="87"/>
        <v>0.70781200000000011</v>
      </c>
      <c r="G25" s="93">
        <v>0.70784499999999995</v>
      </c>
      <c r="H25" s="94"/>
      <c r="I25" s="95">
        <f t="shared" si="88"/>
        <v>0.70784499999999995</v>
      </c>
      <c r="J25" s="94">
        <v>0</v>
      </c>
      <c r="K25" s="94">
        <f t="shared" si="89"/>
        <v>0.70784499999999995</v>
      </c>
      <c r="L25" s="92">
        <f t="shared" si="90"/>
        <v>0.70784499999999995</v>
      </c>
      <c r="M25" s="93">
        <v>0</v>
      </c>
      <c r="N25" s="94"/>
      <c r="O25" s="95">
        <f t="shared" si="91"/>
        <v>0</v>
      </c>
      <c r="P25" s="94">
        <v>0</v>
      </c>
      <c r="Q25" s="94">
        <f t="shared" si="92"/>
        <v>0</v>
      </c>
      <c r="R25" s="92">
        <f t="shared" si="93"/>
        <v>0</v>
      </c>
      <c r="S25" s="93"/>
      <c r="T25" s="94"/>
      <c r="U25" s="95">
        <f t="shared" si="94"/>
        <v>0</v>
      </c>
      <c r="V25" s="94">
        <v>0</v>
      </c>
      <c r="W25" s="96">
        <f t="shared" si="95"/>
        <v>0</v>
      </c>
      <c r="X25" s="92">
        <f t="shared" si="96"/>
        <v>0</v>
      </c>
      <c r="Y25" s="93"/>
      <c r="Z25" s="94"/>
      <c r="AA25" s="95">
        <f t="shared" si="97"/>
        <v>0</v>
      </c>
      <c r="AB25" s="94">
        <v>0</v>
      </c>
      <c r="AC25" s="96">
        <f t="shared" si="98"/>
        <v>0</v>
      </c>
      <c r="AD25" s="92">
        <f t="shared" si="99"/>
        <v>0</v>
      </c>
      <c r="AE25" s="93">
        <v>0</v>
      </c>
      <c r="AF25" s="94"/>
      <c r="AG25" s="95">
        <f t="shared" si="100"/>
        <v>0</v>
      </c>
      <c r="AH25" s="94">
        <v>0</v>
      </c>
      <c r="AI25" s="96">
        <f t="shared" si="101"/>
        <v>0</v>
      </c>
      <c r="AJ25" s="92">
        <f t="shared" si="102"/>
        <v>0</v>
      </c>
      <c r="AK25" s="93">
        <v>0</v>
      </c>
      <c r="AL25" s="94"/>
      <c r="AM25" s="95">
        <f t="shared" si="103"/>
        <v>0</v>
      </c>
      <c r="AN25" s="94">
        <v>1.1817360000000003</v>
      </c>
      <c r="AO25" s="96">
        <f>'春夏货架（不含3nka）'!AO25</f>
        <v>0</v>
      </c>
      <c r="AP25" s="92">
        <f>'春夏货架（不含3nka）'!AP25</f>
        <v>0</v>
      </c>
      <c r="AQ25" s="93">
        <v>0</v>
      </c>
      <c r="AR25" s="94"/>
      <c r="AS25" s="95">
        <f t="shared" si="104"/>
        <v>0</v>
      </c>
      <c r="AT25" s="94">
        <v>0.77138700000000027</v>
      </c>
      <c r="AU25" s="96">
        <f t="shared" si="105"/>
        <v>0</v>
      </c>
      <c r="AV25" s="92">
        <f>'春夏货架（不含3nka）'!AV25</f>
        <v>0</v>
      </c>
      <c r="AW25" s="93">
        <v>0</v>
      </c>
      <c r="AX25" s="94"/>
      <c r="AY25" s="95">
        <f t="shared" si="106"/>
        <v>0</v>
      </c>
      <c r="AZ25" s="94">
        <v>0.65105500000000061</v>
      </c>
      <c r="BA25" s="96">
        <f t="shared" si="107"/>
        <v>0</v>
      </c>
      <c r="BB25" s="92">
        <f>'春夏货架（不含3nka）'!BB25</f>
        <v>0</v>
      </c>
      <c r="BC25" s="93">
        <v>4.7260399999999999E-3</v>
      </c>
      <c r="BD25" s="94"/>
      <c r="BE25" s="95">
        <f t="shared" si="108"/>
        <v>4.7260399999999999E-3</v>
      </c>
      <c r="BF25" s="94">
        <v>0.65103000000000022</v>
      </c>
      <c r="BG25" s="96">
        <f t="shared" si="109"/>
        <v>0</v>
      </c>
      <c r="BH25" s="92">
        <f>'春夏货架（不含3nka）'!BH25</f>
        <v>0</v>
      </c>
      <c r="BI25" s="93">
        <v>0</v>
      </c>
      <c r="BJ25" s="94"/>
      <c r="BK25" s="95">
        <f t="shared" si="110"/>
        <v>0</v>
      </c>
      <c r="BL25" s="94">
        <v>0.65106100000000011</v>
      </c>
      <c r="BM25" s="96">
        <f t="shared" si="116"/>
        <v>0</v>
      </c>
      <c r="BN25" s="92">
        <f>'春夏货架（不含3nka）'!BN25</f>
        <v>0</v>
      </c>
      <c r="BO25" s="93">
        <v>-0.19396216000000002</v>
      </c>
      <c r="BP25" s="94">
        <v>0</v>
      </c>
      <c r="BQ25" s="95">
        <f t="shared" si="111"/>
        <v>-0.19396216000000002</v>
      </c>
      <c r="BR25" s="94">
        <v>0.70781600000000022</v>
      </c>
      <c r="BS25" s="96"/>
      <c r="BT25" s="92">
        <f>'春夏货架（不含3nka）'!BT25</f>
        <v>0</v>
      </c>
      <c r="BU25" s="145">
        <f t="shared" si="112"/>
        <v>1.22642088</v>
      </c>
      <c r="BV25" s="95">
        <f t="shared" si="113"/>
        <v>0</v>
      </c>
      <c r="BW25" s="95">
        <f t="shared" si="114"/>
        <v>1.22642088</v>
      </c>
      <c r="BX25" s="95">
        <f t="shared" si="115"/>
        <v>4.614085000000002</v>
      </c>
      <c r="BY25" s="95">
        <f t="shared" si="115"/>
        <v>1.4156569999999999</v>
      </c>
      <c r="BZ25" s="98">
        <f t="shared" si="115"/>
        <v>1.4156569999999999</v>
      </c>
      <c r="CA25" s="146">
        <f t="shared" si="30"/>
        <v>1.2264208799999998</v>
      </c>
      <c r="CB25" s="146">
        <f t="shared" si="31"/>
        <v>4.614085000000002</v>
      </c>
      <c r="CC25" s="146">
        <f t="shared" si="32"/>
        <v>1.4156569999999999</v>
      </c>
      <c r="CD25" s="146">
        <f t="shared" si="33"/>
        <v>0</v>
      </c>
      <c r="CE25" s="146">
        <f t="shared" si="34"/>
        <v>0</v>
      </c>
      <c r="CF25" s="146">
        <f t="shared" si="35"/>
        <v>0</v>
      </c>
    </row>
    <row r="26" spans="1:84" s="127" customFormat="1" outlineLevel="1" x14ac:dyDescent="0.4">
      <c r="A26" s="132" t="s">
        <v>47</v>
      </c>
      <c r="B26" s="131" t="s">
        <v>15</v>
      </c>
      <c r="C26" s="114">
        <v>0</v>
      </c>
      <c r="D26" s="115">
        <v>0</v>
      </c>
      <c r="E26" s="116">
        <f t="shared" si="86"/>
        <v>0</v>
      </c>
      <c r="F26" s="117">
        <f t="shared" si="87"/>
        <v>0</v>
      </c>
      <c r="G26" s="93">
        <v>0</v>
      </c>
      <c r="H26" s="94"/>
      <c r="I26" s="95">
        <f t="shared" si="88"/>
        <v>0</v>
      </c>
      <c r="J26" s="94">
        <v>0</v>
      </c>
      <c r="K26" s="94">
        <f t="shared" si="89"/>
        <v>0</v>
      </c>
      <c r="L26" s="92">
        <f t="shared" si="90"/>
        <v>0</v>
      </c>
      <c r="M26" s="93">
        <v>0</v>
      </c>
      <c r="N26" s="94"/>
      <c r="O26" s="95">
        <f t="shared" si="91"/>
        <v>0</v>
      </c>
      <c r="P26" s="94">
        <v>0</v>
      </c>
      <c r="Q26" s="94">
        <f t="shared" si="92"/>
        <v>0</v>
      </c>
      <c r="R26" s="92">
        <f t="shared" si="93"/>
        <v>0</v>
      </c>
      <c r="S26" s="93"/>
      <c r="T26" s="94"/>
      <c r="U26" s="95">
        <f t="shared" si="94"/>
        <v>0</v>
      </c>
      <c r="V26" s="94">
        <v>0</v>
      </c>
      <c r="W26" s="96">
        <f t="shared" si="95"/>
        <v>0</v>
      </c>
      <c r="X26" s="92">
        <f t="shared" si="96"/>
        <v>0</v>
      </c>
      <c r="Y26" s="93"/>
      <c r="Z26" s="94"/>
      <c r="AA26" s="95">
        <f t="shared" si="97"/>
        <v>0</v>
      </c>
      <c r="AB26" s="94">
        <v>0</v>
      </c>
      <c r="AC26" s="96">
        <f t="shared" si="98"/>
        <v>0</v>
      </c>
      <c r="AD26" s="92">
        <f t="shared" si="99"/>
        <v>0</v>
      </c>
      <c r="AE26" s="93">
        <v>0</v>
      </c>
      <c r="AF26" s="94"/>
      <c r="AG26" s="95">
        <f t="shared" si="100"/>
        <v>0</v>
      </c>
      <c r="AH26" s="94">
        <v>0</v>
      </c>
      <c r="AI26" s="96">
        <f t="shared" si="101"/>
        <v>0</v>
      </c>
      <c r="AJ26" s="92">
        <f t="shared" si="102"/>
        <v>0</v>
      </c>
      <c r="AK26" s="93">
        <v>0</v>
      </c>
      <c r="AL26" s="94"/>
      <c r="AM26" s="95">
        <f t="shared" si="103"/>
        <v>0</v>
      </c>
      <c r="AN26" s="94">
        <v>0</v>
      </c>
      <c r="AO26" s="96">
        <f>'春夏货架（不含3nka）'!AO26</f>
        <v>0</v>
      </c>
      <c r="AP26" s="92">
        <f>'春夏货架（不含3nka）'!AP26</f>
        <v>0</v>
      </c>
      <c r="AQ26" s="93">
        <v>0</v>
      </c>
      <c r="AR26" s="94"/>
      <c r="AS26" s="95">
        <f t="shared" si="104"/>
        <v>0</v>
      </c>
      <c r="AT26" s="94">
        <v>0</v>
      </c>
      <c r="AU26" s="96">
        <f t="shared" si="105"/>
        <v>0</v>
      </c>
      <c r="AV26" s="92">
        <f>'春夏货架（不含3nka）'!AV26</f>
        <v>0</v>
      </c>
      <c r="AW26" s="93">
        <v>0</v>
      </c>
      <c r="AX26" s="94"/>
      <c r="AY26" s="95">
        <f t="shared" si="106"/>
        <v>0</v>
      </c>
      <c r="AZ26" s="94">
        <v>0</v>
      </c>
      <c r="BA26" s="96">
        <f t="shared" si="107"/>
        <v>0</v>
      </c>
      <c r="BB26" s="92">
        <f>'春夏货架（不含3nka）'!BB26</f>
        <v>0</v>
      </c>
      <c r="BC26" s="93"/>
      <c r="BD26" s="94"/>
      <c r="BE26" s="95">
        <f t="shared" si="108"/>
        <v>0</v>
      </c>
      <c r="BF26" s="94">
        <v>0</v>
      </c>
      <c r="BG26" s="96">
        <f t="shared" si="109"/>
        <v>0</v>
      </c>
      <c r="BH26" s="92">
        <f>'春夏货架（不含3nka）'!BH26</f>
        <v>0</v>
      </c>
      <c r="BI26" s="93">
        <v>0</v>
      </c>
      <c r="BJ26" s="94"/>
      <c r="BK26" s="95">
        <f t="shared" si="110"/>
        <v>0</v>
      </c>
      <c r="BL26" s="94">
        <v>0</v>
      </c>
      <c r="BM26" s="96">
        <f t="shared" si="116"/>
        <v>0</v>
      </c>
      <c r="BN26" s="92">
        <f>'春夏货架（不含3nka）'!BN26</f>
        <v>0</v>
      </c>
      <c r="BO26" s="93">
        <v>2.4000000000000001E-5</v>
      </c>
      <c r="BP26" s="94">
        <v>0</v>
      </c>
      <c r="BQ26" s="95">
        <f t="shared" si="111"/>
        <v>2.4000000000000001E-5</v>
      </c>
      <c r="BR26" s="94">
        <v>0</v>
      </c>
      <c r="BS26" s="96"/>
      <c r="BT26" s="92">
        <f>'春夏货架（不含3nka）'!BT26</f>
        <v>0</v>
      </c>
      <c r="BU26" s="145">
        <f t="shared" si="112"/>
        <v>2.4000000000000001E-5</v>
      </c>
      <c r="BV26" s="95">
        <f t="shared" si="113"/>
        <v>0</v>
      </c>
      <c r="BW26" s="95">
        <f t="shared" si="114"/>
        <v>2.4000000000000001E-5</v>
      </c>
      <c r="BX26" s="95">
        <f t="shared" si="115"/>
        <v>0</v>
      </c>
      <c r="BY26" s="95">
        <f t="shared" si="115"/>
        <v>0</v>
      </c>
      <c r="BZ26" s="98">
        <f t="shared" si="115"/>
        <v>0</v>
      </c>
      <c r="CA26" s="146">
        <f t="shared" si="30"/>
        <v>2.4000000000000001E-5</v>
      </c>
      <c r="CB26" s="146">
        <f t="shared" si="31"/>
        <v>0</v>
      </c>
      <c r="CC26" s="146">
        <f t="shared" si="32"/>
        <v>0</v>
      </c>
      <c r="CD26" s="146">
        <f t="shared" si="33"/>
        <v>0</v>
      </c>
      <c r="CE26" s="146">
        <f t="shared" si="34"/>
        <v>0</v>
      </c>
      <c r="CF26" s="146">
        <f t="shared" si="35"/>
        <v>0</v>
      </c>
    </row>
    <row r="27" spans="1:84" s="127" customFormat="1" outlineLevel="1" x14ac:dyDescent="0.4">
      <c r="A27" s="132" t="s">
        <v>48</v>
      </c>
      <c r="B27" s="131" t="s">
        <v>33</v>
      </c>
      <c r="C27" s="114">
        <v>0</v>
      </c>
      <c r="D27" s="115">
        <v>0</v>
      </c>
      <c r="E27" s="116">
        <f t="shared" si="86"/>
        <v>0</v>
      </c>
      <c r="F27" s="117">
        <f t="shared" si="87"/>
        <v>0</v>
      </c>
      <c r="G27" s="93">
        <v>0</v>
      </c>
      <c r="H27" s="94"/>
      <c r="I27" s="95">
        <f t="shared" si="88"/>
        <v>0</v>
      </c>
      <c r="J27" s="94">
        <v>0</v>
      </c>
      <c r="K27" s="94">
        <f t="shared" si="89"/>
        <v>0</v>
      </c>
      <c r="L27" s="92">
        <f t="shared" si="90"/>
        <v>0</v>
      </c>
      <c r="M27" s="93">
        <v>0</v>
      </c>
      <c r="N27" s="94"/>
      <c r="O27" s="95">
        <f t="shared" si="91"/>
        <v>0</v>
      </c>
      <c r="P27" s="94">
        <v>0</v>
      </c>
      <c r="Q27" s="94">
        <f t="shared" si="92"/>
        <v>0</v>
      </c>
      <c r="R27" s="92">
        <f t="shared" si="93"/>
        <v>0</v>
      </c>
      <c r="S27" s="93"/>
      <c r="T27" s="94"/>
      <c r="U27" s="95">
        <f t="shared" si="94"/>
        <v>0</v>
      </c>
      <c r="V27" s="94">
        <v>0</v>
      </c>
      <c r="W27" s="96">
        <f t="shared" si="95"/>
        <v>0</v>
      </c>
      <c r="X27" s="92">
        <f t="shared" si="96"/>
        <v>0</v>
      </c>
      <c r="Y27" s="93"/>
      <c r="Z27" s="94"/>
      <c r="AA27" s="95">
        <f t="shared" si="97"/>
        <v>0</v>
      </c>
      <c r="AB27" s="94">
        <v>0</v>
      </c>
      <c r="AC27" s="96">
        <f t="shared" si="98"/>
        <v>0</v>
      </c>
      <c r="AD27" s="92">
        <f t="shared" si="99"/>
        <v>0</v>
      </c>
      <c r="AE27" s="93">
        <v>0</v>
      </c>
      <c r="AF27" s="94"/>
      <c r="AG27" s="95">
        <f t="shared" si="100"/>
        <v>0</v>
      </c>
      <c r="AH27" s="94">
        <v>0</v>
      </c>
      <c r="AI27" s="96">
        <f t="shared" si="101"/>
        <v>0</v>
      </c>
      <c r="AJ27" s="92">
        <f t="shared" si="102"/>
        <v>0</v>
      </c>
      <c r="AK27" s="93">
        <v>0</v>
      </c>
      <c r="AL27" s="94"/>
      <c r="AM27" s="95">
        <f t="shared" si="103"/>
        <v>0</v>
      </c>
      <c r="AN27" s="94">
        <v>0</v>
      </c>
      <c r="AO27" s="96">
        <f>'春夏货架（不含3nka）'!AO27</f>
        <v>0</v>
      </c>
      <c r="AP27" s="92">
        <f>'春夏货架（不含3nka）'!AP27</f>
        <v>0</v>
      </c>
      <c r="AQ27" s="93">
        <v>0</v>
      </c>
      <c r="AR27" s="94"/>
      <c r="AS27" s="95">
        <f t="shared" si="104"/>
        <v>0</v>
      </c>
      <c r="AT27" s="94">
        <v>0</v>
      </c>
      <c r="AU27" s="96">
        <f t="shared" si="105"/>
        <v>0</v>
      </c>
      <c r="AV27" s="92">
        <f>'春夏货架（不含3nka）'!AV27</f>
        <v>0</v>
      </c>
      <c r="AW27" s="93">
        <v>0</v>
      </c>
      <c r="AX27" s="94"/>
      <c r="AY27" s="95">
        <f t="shared" si="106"/>
        <v>0</v>
      </c>
      <c r="AZ27" s="94">
        <v>0</v>
      </c>
      <c r="BA27" s="96">
        <f t="shared" si="107"/>
        <v>0</v>
      </c>
      <c r="BB27" s="92">
        <f>'春夏货架（不含3nka）'!BB27</f>
        <v>0</v>
      </c>
      <c r="BC27" s="93"/>
      <c r="BD27" s="94"/>
      <c r="BE27" s="95">
        <f t="shared" si="108"/>
        <v>0</v>
      </c>
      <c r="BF27" s="94">
        <v>0</v>
      </c>
      <c r="BG27" s="96">
        <f t="shared" si="109"/>
        <v>0</v>
      </c>
      <c r="BH27" s="92">
        <f>'春夏货架（不含3nka）'!BH27</f>
        <v>0</v>
      </c>
      <c r="BI27" s="93">
        <v>0</v>
      </c>
      <c r="BJ27" s="94"/>
      <c r="BK27" s="95">
        <f t="shared" si="110"/>
        <v>0</v>
      </c>
      <c r="BL27" s="94">
        <v>0</v>
      </c>
      <c r="BM27" s="96">
        <f t="shared" si="116"/>
        <v>0</v>
      </c>
      <c r="BN27" s="92">
        <f>'春夏货架（不含3nka）'!BN27</f>
        <v>0</v>
      </c>
      <c r="BO27" s="93">
        <v>0</v>
      </c>
      <c r="BP27" s="94">
        <v>0</v>
      </c>
      <c r="BQ27" s="95">
        <f t="shared" si="111"/>
        <v>0</v>
      </c>
      <c r="BR27" s="94">
        <v>0</v>
      </c>
      <c r="BS27" s="96"/>
      <c r="BT27" s="92">
        <f>'春夏货架（不含3nka）'!BT27</f>
        <v>0</v>
      </c>
      <c r="BU27" s="145">
        <f t="shared" si="112"/>
        <v>0</v>
      </c>
      <c r="BV27" s="95">
        <f t="shared" si="113"/>
        <v>0</v>
      </c>
      <c r="BW27" s="95">
        <f t="shared" si="114"/>
        <v>0</v>
      </c>
      <c r="BX27" s="95">
        <f t="shared" si="115"/>
        <v>0</v>
      </c>
      <c r="BY27" s="95">
        <f t="shared" si="115"/>
        <v>0</v>
      </c>
      <c r="BZ27" s="98">
        <f t="shared" si="115"/>
        <v>0</v>
      </c>
      <c r="CA27" s="146">
        <f t="shared" si="30"/>
        <v>0</v>
      </c>
      <c r="CB27" s="146">
        <f t="shared" si="31"/>
        <v>0</v>
      </c>
      <c r="CC27" s="146">
        <f t="shared" si="32"/>
        <v>0</v>
      </c>
      <c r="CD27" s="146">
        <f t="shared" si="33"/>
        <v>0</v>
      </c>
      <c r="CE27" s="146">
        <f t="shared" si="34"/>
        <v>0</v>
      </c>
      <c r="CF27" s="146">
        <f t="shared" si="35"/>
        <v>0</v>
      </c>
    </row>
    <row r="28" spans="1:84" s="127" customFormat="1" outlineLevel="1" x14ac:dyDescent="0.4">
      <c r="A28" s="132" t="s">
        <v>49</v>
      </c>
      <c r="B28" s="131" t="s">
        <v>25</v>
      </c>
      <c r="C28" s="114">
        <v>37.330888000000002</v>
      </c>
      <c r="D28" s="115">
        <v>0.54940499999999992</v>
      </c>
      <c r="E28" s="116">
        <f t="shared" si="86"/>
        <v>37.330888000000002</v>
      </c>
      <c r="F28" s="117">
        <f t="shared" si="87"/>
        <v>37.330888000000002</v>
      </c>
      <c r="G28" s="93">
        <v>-0.75429999999999997</v>
      </c>
      <c r="H28" s="94"/>
      <c r="I28" s="95">
        <f t="shared" si="88"/>
        <v>-0.75429999999999997</v>
      </c>
      <c r="J28" s="94">
        <v>0</v>
      </c>
      <c r="K28" s="94">
        <f t="shared" si="89"/>
        <v>-0.75429999999999997</v>
      </c>
      <c r="L28" s="92">
        <f t="shared" si="90"/>
        <v>-0.75429999999999997</v>
      </c>
      <c r="M28" s="93">
        <v>19.406515499999994</v>
      </c>
      <c r="N28" s="94"/>
      <c r="O28" s="95">
        <f t="shared" si="91"/>
        <v>19.406515499999994</v>
      </c>
      <c r="P28" s="94">
        <v>1.444672</v>
      </c>
      <c r="Q28" s="94">
        <f t="shared" si="92"/>
        <v>19.406515499999994</v>
      </c>
      <c r="R28" s="92">
        <f>O28</f>
        <v>19.406515499999994</v>
      </c>
      <c r="S28" s="93">
        <v>22.188756499999986</v>
      </c>
      <c r="T28" s="94"/>
      <c r="U28" s="95">
        <f t="shared" si="94"/>
        <v>22.188756499999986</v>
      </c>
      <c r="V28" s="94">
        <v>0</v>
      </c>
      <c r="W28" s="96">
        <f t="shared" si="95"/>
        <v>22.188756499999986</v>
      </c>
      <c r="X28" s="92">
        <f t="shared" si="96"/>
        <v>22.188756499999986</v>
      </c>
      <c r="Y28" s="93">
        <v>38.362531999999987</v>
      </c>
      <c r="Z28" s="94"/>
      <c r="AA28" s="95">
        <f t="shared" si="97"/>
        <v>38.362531999999987</v>
      </c>
      <c r="AB28" s="94">
        <v>0</v>
      </c>
      <c r="AC28" s="96">
        <f t="shared" si="98"/>
        <v>38.362531999999987</v>
      </c>
      <c r="AD28" s="92">
        <f t="shared" si="99"/>
        <v>38.362531999999987</v>
      </c>
      <c r="AE28" s="93">
        <v>21.066041500000026</v>
      </c>
      <c r="AF28" s="94"/>
      <c r="AG28" s="95">
        <f t="shared" si="100"/>
        <v>21.066041500000026</v>
      </c>
      <c r="AH28" s="94">
        <v>3.6816000000000002E-2</v>
      </c>
      <c r="AI28" s="96">
        <f t="shared" si="101"/>
        <v>21.066041500000026</v>
      </c>
      <c r="AJ28" s="92">
        <f t="shared" si="102"/>
        <v>21.066041500000026</v>
      </c>
      <c r="AK28" s="93">
        <v>19.7194852759093</v>
      </c>
      <c r="AL28" s="94"/>
      <c r="AM28" s="95">
        <f t="shared" si="103"/>
        <v>19.7194852759093</v>
      </c>
      <c r="AN28" s="94">
        <v>89.644420460000006</v>
      </c>
      <c r="AO28" s="96">
        <f>'春夏货架（不含3nka）'!AO28</f>
        <v>23</v>
      </c>
      <c r="AP28" s="92">
        <f>'春夏货架（不含3nka）'!AP28</f>
        <v>23</v>
      </c>
      <c r="AQ28" s="93">
        <v>24.88847869409614</v>
      </c>
      <c r="AR28" s="94"/>
      <c r="AS28" s="95">
        <f t="shared" si="104"/>
        <v>24.88847869409614</v>
      </c>
      <c r="AT28" s="94">
        <v>23.891070000000003</v>
      </c>
      <c r="AU28" s="96">
        <f t="shared" si="105"/>
        <v>28</v>
      </c>
      <c r="AV28" s="92">
        <f>'春夏货架（不含3nka）'!AV28</f>
        <v>28</v>
      </c>
      <c r="AW28" s="93">
        <v>17.933334546591599</v>
      </c>
      <c r="AX28" s="94"/>
      <c r="AY28" s="95">
        <f t="shared" si="106"/>
        <v>17.933334546591599</v>
      </c>
      <c r="AZ28" s="94">
        <v>20.904169</v>
      </c>
      <c r="BA28" s="96">
        <f t="shared" si="107"/>
        <v>30</v>
      </c>
      <c r="BB28" s="92">
        <f>'春夏货架（不含3nka）'!BB28</f>
        <v>30</v>
      </c>
      <c r="BC28" s="93">
        <v>11.214121499999989</v>
      </c>
      <c r="BD28" s="94"/>
      <c r="BE28" s="95">
        <f t="shared" si="108"/>
        <v>11.214121499999989</v>
      </c>
      <c r="BF28" s="94">
        <v>17.178189360000001</v>
      </c>
      <c r="BG28" s="96">
        <f t="shared" si="109"/>
        <v>30.42</v>
      </c>
      <c r="BH28" s="92">
        <f>'春夏货架（不含3nka）'!BH28</f>
        <v>30.42</v>
      </c>
      <c r="BI28" s="93">
        <v>10.057111330000001</v>
      </c>
      <c r="BJ28" s="94"/>
      <c r="BK28" s="95">
        <f t="shared" si="110"/>
        <v>10.057111330000001</v>
      </c>
      <c r="BL28" s="94">
        <v>23.214226999999998</v>
      </c>
      <c r="BM28" s="96">
        <f t="shared" si="116"/>
        <v>25.73</v>
      </c>
      <c r="BN28" s="92">
        <f>'春夏货架（不含3nka）'!BN28</f>
        <v>25.73</v>
      </c>
      <c r="BO28" s="93">
        <v>12.499391478</v>
      </c>
      <c r="BP28" s="94">
        <v>0</v>
      </c>
      <c r="BQ28" s="95">
        <f t="shared" si="111"/>
        <v>12.499391478</v>
      </c>
      <c r="BR28" s="94">
        <v>34.836049835999994</v>
      </c>
      <c r="BS28" s="96">
        <f>[3]人资差旅分摊!$C$6+[2]春夏合计!$O$85+[2]春夏合计!$O$86+[2]春夏合计!$O$87</f>
        <v>21.753999999999998</v>
      </c>
      <c r="BT28" s="92">
        <f>'春夏货架（不含3nka）'!BT28</f>
        <v>22</v>
      </c>
      <c r="BU28" s="145">
        <f t="shared" si="112"/>
        <v>233.912356324597</v>
      </c>
      <c r="BV28" s="95">
        <f t="shared" si="113"/>
        <v>0</v>
      </c>
      <c r="BW28" s="95">
        <f t="shared" si="114"/>
        <v>233.912356324597</v>
      </c>
      <c r="BX28" s="95">
        <f t="shared" si="115"/>
        <v>211.69901865600002</v>
      </c>
      <c r="BY28" s="95">
        <f t="shared" si="115"/>
        <v>296.50443350000006</v>
      </c>
      <c r="BZ28" s="98">
        <f t="shared" si="115"/>
        <v>296.75043350000004</v>
      </c>
      <c r="CA28" s="146">
        <f t="shared" si="30"/>
        <v>233.91235632459703</v>
      </c>
      <c r="CB28" s="146">
        <f t="shared" si="31"/>
        <v>211.69901865600002</v>
      </c>
      <c r="CC28" s="146">
        <f t="shared" si="32"/>
        <v>296.75043350000004</v>
      </c>
      <c r="CD28" s="146">
        <f t="shared" si="33"/>
        <v>0</v>
      </c>
      <c r="CE28" s="146">
        <f t="shared" si="34"/>
        <v>0</v>
      </c>
      <c r="CF28" s="146">
        <f t="shared" si="35"/>
        <v>0</v>
      </c>
    </row>
    <row r="29" spans="1:84" s="135" customFormat="1" x14ac:dyDescent="0.4">
      <c r="A29" s="133" t="s">
        <v>6</v>
      </c>
      <c r="B29" s="134"/>
      <c r="C29" s="100">
        <f>C9-C11</f>
        <v>-71.234954499999958</v>
      </c>
      <c r="D29" s="101">
        <f t="shared" ref="D29:BN29" si="117">D9-D11</f>
        <v>177.58445499999982</v>
      </c>
      <c r="E29" s="123">
        <f t="shared" si="117"/>
        <v>-71.234954499999958</v>
      </c>
      <c r="F29" s="99">
        <f t="shared" si="117"/>
        <v>-71.234954499999958</v>
      </c>
      <c r="G29" s="100">
        <f t="shared" si="117"/>
        <v>280.39898000000011</v>
      </c>
      <c r="H29" s="101">
        <f t="shared" si="117"/>
        <v>0</v>
      </c>
      <c r="I29" s="101">
        <f t="shared" si="117"/>
        <v>280.39898000000011</v>
      </c>
      <c r="J29" s="101">
        <f t="shared" si="117"/>
        <v>-528.33211299999994</v>
      </c>
      <c r="K29" s="101">
        <f t="shared" si="117"/>
        <v>280.39898000000011</v>
      </c>
      <c r="L29" s="99">
        <f t="shared" si="117"/>
        <v>280.39898000000011</v>
      </c>
      <c r="M29" s="100">
        <f t="shared" si="117"/>
        <v>-212.49917950000014</v>
      </c>
      <c r="N29" s="101">
        <f t="shared" si="117"/>
        <v>0</v>
      </c>
      <c r="O29" s="101">
        <f t="shared" si="117"/>
        <v>-212.49917950000014</v>
      </c>
      <c r="P29" s="101">
        <f t="shared" si="117"/>
        <v>273.52925599999992</v>
      </c>
      <c r="Q29" s="101">
        <f t="shared" si="117"/>
        <v>-212.49917950000014</v>
      </c>
      <c r="R29" s="99">
        <f t="shared" si="117"/>
        <v>-212.49917950000014</v>
      </c>
      <c r="S29" s="100">
        <f t="shared" ref="S29:T29" si="118">S9-S11</f>
        <v>-282.01284750000002</v>
      </c>
      <c r="T29" s="101">
        <f t="shared" si="118"/>
        <v>0</v>
      </c>
      <c r="U29" s="101">
        <f t="shared" si="117"/>
        <v>-282.01284750000002</v>
      </c>
      <c r="V29" s="101">
        <f t="shared" si="117"/>
        <v>-194.70453799999973</v>
      </c>
      <c r="W29" s="102">
        <f t="shared" si="117"/>
        <v>-282.01284750000002</v>
      </c>
      <c r="X29" s="99">
        <f t="shared" si="117"/>
        <v>-282.01284750000002</v>
      </c>
      <c r="Y29" s="100">
        <f t="shared" ref="Y29:AA29" si="119">Y9-Y11</f>
        <v>-105.45275190707997</v>
      </c>
      <c r="Z29" s="101">
        <f t="shared" si="119"/>
        <v>0</v>
      </c>
      <c r="AA29" s="101">
        <f t="shared" si="119"/>
        <v>-105.45275190707997</v>
      </c>
      <c r="AB29" s="101">
        <f t="shared" si="117"/>
        <v>-181.35951100000011</v>
      </c>
      <c r="AC29" s="102">
        <f t="shared" si="117"/>
        <v>-105.45275190707997</v>
      </c>
      <c r="AD29" s="99">
        <f t="shared" si="117"/>
        <v>-105.45275190707997</v>
      </c>
      <c r="AE29" s="100">
        <f t="shared" ref="AE29:AF29" si="120">AE9-AE11</f>
        <v>-158.51439721681425</v>
      </c>
      <c r="AF29" s="101">
        <f t="shared" si="120"/>
        <v>0</v>
      </c>
      <c r="AG29" s="101">
        <f t="shared" si="117"/>
        <v>-158.51439721681425</v>
      </c>
      <c r="AH29" s="101">
        <f t="shared" si="117"/>
        <v>179.39817900000014</v>
      </c>
      <c r="AI29" s="102">
        <f t="shared" si="117"/>
        <v>-158.51439721681425</v>
      </c>
      <c r="AJ29" s="99">
        <f t="shared" si="117"/>
        <v>-158.51439721681425</v>
      </c>
      <c r="AK29" s="100">
        <f t="shared" ref="AK29:AL29" si="121">AK9-AK11</f>
        <v>-215.92762038720434</v>
      </c>
      <c r="AL29" s="101">
        <f t="shared" si="121"/>
        <v>0</v>
      </c>
      <c r="AM29" s="101">
        <f t="shared" si="117"/>
        <v>-215.92762038720434</v>
      </c>
      <c r="AN29" s="101">
        <f t="shared" si="117"/>
        <v>-148.30526489000022</v>
      </c>
      <c r="AO29" s="102">
        <f t="shared" si="117"/>
        <v>-176.24687385190958</v>
      </c>
      <c r="AP29" s="99">
        <f t="shared" si="117"/>
        <v>-176.24687385190958</v>
      </c>
      <c r="AQ29" s="100">
        <f t="shared" ref="AQ29:AR29" si="122">AQ9-AQ11</f>
        <v>-142.59316236896137</v>
      </c>
      <c r="AR29" s="101">
        <f t="shared" si="122"/>
        <v>0</v>
      </c>
      <c r="AS29" s="101">
        <f t="shared" si="117"/>
        <v>-142.59316236896137</v>
      </c>
      <c r="AT29" s="101">
        <f t="shared" si="117"/>
        <v>-361.78999899999997</v>
      </c>
      <c r="AU29" s="102">
        <f t="shared" si="117"/>
        <v>-135.33784894536603</v>
      </c>
      <c r="AV29" s="99">
        <f t="shared" si="117"/>
        <v>-135.33784894536603</v>
      </c>
      <c r="AW29" s="100">
        <f t="shared" ref="AW29:AX29" si="123">AW9-AW11</f>
        <v>-121.90653187389148</v>
      </c>
      <c r="AX29" s="101">
        <f t="shared" si="123"/>
        <v>0</v>
      </c>
      <c r="AY29" s="101">
        <f t="shared" si="117"/>
        <v>-121.90653187389148</v>
      </c>
      <c r="AZ29" s="101">
        <f t="shared" si="117"/>
        <v>28.341318000000001</v>
      </c>
      <c r="BA29" s="102">
        <f t="shared" si="117"/>
        <v>-181.47691477050529</v>
      </c>
      <c r="BB29" s="99">
        <f t="shared" si="117"/>
        <v>-181.47691477050529</v>
      </c>
      <c r="BC29" s="100">
        <f t="shared" ref="BC29:BD29" si="124">BC9-BC11</f>
        <v>-48.993744229999947</v>
      </c>
      <c r="BD29" s="101">
        <f t="shared" si="124"/>
        <v>0</v>
      </c>
      <c r="BE29" s="101">
        <f t="shared" si="117"/>
        <v>-48.993744229999947</v>
      </c>
      <c r="BF29" s="101">
        <f t="shared" si="117"/>
        <v>-25.776937235999981</v>
      </c>
      <c r="BG29" s="102">
        <f t="shared" si="117"/>
        <v>-76.309178099057476</v>
      </c>
      <c r="BH29" s="99">
        <f t="shared" si="117"/>
        <v>-76.309178099057476</v>
      </c>
      <c r="BI29" s="100">
        <f t="shared" ref="BI29:BJ29" si="125">BI9-BI11</f>
        <v>33.242214330000138</v>
      </c>
      <c r="BJ29" s="101">
        <f t="shared" si="125"/>
        <v>0</v>
      </c>
      <c r="BK29" s="101">
        <f t="shared" si="117"/>
        <v>33.242214330000138</v>
      </c>
      <c r="BL29" s="101">
        <f t="shared" si="117"/>
        <v>-100.4922280000003</v>
      </c>
      <c r="BM29" s="102">
        <f t="shared" si="117"/>
        <v>-178.44326969474162</v>
      </c>
      <c r="BN29" s="99">
        <f t="shared" si="117"/>
        <v>-111.87929825102617</v>
      </c>
      <c r="BO29" s="100">
        <f t="shared" ref="BO29:BP29" si="126">BO9-BO11</f>
        <v>-159.18632130650019</v>
      </c>
      <c r="BP29" s="101">
        <f t="shared" si="126"/>
        <v>0</v>
      </c>
      <c r="BQ29" s="101">
        <f t="shared" ref="BQ29:BZ29" si="127">BQ9-BQ11</f>
        <v>-159.18632130650019</v>
      </c>
      <c r="BR29" s="101">
        <f t="shared" si="127"/>
        <v>-1788.2536078740002</v>
      </c>
      <c r="BS29" s="102">
        <f t="shared" si="127"/>
        <v>-283.49970144749125</v>
      </c>
      <c r="BT29" s="99">
        <f t="shared" si="127"/>
        <v>-204.69966412530903</v>
      </c>
      <c r="BU29" s="100">
        <f t="shared" si="127"/>
        <v>-1204.6803164604526</v>
      </c>
      <c r="BV29" s="101">
        <f t="shared" si="127"/>
        <v>0</v>
      </c>
      <c r="BW29" s="101">
        <f t="shared" si="127"/>
        <v>-1204.6803164604526</v>
      </c>
      <c r="BX29" s="101">
        <f t="shared" si="127"/>
        <v>-2670.1609909999997</v>
      </c>
      <c r="BY29" s="101">
        <f t="shared" si="127"/>
        <v>-1580.6289374329644</v>
      </c>
      <c r="BZ29" s="99">
        <f t="shared" si="127"/>
        <v>-1435.2649286670676</v>
      </c>
      <c r="CA29" s="146">
        <f t="shared" si="30"/>
        <v>-1204.6803164604516</v>
      </c>
      <c r="CB29" s="146">
        <f t="shared" si="31"/>
        <v>-2670.1609910000006</v>
      </c>
      <c r="CC29" s="146">
        <f t="shared" si="32"/>
        <v>-1435.264928667068</v>
      </c>
      <c r="CD29" s="146">
        <f t="shared" si="33"/>
        <v>0</v>
      </c>
      <c r="CE29" s="146">
        <f t="shared" si="34"/>
        <v>0</v>
      </c>
      <c r="CF29" s="146">
        <f t="shared" si="35"/>
        <v>0</v>
      </c>
    </row>
    <row r="30" spans="1:84" s="127" customFormat="1" x14ac:dyDescent="0.4">
      <c r="A30" s="136" t="s">
        <v>150</v>
      </c>
      <c r="B30" s="126"/>
      <c r="C30" s="104">
        <f>SUM(C31:C46)</f>
        <v>207.93140699999995</v>
      </c>
      <c r="D30" s="105">
        <f t="shared" ref="D30:BN30" si="128">SUM(D31:D46)</f>
        <v>394.58959754446897</v>
      </c>
      <c r="E30" s="121">
        <f t="shared" si="128"/>
        <v>207.93140699999995</v>
      </c>
      <c r="F30" s="103">
        <f t="shared" si="128"/>
        <v>207.93140699999995</v>
      </c>
      <c r="G30" s="104">
        <f t="shared" si="128"/>
        <v>129.04900649999999</v>
      </c>
      <c r="H30" s="105">
        <f t="shared" si="128"/>
        <v>0</v>
      </c>
      <c r="I30" s="105">
        <f t="shared" si="128"/>
        <v>129.04900649999999</v>
      </c>
      <c r="J30" s="105">
        <f t="shared" si="128"/>
        <v>-187.36013680138032</v>
      </c>
      <c r="K30" s="105">
        <f t="shared" si="128"/>
        <v>129.04900649999999</v>
      </c>
      <c r="L30" s="103">
        <f t="shared" si="128"/>
        <v>129.04900649999999</v>
      </c>
      <c r="M30" s="104">
        <f t="shared" si="128"/>
        <v>129.21817200000001</v>
      </c>
      <c r="N30" s="105">
        <f t="shared" si="128"/>
        <v>0</v>
      </c>
      <c r="O30" s="105">
        <f t="shared" si="128"/>
        <v>129.21817200000001</v>
      </c>
      <c r="P30" s="105">
        <f t="shared" si="128"/>
        <v>297.45613729944449</v>
      </c>
      <c r="Q30" s="105">
        <f t="shared" si="128"/>
        <v>129.21817200000001</v>
      </c>
      <c r="R30" s="103">
        <f t="shared" si="128"/>
        <v>129.21817200000001</v>
      </c>
      <c r="S30" s="104">
        <f t="shared" ref="S30:T30" si="129">SUM(S31:S46)</f>
        <v>183.93283722000007</v>
      </c>
      <c r="T30" s="105">
        <f t="shared" si="129"/>
        <v>0</v>
      </c>
      <c r="U30" s="105">
        <f t="shared" si="128"/>
        <v>183.93283722000007</v>
      </c>
      <c r="V30" s="105">
        <f t="shared" si="128"/>
        <v>392.04533467376382</v>
      </c>
      <c r="W30" s="96">
        <f t="shared" si="128"/>
        <v>183.93283722000007</v>
      </c>
      <c r="X30" s="103">
        <f t="shared" si="128"/>
        <v>183.93283722000007</v>
      </c>
      <c r="Y30" s="104">
        <f t="shared" ref="Y30:AA30" si="130">SUM(Y31:Y46)</f>
        <v>145.47143588999998</v>
      </c>
      <c r="Z30" s="105">
        <f t="shared" si="130"/>
        <v>0</v>
      </c>
      <c r="AA30" s="105">
        <f t="shared" si="130"/>
        <v>145.47143588999998</v>
      </c>
      <c r="AB30" s="105">
        <f t="shared" si="128"/>
        <v>160.93919210403638</v>
      </c>
      <c r="AC30" s="96">
        <f t="shared" si="128"/>
        <v>145.47143588999998</v>
      </c>
      <c r="AD30" s="103">
        <f t="shared" si="128"/>
        <v>145.47143588999998</v>
      </c>
      <c r="AE30" s="104">
        <f t="shared" ref="AE30:AF30" si="131">SUM(AE31:AE46)</f>
        <v>130.34748737999996</v>
      </c>
      <c r="AF30" s="105">
        <f t="shared" si="131"/>
        <v>0</v>
      </c>
      <c r="AG30" s="105">
        <f t="shared" si="128"/>
        <v>130.34748737999996</v>
      </c>
      <c r="AH30" s="105">
        <f t="shared" si="128"/>
        <v>699.10737210487628</v>
      </c>
      <c r="AI30" s="96">
        <f t="shared" si="128"/>
        <v>130.34748737999996</v>
      </c>
      <c r="AJ30" s="103">
        <f t="shared" si="128"/>
        <v>130.34748737999996</v>
      </c>
      <c r="AK30" s="104">
        <f t="shared" ref="AK30:AL30" si="132">SUM(AK31:AK46)</f>
        <v>156.73208693999999</v>
      </c>
      <c r="AL30" s="105">
        <f t="shared" si="132"/>
        <v>0</v>
      </c>
      <c r="AM30" s="105">
        <f t="shared" si="128"/>
        <v>156.73208693999999</v>
      </c>
      <c r="AN30" s="105">
        <f t="shared" si="128"/>
        <v>895.24864299149772</v>
      </c>
      <c r="AO30" s="96">
        <f t="shared" si="128"/>
        <v>109.55425094235849</v>
      </c>
      <c r="AP30" s="103">
        <f t="shared" si="128"/>
        <v>109.55425094235849</v>
      </c>
      <c r="AQ30" s="104">
        <f t="shared" ref="AQ30:AR30" si="133">SUM(AQ31:AQ46)</f>
        <v>99.682202070000002</v>
      </c>
      <c r="AR30" s="105">
        <f t="shared" si="133"/>
        <v>0</v>
      </c>
      <c r="AS30" s="105">
        <f t="shared" si="128"/>
        <v>99.682202070000002</v>
      </c>
      <c r="AT30" s="105">
        <f t="shared" si="128"/>
        <v>800.09318822283478</v>
      </c>
      <c r="AU30" s="96">
        <f t="shared" si="128"/>
        <v>157.88798113197169</v>
      </c>
      <c r="AV30" s="103">
        <f t="shared" si="128"/>
        <v>157.88798113197169</v>
      </c>
      <c r="AW30" s="104">
        <f t="shared" ref="AW30:AX30" si="134">SUM(AW31:AW46)</f>
        <v>130.88179103999997</v>
      </c>
      <c r="AX30" s="105">
        <f t="shared" si="134"/>
        <v>0</v>
      </c>
      <c r="AY30" s="105">
        <f t="shared" si="128"/>
        <v>130.88179103999997</v>
      </c>
      <c r="AZ30" s="105">
        <f t="shared" si="128"/>
        <v>892.79337837366529</v>
      </c>
      <c r="BA30" s="96">
        <f t="shared" si="128"/>
        <v>198.6199433951887</v>
      </c>
      <c r="BB30" s="103">
        <f t="shared" si="128"/>
        <v>198.6199433951887</v>
      </c>
      <c r="BC30" s="104">
        <f t="shared" ref="BC30:BD30" si="135">SUM(BC31:BC46)</f>
        <v>128.98086102000002</v>
      </c>
      <c r="BD30" s="105">
        <f t="shared" si="135"/>
        <v>0</v>
      </c>
      <c r="BE30" s="105">
        <f t="shared" si="128"/>
        <v>128.98086102000002</v>
      </c>
      <c r="BF30" s="105">
        <f t="shared" si="128"/>
        <v>854.22238041004721</v>
      </c>
      <c r="BG30" s="96">
        <f t="shared" si="128"/>
        <v>221.38745283008492</v>
      </c>
      <c r="BH30" s="103">
        <f t="shared" si="128"/>
        <v>221.38745283008492</v>
      </c>
      <c r="BI30" s="104">
        <f t="shared" ref="BI30:BJ30" si="136">SUM(BI31:BI46)</f>
        <v>167.23459862999997</v>
      </c>
      <c r="BJ30" s="105">
        <f t="shared" si="136"/>
        <v>0</v>
      </c>
      <c r="BK30" s="105">
        <f t="shared" si="128"/>
        <v>167.23459862999997</v>
      </c>
      <c r="BL30" s="105">
        <f t="shared" si="128"/>
        <v>760.08760204252758</v>
      </c>
      <c r="BM30" s="96">
        <f t="shared" si="128"/>
        <v>253.00676603772547</v>
      </c>
      <c r="BN30" s="103">
        <f t="shared" si="128"/>
        <v>242.77365283017829</v>
      </c>
      <c r="BO30" s="104">
        <f t="shared" ref="BO30:BP30" si="137">SUM(BO31:BO46)</f>
        <v>139.36760795700013</v>
      </c>
      <c r="BP30" s="105">
        <f t="shared" si="137"/>
        <v>0</v>
      </c>
      <c r="BQ30" s="105">
        <f t="shared" ref="BQ30:BZ30" si="138">SUM(BQ31:BQ46)</f>
        <v>139.36760795700013</v>
      </c>
      <c r="BR30" s="105">
        <f t="shared" si="138"/>
        <v>992.50533414354311</v>
      </c>
      <c r="BS30" s="96">
        <f t="shared" si="138"/>
        <v>238.93039811310376</v>
      </c>
      <c r="BT30" s="103">
        <f t="shared" si="138"/>
        <v>160.86254716970754</v>
      </c>
      <c r="BU30" s="104">
        <f t="shared" ref="BU30" si="139">SUM(BU31:BU46)</f>
        <v>1748.8294936470002</v>
      </c>
      <c r="BV30" s="105">
        <f t="shared" si="138"/>
        <v>0</v>
      </c>
      <c r="BW30" s="105">
        <f t="shared" si="138"/>
        <v>1748.8294936470002</v>
      </c>
      <c r="BX30" s="105">
        <f t="shared" si="138"/>
        <v>6951.7280231093255</v>
      </c>
      <c r="BY30" s="105">
        <f t="shared" si="138"/>
        <v>2105.3371384404336</v>
      </c>
      <c r="BZ30" s="103">
        <f t="shared" si="138"/>
        <v>2017.0361742894902</v>
      </c>
      <c r="CA30" s="146">
        <f t="shared" si="30"/>
        <v>1748.8294936470002</v>
      </c>
      <c r="CB30" s="146">
        <f t="shared" si="31"/>
        <v>6951.7280231093246</v>
      </c>
      <c r="CC30" s="146">
        <f t="shared" si="32"/>
        <v>2017.0361742894895</v>
      </c>
      <c r="CD30" s="146">
        <f t="shared" si="33"/>
        <v>0</v>
      </c>
      <c r="CE30" s="146">
        <f t="shared" si="34"/>
        <v>0</v>
      </c>
      <c r="CF30" s="146">
        <f t="shared" si="35"/>
        <v>0</v>
      </c>
    </row>
    <row r="31" spans="1:84" s="127" customFormat="1" outlineLevel="1" x14ac:dyDescent="0.4">
      <c r="A31" s="132" t="s">
        <v>50</v>
      </c>
      <c r="B31" s="131" t="s">
        <v>9</v>
      </c>
      <c r="C31" s="114">
        <v>0</v>
      </c>
      <c r="D31" s="115">
        <v>412.85484017306487</v>
      </c>
      <c r="E31" s="116">
        <f t="shared" ref="E31:E46" si="140">C31</f>
        <v>0</v>
      </c>
      <c r="F31" s="117">
        <f t="shared" ref="F31:F46" si="141">C31</f>
        <v>0</v>
      </c>
      <c r="G31" s="93">
        <v>4.7169809999999996</v>
      </c>
      <c r="H31" s="94"/>
      <c r="I31" s="95">
        <f t="shared" ref="I31:I46" si="142">SUM(G31:H31)</f>
        <v>4.7169809999999996</v>
      </c>
      <c r="J31" s="94">
        <v>-292.09714349251948</v>
      </c>
      <c r="K31" s="94">
        <f t="shared" ref="K31:K46" si="143">G31</f>
        <v>4.7169809999999996</v>
      </c>
      <c r="L31" s="92">
        <f t="shared" ref="L31:L46" si="144">G31</f>
        <v>4.7169809999999996</v>
      </c>
      <c r="M31" s="93">
        <v>11.910377499999999</v>
      </c>
      <c r="N31" s="94"/>
      <c r="O31" s="95">
        <f t="shared" ref="O31:O46" si="145">SUM(M31:N31)</f>
        <v>11.910377499999999</v>
      </c>
      <c r="P31" s="94">
        <v>78.311815525504258</v>
      </c>
      <c r="Q31" s="94">
        <f t="shared" ref="Q31:Q46" si="146">M31</f>
        <v>11.910377499999999</v>
      </c>
      <c r="R31" s="92">
        <f t="shared" ref="R31:R46" si="147">O31</f>
        <v>11.910377499999999</v>
      </c>
      <c r="S31" s="93">
        <f>'春夏货架（不含3nka）'!S31</f>
        <v>82.932891360000028</v>
      </c>
      <c r="T31" s="94"/>
      <c r="U31" s="95">
        <f t="shared" ref="U31:U46" si="148">SUM(S31:T31)</f>
        <v>82.932891360000028</v>
      </c>
      <c r="V31" s="94">
        <v>162.76517210316572</v>
      </c>
      <c r="W31" s="96">
        <f t="shared" ref="W31:W46" si="149">U31</f>
        <v>82.932891360000028</v>
      </c>
      <c r="X31" s="92">
        <f t="shared" ref="X31:X46" si="150">U31</f>
        <v>82.932891360000028</v>
      </c>
      <c r="Y31" s="93">
        <v>0.59150948999998554</v>
      </c>
      <c r="Z31" s="94"/>
      <c r="AA31" s="95">
        <f t="shared" ref="AA31:AA46" si="151">SUM(Y31:Z31)</f>
        <v>0.59150948999998554</v>
      </c>
      <c r="AB31" s="94">
        <v>35.009363979494822</v>
      </c>
      <c r="AC31" s="96">
        <f t="shared" ref="AC31:AC46" si="152">AA31</f>
        <v>0.59150948999998554</v>
      </c>
      <c r="AD31" s="92">
        <f t="shared" ref="AD31:AD46" si="153">AA31</f>
        <v>0.59150948999998554</v>
      </c>
      <c r="AE31" s="106">
        <v>37.443793859999985</v>
      </c>
      <c r="AF31" s="94"/>
      <c r="AG31" s="95">
        <f t="shared" ref="AG31:AG46" si="154">SUM(AE31:AF31)</f>
        <v>37.443793859999985</v>
      </c>
      <c r="AH31" s="94">
        <v>425.05233631631154</v>
      </c>
      <c r="AI31" s="96">
        <f t="shared" ref="AI31:AI46" si="155">AG31</f>
        <v>37.443793859999985</v>
      </c>
      <c r="AJ31" s="92">
        <f t="shared" ref="AJ31:AJ46" si="156">AG31</f>
        <v>37.443793859999985</v>
      </c>
      <c r="AK31" s="93">
        <f>'春夏货架（不含3nka）'!AK31</f>
        <v>0.59150949000000086</v>
      </c>
      <c r="AL31" s="94"/>
      <c r="AM31" s="95">
        <f t="shared" ref="AM31:AM46" si="157">AK31</f>
        <v>0.59150949000000086</v>
      </c>
      <c r="AN31" s="94">
        <v>378.48383749026073</v>
      </c>
      <c r="AO31" s="96">
        <f>'春夏货架（不含3nka）'!AO31</f>
        <v>5.2924528301886786</v>
      </c>
      <c r="AP31" s="92">
        <f>[4]春夏美妆!AP31</f>
        <v>5.2924528301886786</v>
      </c>
      <c r="AQ31" s="93">
        <v>-0.52055948999999713</v>
      </c>
      <c r="AR31" s="94"/>
      <c r="AS31" s="95">
        <f t="shared" ref="AS31:AS46" si="158">AQ31</f>
        <v>-0.52055948999999713</v>
      </c>
      <c r="AT31" s="94">
        <v>685.68078885256443</v>
      </c>
      <c r="AU31" s="96">
        <v>25.528301886792455</v>
      </c>
      <c r="AV31" s="92">
        <f>[4]春夏美妆!AV31</f>
        <v>25.528301886792455</v>
      </c>
      <c r="AW31" s="93">
        <v>37.838609820000002</v>
      </c>
      <c r="AX31" s="94"/>
      <c r="AY31" s="95">
        <f t="shared" ref="AY31:AY46" si="159">AW31+AX31</f>
        <v>37.838609820000002</v>
      </c>
      <c r="AZ31" s="94">
        <v>634.57944694434207</v>
      </c>
      <c r="BA31" s="96">
        <v>75.339622641509436</v>
      </c>
      <c r="BB31" s="92">
        <f>[4]春夏美妆!BB31</f>
        <v>75.339622641509436</v>
      </c>
      <c r="BC31" s="93">
        <v>39.226601699999989</v>
      </c>
      <c r="BD31" s="94"/>
      <c r="BE31" s="95">
        <f t="shared" ref="BE31:BE46" si="160">BC31+BD31</f>
        <v>39.226601699999989</v>
      </c>
      <c r="BF31" s="94">
        <v>744.76009859761916</v>
      </c>
      <c r="BG31" s="96">
        <f t="shared" ref="BG31:BG46" si="161">BH31</f>
        <v>118.9245283018868</v>
      </c>
      <c r="BH31" s="92">
        <f>[4]春夏美妆!BH31</f>
        <v>118.9245283018868</v>
      </c>
      <c r="BI31" s="93">
        <v>72.829856219999968</v>
      </c>
      <c r="BJ31" s="106"/>
      <c r="BK31" s="95">
        <f t="shared" ref="BK31:BK46" si="162">BI31+BJ31</f>
        <v>72.829856219999968</v>
      </c>
      <c r="BL31" s="94">
        <v>261.1400590766728</v>
      </c>
      <c r="BM31" s="96">
        <v>89.037735849056617</v>
      </c>
      <c r="BN31" s="92">
        <f>[4]春夏美妆!BN31</f>
        <v>72.226415094339629</v>
      </c>
      <c r="BO31" s="93">
        <v>22.655925600000081</v>
      </c>
      <c r="BP31" s="94">
        <v>0</v>
      </c>
      <c r="BQ31" s="95">
        <f t="shared" ref="BQ31:BQ46" si="163">BP31+BO31</f>
        <v>22.655925600000081</v>
      </c>
      <c r="BR31" s="94">
        <v>750.49688874947321</v>
      </c>
      <c r="BS31" s="96">
        <v>80.54179245283018</v>
      </c>
      <c r="BT31" s="92">
        <f>[4]春夏美妆!BT31</f>
        <v>30.509433962264154</v>
      </c>
      <c r="BU31" s="145">
        <f t="shared" ref="BU31:BU46" si="164">SUMIF($C$3:$BT$3,"本月已实现",$C31:$BT31)+C31</f>
        <v>310.21749655000002</v>
      </c>
      <c r="BV31" s="95">
        <f t="shared" ref="BV31:BV46" si="165">H31+SUMIF($M$3:$BT$3,"余日预测",$M31:$BT31)</f>
        <v>0</v>
      </c>
      <c r="BW31" s="95">
        <f t="shared" ref="BW31:BW46" si="166">SUM(BU31:BV31)</f>
        <v>310.21749655000002</v>
      </c>
      <c r="BX31" s="95">
        <f t="shared" ref="BX31:BX46" si="167">SUMIF($C$3:$BT$3,BX$3,$C31:$BT31)</f>
        <v>4277.0375043159547</v>
      </c>
      <c r="BY31" s="95">
        <f t="shared" ref="BY31:BZ46" si="168">SUMIF($C$3:$BT$3,BY$3,$C31:$BT31)</f>
        <v>532.25998717226412</v>
      </c>
      <c r="BZ31" s="98">
        <f t="shared" si="168"/>
        <v>465.41630792698118</v>
      </c>
      <c r="CA31" s="146">
        <f t="shared" si="30"/>
        <v>310.21749655000002</v>
      </c>
      <c r="CB31" s="146">
        <f t="shared" si="31"/>
        <v>4277.0375043159547</v>
      </c>
      <c r="CC31" s="146">
        <f t="shared" si="32"/>
        <v>465.41630792698118</v>
      </c>
      <c r="CD31" s="146">
        <f t="shared" si="33"/>
        <v>0</v>
      </c>
      <c r="CE31" s="146">
        <f t="shared" si="34"/>
        <v>0</v>
      </c>
      <c r="CF31" s="146">
        <f t="shared" si="35"/>
        <v>0</v>
      </c>
    </row>
    <row r="32" spans="1:84" s="127" customFormat="1" outlineLevel="1" x14ac:dyDescent="0.4">
      <c r="A32" s="132" t="s">
        <v>51</v>
      </c>
      <c r="B32" s="131" t="s">
        <v>17</v>
      </c>
      <c r="C32" s="114">
        <v>72.814425499999999</v>
      </c>
      <c r="D32" s="115">
        <v>61.628657813901953</v>
      </c>
      <c r="E32" s="116">
        <f t="shared" si="140"/>
        <v>72.814425499999999</v>
      </c>
      <c r="F32" s="117">
        <f t="shared" si="141"/>
        <v>72.814425499999999</v>
      </c>
      <c r="G32" s="93">
        <v>70.754716999999999</v>
      </c>
      <c r="H32" s="94"/>
      <c r="I32" s="95">
        <f t="shared" si="142"/>
        <v>70.754716999999999</v>
      </c>
      <c r="J32" s="94">
        <v>42.396393361802701</v>
      </c>
      <c r="K32" s="94">
        <f t="shared" si="143"/>
        <v>70.754716999999999</v>
      </c>
      <c r="L32" s="92">
        <f t="shared" si="144"/>
        <v>70.754716999999999</v>
      </c>
      <c r="M32" s="93">
        <v>70.754717000000014</v>
      </c>
      <c r="N32" s="94"/>
      <c r="O32" s="95">
        <f t="shared" si="145"/>
        <v>70.754717000000014</v>
      </c>
      <c r="P32" s="94">
        <v>111.59978574882111</v>
      </c>
      <c r="Q32" s="94">
        <f t="shared" si="146"/>
        <v>70.754717000000014</v>
      </c>
      <c r="R32" s="92">
        <f t="shared" si="147"/>
        <v>70.754717000000014</v>
      </c>
      <c r="S32" s="93">
        <f>'春夏货架（不含3nka）'!S32</f>
        <v>46.698113220000003</v>
      </c>
      <c r="T32" s="94"/>
      <c r="U32" s="95">
        <f t="shared" si="148"/>
        <v>46.698113220000003</v>
      </c>
      <c r="V32" s="94">
        <v>51.650814232802801</v>
      </c>
      <c r="W32" s="96">
        <f t="shared" si="149"/>
        <v>46.698113220000003</v>
      </c>
      <c r="X32" s="92">
        <f t="shared" si="150"/>
        <v>46.698113220000003</v>
      </c>
      <c r="Y32" s="93">
        <v>47.120176950000008</v>
      </c>
      <c r="Z32" s="94"/>
      <c r="AA32" s="95">
        <f t="shared" si="151"/>
        <v>47.120176950000008</v>
      </c>
      <c r="AB32" s="94">
        <v>33.649081672514612</v>
      </c>
      <c r="AC32" s="96">
        <f t="shared" si="152"/>
        <v>47.120176950000008</v>
      </c>
      <c r="AD32" s="92">
        <f t="shared" si="153"/>
        <v>47.120176950000008</v>
      </c>
      <c r="AE32" s="106">
        <v>58.723854089999989</v>
      </c>
      <c r="AF32" s="94"/>
      <c r="AG32" s="95">
        <f t="shared" si="154"/>
        <v>58.723854089999989</v>
      </c>
      <c r="AH32" s="94">
        <v>37.944709003813529</v>
      </c>
      <c r="AI32" s="96">
        <f t="shared" si="155"/>
        <v>58.723854089999989</v>
      </c>
      <c r="AJ32" s="92">
        <f t="shared" si="156"/>
        <v>58.723854089999989</v>
      </c>
      <c r="AK32" s="93">
        <f>'春夏货架（不含3nka）'!AK32</f>
        <v>46.698113220000003</v>
      </c>
      <c r="AL32" s="94"/>
      <c r="AM32" s="95">
        <f t="shared" si="157"/>
        <v>46.698113220000003</v>
      </c>
      <c r="AN32" s="94">
        <v>300.58863938984359</v>
      </c>
      <c r="AO32" s="96">
        <f>'春夏货架（不含3nka）'!AO32</f>
        <v>46.698113207547173</v>
      </c>
      <c r="AP32" s="92">
        <f>[4]春夏美妆!AP32</f>
        <v>46.698113207547173</v>
      </c>
      <c r="AQ32" s="93">
        <v>46.698113220000003</v>
      </c>
      <c r="AR32" s="94"/>
      <c r="AS32" s="95">
        <f t="shared" si="158"/>
        <v>46.698113220000003</v>
      </c>
      <c r="AT32" s="94">
        <v>41.855782796377198</v>
      </c>
      <c r="AU32" s="96">
        <v>56.037735849056602</v>
      </c>
      <c r="AV32" s="92">
        <f>[4]春夏美妆!AV32</f>
        <v>56.037735849056602</v>
      </c>
      <c r="AW32" s="93">
        <v>46.723265160000004</v>
      </c>
      <c r="AX32" s="94"/>
      <c r="AY32" s="95">
        <f t="shared" si="159"/>
        <v>46.723265160000004</v>
      </c>
      <c r="AZ32" s="94">
        <v>151.77883647059065</v>
      </c>
      <c r="BA32" s="96">
        <v>46.698113207547173</v>
      </c>
      <c r="BB32" s="92">
        <f>[4]春夏美妆!BB32</f>
        <v>46.698113207547173</v>
      </c>
      <c r="BC32" s="93">
        <v>46.698114210000007</v>
      </c>
      <c r="BD32" s="94"/>
      <c r="BE32" s="95">
        <f t="shared" si="160"/>
        <v>46.698114210000007</v>
      </c>
      <c r="BF32" s="94">
        <v>37.944709003813536</v>
      </c>
      <c r="BG32" s="96">
        <f t="shared" si="161"/>
        <v>46.698113207547173</v>
      </c>
      <c r="BH32" s="92">
        <f>[4]春夏美妆!BH32</f>
        <v>46.698113207547173</v>
      </c>
      <c r="BI32" s="93">
        <v>51.886792320000005</v>
      </c>
      <c r="BJ32" s="106"/>
      <c r="BK32" s="95">
        <f t="shared" si="162"/>
        <v>51.886792320000005</v>
      </c>
      <c r="BL32" s="94">
        <v>84.058555235435165</v>
      </c>
      <c r="BM32" s="96">
        <v>72.091011320754731</v>
      </c>
      <c r="BN32" s="92">
        <f>[4]春夏美妆!BN32</f>
        <v>72.091011320754731</v>
      </c>
      <c r="BO32" s="93">
        <v>51.886792320000005</v>
      </c>
      <c r="BP32" s="94">
        <v>0</v>
      </c>
      <c r="BQ32" s="95">
        <f t="shared" si="163"/>
        <v>51.886792320000005</v>
      </c>
      <c r="BR32" s="94">
        <v>64.366111314349837</v>
      </c>
      <c r="BS32" s="96">
        <v>72.091011320754731</v>
      </c>
      <c r="BT32" s="92">
        <f>[4]春夏美妆!BT32</f>
        <v>51.886792452830193</v>
      </c>
      <c r="BU32" s="145">
        <f t="shared" si="164"/>
        <v>657.45719421000001</v>
      </c>
      <c r="BV32" s="95">
        <f t="shared" si="165"/>
        <v>0</v>
      </c>
      <c r="BW32" s="95">
        <f t="shared" si="166"/>
        <v>657.45719421000001</v>
      </c>
      <c r="BX32" s="95">
        <f t="shared" si="167"/>
        <v>1019.4620760440666</v>
      </c>
      <c r="BY32" s="95">
        <f t="shared" si="168"/>
        <v>707.18010187320772</v>
      </c>
      <c r="BZ32" s="98">
        <f t="shared" si="168"/>
        <v>686.97588300528309</v>
      </c>
      <c r="CA32" s="146">
        <f t="shared" si="30"/>
        <v>657.45719421000001</v>
      </c>
      <c r="CB32" s="146">
        <f t="shared" si="31"/>
        <v>1019.4620760440666</v>
      </c>
      <c r="CC32" s="146">
        <f t="shared" si="32"/>
        <v>686.97588300528309</v>
      </c>
      <c r="CD32" s="146">
        <f t="shared" si="33"/>
        <v>0</v>
      </c>
      <c r="CE32" s="146">
        <f t="shared" si="34"/>
        <v>0</v>
      </c>
      <c r="CF32" s="146">
        <f t="shared" si="35"/>
        <v>0</v>
      </c>
    </row>
    <row r="33" spans="1:84" s="127" customFormat="1" outlineLevel="1" x14ac:dyDescent="0.4">
      <c r="A33" s="132" t="s">
        <v>52</v>
      </c>
      <c r="B33" s="131" t="s">
        <v>18</v>
      </c>
      <c r="C33" s="114">
        <v>0.2122640000000014</v>
      </c>
      <c r="D33" s="115">
        <v>4.3171201252376736</v>
      </c>
      <c r="E33" s="116">
        <f t="shared" si="140"/>
        <v>0.2122640000000014</v>
      </c>
      <c r="F33" s="117">
        <f t="shared" si="141"/>
        <v>0.2122640000000014</v>
      </c>
      <c r="G33" s="93">
        <v>0</v>
      </c>
      <c r="H33" s="94"/>
      <c r="I33" s="95">
        <f t="shared" si="142"/>
        <v>0</v>
      </c>
      <c r="J33" s="94">
        <v>3.5056489942256537</v>
      </c>
      <c r="K33" s="94">
        <f t="shared" si="143"/>
        <v>0</v>
      </c>
      <c r="L33" s="92">
        <f t="shared" si="144"/>
        <v>0</v>
      </c>
      <c r="M33" s="93">
        <v>0</v>
      </c>
      <c r="N33" s="94"/>
      <c r="O33" s="95">
        <f t="shared" si="145"/>
        <v>0</v>
      </c>
      <c r="P33" s="94">
        <v>1.1383408193312612</v>
      </c>
      <c r="Q33" s="94">
        <f t="shared" si="146"/>
        <v>0</v>
      </c>
      <c r="R33" s="92">
        <f t="shared" si="147"/>
        <v>0</v>
      </c>
      <c r="S33" s="93">
        <f>'春夏货架（不含3nka）'!S33</f>
        <v>0.96116492999999803</v>
      </c>
      <c r="T33" s="94"/>
      <c r="U33" s="95">
        <f t="shared" si="148"/>
        <v>0.96116492999999803</v>
      </c>
      <c r="V33" s="94">
        <v>50.7426610453142</v>
      </c>
      <c r="W33" s="96">
        <f t="shared" si="149"/>
        <v>0.96116492999999803</v>
      </c>
      <c r="X33" s="92">
        <f t="shared" si="150"/>
        <v>0.96116492999999803</v>
      </c>
      <c r="Y33" s="93">
        <v>60.583294530000003</v>
      </c>
      <c r="Z33" s="94"/>
      <c r="AA33" s="95">
        <f t="shared" si="151"/>
        <v>60.583294530000003</v>
      </c>
      <c r="AB33" s="94">
        <v>2.2704936154934314</v>
      </c>
      <c r="AC33" s="96">
        <f t="shared" si="152"/>
        <v>60.583294530000003</v>
      </c>
      <c r="AD33" s="92">
        <f t="shared" si="153"/>
        <v>60.583294530000003</v>
      </c>
      <c r="AE33" s="106">
        <v>1.8982299600000097</v>
      </c>
      <c r="AF33" s="94"/>
      <c r="AG33" s="95">
        <f t="shared" si="154"/>
        <v>1.8982299600000097</v>
      </c>
      <c r="AH33" s="94">
        <v>1.5549550570627608</v>
      </c>
      <c r="AI33" s="96">
        <f t="shared" si="155"/>
        <v>1.8982299600000097</v>
      </c>
      <c r="AJ33" s="92">
        <f t="shared" si="156"/>
        <v>1.8982299600000097</v>
      </c>
      <c r="AK33" s="93">
        <f>'春夏货架（不含3nka）'!AK33</f>
        <v>0.84452510999999797</v>
      </c>
      <c r="AL33" s="94"/>
      <c r="AM33" s="95">
        <f t="shared" si="157"/>
        <v>0.84452510999999797</v>
      </c>
      <c r="AN33" s="94">
        <v>91.359074323560378</v>
      </c>
      <c r="AO33" s="96">
        <f>'春夏货架（不含3nka）'!AO33</f>
        <v>1.5441509433962264</v>
      </c>
      <c r="AP33" s="92">
        <f>[4]春夏美妆!AP33</f>
        <v>1.5441509433962264</v>
      </c>
      <c r="AQ33" s="93">
        <v>3.5872415700000007</v>
      </c>
      <c r="AR33" s="94"/>
      <c r="AS33" s="95">
        <f t="shared" si="158"/>
        <v>3.5872415700000007</v>
      </c>
      <c r="AT33" s="94">
        <v>1.1936000028322169</v>
      </c>
      <c r="AU33" s="96">
        <v>4.5826415094339623</v>
      </c>
      <c r="AV33" s="92">
        <f>[4]春夏美妆!AV33</f>
        <v>4.5826415094339623</v>
      </c>
      <c r="AW33" s="93">
        <v>-1.9208528101444246E-15</v>
      </c>
      <c r="AX33" s="94"/>
      <c r="AY33" s="95">
        <f t="shared" si="159"/>
        <v>-1.9208528101444246E-15</v>
      </c>
      <c r="AZ33" s="94">
        <v>-9.1067301931015158E-7</v>
      </c>
      <c r="BA33" s="96">
        <v>5.9150943396226419</v>
      </c>
      <c r="BB33" s="92">
        <f>[4]春夏美妆!BB33</f>
        <v>5.9150943396226419</v>
      </c>
      <c r="BC33" s="93">
        <v>0.45141525000000143</v>
      </c>
      <c r="BD33" s="94"/>
      <c r="BE33" s="95">
        <f t="shared" si="160"/>
        <v>0.45141525000000143</v>
      </c>
      <c r="BF33" s="94">
        <v>11.426369193018575</v>
      </c>
      <c r="BG33" s="96">
        <f t="shared" si="161"/>
        <v>0</v>
      </c>
      <c r="BH33" s="92">
        <f>[4]春夏美妆!BH33</f>
        <v>0</v>
      </c>
      <c r="BI33" s="93">
        <v>0.41716982999999891</v>
      </c>
      <c r="BJ33" s="106"/>
      <c r="BK33" s="95">
        <f t="shared" si="162"/>
        <v>0.41716982999999891</v>
      </c>
      <c r="BL33" s="94">
        <v>9.7724695123616936</v>
      </c>
      <c r="BM33" s="96">
        <v>34.245283018867923</v>
      </c>
      <c r="BN33" s="92">
        <f>[4]春夏美妆!BN33</f>
        <v>43.002735849056606</v>
      </c>
      <c r="BO33" s="93">
        <v>3.2750942400000107</v>
      </c>
      <c r="BP33" s="94">
        <v>0</v>
      </c>
      <c r="BQ33" s="95">
        <f t="shared" si="163"/>
        <v>3.2750942400000107</v>
      </c>
      <c r="BR33" s="94">
        <v>0.64472371374311377</v>
      </c>
      <c r="BS33" s="96">
        <v>6.7992452830188679</v>
      </c>
      <c r="BT33" s="92">
        <f>[4]春夏美妆!BT33</f>
        <v>0</v>
      </c>
      <c r="BU33" s="145">
        <f t="shared" si="164"/>
        <v>72.230399420000026</v>
      </c>
      <c r="BV33" s="95">
        <f t="shared" si="165"/>
        <v>0</v>
      </c>
      <c r="BW33" s="95">
        <f t="shared" si="166"/>
        <v>72.230399420000026</v>
      </c>
      <c r="BX33" s="95">
        <f t="shared" si="167"/>
        <v>177.92545549150793</v>
      </c>
      <c r="BY33" s="95">
        <f t="shared" si="168"/>
        <v>116.74136851433964</v>
      </c>
      <c r="BZ33" s="98">
        <f t="shared" si="168"/>
        <v>118.69957606150946</v>
      </c>
      <c r="CA33" s="146">
        <f t="shared" si="30"/>
        <v>72.230399420000026</v>
      </c>
      <c r="CB33" s="146">
        <f t="shared" si="31"/>
        <v>177.92545549150793</v>
      </c>
      <c r="CC33" s="146">
        <f t="shared" si="32"/>
        <v>118.69957606150946</v>
      </c>
      <c r="CD33" s="146">
        <f t="shared" si="33"/>
        <v>0</v>
      </c>
      <c r="CE33" s="146">
        <f t="shared" si="34"/>
        <v>0</v>
      </c>
      <c r="CF33" s="146">
        <f t="shared" si="35"/>
        <v>0</v>
      </c>
    </row>
    <row r="34" spans="1:84" s="127" customFormat="1" outlineLevel="1" x14ac:dyDescent="0.4">
      <c r="A34" s="132" t="s">
        <v>36</v>
      </c>
      <c r="B34" s="131" t="s">
        <v>14</v>
      </c>
      <c r="C34" s="114">
        <v>0</v>
      </c>
      <c r="D34" s="115">
        <v>-4.4516880006812487</v>
      </c>
      <c r="E34" s="116">
        <f t="shared" si="140"/>
        <v>0</v>
      </c>
      <c r="F34" s="117">
        <f t="shared" si="141"/>
        <v>0</v>
      </c>
      <c r="G34" s="93">
        <v>0</v>
      </c>
      <c r="H34" s="94"/>
      <c r="I34" s="95">
        <f t="shared" si="142"/>
        <v>0</v>
      </c>
      <c r="J34" s="94">
        <v>-4.4516880006812487</v>
      </c>
      <c r="K34" s="94">
        <f t="shared" si="143"/>
        <v>0</v>
      </c>
      <c r="L34" s="92">
        <f t="shared" si="144"/>
        <v>0</v>
      </c>
      <c r="M34" s="93">
        <v>0</v>
      </c>
      <c r="N34" s="94"/>
      <c r="O34" s="95">
        <f t="shared" si="145"/>
        <v>0</v>
      </c>
      <c r="P34" s="94">
        <v>0</v>
      </c>
      <c r="Q34" s="94">
        <f t="shared" si="146"/>
        <v>0</v>
      </c>
      <c r="R34" s="92">
        <f t="shared" si="147"/>
        <v>0</v>
      </c>
      <c r="S34" s="93">
        <f>'春夏货架（不含3nka）'!S34</f>
        <v>14.57527533</v>
      </c>
      <c r="T34" s="94"/>
      <c r="U34" s="95">
        <f t="shared" si="148"/>
        <v>14.57527533</v>
      </c>
      <c r="V34" s="94">
        <v>0</v>
      </c>
      <c r="W34" s="96">
        <f t="shared" si="149"/>
        <v>14.57527533</v>
      </c>
      <c r="X34" s="92">
        <f t="shared" si="150"/>
        <v>14.57527533</v>
      </c>
      <c r="Y34" s="93">
        <v>1.9800000000000002E-2</v>
      </c>
      <c r="Z34" s="94"/>
      <c r="AA34" s="95">
        <f t="shared" si="151"/>
        <v>1.9800000000000002E-2</v>
      </c>
      <c r="AB34" s="94">
        <v>0</v>
      </c>
      <c r="AC34" s="96">
        <f t="shared" si="152"/>
        <v>1.9800000000000002E-2</v>
      </c>
      <c r="AD34" s="92">
        <f t="shared" si="153"/>
        <v>1.9800000000000002E-2</v>
      </c>
      <c r="AE34" s="106">
        <v>0.76361670000000015</v>
      </c>
      <c r="AF34" s="94"/>
      <c r="AG34" s="95">
        <f t="shared" si="154"/>
        <v>0.76361670000000015</v>
      </c>
      <c r="AH34" s="94">
        <v>0</v>
      </c>
      <c r="AI34" s="96">
        <f t="shared" si="155"/>
        <v>0.76361670000000015</v>
      </c>
      <c r="AJ34" s="92">
        <f t="shared" si="156"/>
        <v>0.76361670000000015</v>
      </c>
      <c r="AK34" s="93">
        <f>'春夏货架（不含3nka）'!AK34</f>
        <v>0.12830763000000001</v>
      </c>
      <c r="AL34" s="94"/>
      <c r="AM34" s="95">
        <f t="shared" si="157"/>
        <v>0.12830763000000001</v>
      </c>
      <c r="AN34" s="94">
        <v>0</v>
      </c>
      <c r="AO34" s="96">
        <f>'春夏货架（不含3nka）'!AO34</f>
        <v>1.1886849056603774</v>
      </c>
      <c r="AP34" s="92">
        <f>[4]春夏美妆!AP34</f>
        <v>1.1886849056603774</v>
      </c>
      <c r="AQ34" s="93">
        <v>4.9031202</v>
      </c>
      <c r="AR34" s="94"/>
      <c r="AS34" s="95">
        <f t="shared" si="158"/>
        <v>4.9031202</v>
      </c>
      <c r="AT34" s="94">
        <v>0</v>
      </c>
      <c r="AU34" s="96">
        <v>10.370716981132077</v>
      </c>
      <c r="AV34" s="92">
        <f>[4]春夏美妆!AV34</f>
        <v>10.370716981132077</v>
      </c>
      <c r="AW34" s="93">
        <v>1.2876887100000001</v>
      </c>
      <c r="AX34" s="94"/>
      <c r="AY34" s="95">
        <f t="shared" si="159"/>
        <v>1.2876887100000001</v>
      </c>
      <c r="AZ34" s="94">
        <v>0</v>
      </c>
      <c r="BA34" s="96">
        <v>9.2985283018867921</v>
      </c>
      <c r="BB34" s="92">
        <f>[4]春夏美妆!BB34</f>
        <v>9.2985283018867921</v>
      </c>
      <c r="BC34" s="93">
        <v>0.49231742999999994</v>
      </c>
      <c r="BD34" s="94"/>
      <c r="BE34" s="95">
        <f t="shared" si="160"/>
        <v>0.49231742999999994</v>
      </c>
      <c r="BF34" s="94">
        <v>0</v>
      </c>
      <c r="BG34" s="96">
        <f t="shared" si="161"/>
        <v>5.2924528301886795</v>
      </c>
      <c r="BH34" s="92">
        <f>[4]春夏美妆!BH34</f>
        <v>5.2924528301886795</v>
      </c>
      <c r="BI34" s="93"/>
      <c r="BJ34" s="106"/>
      <c r="BK34" s="95">
        <f t="shared" si="162"/>
        <v>0</v>
      </c>
      <c r="BL34" s="94">
        <v>0</v>
      </c>
      <c r="BM34" s="96">
        <v>7.1603773584905666</v>
      </c>
      <c r="BN34" s="92">
        <f>[4]春夏美妆!BN34</f>
        <v>4.9811320754716979</v>
      </c>
      <c r="BO34" s="93">
        <v>0</v>
      </c>
      <c r="BP34" s="94">
        <v>0</v>
      </c>
      <c r="BQ34" s="95">
        <f t="shared" si="163"/>
        <v>0</v>
      </c>
      <c r="BR34" s="94">
        <v>0</v>
      </c>
      <c r="BS34" s="96">
        <v>6.2575471698113212</v>
      </c>
      <c r="BT34" s="92">
        <f>[4]春夏美妆!BT34</f>
        <v>3.7358490566037736</v>
      </c>
      <c r="BU34" s="145">
        <f t="shared" si="164"/>
        <v>22.170126</v>
      </c>
      <c r="BV34" s="95">
        <f t="shared" si="165"/>
        <v>0</v>
      </c>
      <c r="BW34" s="95">
        <f t="shared" si="166"/>
        <v>22.170126</v>
      </c>
      <c r="BX34" s="95">
        <f t="shared" si="167"/>
        <v>-8.9033760013624974</v>
      </c>
      <c r="BY34" s="95">
        <f t="shared" si="168"/>
        <v>54.926999577169809</v>
      </c>
      <c r="BZ34" s="98">
        <f t="shared" si="168"/>
        <v>50.226056180943402</v>
      </c>
      <c r="CA34" s="146">
        <f t="shared" si="30"/>
        <v>22.170126</v>
      </c>
      <c r="CB34" s="146">
        <f t="shared" si="31"/>
        <v>-8.9033760013624974</v>
      </c>
      <c r="CC34" s="146">
        <f t="shared" si="32"/>
        <v>50.226056180943402</v>
      </c>
      <c r="CD34" s="146">
        <f t="shared" si="33"/>
        <v>0</v>
      </c>
      <c r="CE34" s="146">
        <f t="shared" si="34"/>
        <v>0</v>
      </c>
      <c r="CF34" s="146">
        <f t="shared" si="35"/>
        <v>0</v>
      </c>
    </row>
    <row r="35" spans="1:84" s="127" customFormat="1" outlineLevel="1" x14ac:dyDescent="0.4">
      <c r="A35" s="132" t="s">
        <v>53</v>
      </c>
      <c r="B35" s="131" t="s">
        <v>21</v>
      </c>
      <c r="C35" s="114">
        <v>0</v>
      </c>
      <c r="D35" s="115">
        <v>31.443992137961974</v>
      </c>
      <c r="E35" s="116">
        <f t="shared" si="140"/>
        <v>0</v>
      </c>
      <c r="F35" s="117">
        <f t="shared" si="141"/>
        <v>0</v>
      </c>
      <c r="G35" s="93">
        <v>0</v>
      </c>
      <c r="H35" s="94"/>
      <c r="I35" s="95">
        <f t="shared" si="142"/>
        <v>0</v>
      </c>
      <c r="J35" s="94">
        <v>0</v>
      </c>
      <c r="K35" s="94">
        <f t="shared" si="143"/>
        <v>0</v>
      </c>
      <c r="L35" s="92">
        <f t="shared" si="144"/>
        <v>0</v>
      </c>
      <c r="M35" s="93">
        <v>0</v>
      </c>
      <c r="N35" s="94"/>
      <c r="O35" s="95">
        <f t="shared" si="145"/>
        <v>0</v>
      </c>
      <c r="P35" s="94">
        <v>0</v>
      </c>
      <c r="Q35" s="94">
        <f t="shared" si="146"/>
        <v>0</v>
      </c>
      <c r="R35" s="92">
        <f t="shared" si="147"/>
        <v>0</v>
      </c>
      <c r="S35" s="93">
        <f>'春夏货架（不含3nka）'!S35</f>
        <v>0</v>
      </c>
      <c r="T35" s="94"/>
      <c r="U35" s="95">
        <f t="shared" si="148"/>
        <v>0</v>
      </c>
      <c r="V35" s="94">
        <v>58.334620998598915</v>
      </c>
      <c r="W35" s="96">
        <f t="shared" si="149"/>
        <v>0</v>
      </c>
      <c r="X35" s="92">
        <f t="shared" si="150"/>
        <v>0</v>
      </c>
      <c r="Y35" s="93"/>
      <c r="Z35" s="94"/>
      <c r="AA35" s="95">
        <f t="shared" si="151"/>
        <v>0</v>
      </c>
      <c r="AB35" s="94">
        <v>-1.8213460411646942E-6</v>
      </c>
      <c r="AC35" s="96">
        <f t="shared" si="152"/>
        <v>0</v>
      </c>
      <c r="AD35" s="92">
        <f t="shared" si="153"/>
        <v>0</v>
      </c>
      <c r="AE35" s="106"/>
      <c r="AF35" s="94"/>
      <c r="AG35" s="95">
        <f t="shared" si="154"/>
        <v>0</v>
      </c>
      <c r="AH35" s="94">
        <v>0</v>
      </c>
      <c r="AI35" s="96">
        <f t="shared" si="155"/>
        <v>0</v>
      </c>
      <c r="AJ35" s="92">
        <f t="shared" si="156"/>
        <v>0</v>
      </c>
      <c r="AK35" s="93">
        <f>'春夏货架（不含3nka）'!AK35</f>
        <v>0</v>
      </c>
      <c r="AL35" s="94"/>
      <c r="AM35" s="95">
        <f t="shared" si="157"/>
        <v>0</v>
      </c>
      <c r="AN35" s="94">
        <v>0</v>
      </c>
      <c r="AO35" s="96">
        <f>'春夏货架（不含3nka）'!AO35</f>
        <v>0</v>
      </c>
      <c r="AP35" s="92">
        <f>[4]春夏美妆!AP35</f>
        <v>0</v>
      </c>
      <c r="AQ35" s="93">
        <v>0</v>
      </c>
      <c r="AR35" s="94"/>
      <c r="AS35" s="95">
        <f t="shared" si="158"/>
        <v>0</v>
      </c>
      <c r="AT35" s="94">
        <v>0</v>
      </c>
      <c r="AU35" s="96">
        <v>0</v>
      </c>
      <c r="AV35" s="92">
        <f>[4]春夏美妆!AV35</f>
        <v>0</v>
      </c>
      <c r="AW35" s="93">
        <v>0</v>
      </c>
      <c r="AX35" s="94"/>
      <c r="AY35" s="95">
        <f t="shared" si="159"/>
        <v>0</v>
      </c>
      <c r="AZ35" s="94">
        <v>0</v>
      </c>
      <c r="BA35" s="96">
        <v>0</v>
      </c>
      <c r="BB35" s="92">
        <f>[4]春夏美妆!BB35</f>
        <v>0</v>
      </c>
      <c r="BC35" s="93">
        <v>0</v>
      </c>
      <c r="BD35" s="94"/>
      <c r="BE35" s="95">
        <f t="shared" si="160"/>
        <v>0</v>
      </c>
      <c r="BF35" s="94">
        <v>-30.069392229765501</v>
      </c>
      <c r="BG35" s="96">
        <f t="shared" si="161"/>
        <v>0</v>
      </c>
      <c r="BH35" s="92">
        <f>[4]春夏美妆!BH35</f>
        <v>0</v>
      </c>
      <c r="BI35" s="93"/>
      <c r="BJ35" s="106"/>
      <c r="BK35" s="95">
        <f t="shared" si="162"/>
        <v>0</v>
      </c>
      <c r="BL35" s="94">
        <v>-12.886882449233287</v>
      </c>
      <c r="BM35" s="96"/>
      <c r="BN35" s="92">
        <f>[4]春夏美妆!BN35</f>
        <v>0</v>
      </c>
      <c r="BO35" s="93">
        <v>-1.1207552400000009</v>
      </c>
      <c r="BP35" s="94">
        <v>0</v>
      </c>
      <c r="BQ35" s="95">
        <f t="shared" si="163"/>
        <v>-1.1207552400000009</v>
      </c>
      <c r="BR35" s="94">
        <v>0</v>
      </c>
      <c r="BS35" s="96">
        <v>22.768443396226417</v>
      </c>
      <c r="BT35" s="92">
        <f>[4]春夏美妆!BT35</f>
        <v>24.258113207547172</v>
      </c>
      <c r="BU35" s="145">
        <f t="shared" si="164"/>
        <v>-1.1207552400000009</v>
      </c>
      <c r="BV35" s="95">
        <f t="shared" si="165"/>
        <v>0</v>
      </c>
      <c r="BW35" s="95">
        <f t="shared" si="166"/>
        <v>-1.1207552400000009</v>
      </c>
      <c r="BX35" s="95">
        <f t="shared" si="167"/>
        <v>46.822336636216065</v>
      </c>
      <c r="BY35" s="95">
        <f t="shared" si="168"/>
        <v>22.768443396226417</v>
      </c>
      <c r="BZ35" s="98">
        <f t="shared" si="168"/>
        <v>24.258113207547172</v>
      </c>
      <c r="CA35" s="146">
        <f t="shared" si="30"/>
        <v>-1.1207552400000009</v>
      </c>
      <c r="CB35" s="146">
        <f t="shared" si="31"/>
        <v>46.822336636216065</v>
      </c>
      <c r="CC35" s="146">
        <f t="shared" si="32"/>
        <v>24.258113207547172</v>
      </c>
      <c r="CD35" s="146">
        <f t="shared" si="33"/>
        <v>0</v>
      </c>
      <c r="CE35" s="146">
        <f t="shared" si="34"/>
        <v>0</v>
      </c>
      <c r="CF35" s="146">
        <f t="shared" si="35"/>
        <v>0</v>
      </c>
    </row>
    <row r="36" spans="1:84" s="127" customFormat="1" outlineLevel="1" x14ac:dyDescent="0.4">
      <c r="A36" s="132" t="s">
        <v>54</v>
      </c>
      <c r="B36" s="131" t="s">
        <v>22</v>
      </c>
      <c r="C36" s="114">
        <v>78.946500499999999</v>
      </c>
      <c r="D36" s="115">
        <v>-255.25827429863588</v>
      </c>
      <c r="E36" s="116">
        <f t="shared" si="140"/>
        <v>78.946500499999999</v>
      </c>
      <c r="F36" s="117">
        <f t="shared" si="141"/>
        <v>78.946500499999999</v>
      </c>
      <c r="G36" s="93">
        <v>-5.6681415000000035</v>
      </c>
      <c r="H36" s="94"/>
      <c r="I36" s="95">
        <f t="shared" si="142"/>
        <v>-5.6681415000000035</v>
      </c>
      <c r="J36" s="94">
        <v>16.710705570449274</v>
      </c>
      <c r="K36" s="94">
        <f t="shared" si="143"/>
        <v>-5.6681415000000035</v>
      </c>
      <c r="L36" s="92">
        <f t="shared" si="144"/>
        <v>-5.6681415000000035</v>
      </c>
      <c r="M36" s="93">
        <v>-0.15094349999999976</v>
      </c>
      <c r="N36" s="94"/>
      <c r="O36" s="95">
        <f t="shared" si="145"/>
        <v>-0.15094349999999976</v>
      </c>
      <c r="P36" s="94">
        <v>15.936777845348796</v>
      </c>
      <c r="Q36" s="94">
        <f t="shared" si="146"/>
        <v>-0.15094349999999976</v>
      </c>
      <c r="R36" s="92">
        <f t="shared" si="147"/>
        <v>-0.15094349999999976</v>
      </c>
      <c r="S36" s="93">
        <f>'春夏货架（不含3nka）'!S36</f>
        <v>0</v>
      </c>
      <c r="T36" s="94"/>
      <c r="U36" s="95">
        <f t="shared" si="148"/>
        <v>0</v>
      </c>
      <c r="V36" s="94">
        <v>38.06136029826687</v>
      </c>
      <c r="W36" s="96">
        <f t="shared" si="149"/>
        <v>0</v>
      </c>
      <c r="X36" s="92">
        <f t="shared" si="150"/>
        <v>0</v>
      </c>
      <c r="Y36" s="93"/>
      <c r="Z36" s="94"/>
      <c r="AA36" s="95">
        <f t="shared" si="151"/>
        <v>0</v>
      </c>
      <c r="AB36" s="94">
        <v>21.343865205118981</v>
      </c>
      <c r="AC36" s="96">
        <f t="shared" si="152"/>
        <v>0</v>
      </c>
      <c r="AD36" s="92">
        <f t="shared" si="153"/>
        <v>0</v>
      </c>
      <c r="AE36" s="106"/>
      <c r="AF36" s="94"/>
      <c r="AG36" s="95">
        <f t="shared" si="154"/>
        <v>0</v>
      </c>
      <c r="AH36" s="94">
        <v>12.839630358258342</v>
      </c>
      <c r="AI36" s="96">
        <f t="shared" si="155"/>
        <v>0</v>
      </c>
      <c r="AJ36" s="92">
        <f t="shared" si="156"/>
        <v>0</v>
      </c>
      <c r="AK36" s="93">
        <f>'春夏货架（不含3nka）'!AK36</f>
        <v>62.85566034</v>
      </c>
      <c r="AL36" s="94"/>
      <c r="AM36" s="95">
        <f t="shared" si="157"/>
        <v>62.85566034</v>
      </c>
      <c r="AN36" s="94">
        <v>18.466258216260947</v>
      </c>
      <c r="AO36" s="96">
        <f>'春夏货架（不含3nka）'!AO36</f>
        <v>10.377358489528302</v>
      </c>
      <c r="AP36" s="92">
        <f>[4]春夏美妆!AP36</f>
        <v>10.377358489528302</v>
      </c>
      <c r="AQ36" s="93">
        <v>3.3000000030733645E-7</v>
      </c>
      <c r="AR36" s="94"/>
      <c r="AS36" s="95">
        <f t="shared" si="158"/>
        <v>3.3000000030733645E-7</v>
      </c>
      <c r="AT36" s="94">
        <v>0</v>
      </c>
      <c r="AU36" s="96">
        <v>21.273584905556604</v>
      </c>
      <c r="AV36" s="92">
        <f>[4]春夏美妆!AV36</f>
        <v>21.273584905556604</v>
      </c>
      <c r="AW36" s="93">
        <v>-7.6834112405776983E-15</v>
      </c>
      <c r="AX36" s="94"/>
      <c r="AY36" s="95">
        <f t="shared" si="159"/>
        <v>-7.6834112405776983E-15</v>
      </c>
      <c r="AZ36" s="94">
        <v>0.60378122078539431</v>
      </c>
      <c r="BA36" s="96">
        <v>21.273584904622645</v>
      </c>
      <c r="BB36" s="92">
        <f>[4]春夏美妆!BB36</f>
        <v>21.273584904622645</v>
      </c>
      <c r="BC36" s="93">
        <v>-3.0266204099999769</v>
      </c>
      <c r="BD36" s="94"/>
      <c r="BE36" s="95">
        <f t="shared" si="160"/>
        <v>-3.0266204099999769</v>
      </c>
      <c r="BF36" s="94">
        <v>9.8798915910963334E-3</v>
      </c>
      <c r="BG36" s="96">
        <f t="shared" si="161"/>
        <v>10.377358490462264</v>
      </c>
      <c r="BH36" s="92">
        <f>[4]春夏美妆!BH36</f>
        <v>10.377358490462264</v>
      </c>
      <c r="BI36" s="93">
        <v>9.7138697700000023</v>
      </c>
      <c r="BJ36" s="106"/>
      <c r="BK36" s="95">
        <f t="shared" si="162"/>
        <v>9.7138697700000023</v>
      </c>
      <c r="BL36" s="94">
        <v>337.40435381152736</v>
      </c>
      <c r="BM36" s="96">
        <v>10.377358490555663</v>
      </c>
      <c r="BN36" s="92">
        <f>[4]春夏美妆!BN36</f>
        <v>10.377358490555663</v>
      </c>
      <c r="BO36" s="93">
        <v>26.629876679999999</v>
      </c>
      <c r="BP36" s="94">
        <v>0</v>
      </c>
      <c r="BQ36" s="95">
        <f t="shared" si="163"/>
        <v>26.629876679999999</v>
      </c>
      <c r="BR36" s="94">
        <v>17.206078908955927</v>
      </c>
      <c r="BS36" s="96">
        <v>10.377358490462264</v>
      </c>
      <c r="BT36" s="92">
        <f>[4]春夏美妆!BT36</f>
        <v>10.377358490462264</v>
      </c>
      <c r="BU36" s="145">
        <f t="shared" si="164"/>
        <v>169.30020221000001</v>
      </c>
      <c r="BV36" s="95">
        <f t="shared" si="165"/>
        <v>0</v>
      </c>
      <c r="BW36" s="95">
        <f t="shared" si="166"/>
        <v>169.30020221000001</v>
      </c>
      <c r="BX36" s="95">
        <f t="shared" si="167"/>
        <v>223.3244170279271</v>
      </c>
      <c r="BY36" s="95">
        <f t="shared" si="168"/>
        <v>157.18401927118771</v>
      </c>
      <c r="BZ36" s="98">
        <f t="shared" si="168"/>
        <v>157.18401927118771</v>
      </c>
      <c r="CA36" s="146">
        <f t="shared" si="30"/>
        <v>169.30020221000004</v>
      </c>
      <c r="CB36" s="146">
        <f t="shared" si="31"/>
        <v>223.3244170279271</v>
      </c>
      <c r="CC36" s="146">
        <f t="shared" si="32"/>
        <v>157.18401927118771</v>
      </c>
      <c r="CD36" s="146">
        <f t="shared" si="33"/>
        <v>0</v>
      </c>
      <c r="CE36" s="146">
        <f t="shared" si="34"/>
        <v>0</v>
      </c>
      <c r="CF36" s="146">
        <f t="shared" si="35"/>
        <v>0</v>
      </c>
    </row>
    <row r="37" spans="1:84" s="127" customFormat="1" outlineLevel="1" x14ac:dyDescent="0.4">
      <c r="A37" s="132" t="s">
        <v>55</v>
      </c>
      <c r="B37" s="131" t="s">
        <v>16</v>
      </c>
      <c r="C37" s="114">
        <v>0</v>
      </c>
      <c r="D37" s="115">
        <v>101.80080335749938</v>
      </c>
      <c r="E37" s="116">
        <f t="shared" si="140"/>
        <v>0</v>
      </c>
      <c r="F37" s="117">
        <f t="shared" si="141"/>
        <v>0</v>
      </c>
      <c r="G37" s="93">
        <v>0</v>
      </c>
      <c r="H37" s="94"/>
      <c r="I37" s="95">
        <f t="shared" si="142"/>
        <v>0</v>
      </c>
      <c r="J37" s="94">
        <v>0.49120291141280698</v>
      </c>
      <c r="K37" s="94">
        <f t="shared" si="143"/>
        <v>0</v>
      </c>
      <c r="L37" s="92">
        <f t="shared" si="144"/>
        <v>0</v>
      </c>
      <c r="M37" s="93">
        <v>0</v>
      </c>
      <c r="N37" s="94"/>
      <c r="O37" s="95">
        <f t="shared" si="145"/>
        <v>0</v>
      </c>
      <c r="P37" s="94">
        <v>0.3178722388842628</v>
      </c>
      <c r="Q37" s="94">
        <f t="shared" si="146"/>
        <v>0</v>
      </c>
      <c r="R37" s="92">
        <f t="shared" si="147"/>
        <v>0</v>
      </c>
      <c r="S37" s="93">
        <f>'春夏货架（不含3nka）'!S37</f>
        <v>-3.7358639999999999E-2</v>
      </c>
      <c r="T37" s="94"/>
      <c r="U37" s="95">
        <f t="shared" si="148"/>
        <v>-3.7358639999999999E-2</v>
      </c>
      <c r="V37" s="94">
        <v>-58.334620998598915</v>
      </c>
      <c r="W37" s="96">
        <f t="shared" si="149"/>
        <v>-3.7358639999999999E-2</v>
      </c>
      <c r="X37" s="92">
        <f t="shared" si="150"/>
        <v>-3.7358639999999999E-2</v>
      </c>
      <c r="Y37" s="93">
        <v>0.89168639999999999</v>
      </c>
      <c r="Z37" s="94"/>
      <c r="AA37" s="95">
        <f t="shared" si="151"/>
        <v>0.89168639999999999</v>
      </c>
      <c r="AB37" s="94">
        <v>0</v>
      </c>
      <c r="AC37" s="96">
        <f t="shared" si="152"/>
        <v>0.89168639999999999</v>
      </c>
      <c r="AD37" s="92">
        <f t="shared" si="153"/>
        <v>0.89168639999999999</v>
      </c>
      <c r="AE37" s="106"/>
      <c r="AF37" s="94"/>
      <c r="AG37" s="95">
        <f t="shared" si="154"/>
        <v>0</v>
      </c>
      <c r="AH37" s="94">
        <v>15.249477435914049</v>
      </c>
      <c r="AI37" s="96">
        <f t="shared" si="155"/>
        <v>0</v>
      </c>
      <c r="AJ37" s="92">
        <f t="shared" si="156"/>
        <v>0</v>
      </c>
      <c r="AK37" s="93">
        <f>'春夏货架（不含3nka）'!AK37</f>
        <v>1.2452830500000001</v>
      </c>
      <c r="AL37" s="94"/>
      <c r="AM37" s="95">
        <f t="shared" si="157"/>
        <v>1.2452830500000001</v>
      </c>
      <c r="AN37" s="94">
        <v>27.235747525598633</v>
      </c>
      <c r="AO37" s="96">
        <f>'春夏货架（不含3nka）'!AO37</f>
        <v>4.3584905660377355</v>
      </c>
      <c r="AP37" s="92">
        <f>[4]春夏美妆!AP37</f>
        <v>4.3584905660377355</v>
      </c>
      <c r="AQ37" s="93">
        <v>3.1132074599999999</v>
      </c>
      <c r="AR37" s="94"/>
      <c r="AS37" s="95">
        <f t="shared" si="158"/>
        <v>3.1132074599999999</v>
      </c>
      <c r="AT37" s="94">
        <v>-3.1270080000710312</v>
      </c>
      <c r="AU37" s="96">
        <v>0</v>
      </c>
      <c r="AV37" s="92">
        <f>[4]春夏美妆!AV37</f>
        <v>0</v>
      </c>
      <c r="AW37" s="93">
        <v>0</v>
      </c>
      <c r="AX37" s="94"/>
      <c r="AY37" s="95">
        <f t="shared" si="159"/>
        <v>0</v>
      </c>
      <c r="AZ37" s="94">
        <v>10.344538366580881</v>
      </c>
      <c r="BA37" s="96">
        <v>0</v>
      </c>
      <c r="BB37" s="92">
        <f>[4]春夏美妆!BB37</f>
        <v>0</v>
      </c>
      <c r="BC37" s="93">
        <v>3.1132074599999999</v>
      </c>
      <c r="BD37" s="94"/>
      <c r="BE37" s="95">
        <f t="shared" si="160"/>
        <v>3.1132074599999999</v>
      </c>
      <c r="BF37" s="94">
        <v>-4.5533651122295738E-7</v>
      </c>
      <c r="BG37" s="96">
        <f t="shared" si="161"/>
        <v>0</v>
      </c>
      <c r="BH37" s="92">
        <f>[4]春夏美妆!BH37</f>
        <v>0</v>
      </c>
      <c r="BI37" s="93"/>
      <c r="BJ37" s="106"/>
      <c r="BK37" s="95">
        <f t="shared" si="162"/>
        <v>0</v>
      </c>
      <c r="BL37" s="94">
        <v>0</v>
      </c>
      <c r="BM37" s="96"/>
      <c r="BN37" s="92">
        <f>[4]春夏美妆!BN37</f>
        <v>0</v>
      </c>
      <c r="BO37" s="93">
        <v>0.90283017000000021</v>
      </c>
      <c r="BP37" s="94">
        <v>0</v>
      </c>
      <c r="BQ37" s="95">
        <f t="shared" si="163"/>
        <v>0.90283017000000021</v>
      </c>
      <c r="BR37" s="94">
        <v>0</v>
      </c>
      <c r="BS37" s="96"/>
      <c r="BT37" s="92">
        <f>[4]春夏美妆!BT37</f>
        <v>0</v>
      </c>
      <c r="BU37" s="145">
        <f t="shared" si="164"/>
        <v>9.2288558999999992</v>
      </c>
      <c r="BV37" s="95">
        <f t="shared" si="165"/>
        <v>0</v>
      </c>
      <c r="BW37" s="95">
        <f t="shared" si="166"/>
        <v>9.2288558999999992</v>
      </c>
      <c r="BX37" s="95">
        <f t="shared" si="167"/>
        <v>93.978012381883573</v>
      </c>
      <c r="BY37" s="95">
        <f t="shared" si="168"/>
        <v>5.2128183260377359</v>
      </c>
      <c r="BZ37" s="98">
        <f t="shared" si="168"/>
        <v>5.2128183260377359</v>
      </c>
      <c r="CA37" s="146">
        <f t="shared" si="30"/>
        <v>9.2288558999999992</v>
      </c>
      <c r="CB37" s="146">
        <f t="shared" si="31"/>
        <v>93.978012381883573</v>
      </c>
      <c r="CC37" s="146">
        <f t="shared" si="32"/>
        <v>5.2128183260377359</v>
      </c>
      <c r="CD37" s="146">
        <f t="shared" si="33"/>
        <v>0</v>
      </c>
      <c r="CE37" s="146">
        <f t="shared" si="34"/>
        <v>0</v>
      </c>
      <c r="CF37" s="146">
        <f t="shared" si="35"/>
        <v>0</v>
      </c>
    </row>
    <row r="38" spans="1:84" s="127" customFormat="1" outlineLevel="1" x14ac:dyDescent="0.4">
      <c r="A38" s="132" t="s">
        <v>56</v>
      </c>
      <c r="B38" s="131" t="s">
        <v>23</v>
      </c>
      <c r="C38" s="114">
        <v>2.2800000000000001E-2</v>
      </c>
      <c r="D38" s="115">
        <v>0</v>
      </c>
      <c r="E38" s="116">
        <f t="shared" si="140"/>
        <v>2.2800000000000001E-2</v>
      </c>
      <c r="F38" s="117">
        <f t="shared" si="141"/>
        <v>2.2800000000000001E-2</v>
      </c>
      <c r="G38" s="93">
        <v>0</v>
      </c>
      <c r="H38" s="94"/>
      <c r="I38" s="95">
        <f t="shared" si="142"/>
        <v>0</v>
      </c>
      <c r="J38" s="94">
        <v>0</v>
      </c>
      <c r="K38" s="94">
        <f t="shared" si="143"/>
        <v>0</v>
      </c>
      <c r="L38" s="92">
        <f t="shared" si="144"/>
        <v>0</v>
      </c>
      <c r="M38" s="93">
        <v>0</v>
      </c>
      <c r="N38" s="94"/>
      <c r="O38" s="95">
        <f t="shared" si="145"/>
        <v>0</v>
      </c>
      <c r="P38" s="94">
        <v>2.5954181062425179E-2</v>
      </c>
      <c r="Q38" s="94">
        <f t="shared" si="146"/>
        <v>0</v>
      </c>
      <c r="R38" s="92">
        <f t="shared" si="147"/>
        <v>0</v>
      </c>
      <c r="S38" s="93">
        <f>'春夏货架（不含3nka）'!S38</f>
        <v>0.147345</v>
      </c>
      <c r="T38" s="94"/>
      <c r="U38" s="95">
        <f t="shared" si="148"/>
        <v>0.147345</v>
      </c>
      <c r="V38" s="94">
        <v>3.5516247769634461E-2</v>
      </c>
      <c r="W38" s="96">
        <f t="shared" si="149"/>
        <v>0.147345</v>
      </c>
      <c r="X38" s="92">
        <f t="shared" si="150"/>
        <v>0.147345</v>
      </c>
      <c r="Y38" s="93"/>
      <c r="Z38" s="94"/>
      <c r="AA38" s="95">
        <f t="shared" si="151"/>
        <v>0</v>
      </c>
      <c r="AB38" s="94">
        <v>0</v>
      </c>
      <c r="AC38" s="96">
        <f t="shared" si="152"/>
        <v>0</v>
      </c>
      <c r="AD38" s="92">
        <f t="shared" si="153"/>
        <v>0</v>
      </c>
      <c r="AE38" s="106">
        <v>1.32E-2</v>
      </c>
      <c r="AF38" s="94"/>
      <c r="AG38" s="95">
        <f t="shared" si="154"/>
        <v>1.32E-2</v>
      </c>
      <c r="AH38" s="94">
        <v>2.6864854082159401E-2</v>
      </c>
      <c r="AI38" s="96">
        <f t="shared" si="155"/>
        <v>1.32E-2</v>
      </c>
      <c r="AJ38" s="92">
        <f t="shared" si="156"/>
        <v>1.32E-2</v>
      </c>
      <c r="AK38" s="93">
        <f>'春夏货架（不含3nka）'!AK38</f>
        <v>0.212454</v>
      </c>
      <c r="AL38" s="94"/>
      <c r="AM38" s="95">
        <f t="shared" si="157"/>
        <v>0.212454</v>
      </c>
      <c r="AN38" s="94">
        <v>6.5272488689450001E-2</v>
      </c>
      <c r="AO38" s="96">
        <f>'春夏货架（不含3nka）'!AO38</f>
        <v>0</v>
      </c>
      <c r="AP38" s="92">
        <f>[4]春夏美妆!AP38</f>
        <v>0</v>
      </c>
      <c r="AQ38" s="93">
        <v>0.10493340000000001</v>
      </c>
      <c r="AR38" s="94"/>
      <c r="AS38" s="95">
        <f t="shared" si="158"/>
        <v>0.10493340000000001</v>
      </c>
      <c r="AT38" s="94">
        <v>0</v>
      </c>
      <c r="AU38" s="96">
        <v>0</v>
      </c>
      <c r="AV38" s="92">
        <f>[4]春夏美妆!AV38</f>
        <v>0</v>
      </c>
      <c r="AW38" s="93">
        <v>0</v>
      </c>
      <c r="AX38" s="94"/>
      <c r="AY38" s="95">
        <f t="shared" si="159"/>
        <v>0</v>
      </c>
      <c r="AZ38" s="94">
        <v>2.8717163004298801E-2</v>
      </c>
      <c r="BA38" s="96">
        <v>0</v>
      </c>
      <c r="BB38" s="92">
        <f>[4]春夏美妆!BB38</f>
        <v>0</v>
      </c>
      <c r="BC38" s="93">
        <v>0</v>
      </c>
      <c r="BD38" s="94"/>
      <c r="BE38" s="95">
        <f t="shared" si="160"/>
        <v>0</v>
      </c>
      <c r="BF38" s="94">
        <v>0.10235964741812598</v>
      </c>
      <c r="BG38" s="96">
        <f t="shared" si="161"/>
        <v>0</v>
      </c>
      <c r="BH38" s="92">
        <f>[4]春夏美妆!BH38</f>
        <v>0</v>
      </c>
      <c r="BI38" s="93"/>
      <c r="BJ38" s="106"/>
      <c r="BK38" s="95">
        <f t="shared" si="162"/>
        <v>0</v>
      </c>
      <c r="BL38" s="94">
        <v>0</v>
      </c>
      <c r="BM38" s="96"/>
      <c r="BN38" s="92">
        <f>[4]春夏美妆!BN38</f>
        <v>0</v>
      </c>
      <c r="BO38" s="93">
        <v>4.7130600000000002E-2</v>
      </c>
      <c r="BP38" s="94">
        <v>0</v>
      </c>
      <c r="BQ38" s="95">
        <f t="shared" si="163"/>
        <v>4.7130600000000002E-2</v>
      </c>
      <c r="BR38" s="94">
        <v>2.3668391782892293E-2</v>
      </c>
      <c r="BS38" s="96"/>
      <c r="BT38" s="92">
        <f>[4]春夏美妆!BT38</f>
        <v>0</v>
      </c>
      <c r="BU38" s="145">
        <f t="shared" si="164"/>
        <v>0.54786299999999999</v>
      </c>
      <c r="BV38" s="95">
        <f t="shared" si="165"/>
        <v>0</v>
      </c>
      <c r="BW38" s="95">
        <f t="shared" si="166"/>
        <v>0.54786299999999999</v>
      </c>
      <c r="BX38" s="95">
        <f t="shared" si="167"/>
        <v>0.30835297380898613</v>
      </c>
      <c r="BY38" s="95">
        <f t="shared" si="168"/>
        <v>0.18334499999999998</v>
      </c>
      <c r="BZ38" s="98">
        <f t="shared" si="168"/>
        <v>0.18334499999999998</v>
      </c>
      <c r="CA38" s="146">
        <f t="shared" si="30"/>
        <v>0.54786299999999999</v>
      </c>
      <c r="CB38" s="146">
        <f t="shared" si="31"/>
        <v>0.30835297380898613</v>
      </c>
      <c r="CC38" s="146">
        <f t="shared" si="32"/>
        <v>0.18334499999999998</v>
      </c>
      <c r="CD38" s="146">
        <f t="shared" si="33"/>
        <v>0</v>
      </c>
      <c r="CE38" s="146">
        <f t="shared" si="34"/>
        <v>0</v>
      </c>
      <c r="CF38" s="146">
        <f t="shared" si="35"/>
        <v>0</v>
      </c>
    </row>
    <row r="39" spans="1:84" s="127" customFormat="1" outlineLevel="1" x14ac:dyDescent="0.4">
      <c r="A39" s="132" t="s">
        <v>57</v>
      </c>
      <c r="B39" s="131" t="s">
        <v>8</v>
      </c>
      <c r="C39" s="114">
        <v>0</v>
      </c>
      <c r="D39" s="115">
        <v>2.1427721798122144</v>
      </c>
      <c r="E39" s="116">
        <f t="shared" si="140"/>
        <v>0</v>
      </c>
      <c r="F39" s="117">
        <f t="shared" si="141"/>
        <v>0</v>
      </c>
      <c r="G39" s="93">
        <v>0</v>
      </c>
      <c r="H39" s="94"/>
      <c r="I39" s="95">
        <f t="shared" si="142"/>
        <v>0</v>
      </c>
      <c r="J39" s="94">
        <v>1.1004540896912585</v>
      </c>
      <c r="K39" s="94">
        <f t="shared" si="143"/>
        <v>0</v>
      </c>
      <c r="L39" s="92">
        <f t="shared" si="144"/>
        <v>0</v>
      </c>
      <c r="M39" s="93">
        <v>0</v>
      </c>
      <c r="N39" s="94"/>
      <c r="O39" s="95">
        <f t="shared" si="145"/>
        <v>0</v>
      </c>
      <c r="P39" s="94">
        <v>-1.09092344120323</v>
      </c>
      <c r="Q39" s="94">
        <f t="shared" si="146"/>
        <v>0</v>
      </c>
      <c r="R39" s="92">
        <f t="shared" si="147"/>
        <v>0</v>
      </c>
      <c r="S39" s="93">
        <f>'春夏货架（不含3nka）'!S39</f>
        <v>0</v>
      </c>
      <c r="T39" s="94"/>
      <c r="U39" s="95">
        <f t="shared" si="148"/>
        <v>0</v>
      </c>
      <c r="V39" s="94">
        <v>2.393695380977702</v>
      </c>
      <c r="W39" s="96">
        <f t="shared" si="149"/>
        <v>0</v>
      </c>
      <c r="X39" s="92">
        <f t="shared" si="150"/>
        <v>0</v>
      </c>
      <c r="Y39" s="93">
        <v>0.28855661999999993</v>
      </c>
      <c r="Z39" s="94"/>
      <c r="AA39" s="95">
        <f t="shared" si="151"/>
        <v>0.28855661999999993</v>
      </c>
      <c r="AB39" s="94">
        <v>0.22565339087739225</v>
      </c>
      <c r="AC39" s="96">
        <f t="shared" si="152"/>
        <v>0.28855661999999993</v>
      </c>
      <c r="AD39" s="92">
        <f t="shared" si="153"/>
        <v>0.28855661999999993</v>
      </c>
      <c r="AE39" s="106">
        <v>0.7847053499999932</v>
      </c>
      <c r="AF39" s="94"/>
      <c r="AG39" s="95">
        <f t="shared" si="154"/>
        <v>0.7847053499999932</v>
      </c>
      <c r="AH39" s="94">
        <v>3.586278617383392</v>
      </c>
      <c r="AI39" s="96">
        <f t="shared" si="155"/>
        <v>0.7847053499999932</v>
      </c>
      <c r="AJ39" s="92">
        <f t="shared" si="156"/>
        <v>0.7847053499999932</v>
      </c>
      <c r="AK39" s="93">
        <f>'春夏货架（不含3nka）'!AK39</f>
        <v>3.23333373</v>
      </c>
      <c r="AL39" s="94"/>
      <c r="AM39" s="95">
        <f t="shared" si="157"/>
        <v>3.23333373</v>
      </c>
      <c r="AN39" s="94">
        <v>2.1698533187365605</v>
      </c>
      <c r="AO39" s="96">
        <f>'春夏货架（不含3nka）'!AO39</f>
        <v>0</v>
      </c>
      <c r="AP39" s="92">
        <f>[4]春夏美妆!AP39</f>
        <v>0</v>
      </c>
      <c r="AQ39" s="93">
        <v>4.3406879999999995E-2</v>
      </c>
      <c r="AR39" s="94"/>
      <c r="AS39" s="95">
        <f t="shared" si="158"/>
        <v>4.3406879999999995E-2</v>
      </c>
      <c r="AT39" s="94">
        <v>0</v>
      </c>
      <c r="AU39" s="96">
        <v>0</v>
      </c>
      <c r="AV39" s="92">
        <f>[4]春夏美妆!AV39</f>
        <v>0</v>
      </c>
      <c r="AW39" s="93">
        <v>1.3551730500000001</v>
      </c>
      <c r="AX39" s="94"/>
      <c r="AY39" s="95">
        <f t="shared" si="159"/>
        <v>1.3551730500000001</v>
      </c>
      <c r="AZ39" s="94">
        <v>-3.0769460274936922</v>
      </c>
      <c r="BA39" s="96">
        <v>0</v>
      </c>
      <c r="BB39" s="92">
        <f>[4]春夏美妆!BB39</f>
        <v>0</v>
      </c>
      <c r="BC39" s="93">
        <v>0.29632811999999997</v>
      </c>
      <c r="BD39" s="94"/>
      <c r="BE39" s="95">
        <f t="shared" si="160"/>
        <v>0.29632811999999997</v>
      </c>
      <c r="BF39" s="94">
        <v>18.161731890480887</v>
      </c>
      <c r="BG39" s="96">
        <f t="shared" si="161"/>
        <v>0</v>
      </c>
      <c r="BH39" s="92">
        <f>[4]春夏美妆!BH39</f>
        <v>0</v>
      </c>
      <c r="BI39" s="93">
        <v>0.28476260999999997</v>
      </c>
      <c r="BJ39" s="106"/>
      <c r="BK39" s="95">
        <f t="shared" si="162"/>
        <v>0.28476260999999997</v>
      </c>
      <c r="BL39" s="94">
        <v>1.320521412265601E-2</v>
      </c>
      <c r="BM39" s="96"/>
      <c r="BN39" s="92">
        <f>[4]春夏美妆!BN39</f>
        <v>0</v>
      </c>
      <c r="BO39" s="93">
        <v>7.0510439999999994E-2</v>
      </c>
      <c r="BP39" s="94">
        <v>0</v>
      </c>
      <c r="BQ39" s="95">
        <f t="shared" si="163"/>
        <v>7.0510439999999994E-2</v>
      </c>
      <c r="BR39" s="94">
        <v>4.1302664137025678E-2</v>
      </c>
      <c r="BS39" s="96"/>
      <c r="BT39" s="92">
        <f>[4]春夏美妆!BT39</f>
        <v>0</v>
      </c>
      <c r="BU39" s="145">
        <f t="shared" si="164"/>
        <v>6.3567767999999933</v>
      </c>
      <c r="BV39" s="95">
        <f t="shared" si="165"/>
        <v>0</v>
      </c>
      <c r="BW39" s="95">
        <f t="shared" si="166"/>
        <v>6.3567767999999933</v>
      </c>
      <c r="BX39" s="95">
        <f t="shared" si="167"/>
        <v>25.667077277522164</v>
      </c>
      <c r="BY39" s="95">
        <f t="shared" si="168"/>
        <v>1.0732619699999932</v>
      </c>
      <c r="BZ39" s="98">
        <f t="shared" si="168"/>
        <v>1.0732619699999932</v>
      </c>
      <c r="CA39" s="146">
        <f t="shared" si="30"/>
        <v>6.3567767999999933</v>
      </c>
      <c r="CB39" s="146">
        <f t="shared" si="31"/>
        <v>25.667077277522164</v>
      </c>
      <c r="CC39" s="146">
        <f t="shared" si="32"/>
        <v>1.0732619699999932</v>
      </c>
      <c r="CD39" s="146">
        <f t="shared" si="33"/>
        <v>0</v>
      </c>
      <c r="CE39" s="146">
        <f t="shared" si="34"/>
        <v>0</v>
      </c>
      <c r="CF39" s="146">
        <f t="shared" si="35"/>
        <v>0</v>
      </c>
    </row>
    <row r="40" spans="1:84" s="127" customFormat="1" outlineLevel="1" x14ac:dyDescent="0.4">
      <c r="A40" s="132" t="s">
        <v>58</v>
      </c>
      <c r="B40" s="131" t="s">
        <v>12</v>
      </c>
      <c r="C40" s="114">
        <v>0.36040050000000001</v>
      </c>
      <c r="D40" s="115">
        <v>-1.1018360359987045</v>
      </c>
      <c r="E40" s="116">
        <f t="shared" si="140"/>
        <v>0.36040050000000001</v>
      </c>
      <c r="F40" s="117">
        <f t="shared" si="141"/>
        <v>0.36040050000000001</v>
      </c>
      <c r="G40" s="93">
        <v>0</v>
      </c>
      <c r="H40" s="94"/>
      <c r="I40" s="95">
        <f t="shared" si="142"/>
        <v>0</v>
      </c>
      <c r="J40" s="94">
        <v>-2.4851465316289412</v>
      </c>
      <c r="K40" s="94">
        <f t="shared" si="143"/>
        <v>0</v>
      </c>
      <c r="L40" s="92">
        <f t="shared" si="144"/>
        <v>0</v>
      </c>
      <c r="M40" s="93">
        <v>1.1574999999999999E-3</v>
      </c>
      <c r="N40" s="94"/>
      <c r="O40" s="95">
        <f t="shared" si="145"/>
        <v>1.1574999999999999E-3</v>
      </c>
      <c r="P40" s="94">
        <v>0.49007868556996881</v>
      </c>
      <c r="Q40" s="94">
        <f t="shared" si="146"/>
        <v>1.1574999999999999E-3</v>
      </c>
      <c r="R40" s="92">
        <f t="shared" si="147"/>
        <v>1.1574999999999999E-3</v>
      </c>
      <c r="S40" s="93">
        <f>'春夏货架（不含3nka）'!S40</f>
        <v>0</v>
      </c>
      <c r="T40" s="94"/>
      <c r="U40" s="95">
        <f t="shared" si="148"/>
        <v>0</v>
      </c>
      <c r="V40" s="94">
        <v>0.1212752367110254</v>
      </c>
      <c r="W40" s="96">
        <f t="shared" si="149"/>
        <v>0</v>
      </c>
      <c r="X40" s="92">
        <f t="shared" si="150"/>
        <v>0</v>
      </c>
      <c r="Y40" s="93">
        <v>7.7389289999999999E-2</v>
      </c>
      <c r="Z40" s="94"/>
      <c r="AA40" s="95">
        <f t="shared" si="151"/>
        <v>7.7389289999999999E-2</v>
      </c>
      <c r="AB40" s="94">
        <v>0</v>
      </c>
      <c r="AC40" s="96">
        <f t="shared" si="152"/>
        <v>7.7389289999999999E-2</v>
      </c>
      <c r="AD40" s="92">
        <f t="shared" si="153"/>
        <v>7.7389289999999999E-2</v>
      </c>
      <c r="AE40" s="106">
        <v>5.3547119999999997E-2</v>
      </c>
      <c r="AF40" s="94"/>
      <c r="AG40" s="95">
        <f t="shared" si="154"/>
        <v>5.3547119999999997E-2</v>
      </c>
      <c r="AH40" s="94">
        <v>1.0249169500598744E-2</v>
      </c>
      <c r="AI40" s="96">
        <f t="shared" si="155"/>
        <v>5.3547119999999997E-2</v>
      </c>
      <c r="AJ40" s="92">
        <f t="shared" si="156"/>
        <v>5.3547119999999997E-2</v>
      </c>
      <c r="AK40" s="93">
        <f>'春夏货架（不含3nka）'!AK40</f>
        <v>0</v>
      </c>
      <c r="AL40" s="94"/>
      <c r="AM40" s="95">
        <f t="shared" si="157"/>
        <v>0</v>
      </c>
      <c r="AN40" s="94">
        <v>1.4128181228156639E-2</v>
      </c>
      <c r="AO40" s="96">
        <f>'春夏货架（不含3nka）'!AO40</f>
        <v>0</v>
      </c>
      <c r="AP40" s="92">
        <f>[4]春夏美妆!AP40</f>
        <v>0</v>
      </c>
      <c r="AQ40" s="93">
        <v>0</v>
      </c>
      <c r="AR40" s="94"/>
      <c r="AS40" s="95">
        <f t="shared" si="158"/>
        <v>0</v>
      </c>
      <c r="AT40" s="94">
        <v>0</v>
      </c>
      <c r="AU40" s="96">
        <v>0</v>
      </c>
      <c r="AV40" s="92">
        <f>[4]春夏美妆!AV40</f>
        <v>0</v>
      </c>
      <c r="AW40" s="93">
        <v>6.4754580000000006E-2</v>
      </c>
      <c r="AX40" s="94"/>
      <c r="AY40" s="95">
        <f t="shared" si="159"/>
        <v>6.4754580000000006E-2</v>
      </c>
      <c r="AZ40" s="94">
        <v>0.44324778086664657</v>
      </c>
      <c r="BA40" s="96">
        <v>0</v>
      </c>
      <c r="BB40" s="92">
        <f>[4]春夏美妆!BB40</f>
        <v>0</v>
      </c>
      <c r="BC40" s="93">
        <v>0</v>
      </c>
      <c r="BD40" s="94"/>
      <c r="BE40" s="95">
        <f t="shared" si="160"/>
        <v>0</v>
      </c>
      <c r="BF40" s="94">
        <v>3.517019202213546E-3</v>
      </c>
      <c r="BG40" s="96">
        <f t="shared" si="161"/>
        <v>0</v>
      </c>
      <c r="BH40" s="92">
        <f>[4]春夏美妆!BH40</f>
        <v>0</v>
      </c>
      <c r="BI40" s="93"/>
      <c r="BJ40" s="106"/>
      <c r="BK40" s="95">
        <f t="shared" si="162"/>
        <v>0</v>
      </c>
      <c r="BL40" s="94">
        <v>0</v>
      </c>
      <c r="BM40" s="96"/>
      <c r="BN40" s="92">
        <f>[4]春夏美妆!BN40</f>
        <v>0</v>
      </c>
      <c r="BO40" s="93">
        <v>4.296237E-2</v>
      </c>
      <c r="BP40" s="94">
        <v>0</v>
      </c>
      <c r="BQ40" s="95">
        <f t="shared" si="163"/>
        <v>4.296237E-2</v>
      </c>
      <c r="BR40" s="94">
        <v>2.2478415348005596</v>
      </c>
      <c r="BS40" s="96"/>
      <c r="BT40" s="92">
        <f>[4]春夏美妆!BT40</f>
        <v>0</v>
      </c>
      <c r="BU40" s="145">
        <f t="shared" si="164"/>
        <v>0.60021136000000008</v>
      </c>
      <c r="BV40" s="95">
        <f t="shared" si="165"/>
        <v>0</v>
      </c>
      <c r="BW40" s="95">
        <f t="shared" si="166"/>
        <v>0.60021136000000008</v>
      </c>
      <c r="BX40" s="95">
        <f t="shared" si="167"/>
        <v>-0.25664495974847634</v>
      </c>
      <c r="BY40" s="95">
        <f t="shared" si="168"/>
        <v>0.49249440999999999</v>
      </c>
      <c r="BZ40" s="98">
        <f t="shared" si="168"/>
        <v>0.49249440999999999</v>
      </c>
      <c r="CA40" s="146">
        <f t="shared" si="30"/>
        <v>0.60021135999999997</v>
      </c>
      <c r="CB40" s="146">
        <f t="shared" si="31"/>
        <v>-0.25664495974847634</v>
      </c>
      <c r="CC40" s="146">
        <f t="shared" si="32"/>
        <v>0.49249440999999999</v>
      </c>
      <c r="CD40" s="146">
        <f t="shared" si="33"/>
        <v>0</v>
      </c>
      <c r="CE40" s="146">
        <f t="shared" si="34"/>
        <v>0</v>
      </c>
      <c r="CF40" s="146">
        <f t="shared" si="35"/>
        <v>0</v>
      </c>
    </row>
    <row r="41" spans="1:84" s="127" customFormat="1" outlineLevel="1" x14ac:dyDescent="0.4">
      <c r="A41" s="132" t="s">
        <v>59</v>
      </c>
      <c r="B41" s="131" t="s">
        <v>24</v>
      </c>
      <c r="C41" s="114">
        <v>53.736044000000007</v>
      </c>
      <c r="D41" s="115">
        <v>41.892996083319126</v>
      </c>
      <c r="E41" s="116">
        <f t="shared" si="140"/>
        <v>53.736044000000007</v>
      </c>
      <c r="F41" s="117">
        <f t="shared" si="141"/>
        <v>53.736044000000007</v>
      </c>
      <c r="G41" s="93">
        <v>57.181460999999999</v>
      </c>
      <c r="H41" s="94"/>
      <c r="I41" s="95">
        <f t="shared" si="142"/>
        <v>57.181460999999999</v>
      </c>
      <c r="J41" s="94">
        <v>43.856870191096633</v>
      </c>
      <c r="K41" s="94">
        <f t="shared" si="143"/>
        <v>57.181460999999999</v>
      </c>
      <c r="L41" s="92">
        <f t="shared" si="144"/>
        <v>57.181460999999999</v>
      </c>
      <c r="M41" s="93">
        <v>44.443021000000002</v>
      </c>
      <c r="N41" s="94"/>
      <c r="O41" s="95">
        <f t="shared" si="145"/>
        <v>44.443021000000002</v>
      </c>
      <c r="P41" s="94">
        <v>45.051406365793142</v>
      </c>
      <c r="Q41" s="94">
        <f t="shared" si="146"/>
        <v>44.443021000000002</v>
      </c>
      <c r="R41" s="92">
        <f t="shared" si="147"/>
        <v>44.443021000000002</v>
      </c>
      <c r="S41" s="93">
        <f>'春夏货架（不含3nka）'!S41</f>
        <v>36.420933119999994</v>
      </c>
      <c r="T41" s="94"/>
      <c r="U41" s="95">
        <f t="shared" si="148"/>
        <v>36.420933119999994</v>
      </c>
      <c r="V41" s="94">
        <v>67.365320926869515</v>
      </c>
      <c r="W41" s="96">
        <f t="shared" si="149"/>
        <v>36.420933119999994</v>
      </c>
      <c r="X41" s="92">
        <f t="shared" si="150"/>
        <v>36.420933119999994</v>
      </c>
      <c r="Y41" s="93">
        <v>34.286482559999989</v>
      </c>
      <c r="Z41" s="94"/>
      <c r="AA41" s="95">
        <f t="shared" si="151"/>
        <v>34.286482559999989</v>
      </c>
      <c r="AB41" s="94">
        <v>64.496546100293386</v>
      </c>
      <c r="AC41" s="96">
        <f t="shared" si="152"/>
        <v>34.286482559999989</v>
      </c>
      <c r="AD41" s="92">
        <f t="shared" si="153"/>
        <v>34.286482559999989</v>
      </c>
      <c r="AE41" s="106">
        <v>29.446379820000001</v>
      </c>
      <c r="AF41" s="94"/>
      <c r="AG41" s="95">
        <f t="shared" si="154"/>
        <v>29.446379820000001</v>
      </c>
      <c r="AH41" s="94">
        <v>59.259836100448759</v>
      </c>
      <c r="AI41" s="96">
        <f t="shared" si="155"/>
        <v>29.446379820000001</v>
      </c>
      <c r="AJ41" s="92">
        <f t="shared" si="156"/>
        <v>29.446379820000001</v>
      </c>
      <c r="AK41" s="93">
        <f>'春夏货架（不含3nka）'!AK41</f>
        <v>34.990013520000005</v>
      </c>
      <c r="AL41" s="94"/>
      <c r="AM41" s="95">
        <f t="shared" si="157"/>
        <v>34.990013520000005</v>
      </c>
      <c r="AN41" s="94">
        <v>66.491016544851405</v>
      </c>
      <c r="AO41" s="96">
        <f>'春夏货架（不含3nka）'!AO41</f>
        <v>37.345000000000006</v>
      </c>
      <c r="AP41" s="92">
        <f>[4]春夏美妆!AP41</f>
        <v>37.345000000000006</v>
      </c>
      <c r="AQ41" s="93">
        <v>36.042289139999994</v>
      </c>
      <c r="AR41" s="94"/>
      <c r="AS41" s="95">
        <f t="shared" si="158"/>
        <v>36.042289139999994</v>
      </c>
      <c r="AT41" s="94">
        <v>65.650958932413417</v>
      </c>
      <c r="AU41" s="96">
        <v>37.345000000000006</v>
      </c>
      <c r="AV41" s="92">
        <f>[4]春夏美妆!AV41</f>
        <v>37.345000000000006</v>
      </c>
      <c r="AW41" s="93">
        <v>35.956016250000005</v>
      </c>
      <c r="AX41" s="94"/>
      <c r="AY41" s="95">
        <f t="shared" si="159"/>
        <v>35.956016250000005</v>
      </c>
      <c r="AZ41" s="94">
        <v>64.662394683291794</v>
      </c>
      <c r="BA41" s="96">
        <v>37.345000000000006</v>
      </c>
      <c r="BB41" s="92">
        <f>[4]春夏美妆!BB41</f>
        <v>37.345000000000006</v>
      </c>
      <c r="BC41" s="93">
        <v>49.870185089999993</v>
      </c>
      <c r="BD41" s="94"/>
      <c r="BE41" s="95">
        <f t="shared" si="160"/>
        <v>49.870185089999993</v>
      </c>
      <c r="BF41" s="94">
        <v>64.799766976299651</v>
      </c>
      <c r="BG41" s="96">
        <f t="shared" si="161"/>
        <v>37.345000000000006</v>
      </c>
      <c r="BH41" s="92">
        <f>[4]春夏美妆!BH41</f>
        <v>37.345000000000006</v>
      </c>
      <c r="BI41" s="93">
        <v>27.963474660000003</v>
      </c>
      <c r="BJ41" s="106"/>
      <c r="BK41" s="95">
        <f t="shared" si="162"/>
        <v>27.963474660000003</v>
      </c>
      <c r="BL41" s="94">
        <v>67.025854809341311</v>
      </c>
      <c r="BM41" s="96">
        <v>37.345000000000006</v>
      </c>
      <c r="BN41" s="92">
        <f>[4]春夏美妆!BN41</f>
        <v>37.345000000000006</v>
      </c>
      <c r="BO41" s="93">
        <v>32.429380500000008</v>
      </c>
      <c r="BP41" s="94">
        <v>0</v>
      </c>
      <c r="BQ41" s="95">
        <f t="shared" si="163"/>
        <v>32.429380500000008</v>
      </c>
      <c r="BR41" s="94">
        <v>128.53207445708603</v>
      </c>
      <c r="BS41" s="96">
        <v>37.345000000000006</v>
      </c>
      <c r="BT41" s="92">
        <f>[4]春夏美妆!BT41</f>
        <v>37.345000000000006</v>
      </c>
      <c r="BU41" s="145">
        <f t="shared" si="164"/>
        <v>472.76568065999993</v>
      </c>
      <c r="BV41" s="95">
        <f t="shared" si="165"/>
        <v>0</v>
      </c>
      <c r="BW41" s="95">
        <f t="shared" si="166"/>
        <v>472.76568065999993</v>
      </c>
      <c r="BX41" s="95">
        <f t="shared" si="167"/>
        <v>779.08504217110408</v>
      </c>
      <c r="BY41" s="95">
        <f t="shared" si="168"/>
        <v>479.58432150000016</v>
      </c>
      <c r="BZ41" s="98">
        <f t="shared" si="168"/>
        <v>479.58432150000016</v>
      </c>
      <c r="CA41" s="146">
        <f t="shared" si="30"/>
        <v>472.76568065999993</v>
      </c>
      <c r="CB41" s="146">
        <f t="shared" si="31"/>
        <v>779.08504217110408</v>
      </c>
      <c r="CC41" s="146">
        <f t="shared" si="32"/>
        <v>479.58432150000016</v>
      </c>
      <c r="CD41" s="146">
        <f t="shared" si="33"/>
        <v>0</v>
      </c>
      <c r="CE41" s="146">
        <f t="shared" si="34"/>
        <v>0</v>
      </c>
      <c r="CF41" s="146">
        <f t="shared" si="35"/>
        <v>0</v>
      </c>
    </row>
    <row r="42" spans="1:84" s="127" customFormat="1" outlineLevel="1" x14ac:dyDescent="0.4">
      <c r="A42" s="132" t="s">
        <v>44</v>
      </c>
      <c r="B42" s="131" t="s">
        <v>10</v>
      </c>
      <c r="C42" s="114">
        <v>-0.46798450000000014</v>
      </c>
      <c r="D42" s="115">
        <v>2.8630193730914175E-2</v>
      </c>
      <c r="E42" s="116">
        <f t="shared" si="140"/>
        <v>-0.46798450000000014</v>
      </c>
      <c r="F42" s="117">
        <f t="shared" si="141"/>
        <v>-0.46798450000000014</v>
      </c>
      <c r="G42" s="93">
        <v>0</v>
      </c>
      <c r="H42" s="94"/>
      <c r="I42" s="95">
        <f t="shared" si="142"/>
        <v>0</v>
      </c>
      <c r="J42" s="94">
        <v>0.80917851168483834</v>
      </c>
      <c r="K42" s="94">
        <f t="shared" si="143"/>
        <v>0</v>
      </c>
      <c r="L42" s="92">
        <f t="shared" si="144"/>
        <v>0</v>
      </c>
      <c r="M42" s="93">
        <v>6.4000000000000001E-2</v>
      </c>
      <c r="N42" s="94"/>
      <c r="O42" s="95">
        <f t="shared" si="145"/>
        <v>6.4000000000000001E-2</v>
      </c>
      <c r="P42" s="94">
        <v>0.37848800108730696</v>
      </c>
      <c r="Q42" s="94">
        <f t="shared" si="146"/>
        <v>6.4000000000000001E-2</v>
      </c>
      <c r="R42" s="92">
        <f t="shared" si="147"/>
        <v>6.4000000000000001E-2</v>
      </c>
      <c r="S42" s="93">
        <f>'春夏货架（不含3nka）'!S42</f>
        <v>2.8271505899999996</v>
      </c>
      <c r="T42" s="94"/>
      <c r="U42" s="95">
        <f t="shared" si="148"/>
        <v>2.8271505899999996</v>
      </c>
      <c r="V42" s="94">
        <v>0</v>
      </c>
      <c r="W42" s="96">
        <f t="shared" si="149"/>
        <v>2.8271505899999996</v>
      </c>
      <c r="X42" s="92">
        <f t="shared" si="150"/>
        <v>2.8271505899999996</v>
      </c>
      <c r="Y42" s="93">
        <v>3.4801799999999998E-3</v>
      </c>
      <c r="Z42" s="94"/>
      <c r="AA42" s="95">
        <f t="shared" si="151"/>
        <v>3.4801799999999998E-3</v>
      </c>
      <c r="AB42" s="94">
        <v>0</v>
      </c>
      <c r="AC42" s="96">
        <f t="shared" si="152"/>
        <v>3.4801799999999998E-3</v>
      </c>
      <c r="AD42" s="92">
        <f t="shared" si="153"/>
        <v>3.4801799999999998E-3</v>
      </c>
      <c r="AE42" s="106"/>
      <c r="AF42" s="94"/>
      <c r="AG42" s="95">
        <f t="shared" si="154"/>
        <v>0</v>
      </c>
      <c r="AH42" s="94">
        <v>1.0894249287492577</v>
      </c>
      <c r="AI42" s="96">
        <f t="shared" si="155"/>
        <v>0</v>
      </c>
      <c r="AJ42" s="92">
        <f t="shared" si="156"/>
        <v>0</v>
      </c>
      <c r="AK42" s="93">
        <f>'春夏货架（不含3nka）'!AK42</f>
        <v>0</v>
      </c>
      <c r="AL42" s="94"/>
      <c r="AM42" s="95">
        <f t="shared" si="157"/>
        <v>0</v>
      </c>
      <c r="AN42" s="94">
        <v>0</v>
      </c>
      <c r="AO42" s="96">
        <f>'春夏货架（不含3nka）'!AO42</f>
        <v>0</v>
      </c>
      <c r="AP42" s="92">
        <f>[4]春夏美妆!AP42</f>
        <v>0</v>
      </c>
      <c r="AQ42" s="93">
        <v>0</v>
      </c>
      <c r="AR42" s="94"/>
      <c r="AS42" s="95">
        <f t="shared" si="158"/>
        <v>0</v>
      </c>
      <c r="AT42" s="94">
        <v>1.1838749256544819E-2</v>
      </c>
      <c r="AU42" s="96">
        <v>0</v>
      </c>
      <c r="AV42" s="92">
        <f>[4]春夏美妆!AV42</f>
        <v>0</v>
      </c>
      <c r="AW42" s="93">
        <v>0</v>
      </c>
      <c r="AX42" s="94"/>
      <c r="AY42" s="95">
        <f t="shared" si="159"/>
        <v>0</v>
      </c>
      <c r="AZ42" s="94">
        <v>0</v>
      </c>
      <c r="BA42" s="96">
        <v>0</v>
      </c>
      <c r="BB42" s="92">
        <f>[4]春夏美妆!BB42</f>
        <v>0</v>
      </c>
      <c r="BC42" s="93">
        <v>4.7876772900000004</v>
      </c>
      <c r="BD42" s="94"/>
      <c r="BE42" s="95">
        <f t="shared" si="160"/>
        <v>4.7876772900000004</v>
      </c>
      <c r="BF42" s="94">
        <v>2.3802005728347702</v>
      </c>
      <c r="BG42" s="96">
        <f t="shared" si="161"/>
        <v>0</v>
      </c>
      <c r="BH42" s="92">
        <f>[4]春夏美妆!BH42</f>
        <v>0</v>
      </c>
      <c r="BI42" s="93">
        <v>2.1307443300000002</v>
      </c>
      <c r="BJ42" s="106"/>
      <c r="BK42" s="95">
        <f t="shared" si="162"/>
        <v>2.1307443300000002</v>
      </c>
      <c r="BL42" s="94">
        <v>0</v>
      </c>
      <c r="BM42" s="96"/>
      <c r="BN42" s="92">
        <f>[4]春夏美妆!BN42</f>
        <v>0</v>
      </c>
      <c r="BO42" s="93">
        <v>0</v>
      </c>
      <c r="BP42" s="94">
        <v>0</v>
      </c>
      <c r="BQ42" s="95">
        <f t="shared" si="163"/>
        <v>0</v>
      </c>
      <c r="BR42" s="94">
        <v>11.109381672972978</v>
      </c>
      <c r="BS42" s="96"/>
      <c r="BT42" s="92">
        <f>[4]春夏美妆!BT42</f>
        <v>0</v>
      </c>
      <c r="BU42" s="145">
        <f t="shared" si="164"/>
        <v>9.345067890000001</v>
      </c>
      <c r="BV42" s="95">
        <f t="shared" si="165"/>
        <v>0</v>
      </c>
      <c r="BW42" s="95">
        <f t="shared" si="166"/>
        <v>9.345067890000001</v>
      </c>
      <c r="BX42" s="95">
        <f t="shared" si="167"/>
        <v>15.80714263031661</v>
      </c>
      <c r="BY42" s="95">
        <f t="shared" si="168"/>
        <v>2.4266462699999996</v>
      </c>
      <c r="BZ42" s="98">
        <f t="shared" si="168"/>
        <v>2.4266462699999996</v>
      </c>
      <c r="CA42" s="146">
        <f t="shared" si="30"/>
        <v>9.345067890000001</v>
      </c>
      <c r="CB42" s="146">
        <f t="shared" si="31"/>
        <v>15.80714263031661</v>
      </c>
      <c r="CC42" s="146">
        <f t="shared" si="32"/>
        <v>2.4266462699999996</v>
      </c>
      <c r="CD42" s="146">
        <f t="shared" si="33"/>
        <v>0</v>
      </c>
      <c r="CE42" s="146">
        <f t="shared" si="34"/>
        <v>0</v>
      </c>
      <c r="CF42" s="146">
        <f t="shared" si="35"/>
        <v>0</v>
      </c>
    </row>
    <row r="43" spans="1:84" s="127" customFormat="1" outlineLevel="1" x14ac:dyDescent="0.4">
      <c r="A43" s="132" t="s">
        <v>45</v>
      </c>
      <c r="B43" s="131" t="s">
        <v>7</v>
      </c>
      <c r="C43" s="114">
        <v>-1.8844500000000063E-2</v>
      </c>
      <c r="D43" s="115">
        <v>0</v>
      </c>
      <c r="E43" s="116">
        <f t="shared" si="140"/>
        <v>-1.8844500000000063E-2</v>
      </c>
      <c r="F43" s="117">
        <f t="shared" si="141"/>
        <v>-1.8844500000000063E-2</v>
      </c>
      <c r="G43" s="93">
        <v>0</v>
      </c>
      <c r="H43" s="94"/>
      <c r="I43" s="95">
        <f t="shared" si="142"/>
        <v>0</v>
      </c>
      <c r="J43" s="94">
        <v>0</v>
      </c>
      <c r="K43" s="94">
        <f t="shared" si="143"/>
        <v>0</v>
      </c>
      <c r="L43" s="92">
        <f t="shared" si="144"/>
        <v>0</v>
      </c>
      <c r="M43" s="93">
        <v>0.13476150000000001</v>
      </c>
      <c r="N43" s="94"/>
      <c r="O43" s="95">
        <f t="shared" si="145"/>
        <v>0.13476150000000001</v>
      </c>
      <c r="P43" s="94">
        <v>0</v>
      </c>
      <c r="Q43" s="94">
        <f t="shared" si="146"/>
        <v>0.13476150000000001</v>
      </c>
      <c r="R43" s="92">
        <f t="shared" si="147"/>
        <v>0.13476150000000001</v>
      </c>
      <c r="S43" s="93">
        <f>'春夏货架（不含3nka）'!S43</f>
        <v>4.9879830000000007E-2</v>
      </c>
      <c r="T43" s="94"/>
      <c r="U43" s="95">
        <f t="shared" si="148"/>
        <v>4.9879830000000007E-2</v>
      </c>
      <c r="V43" s="94">
        <v>0</v>
      </c>
      <c r="W43" s="96">
        <f t="shared" si="149"/>
        <v>4.9879830000000007E-2</v>
      </c>
      <c r="X43" s="92">
        <f t="shared" si="150"/>
        <v>4.9879830000000007E-2</v>
      </c>
      <c r="Y43" s="93">
        <v>0.54310674000000003</v>
      </c>
      <c r="Z43" s="94"/>
      <c r="AA43" s="95">
        <f t="shared" si="151"/>
        <v>0.54310674000000003</v>
      </c>
      <c r="AB43" s="94">
        <v>0</v>
      </c>
      <c r="AC43" s="96">
        <f t="shared" si="152"/>
        <v>0.54310674000000003</v>
      </c>
      <c r="AD43" s="92">
        <f t="shared" si="153"/>
        <v>0.54310674000000003</v>
      </c>
      <c r="AE43" s="106">
        <v>0.21393966</v>
      </c>
      <c r="AF43" s="94"/>
      <c r="AG43" s="95">
        <f t="shared" si="154"/>
        <v>0.21393966</v>
      </c>
      <c r="AH43" s="94">
        <v>0</v>
      </c>
      <c r="AI43" s="96">
        <f t="shared" si="155"/>
        <v>0.21393966</v>
      </c>
      <c r="AJ43" s="92">
        <f t="shared" si="156"/>
        <v>0.21393966</v>
      </c>
      <c r="AK43" s="93">
        <f>'春夏货架（不含3nka）'!AK43</f>
        <v>4.4846069400000008</v>
      </c>
      <c r="AL43" s="94"/>
      <c r="AM43" s="95">
        <f t="shared" si="157"/>
        <v>4.4846069400000008</v>
      </c>
      <c r="AN43" s="94">
        <v>0</v>
      </c>
      <c r="AO43" s="96">
        <f>'春夏货架（不含3nka）'!AO43</f>
        <v>0</v>
      </c>
      <c r="AP43" s="92">
        <f>[4]春夏美妆!AP43</f>
        <v>0</v>
      </c>
      <c r="AQ43" s="93">
        <v>4.6192446300000007</v>
      </c>
      <c r="AR43" s="94"/>
      <c r="AS43" s="95">
        <f t="shared" si="158"/>
        <v>4.6192446300000007</v>
      </c>
      <c r="AT43" s="94">
        <v>0</v>
      </c>
      <c r="AU43" s="96">
        <v>0</v>
      </c>
      <c r="AV43" s="92">
        <f>[4]春夏美妆!AV43</f>
        <v>0</v>
      </c>
      <c r="AW43" s="93">
        <v>6.072927299999999</v>
      </c>
      <c r="AX43" s="94"/>
      <c r="AY43" s="95">
        <f t="shared" si="159"/>
        <v>6.072927299999999</v>
      </c>
      <c r="AZ43" s="94">
        <v>0</v>
      </c>
      <c r="BA43" s="96">
        <v>0</v>
      </c>
      <c r="BB43" s="92">
        <f>[4]春夏美妆!BB43</f>
        <v>0</v>
      </c>
      <c r="BC43" s="93">
        <v>-13.718672880000002</v>
      </c>
      <c r="BD43" s="94"/>
      <c r="BE43" s="95">
        <f t="shared" si="160"/>
        <v>-13.718672880000002</v>
      </c>
      <c r="BF43" s="94">
        <v>0</v>
      </c>
      <c r="BG43" s="96">
        <f t="shared" si="161"/>
        <v>0</v>
      </c>
      <c r="BH43" s="92">
        <f>[4]春夏美妆!BH43</f>
        <v>0</v>
      </c>
      <c r="BI43" s="93">
        <v>-2.0789999999999952E-5</v>
      </c>
      <c r="BJ43" s="106"/>
      <c r="BK43" s="95">
        <f t="shared" si="162"/>
        <v>-2.0789999999999952E-5</v>
      </c>
      <c r="BL43" s="94">
        <v>0</v>
      </c>
      <c r="BM43" s="96"/>
      <c r="BN43" s="92">
        <f>[4]春夏美妆!BN43</f>
        <v>0</v>
      </c>
      <c r="BO43" s="93">
        <v>0.25642376700000002</v>
      </c>
      <c r="BP43" s="94">
        <v>0</v>
      </c>
      <c r="BQ43" s="95">
        <f t="shared" si="163"/>
        <v>0.25642376700000002</v>
      </c>
      <c r="BR43" s="94">
        <v>-2.3313229305199599E-4</v>
      </c>
      <c r="BS43" s="96"/>
      <c r="BT43" s="92">
        <f>[4]春夏美妆!BT43</f>
        <v>0</v>
      </c>
      <c r="BU43" s="145">
        <f t="shared" si="164"/>
        <v>2.6373521969999993</v>
      </c>
      <c r="BV43" s="95">
        <f t="shared" si="165"/>
        <v>0</v>
      </c>
      <c r="BW43" s="95">
        <f t="shared" si="166"/>
        <v>2.6373521969999993</v>
      </c>
      <c r="BX43" s="95">
        <f t="shared" si="167"/>
        <v>-2.3313229305199599E-4</v>
      </c>
      <c r="BY43" s="95">
        <f t="shared" si="168"/>
        <v>0.9228432299999999</v>
      </c>
      <c r="BZ43" s="98">
        <f t="shared" si="168"/>
        <v>0.9228432299999999</v>
      </c>
      <c r="CA43" s="146">
        <f t="shared" si="30"/>
        <v>2.6373521969999993</v>
      </c>
      <c r="CB43" s="146">
        <f t="shared" si="31"/>
        <v>-2.3313229305199599E-4</v>
      </c>
      <c r="CC43" s="146">
        <f t="shared" si="32"/>
        <v>0.9228432299999999</v>
      </c>
      <c r="CD43" s="146">
        <f t="shared" si="33"/>
        <v>0</v>
      </c>
      <c r="CE43" s="146">
        <f t="shared" si="34"/>
        <v>0</v>
      </c>
      <c r="CF43" s="146">
        <f t="shared" si="35"/>
        <v>0</v>
      </c>
    </row>
    <row r="44" spans="1:84" s="127" customFormat="1" outlineLevel="1" x14ac:dyDescent="0.4">
      <c r="A44" s="132" t="s">
        <v>46</v>
      </c>
      <c r="B44" s="131" t="s">
        <v>19</v>
      </c>
      <c r="C44" s="114">
        <v>0.53895249999999995</v>
      </c>
      <c r="D44" s="115">
        <v>-11.824367908217177</v>
      </c>
      <c r="E44" s="116">
        <f t="shared" si="140"/>
        <v>0.53895249999999995</v>
      </c>
      <c r="F44" s="117">
        <f t="shared" si="141"/>
        <v>0.53895249999999995</v>
      </c>
      <c r="G44" s="93">
        <v>0.57398249999999995</v>
      </c>
      <c r="H44" s="94"/>
      <c r="I44" s="95">
        <f t="shared" si="142"/>
        <v>0.57398249999999995</v>
      </c>
      <c r="J44" s="94">
        <v>0.49080995600481536</v>
      </c>
      <c r="K44" s="94">
        <f t="shared" si="143"/>
        <v>0.57398249999999995</v>
      </c>
      <c r="L44" s="92">
        <f t="shared" si="144"/>
        <v>0.57398249999999995</v>
      </c>
      <c r="M44" s="93">
        <v>0.57398199999999999</v>
      </c>
      <c r="N44" s="94"/>
      <c r="O44" s="95">
        <f t="shared" si="145"/>
        <v>0.57398199999999999</v>
      </c>
      <c r="P44" s="94">
        <v>0.49080950066830548</v>
      </c>
      <c r="Q44" s="94">
        <f t="shared" si="146"/>
        <v>0.57398199999999999</v>
      </c>
      <c r="R44" s="92">
        <f t="shared" si="147"/>
        <v>0.57398199999999999</v>
      </c>
      <c r="S44" s="93">
        <f>'春夏货架（不含3nka）'!S44</f>
        <v>0.37882811999999999</v>
      </c>
      <c r="T44" s="94"/>
      <c r="U44" s="95">
        <f t="shared" si="148"/>
        <v>0.37882811999999999</v>
      </c>
      <c r="V44" s="94">
        <v>1.8233586268420463</v>
      </c>
      <c r="W44" s="96">
        <f t="shared" si="149"/>
        <v>0.37882811999999999</v>
      </c>
      <c r="X44" s="92">
        <f t="shared" si="150"/>
        <v>0.37882811999999999</v>
      </c>
      <c r="Y44" s="93">
        <v>0.37882811999999999</v>
      </c>
      <c r="Z44" s="94"/>
      <c r="AA44" s="95">
        <f t="shared" si="151"/>
        <v>0.37882811999999999</v>
      </c>
      <c r="AB44" s="94">
        <v>0.49080950066830548</v>
      </c>
      <c r="AC44" s="96">
        <f t="shared" si="152"/>
        <v>0.37882811999999999</v>
      </c>
      <c r="AD44" s="92">
        <f t="shared" si="153"/>
        <v>0.37882811999999999</v>
      </c>
      <c r="AE44" s="106">
        <v>0.37882845000000004</v>
      </c>
      <c r="AF44" s="94"/>
      <c r="AG44" s="95">
        <f t="shared" si="154"/>
        <v>0.37882845000000004</v>
      </c>
      <c r="AH44" s="94">
        <v>0.49080995600481536</v>
      </c>
      <c r="AI44" s="96">
        <f t="shared" si="155"/>
        <v>0.37882845000000004</v>
      </c>
      <c r="AJ44" s="92">
        <f t="shared" si="156"/>
        <v>0.37882845000000004</v>
      </c>
      <c r="AK44" s="93">
        <f>'春夏货架（不含3nka）'!AK44</f>
        <v>0.37882811999999999</v>
      </c>
      <c r="AL44" s="94"/>
      <c r="AM44" s="95">
        <f t="shared" si="157"/>
        <v>0.37882811999999999</v>
      </c>
      <c r="AN44" s="94">
        <v>0.49080950066830548</v>
      </c>
      <c r="AO44" s="96">
        <f>'春夏货架（不含3nka）'!AO44</f>
        <v>0</v>
      </c>
      <c r="AP44" s="92">
        <f>[4]春夏美妆!AP44</f>
        <v>0</v>
      </c>
      <c r="AQ44" s="93">
        <v>0.37882811999999999</v>
      </c>
      <c r="AR44" s="94"/>
      <c r="AS44" s="95">
        <f t="shared" si="158"/>
        <v>0.37882811999999999</v>
      </c>
      <c r="AT44" s="94">
        <v>0.49080950066830548</v>
      </c>
      <c r="AU44" s="96">
        <v>0</v>
      </c>
      <c r="AV44" s="92">
        <f>[4]春夏美妆!AV44</f>
        <v>0</v>
      </c>
      <c r="AW44" s="93">
        <v>0.37882845000000004</v>
      </c>
      <c r="AX44" s="94"/>
      <c r="AY44" s="95">
        <f t="shared" si="159"/>
        <v>0.37882845000000004</v>
      </c>
      <c r="AZ44" s="94">
        <v>0.49080950066830548</v>
      </c>
      <c r="BA44" s="96">
        <v>0</v>
      </c>
      <c r="BB44" s="92">
        <f>[4]春夏美妆!BB44</f>
        <v>0</v>
      </c>
      <c r="BC44" s="93">
        <v>0.37882811999999999</v>
      </c>
      <c r="BD44" s="94"/>
      <c r="BE44" s="95">
        <f t="shared" si="160"/>
        <v>0.37882811999999999</v>
      </c>
      <c r="BF44" s="94">
        <v>0.49080995600481536</v>
      </c>
      <c r="BG44" s="96">
        <f t="shared" si="161"/>
        <v>0</v>
      </c>
      <c r="BH44" s="92">
        <f>[4]春夏美妆!BH44</f>
        <v>0</v>
      </c>
      <c r="BI44" s="93">
        <v>0.37882811999999999</v>
      </c>
      <c r="BJ44" s="106"/>
      <c r="BK44" s="95">
        <f t="shared" si="162"/>
        <v>0.37882811999999999</v>
      </c>
      <c r="BL44" s="94">
        <v>0.49080950066830548</v>
      </c>
      <c r="BM44" s="96"/>
      <c r="BN44" s="92">
        <f>[4]春夏美妆!BN44</f>
        <v>0</v>
      </c>
      <c r="BO44" s="93">
        <f>3788.2812/10000</f>
        <v>0.37882811999999999</v>
      </c>
      <c r="BP44" s="94">
        <v>0</v>
      </c>
      <c r="BQ44" s="95">
        <f t="shared" si="163"/>
        <v>0.37882811999999999</v>
      </c>
      <c r="BR44" s="94">
        <v>0.49080950066830548</v>
      </c>
      <c r="BS44" s="96"/>
      <c r="BT44" s="92">
        <f>[4]春夏美妆!BT44</f>
        <v>0</v>
      </c>
      <c r="BU44" s="145">
        <f t="shared" si="164"/>
        <v>5.0963707399999993</v>
      </c>
      <c r="BV44" s="95">
        <f t="shared" si="165"/>
        <v>0</v>
      </c>
      <c r="BW44" s="95">
        <f t="shared" si="166"/>
        <v>5.0963707399999993</v>
      </c>
      <c r="BX44" s="95">
        <f t="shared" si="167"/>
        <v>-5.0929129086825462</v>
      </c>
      <c r="BY44" s="95">
        <f t="shared" si="168"/>
        <v>2.8234016899999999</v>
      </c>
      <c r="BZ44" s="98">
        <f t="shared" si="168"/>
        <v>2.8234016899999999</v>
      </c>
      <c r="CA44" s="146">
        <f t="shared" si="30"/>
        <v>5.0963707399999993</v>
      </c>
      <c r="CB44" s="146">
        <f t="shared" si="31"/>
        <v>-5.0929129086825462</v>
      </c>
      <c r="CC44" s="146">
        <f t="shared" si="32"/>
        <v>2.8234016899999999</v>
      </c>
      <c r="CD44" s="146">
        <f t="shared" si="33"/>
        <v>0</v>
      </c>
      <c r="CE44" s="146">
        <f t="shared" si="34"/>
        <v>0</v>
      </c>
      <c r="CF44" s="146">
        <f t="shared" si="35"/>
        <v>0</v>
      </c>
    </row>
    <row r="45" spans="1:84" s="127" customFormat="1" outlineLevel="1" x14ac:dyDescent="0.4">
      <c r="A45" s="132" t="s">
        <v>47</v>
      </c>
      <c r="B45" s="131" t="s">
        <v>15</v>
      </c>
      <c r="C45" s="114">
        <v>0</v>
      </c>
      <c r="D45" s="115">
        <v>3.2714248042230332</v>
      </c>
      <c r="E45" s="116">
        <f t="shared" si="140"/>
        <v>0</v>
      </c>
      <c r="F45" s="117">
        <f t="shared" si="141"/>
        <v>0</v>
      </c>
      <c r="G45" s="93">
        <v>0.12452850000000035</v>
      </c>
      <c r="H45" s="94"/>
      <c r="I45" s="95">
        <f t="shared" si="142"/>
        <v>0.12452850000000035</v>
      </c>
      <c r="J45" s="94">
        <v>3.6701033368308697E-2</v>
      </c>
      <c r="K45" s="94">
        <f t="shared" si="143"/>
        <v>0.12452850000000035</v>
      </c>
      <c r="L45" s="92">
        <f t="shared" si="144"/>
        <v>0.12452850000000035</v>
      </c>
      <c r="M45" s="93">
        <v>0</v>
      </c>
      <c r="N45" s="94"/>
      <c r="O45" s="95">
        <f t="shared" si="145"/>
        <v>0</v>
      </c>
      <c r="P45" s="94">
        <v>39.745775265805506</v>
      </c>
      <c r="Q45" s="94">
        <f t="shared" si="146"/>
        <v>0</v>
      </c>
      <c r="R45" s="92">
        <f t="shared" si="147"/>
        <v>0</v>
      </c>
      <c r="S45" s="93">
        <f>'春夏货架（不含3nka）'!S45</f>
        <v>-2.2787120400000003</v>
      </c>
      <c r="T45" s="94"/>
      <c r="U45" s="95">
        <f t="shared" si="148"/>
        <v>-2.2787120400000003</v>
      </c>
      <c r="V45" s="94">
        <v>8.7553155944585406</v>
      </c>
      <c r="W45" s="96">
        <f t="shared" si="149"/>
        <v>-2.2787120400000003</v>
      </c>
      <c r="X45" s="92">
        <f t="shared" si="150"/>
        <v>-2.2787120400000003</v>
      </c>
      <c r="Y45" s="93"/>
      <c r="Z45" s="94"/>
      <c r="AA45" s="95">
        <f t="shared" si="151"/>
        <v>0</v>
      </c>
      <c r="AB45" s="94">
        <v>-3.1571949893291813</v>
      </c>
      <c r="AC45" s="96">
        <f t="shared" si="152"/>
        <v>0</v>
      </c>
      <c r="AD45" s="92">
        <f t="shared" si="153"/>
        <v>0</v>
      </c>
      <c r="AE45" s="106"/>
      <c r="AF45" s="94"/>
      <c r="AG45" s="95">
        <f t="shared" si="154"/>
        <v>0</v>
      </c>
      <c r="AH45" s="94">
        <v>131.0498531350311</v>
      </c>
      <c r="AI45" s="96">
        <f t="shared" si="155"/>
        <v>0</v>
      </c>
      <c r="AJ45" s="92">
        <f t="shared" si="156"/>
        <v>0</v>
      </c>
      <c r="AK45" s="93">
        <f>'春夏货架（不含3nka）'!AK45</f>
        <v>0</v>
      </c>
      <c r="AL45" s="94"/>
      <c r="AM45" s="95">
        <f t="shared" si="157"/>
        <v>0</v>
      </c>
      <c r="AN45" s="94">
        <v>1.527334344374216</v>
      </c>
      <c r="AO45" s="96">
        <f>'春夏货架（不含3nka）'!AO45</f>
        <v>0</v>
      </c>
      <c r="AP45" s="92">
        <f>[4]春夏美妆!AP45</f>
        <v>0</v>
      </c>
      <c r="AQ45" s="93">
        <v>0</v>
      </c>
      <c r="AR45" s="94"/>
      <c r="AS45" s="95">
        <f t="shared" si="158"/>
        <v>0</v>
      </c>
      <c r="AT45" s="94">
        <v>-5.2630011299243264</v>
      </c>
      <c r="AU45" s="96">
        <v>0</v>
      </c>
      <c r="AV45" s="92">
        <f>[4]春夏美妆!AV45</f>
        <v>0</v>
      </c>
      <c r="AW45" s="93">
        <v>-1.6500000000000001E-6</v>
      </c>
      <c r="AX45" s="94"/>
      <c r="AY45" s="95">
        <f t="shared" si="159"/>
        <v>-1.6500000000000001E-6</v>
      </c>
      <c r="AZ45" s="94">
        <v>17.557340063435756</v>
      </c>
      <c r="BA45" s="96">
        <v>0</v>
      </c>
      <c r="BB45" s="92">
        <f>[4]春夏美妆!BB45</f>
        <v>0</v>
      </c>
      <c r="BC45" s="93">
        <v>0</v>
      </c>
      <c r="BD45" s="94"/>
      <c r="BE45" s="95">
        <f t="shared" si="160"/>
        <v>0</v>
      </c>
      <c r="BF45" s="94">
        <v>-3.0283994148211875</v>
      </c>
      <c r="BG45" s="96">
        <f t="shared" si="161"/>
        <v>0</v>
      </c>
      <c r="BH45" s="92">
        <f>[4]春夏美妆!BH45</f>
        <v>0</v>
      </c>
      <c r="BI45" s="93"/>
      <c r="BJ45" s="106"/>
      <c r="BK45" s="95">
        <f t="shared" si="162"/>
        <v>0</v>
      </c>
      <c r="BL45" s="94">
        <v>6.1857464865446687E-2</v>
      </c>
      <c r="BM45" s="96"/>
      <c r="BN45" s="92">
        <f>[4]春夏美妆!BN45</f>
        <v>0</v>
      </c>
      <c r="BO45" s="93">
        <v>0</v>
      </c>
      <c r="BP45" s="94">
        <v>0</v>
      </c>
      <c r="BQ45" s="95">
        <f t="shared" si="163"/>
        <v>0</v>
      </c>
      <c r="BR45" s="94">
        <v>4.2085874807552788</v>
      </c>
      <c r="BS45" s="96"/>
      <c r="BT45" s="92">
        <f>[4]春夏美妆!BT45</f>
        <v>0</v>
      </c>
      <c r="BU45" s="145">
        <f t="shared" si="164"/>
        <v>-2.1541851900000002</v>
      </c>
      <c r="BV45" s="95">
        <f t="shared" si="165"/>
        <v>0</v>
      </c>
      <c r="BW45" s="95">
        <f t="shared" si="166"/>
        <v>-2.1541851900000002</v>
      </c>
      <c r="BX45" s="95">
        <f t="shared" si="167"/>
        <v>194.7655936522425</v>
      </c>
      <c r="BY45" s="95">
        <f t="shared" si="168"/>
        <v>-2.15418354</v>
      </c>
      <c r="BZ45" s="98">
        <f t="shared" si="168"/>
        <v>-2.15418354</v>
      </c>
      <c r="CA45" s="146">
        <f t="shared" si="30"/>
        <v>-2.1541851900000002</v>
      </c>
      <c r="CB45" s="146">
        <f t="shared" si="31"/>
        <v>194.7655936522425</v>
      </c>
      <c r="CC45" s="146">
        <f t="shared" si="32"/>
        <v>-2.15418354</v>
      </c>
      <c r="CD45" s="146">
        <f t="shared" si="33"/>
        <v>0</v>
      </c>
      <c r="CE45" s="146">
        <f t="shared" si="34"/>
        <v>0</v>
      </c>
      <c r="CF45" s="146">
        <f t="shared" si="35"/>
        <v>0</v>
      </c>
    </row>
    <row r="46" spans="1:84" s="127" customFormat="1" outlineLevel="1" x14ac:dyDescent="0.4">
      <c r="A46" s="132" t="s">
        <v>60</v>
      </c>
      <c r="B46" s="131" t="s">
        <v>25</v>
      </c>
      <c r="C46" s="114">
        <v>1.7868490000000001</v>
      </c>
      <c r="D46" s="115">
        <v>7.8445269192508178</v>
      </c>
      <c r="E46" s="116">
        <f t="shared" si="140"/>
        <v>1.7868490000000001</v>
      </c>
      <c r="F46" s="117">
        <f t="shared" si="141"/>
        <v>1.7868490000000001</v>
      </c>
      <c r="G46" s="93">
        <v>1.3654780000000002</v>
      </c>
      <c r="H46" s="94"/>
      <c r="I46" s="95">
        <f t="shared" si="142"/>
        <v>1.3654780000000002</v>
      </c>
      <c r="J46" s="94">
        <v>2.2758766037130775</v>
      </c>
      <c r="K46" s="94">
        <f t="shared" si="143"/>
        <v>1.3654780000000002</v>
      </c>
      <c r="L46" s="92">
        <f t="shared" si="144"/>
        <v>1.3654780000000002</v>
      </c>
      <c r="M46" s="93">
        <v>1.4870989999999999</v>
      </c>
      <c r="N46" s="94"/>
      <c r="O46" s="95">
        <f t="shared" si="145"/>
        <v>1.4870989999999999</v>
      </c>
      <c r="P46" s="94">
        <v>5.0599565627713829</v>
      </c>
      <c r="Q46" s="94">
        <f t="shared" si="146"/>
        <v>1.4870989999999999</v>
      </c>
      <c r="R46" s="92">
        <f t="shared" si="147"/>
        <v>1.4870989999999999</v>
      </c>
      <c r="S46" s="93">
        <f>'春夏货架（不含3nka）'!S46</f>
        <v>1.2573264000000002</v>
      </c>
      <c r="T46" s="94"/>
      <c r="U46" s="95">
        <f t="shared" si="148"/>
        <v>1.2573264000000002</v>
      </c>
      <c r="V46" s="94">
        <v>8.3308449805857929</v>
      </c>
      <c r="W46" s="96">
        <f t="shared" si="149"/>
        <v>1.2573264000000002</v>
      </c>
      <c r="X46" s="92">
        <f t="shared" si="150"/>
        <v>1.2573264000000002</v>
      </c>
      <c r="Y46" s="93">
        <v>0.68712500999999981</v>
      </c>
      <c r="Z46" s="94"/>
      <c r="AA46" s="95">
        <f t="shared" si="151"/>
        <v>0.68712500999999981</v>
      </c>
      <c r="AB46" s="94">
        <v>6.6105754502506811</v>
      </c>
      <c r="AC46" s="96">
        <f t="shared" si="152"/>
        <v>0.68712500999999981</v>
      </c>
      <c r="AD46" s="92">
        <f t="shared" si="153"/>
        <v>0.68712500999999981</v>
      </c>
      <c r="AE46" s="106">
        <v>0.62739237000000003</v>
      </c>
      <c r="AF46" s="94"/>
      <c r="AG46" s="95">
        <f t="shared" si="154"/>
        <v>0.62739237000000003</v>
      </c>
      <c r="AH46" s="94">
        <v>10.952947172316051</v>
      </c>
      <c r="AI46" s="96">
        <f t="shared" si="155"/>
        <v>0.62739237000000003</v>
      </c>
      <c r="AJ46" s="92">
        <f t="shared" si="156"/>
        <v>0.62739237000000003</v>
      </c>
      <c r="AK46" s="93">
        <f>'春夏货架（不含3nka）'!AK46</f>
        <v>1.0694517899999998</v>
      </c>
      <c r="AL46" s="94"/>
      <c r="AM46" s="95">
        <f t="shared" si="157"/>
        <v>1.0694517899999998</v>
      </c>
      <c r="AN46" s="94">
        <v>8.3566716674254593</v>
      </c>
      <c r="AO46" s="96">
        <f>'春夏货架（不含3nka）'!AO46</f>
        <v>2.7500000000000004</v>
      </c>
      <c r="AP46" s="92">
        <f>[4]春夏美妆!AP46</f>
        <v>2.7500000000000004</v>
      </c>
      <c r="AQ46" s="93">
        <v>0.71237661000000008</v>
      </c>
      <c r="AR46" s="94"/>
      <c r="AS46" s="95">
        <f t="shared" si="158"/>
        <v>0.71237661000000008</v>
      </c>
      <c r="AT46" s="94">
        <v>13.599418518717895</v>
      </c>
      <c r="AU46" s="96">
        <v>2.7500000000000004</v>
      </c>
      <c r="AV46" s="92">
        <f>[4]春夏美妆!AV46</f>
        <v>2.7500000000000004</v>
      </c>
      <c r="AW46" s="93">
        <v>1.2045293699999999</v>
      </c>
      <c r="AX46" s="94"/>
      <c r="AY46" s="95">
        <f t="shared" si="159"/>
        <v>1.2045293699999999</v>
      </c>
      <c r="AZ46" s="94">
        <v>15.381213118266251</v>
      </c>
      <c r="BA46" s="96">
        <v>2.7500000000000004</v>
      </c>
      <c r="BB46" s="92">
        <f>[4]春夏美妆!BB46</f>
        <v>2.7500000000000004</v>
      </c>
      <c r="BC46" s="93">
        <v>0.41147964000000004</v>
      </c>
      <c r="BD46" s="94"/>
      <c r="BE46" s="95">
        <f t="shared" si="160"/>
        <v>0.41147964000000004</v>
      </c>
      <c r="BF46" s="94">
        <v>7.2407297616875761</v>
      </c>
      <c r="BG46" s="96">
        <f t="shared" si="161"/>
        <v>2.7500000000000004</v>
      </c>
      <c r="BH46" s="92">
        <f>[4]春夏美妆!BH46</f>
        <v>2.7500000000000004</v>
      </c>
      <c r="BI46" s="93">
        <v>1.6291215600000002</v>
      </c>
      <c r="BJ46" s="106"/>
      <c r="BK46" s="95">
        <f t="shared" si="162"/>
        <v>1.6291215600000002</v>
      </c>
      <c r="BL46" s="94">
        <v>13.007319866766156</v>
      </c>
      <c r="BM46" s="96">
        <v>2.7500000000000004</v>
      </c>
      <c r="BN46" s="92">
        <f>[4]春夏美妆!BN46</f>
        <v>2.7500000000000004</v>
      </c>
      <c r="BO46" s="93">
        <v>1.9126083900000002</v>
      </c>
      <c r="BP46" s="94">
        <v>0</v>
      </c>
      <c r="BQ46" s="95">
        <f t="shared" si="163"/>
        <v>1.9126083900000002</v>
      </c>
      <c r="BR46" s="94">
        <v>13.138098887111131</v>
      </c>
      <c r="BS46" s="96">
        <v>2.7500000000000004</v>
      </c>
      <c r="BT46" s="92">
        <f>[4]春夏美妆!BT46</f>
        <v>2.7500000000000004</v>
      </c>
      <c r="BU46" s="145">
        <f t="shared" si="164"/>
        <v>14.15083714</v>
      </c>
      <c r="BV46" s="95">
        <f t="shared" si="165"/>
        <v>0</v>
      </c>
      <c r="BW46" s="95">
        <f t="shared" si="166"/>
        <v>14.15083714</v>
      </c>
      <c r="BX46" s="95">
        <f t="shared" si="167"/>
        <v>111.79817950886226</v>
      </c>
      <c r="BY46" s="95">
        <f t="shared" si="168"/>
        <v>23.711269780000002</v>
      </c>
      <c r="BZ46" s="98">
        <f t="shared" si="168"/>
        <v>23.711269780000002</v>
      </c>
      <c r="CA46" s="146">
        <f t="shared" si="30"/>
        <v>14.15083714</v>
      </c>
      <c r="CB46" s="146">
        <f t="shared" si="31"/>
        <v>111.79817950886226</v>
      </c>
      <c r="CC46" s="146">
        <f t="shared" si="32"/>
        <v>23.711269780000002</v>
      </c>
      <c r="CD46" s="146">
        <f t="shared" si="33"/>
        <v>0</v>
      </c>
      <c r="CE46" s="146">
        <f t="shared" si="34"/>
        <v>0</v>
      </c>
      <c r="CF46" s="146">
        <f t="shared" si="35"/>
        <v>0</v>
      </c>
    </row>
    <row r="47" spans="1:84" s="135" customFormat="1" ht="14.25" thickBot="1" x14ac:dyDescent="0.45">
      <c r="A47" s="137" t="s">
        <v>1</v>
      </c>
      <c r="B47" s="134"/>
      <c r="C47" s="108">
        <f>C29-C30</f>
        <v>-279.16636149999988</v>
      </c>
      <c r="D47" s="109">
        <f t="shared" ref="D47:BN47" si="169">D29-D30</f>
        <v>-217.00514254446915</v>
      </c>
      <c r="E47" s="124">
        <f t="shared" si="169"/>
        <v>-279.16636149999988</v>
      </c>
      <c r="F47" s="107">
        <f t="shared" si="169"/>
        <v>-279.16636149999988</v>
      </c>
      <c r="G47" s="108">
        <f t="shared" si="169"/>
        <v>151.34997350000012</v>
      </c>
      <c r="H47" s="109">
        <f t="shared" si="169"/>
        <v>0</v>
      </c>
      <c r="I47" s="109">
        <f t="shared" si="169"/>
        <v>151.34997350000012</v>
      </c>
      <c r="J47" s="109">
        <f t="shared" si="169"/>
        <v>-340.97197619861959</v>
      </c>
      <c r="K47" s="109">
        <f t="shared" si="169"/>
        <v>151.34997350000012</v>
      </c>
      <c r="L47" s="107">
        <f t="shared" si="169"/>
        <v>151.34997350000012</v>
      </c>
      <c r="M47" s="108">
        <f t="shared" si="169"/>
        <v>-341.71735150000018</v>
      </c>
      <c r="N47" s="109">
        <f t="shared" si="169"/>
        <v>0</v>
      </c>
      <c r="O47" s="109">
        <f t="shared" si="169"/>
        <v>-341.71735150000018</v>
      </c>
      <c r="P47" s="109">
        <f t="shared" si="169"/>
        <v>-23.926881299444574</v>
      </c>
      <c r="Q47" s="109">
        <f t="shared" si="169"/>
        <v>-341.71735150000018</v>
      </c>
      <c r="R47" s="107">
        <f t="shared" si="169"/>
        <v>-341.71735150000018</v>
      </c>
      <c r="S47" s="108">
        <f t="shared" ref="S47:T47" si="170">S29-S30</f>
        <v>-465.94568472000009</v>
      </c>
      <c r="T47" s="109">
        <f t="shared" si="170"/>
        <v>0</v>
      </c>
      <c r="U47" s="109">
        <f t="shared" si="169"/>
        <v>-465.94568472000009</v>
      </c>
      <c r="V47" s="109">
        <f t="shared" si="169"/>
        <v>-586.74987267376355</v>
      </c>
      <c r="W47" s="110">
        <f t="shared" si="169"/>
        <v>-465.94568472000009</v>
      </c>
      <c r="X47" s="107">
        <f t="shared" si="169"/>
        <v>-465.94568472000009</v>
      </c>
      <c r="Y47" s="108">
        <f t="shared" ref="Y47:AA47" si="171">Y29-Y30</f>
        <v>-250.92418779707995</v>
      </c>
      <c r="Z47" s="109">
        <f t="shared" si="171"/>
        <v>0</v>
      </c>
      <c r="AA47" s="109">
        <f t="shared" si="171"/>
        <v>-250.92418779707995</v>
      </c>
      <c r="AB47" s="109">
        <f t="shared" si="169"/>
        <v>-342.29870310403646</v>
      </c>
      <c r="AC47" s="110">
        <f t="shared" si="169"/>
        <v>-250.92418779707995</v>
      </c>
      <c r="AD47" s="107">
        <f t="shared" si="169"/>
        <v>-250.92418779707995</v>
      </c>
      <c r="AE47" s="108">
        <f t="shared" ref="AE47:AF47" si="172">AE29-AE30</f>
        <v>-288.86188459681421</v>
      </c>
      <c r="AF47" s="109">
        <f t="shared" si="172"/>
        <v>0</v>
      </c>
      <c r="AG47" s="109">
        <f t="shared" si="169"/>
        <v>-288.86188459681421</v>
      </c>
      <c r="AH47" s="109">
        <f t="shared" si="169"/>
        <v>-519.70919310487614</v>
      </c>
      <c r="AI47" s="110">
        <f t="shared" si="169"/>
        <v>-288.86188459681421</v>
      </c>
      <c r="AJ47" s="107">
        <f t="shared" si="169"/>
        <v>-288.86188459681421</v>
      </c>
      <c r="AK47" s="108">
        <f t="shared" ref="AK47:AL47" si="173">AK29-AK30</f>
        <v>-372.65970732720433</v>
      </c>
      <c r="AL47" s="109">
        <f t="shared" si="173"/>
        <v>0</v>
      </c>
      <c r="AM47" s="109">
        <f t="shared" si="169"/>
        <v>-372.65970732720433</v>
      </c>
      <c r="AN47" s="109">
        <f t="shared" si="169"/>
        <v>-1043.5539078814979</v>
      </c>
      <c r="AO47" s="110">
        <f t="shared" si="169"/>
        <v>-285.80112479426805</v>
      </c>
      <c r="AP47" s="107">
        <f t="shared" si="169"/>
        <v>-285.80112479426805</v>
      </c>
      <c r="AQ47" s="108">
        <f t="shared" ref="AQ47:AR47" si="174">AQ29-AQ30</f>
        <v>-242.27536443896139</v>
      </c>
      <c r="AR47" s="109">
        <f t="shared" si="174"/>
        <v>0</v>
      </c>
      <c r="AS47" s="109">
        <f t="shared" si="169"/>
        <v>-242.27536443896139</v>
      </c>
      <c r="AT47" s="109">
        <f t="shared" si="169"/>
        <v>-1161.8831872228347</v>
      </c>
      <c r="AU47" s="110">
        <f t="shared" si="169"/>
        <v>-293.22583007733772</v>
      </c>
      <c r="AV47" s="107">
        <f t="shared" si="169"/>
        <v>-293.22583007733772</v>
      </c>
      <c r="AW47" s="108">
        <f t="shared" ref="AW47:AX47" si="175">AW29-AW30</f>
        <v>-252.78832291389145</v>
      </c>
      <c r="AX47" s="109">
        <f t="shared" si="175"/>
        <v>0</v>
      </c>
      <c r="AY47" s="109">
        <f t="shared" si="169"/>
        <v>-252.78832291389145</v>
      </c>
      <c r="AZ47" s="109">
        <f t="shared" si="169"/>
        <v>-864.45206037366529</v>
      </c>
      <c r="BA47" s="110">
        <f t="shared" si="169"/>
        <v>-380.09685816569402</v>
      </c>
      <c r="BB47" s="107">
        <f t="shared" si="169"/>
        <v>-380.09685816569402</v>
      </c>
      <c r="BC47" s="108">
        <f t="shared" ref="BC47:BD47" si="176">BC29-BC30</f>
        <v>-177.97460524999997</v>
      </c>
      <c r="BD47" s="109">
        <f t="shared" si="176"/>
        <v>0</v>
      </c>
      <c r="BE47" s="109">
        <f t="shared" si="169"/>
        <v>-177.97460524999997</v>
      </c>
      <c r="BF47" s="109">
        <f t="shared" si="169"/>
        <v>-879.99931764604719</v>
      </c>
      <c r="BG47" s="110">
        <f t="shared" si="169"/>
        <v>-297.69663092914243</v>
      </c>
      <c r="BH47" s="107">
        <f t="shared" si="169"/>
        <v>-297.69663092914243</v>
      </c>
      <c r="BI47" s="108">
        <f t="shared" ref="BI47:BJ47" si="177">BI29-BI30</f>
        <v>-133.99238429999983</v>
      </c>
      <c r="BJ47" s="109">
        <f t="shared" si="177"/>
        <v>0</v>
      </c>
      <c r="BK47" s="109">
        <f t="shared" si="169"/>
        <v>-133.99238429999983</v>
      </c>
      <c r="BL47" s="109">
        <f t="shared" si="169"/>
        <v>-860.57983004252787</v>
      </c>
      <c r="BM47" s="110">
        <f t="shared" si="169"/>
        <v>-431.45003573246709</v>
      </c>
      <c r="BN47" s="107">
        <f t="shared" si="169"/>
        <v>-354.65295108120449</v>
      </c>
      <c r="BO47" s="108">
        <f t="shared" ref="BO47:BP47" si="178">BO29-BO30</f>
        <v>-298.55392926350032</v>
      </c>
      <c r="BP47" s="109">
        <f t="shared" si="178"/>
        <v>0</v>
      </c>
      <c r="BQ47" s="109">
        <f t="shared" ref="BQ47:BZ47" si="179">BQ29-BQ30</f>
        <v>-298.55392926350032</v>
      </c>
      <c r="BR47" s="109">
        <f t="shared" si="179"/>
        <v>-2780.7589420175432</v>
      </c>
      <c r="BS47" s="110">
        <f t="shared" si="179"/>
        <v>-522.43009956059495</v>
      </c>
      <c r="BT47" s="107">
        <f t="shared" si="179"/>
        <v>-365.5622112950166</v>
      </c>
      <c r="BU47" s="108">
        <f t="shared" si="179"/>
        <v>-2953.5098101074527</v>
      </c>
      <c r="BV47" s="109">
        <f t="shared" si="179"/>
        <v>0</v>
      </c>
      <c r="BW47" s="109">
        <f t="shared" si="179"/>
        <v>-2953.5098101074527</v>
      </c>
      <c r="BX47" s="109">
        <f t="shared" si="179"/>
        <v>-9621.8890141093252</v>
      </c>
      <c r="BY47" s="109">
        <f t="shared" si="179"/>
        <v>-3685.966075873398</v>
      </c>
      <c r="BZ47" s="107">
        <f t="shared" si="179"/>
        <v>-3452.3011029565578</v>
      </c>
      <c r="CA47" s="146">
        <f t="shared" si="30"/>
        <v>-2953.5098101074514</v>
      </c>
      <c r="CB47" s="146">
        <f t="shared" si="31"/>
        <v>-9621.889014109327</v>
      </c>
      <c r="CC47" s="146">
        <f t="shared" si="32"/>
        <v>-3452.3011029565578</v>
      </c>
      <c r="CD47" s="146">
        <f t="shared" si="33"/>
        <v>0</v>
      </c>
      <c r="CE47" s="146">
        <f t="shared" si="34"/>
        <v>0</v>
      </c>
      <c r="CF47" s="146">
        <f t="shared" si="35"/>
        <v>0</v>
      </c>
    </row>
    <row r="48" spans="1:84" x14ac:dyDescent="0.4">
      <c r="L48" s="26"/>
    </row>
    <row r="49" spans="12:71" s="11" customFormat="1" x14ac:dyDescent="0.4">
      <c r="L49" s="16"/>
    </row>
    <row r="50" spans="12:71" x14ac:dyDescent="0.4">
      <c r="BI50" s="24">
        <f>(BI11-BI12-BI13+BI30)*10000</f>
        <v>6982340.5129999984</v>
      </c>
    </row>
    <row r="51" spans="12:71" s="11" customFormat="1" x14ac:dyDescent="0.4">
      <c r="L51" s="8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</row>
    <row r="52" spans="12:71" x14ac:dyDescent="0.4">
      <c r="BK52" s="24"/>
    </row>
  </sheetData>
  <sheetProtection autoFilter="0"/>
  <mergeCells count="14">
    <mergeCell ref="BO2:BT2"/>
    <mergeCell ref="BU2:BZ2"/>
    <mergeCell ref="AE2:AJ2"/>
    <mergeCell ref="AK2:AP2"/>
    <mergeCell ref="AQ2:AV2"/>
    <mergeCell ref="AW2:BB2"/>
    <mergeCell ref="BC2:BH2"/>
    <mergeCell ref="BI2:BN2"/>
    <mergeCell ref="Y2:AD2"/>
    <mergeCell ref="A2:A3"/>
    <mergeCell ref="C2:F2"/>
    <mergeCell ref="G2:L2"/>
    <mergeCell ref="M2:R2"/>
    <mergeCell ref="S2:X2"/>
  </mergeCells>
  <phoneticPr fontId="2" type="noConversion"/>
  <hyperlinks>
    <hyperlink ref="L1" location="目录!A1" display="返回目录"/>
  </hyperlinks>
  <pageMargins left="0.7" right="0.7" top="0.75" bottom="0.75" header="0.3" footer="0.3"/>
  <pageSetup paperSize="9" orientation="portrait" r:id="rId1"/>
  <customProperties>
    <customPr name="_pios_id" r:id="rId2"/>
  </customProperties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BC29"/>
  <sheetViews>
    <sheetView zoomScale="85" zoomScaleNormal="85" workbookViewId="0">
      <selection activeCell="P4" sqref="P4:P11"/>
    </sheetView>
  </sheetViews>
  <sheetFormatPr defaultRowHeight="13.9" outlineLevelRow="1" x14ac:dyDescent="0.4"/>
  <cols>
    <col min="1" max="1" width="34" bestFit="1" customWidth="1"/>
    <col min="2" max="2" width="9.1328125" hidden="1" customWidth="1"/>
    <col min="3" max="7" width="11" bestFit="1" customWidth="1"/>
    <col min="8" max="9" width="11" customWidth="1"/>
    <col min="10" max="13" width="11" bestFit="1" customWidth="1"/>
    <col min="14" max="15" width="11" customWidth="1"/>
    <col min="20" max="21" width="9.1328125" customWidth="1"/>
    <col min="26" max="27" width="9.1328125" customWidth="1"/>
    <col min="32" max="33" width="9.1328125" customWidth="1"/>
    <col min="38" max="39" width="9.1328125" customWidth="1"/>
    <col min="44" max="45" width="9.1328125" customWidth="1"/>
    <col min="50" max="51" width="9.1328125" customWidth="1"/>
    <col min="56" max="57" width="9.1328125" customWidth="1"/>
    <col min="62" max="63" width="9.1328125" customWidth="1"/>
  </cols>
  <sheetData>
    <row r="1" spans="1:55" s="11" customFormat="1" ht="17.649999999999999" x14ac:dyDescent="0.4">
      <c r="A1" s="1" t="s">
        <v>113</v>
      </c>
      <c r="B1" s="14"/>
    </row>
    <row r="2" spans="1:55" s="12" customFormat="1" x14ac:dyDescent="0.4">
      <c r="A2" s="156" t="s">
        <v>93</v>
      </c>
      <c r="B2" s="68"/>
      <c r="C2" s="32" t="s">
        <v>100</v>
      </c>
      <c r="D2" s="32" t="s">
        <v>101</v>
      </c>
      <c r="E2" s="32" t="s">
        <v>102</v>
      </c>
      <c r="F2" s="32" t="s">
        <v>103</v>
      </c>
      <c r="G2" s="32" t="s">
        <v>104</v>
      </c>
      <c r="H2" s="32" t="s">
        <v>105</v>
      </c>
      <c r="I2" s="32" t="s">
        <v>106</v>
      </c>
      <c r="J2" s="32" t="s">
        <v>107</v>
      </c>
      <c r="K2" s="32" t="s">
        <v>108</v>
      </c>
      <c r="L2" s="32" t="s">
        <v>109</v>
      </c>
      <c r="M2" s="32" t="s">
        <v>110</v>
      </c>
      <c r="N2" s="32" t="s">
        <v>111</v>
      </c>
      <c r="O2" s="32" t="s">
        <v>112</v>
      </c>
    </row>
    <row r="3" spans="1:55" s="12" customFormat="1" x14ac:dyDescent="0.4">
      <c r="A3" s="157"/>
      <c r="B3" s="69"/>
      <c r="C3" s="32" t="s">
        <v>114</v>
      </c>
      <c r="D3" s="32" t="s">
        <v>114</v>
      </c>
      <c r="E3" s="32" t="s">
        <v>114</v>
      </c>
      <c r="F3" s="32" t="s">
        <v>114</v>
      </c>
      <c r="G3" s="32" t="s">
        <v>114</v>
      </c>
      <c r="H3" s="32" t="s">
        <v>114</v>
      </c>
      <c r="I3" s="32" t="s">
        <v>114</v>
      </c>
      <c r="J3" s="32" t="s">
        <v>114</v>
      </c>
      <c r="K3" s="32" t="s">
        <v>114</v>
      </c>
      <c r="L3" s="32" t="s">
        <v>114</v>
      </c>
      <c r="M3" s="32" t="s">
        <v>114</v>
      </c>
      <c r="N3" s="32" t="s">
        <v>114</v>
      </c>
      <c r="O3" s="32" t="s">
        <v>115</v>
      </c>
    </row>
    <row r="4" spans="1:55" s="11" customFormat="1" x14ac:dyDescent="0.4">
      <c r="A4" s="70" t="s">
        <v>94</v>
      </c>
      <c r="B4" s="71"/>
      <c r="C4" s="31"/>
      <c r="D4" s="31"/>
      <c r="E4" s="31"/>
      <c r="F4" s="31"/>
      <c r="G4" s="89">
        <f>-5300127/10000</f>
        <v>-530.0127</v>
      </c>
      <c r="H4" s="89">
        <v>-54.795000000000002</v>
      </c>
      <c r="I4" s="89">
        <v>-33.937899999999999</v>
      </c>
      <c r="J4" s="89">
        <v>-642.90329999999994</v>
      </c>
      <c r="K4" s="89"/>
      <c r="L4" s="89">
        <v>-920.87969999999996</v>
      </c>
      <c r="M4" s="89">
        <v>-29.5276</v>
      </c>
      <c r="N4" s="89"/>
      <c r="O4" s="111">
        <f>SUM(C4:N4)</f>
        <v>-2212.0561999999995</v>
      </c>
      <c r="P4" s="149"/>
      <c r="BC4" s="11">
        <v>175.8492</v>
      </c>
    </row>
    <row r="5" spans="1:55" s="11" customFormat="1" x14ac:dyDescent="0.4">
      <c r="A5" s="70" t="s">
        <v>0</v>
      </c>
      <c r="B5" s="71"/>
      <c r="C5" s="31"/>
      <c r="D5" s="31"/>
      <c r="E5" s="31"/>
      <c r="F5" s="31"/>
      <c r="G5" s="89"/>
      <c r="H5" s="89"/>
      <c r="I5" s="89"/>
      <c r="J5" s="89"/>
      <c r="K5" s="89"/>
      <c r="L5" s="89"/>
      <c r="M5" s="89"/>
      <c r="N5" s="89"/>
      <c r="O5" s="111"/>
      <c r="P5" s="149"/>
    </row>
    <row r="6" spans="1:55" s="11" customFormat="1" x14ac:dyDescent="0.4">
      <c r="A6" s="70" t="s">
        <v>2</v>
      </c>
      <c r="B6" s="71"/>
      <c r="C6" s="31"/>
      <c r="D6" s="31"/>
      <c r="E6" s="31"/>
      <c r="F6" s="31"/>
      <c r="G6" s="89"/>
      <c r="H6" s="89"/>
      <c r="I6" s="89"/>
      <c r="J6" s="89"/>
      <c r="K6" s="89"/>
      <c r="L6" s="89"/>
      <c r="M6" s="89"/>
      <c r="N6" s="89"/>
      <c r="O6" s="111"/>
      <c r="P6" s="149"/>
    </row>
    <row r="7" spans="1:55" s="11" customFormat="1" x14ac:dyDescent="0.4">
      <c r="A7" s="70" t="s">
        <v>95</v>
      </c>
      <c r="B7" s="71"/>
      <c r="C7" s="31"/>
      <c r="D7" s="31"/>
      <c r="E7" s="31"/>
      <c r="F7" s="31"/>
      <c r="G7" s="89">
        <f>-3175182.42/10000</f>
        <v>-317.51824199999999</v>
      </c>
      <c r="H7" s="89">
        <v>-45.269779999999997</v>
      </c>
      <c r="I7" s="89">
        <v>-23.378134999999997</v>
      </c>
      <c r="J7" s="89">
        <v>-380.633284</v>
      </c>
      <c r="K7" s="89"/>
      <c r="L7" s="89">
        <v>-609.32126100000005</v>
      </c>
      <c r="M7" s="89">
        <v>-18.744817000000001</v>
      </c>
      <c r="N7" s="89"/>
      <c r="O7" s="111">
        <f t="shared" ref="O7:O8" si="0">SUM(C7:N7)</f>
        <v>-1394.8655189999999</v>
      </c>
      <c r="P7" s="149"/>
      <c r="BC7" s="11">
        <v>9.8866139999999998</v>
      </c>
    </row>
    <row r="8" spans="1:55" s="11" customFormat="1" x14ac:dyDescent="0.4">
      <c r="A8" s="70" t="s">
        <v>29</v>
      </c>
      <c r="B8" s="71"/>
      <c r="C8" s="31"/>
      <c r="D8" s="31"/>
      <c r="E8" s="31"/>
      <c r="F8" s="31"/>
      <c r="G8" s="89">
        <f>-291509.13/10000</f>
        <v>-29.150912999999999</v>
      </c>
      <c r="H8" s="89">
        <v>-3.2810029999999997</v>
      </c>
      <c r="I8" s="89">
        <v>-2.7338240000000003</v>
      </c>
      <c r="J8" s="89">
        <v>-44.404214000000003</v>
      </c>
      <c r="K8" s="89"/>
      <c r="L8" s="89">
        <v>-65.399540999999999</v>
      </c>
      <c r="M8" s="89">
        <v>-2.1769920000000003</v>
      </c>
      <c r="N8" s="89"/>
      <c r="O8" s="111">
        <f t="shared" si="0"/>
        <v>-147.14648700000001</v>
      </c>
      <c r="P8" s="149"/>
      <c r="BC8" s="11">
        <v>2.028966</v>
      </c>
    </row>
    <row r="9" spans="1:55" s="11" customFormat="1" x14ac:dyDescent="0.4">
      <c r="A9" s="70" t="s">
        <v>3</v>
      </c>
      <c r="B9" s="71"/>
      <c r="C9" s="19">
        <f t="shared" ref="C9:N9" si="1">C7-C8</f>
        <v>0</v>
      </c>
      <c r="D9" s="19">
        <f t="shared" si="1"/>
        <v>0</v>
      </c>
      <c r="E9" s="19">
        <f t="shared" si="1"/>
        <v>0</v>
      </c>
      <c r="F9" s="19">
        <f t="shared" si="1"/>
        <v>0</v>
      </c>
      <c r="G9" s="90">
        <f t="shared" si="1"/>
        <v>-288.36732899999998</v>
      </c>
      <c r="H9" s="90">
        <f t="shared" si="1"/>
        <v>-41.988776999999999</v>
      </c>
      <c r="I9" s="90">
        <f t="shared" si="1"/>
        <v>-20.644310999999995</v>
      </c>
      <c r="J9" s="90">
        <f t="shared" si="1"/>
        <v>-336.22906999999998</v>
      </c>
      <c r="K9" s="90">
        <f t="shared" si="1"/>
        <v>0</v>
      </c>
      <c r="L9" s="90">
        <f t="shared" si="1"/>
        <v>-543.92172000000005</v>
      </c>
      <c r="M9" s="90">
        <f t="shared" si="1"/>
        <v>-16.567824999999999</v>
      </c>
      <c r="N9" s="90">
        <f t="shared" si="1"/>
        <v>0</v>
      </c>
      <c r="O9" s="111">
        <f t="shared" ref="O9" si="2">O7-O8</f>
        <v>-1247.719032</v>
      </c>
      <c r="P9" s="149"/>
    </row>
    <row r="10" spans="1:55" s="13" customFormat="1" ht="12.75" x14ac:dyDescent="0.4">
      <c r="A10" s="9" t="s">
        <v>4</v>
      </c>
      <c r="B10" s="72"/>
      <c r="C10" s="9" t="str">
        <f t="shared" ref="C10:N10" si="3">IFERROR(C9/C7,"/")</f>
        <v>/</v>
      </c>
      <c r="D10" s="9" t="str">
        <f t="shared" si="3"/>
        <v>/</v>
      </c>
      <c r="E10" s="9" t="str">
        <f t="shared" si="3"/>
        <v>/</v>
      </c>
      <c r="F10" s="9" t="str">
        <f t="shared" si="3"/>
        <v>/</v>
      </c>
      <c r="G10" s="9">
        <f t="shared" si="3"/>
        <v>0.90819137566275643</v>
      </c>
      <c r="H10" s="9">
        <f t="shared" si="3"/>
        <v>0.92752332792427972</v>
      </c>
      <c r="I10" s="9">
        <f t="shared" si="3"/>
        <v>0.88306064619782532</v>
      </c>
      <c r="J10" s="9">
        <f t="shared" si="3"/>
        <v>0.88334122141562366</v>
      </c>
      <c r="K10" s="9" t="str">
        <f t="shared" si="3"/>
        <v>/</v>
      </c>
      <c r="L10" s="9">
        <f t="shared" si="3"/>
        <v>0.89266821103096217</v>
      </c>
      <c r="M10" s="9">
        <f t="shared" si="3"/>
        <v>0.88386165626476898</v>
      </c>
      <c r="N10" s="9" t="str">
        <f t="shared" si="3"/>
        <v>/</v>
      </c>
      <c r="O10" s="81">
        <f t="shared" ref="O10" si="4">IFERROR(O9/O7,"/")</f>
        <v>0.89450847770221498</v>
      </c>
    </row>
    <row r="11" spans="1:55" s="11" customFormat="1" x14ac:dyDescent="0.4">
      <c r="A11" s="73" t="s">
        <v>5</v>
      </c>
      <c r="B11" s="74"/>
      <c r="C11" s="21">
        <f t="shared" ref="C11:N11" si="5">SUM(C12:C28)</f>
        <v>0</v>
      </c>
      <c r="D11" s="21">
        <f t="shared" si="5"/>
        <v>0</v>
      </c>
      <c r="E11" s="21">
        <f t="shared" si="5"/>
        <v>0</v>
      </c>
      <c r="F11" s="21">
        <f t="shared" si="5"/>
        <v>0</v>
      </c>
      <c r="G11" s="21">
        <f t="shared" si="5"/>
        <v>0</v>
      </c>
      <c r="H11" s="21">
        <f t="shared" si="5"/>
        <v>0</v>
      </c>
      <c r="I11" s="21">
        <f t="shared" si="5"/>
        <v>0</v>
      </c>
      <c r="J11" s="21">
        <f t="shared" si="5"/>
        <v>0</v>
      </c>
      <c r="K11" s="21">
        <f t="shared" si="5"/>
        <v>362.60743600000001</v>
      </c>
      <c r="L11" s="21">
        <f t="shared" si="5"/>
        <v>0</v>
      </c>
      <c r="M11" s="21">
        <f t="shared" si="5"/>
        <v>0</v>
      </c>
      <c r="N11" s="21">
        <f t="shared" si="5"/>
        <v>0</v>
      </c>
      <c r="O11" s="21">
        <f t="shared" ref="O11" si="6">SUM(O12:O28)</f>
        <v>362.60743600000001</v>
      </c>
    </row>
    <row r="12" spans="1:55" s="11" customFormat="1" outlineLevel="1" x14ac:dyDescent="0.4">
      <c r="A12" s="75" t="s">
        <v>96</v>
      </c>
      <c r="B12" s="76" t="s">
        <v>20</v>
      </c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82">
        <f t="shared" ref="O12:O28" si="7">SUM(C12:N12)</f>
        <v>0</v>
      </c>
      <c r="BC12" s="11">
        <v>1.9604220000000001</v>
      </c>
    </row>
    <row r="13" spans="1:55" s="11" customFormat="1" outlineLevel="1" x14ac:dyDescent="0.4">
      <c r="A13" s="75" t="s">
        <v>34</v>
      </c>
      <c r="B13" s="76" t="s">
        <v>13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82">
        <f t="shared" si="7"/>
        <v>0</v>
      </c>
      <c r="BC13" s="11">
        <v>7.2357679999999993</v>
      </c>
    </row>
    <row r="14" spans="1:55" s="11" customFormat="1" outlineLevel="1" x14ac:dyDescent="0.4">
      <c r="A14" s="75" t="s">
        <v>35</v>
      </c>
      <c r="B14" s="77" t="s">
        <v>9</v>
      </c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82">
        <f t="shared" si="7"/>
        <v>0</v>
      </c>
    </row>
    <row r="15" spans="1:55" s="11" customFormat="1" outlineLevel="1" x14ac:dyDescent="0.4">
      <c r="A15" s="75" t="s">
        <v>36</v>
      </c>
      <c r="B15" s="77" t="s">
        <v>14</v>
      </c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82">
        <f t="shared" si="7"/>
        <v>0</v>
      </c>
    </row>
    <row r="16" spans="1:55" s="11" customFormat="1" outlineLevel="1" x14ac:dyDescent="0.4">
      <c r="A16" s="75" t="s">
        <v>37</v>
      </c>
      <c r="B16" s="77" t="s">
        <v>22</v>
      </c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82">
        <f t="shared" si="7"/>
        <v>0</v>
      </c>
    </row>
    <row r="17" spans="1:15" s="11" customFormat="1" outlineLevel="1" x14ac:dyDescent="0.4">
      <c r="A17" s="75" t="s">
        <v>38</v>
      </c>
      <c r="B17" s="77" t="s">
        <v>23</v>
      </c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82">
        <f t="shared" si="7"/>
        <v>0</v>
      </c>
    </row>
    <row r="18" spans="1:15" s="11" customFormat="1" outlineLevel="1" x14ac:dyDescent="0.4">
      <c r="A18" s="75" t="s">
        <v>39</v>
      </c>
      <c r="B18" s="77" t="s">
        <v>97</v>
      </c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82">
        <f t="shared" si="7"/>
        <v>0</v>
      </c>
    </row>
    <row r="19" spans="1:15" s="11" customFormat="1" outlineLevel="1" x14ac:dyDescent="0.4">
      <c r="A19" s="75" t="s">
        <v>40</v>
      </c>
      <c r="B19" s="77" t="s">
        <v>12</v>
      </c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82">
        <f t="shared" si="7"/>
        <v>0</v>
      </c>
    </row>
    <row r="20" spans="1:15" s="11" customFormat="1" outlineLevel="1" x14ac:dyDescent="0.4">
      <c r="A20" s="75" t="s">
        <v>41</v>
      </c>
      <c r="B20" s="77" t="s">
        <v>11</v>
      </c>
      <c r="C20" s="31"/>
      <c r="D20" s="31"/>
      <c r="E20" s="31"/>
      <c r="F20" s="31"/>
      <c r="G20" s="31"/>
      <c r="H20" s="31"/>
      <c r="I20" s="31"/>
      <c r="J20" s="31"/>
      <c r="K20" s="59">
        <f>3626074.36/10000</f>
        <v>362.60743600000001</v>
      </c>
      <c r="L20" s="31"/>
      <c r="M20" s="31"/>
      <c r="N20" s="31"/>
      <c r="O20" s="82">
        <f t="shared" si="7"/>
        <v>362.60743600000001</v>
      </c>
    </row>
    <row r="21" spans="1:15" s="11" customFormat="1" outlineLevel="1" x14ac:dyDescent="0.4">
      <c r="A21" s="75" t="s">
        <v>42</v>
      </c>
      <c r="B21" s="76" t="s">
        <v>98</v>
      </c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82">
        <f t="shared" si="7"/>
        <v>0</v>
      </c>
    </row>
    <row r="22" spans="1:15" s="11" customFormat="1" outlineLevel="1" x14ac:dyDescent="0.4">
      <c r="A22" s="75" t="s">
        <v>43</v>
      </c>
      <c r="B22" s="76" t="s">
        <v>99</v>
      </c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82">
        <f t="shared" si="7"/>
        <v>0</v>
      </c>
    </row>
    <row r="23" spans="1:15" s="11" customFormat="1" outlineLevel="1" x14ac:dyDescent="0.4">
      <c r="A23" s="75" t="s">
        <v>44</v>
      </c>
      <c r="B23" s="77" t="s">
        <v>10</v>
      </c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82">
        <f t="shared" si="7"/>
        <v>0</v>
      </c>
    </row>
    <row r="24" spans="1:15" s="11" customFormat="1" outlineLevel="1" x14ac:dyDescent="0.4">
      <c r="A24" s="78" t="s">
        <v>45</v>
      </c>
      <c r="B24" s="71" t="s">
        <v>7</v>
      </c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82">
        <f t="shared" si="7"/>
        <v>0</v>
      </c>
    </row>
    <row r="25" spans="1:15" s="11" customFormat="1" outlineLevel="1" x14ac:dyDescent="0.4">
      <c r="A25" s="78" t="s">
        <v>46</v>
      </c>
      <c r="B25" s="71" t="s">
        <v>19</v>
      </c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82">
        <f t="shared" si="7"/>
        <v>0</v>
      </c>
    </row>
    <row r="26" spans="1:15" s="11" customFormat="1" outlineLevel="1" x14ac:dyDescent="0.4">
      <c r="A26" s="78" t="s">
        <v>47</v>
      </c>
      <c r="B26" s="71" t="s">
        <v>15</v>
      </c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82">
        <f t="shared" si="7"/>
        <v>0</v>
      </c>
    </row>
    <row r="27" spans="1:15" s="11" customFormat="1" outlineLevel="1" x14ac:dyDescent="0.4">
      <c r="A27" s="78" t="s">
        <v>48</v>
      </c>
      <c r="B27" s="71" t="s">
        <v>33</v>
      </c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82">
        <f t="shared" si="7"/>
        <v>0</v>
      </c>
    </row>
    <row r="28" spans="1:15" s="11" customFormat="1" outlineLevel="1" x14ac:dyDescent="0.4">
      <c r="A28" s="78" t="s">
        <v>49</v>
      </c>
      <c r="B28" s="71" t="s">
        <v>25</v>
      </c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82">
        <f t="shared" si="7"/>
        <v>0</v>
      </c>
    </row>
    <row r="29" spans="1:15" s="12" customFormat="1" x14ac:dyDescent="0.4">
      <c r="A29" s="79" t="s">
        <v>6</v>
      </c>
      <c r="B29" s="80"/>
      <c r="C29" s="30">
        <f t="shared" ref="C29:O29" si="8">C9-C11</f>
        <v>0</v>
      </c>
      <c r="D29" s="30">
        <f t="shared" si="8"/>
        <v>0</v>
      </c>
      <c r="E29" s="30">
        <f t="shared" si="8"/>
        <v>0</v>
      </c>
      <c r="F29" s="30">
        <f t="shared" si="8"/>
        <v>0</v>
      </c>
      <c r="G29" s="91">
        <f t="shared" si="8"/>
        <v>-288.36732899999998</v>
      </c>
      <c r="H29" s="91">
        <f t="shared" si="8"/>
        <v>-41.988776999999999</v>
      </c>
      <c r="I29" s="91">
        <f t="shared" si="8"/>
        <v>-20.644310999999995</v>
      </c>
      <c r="J29" s="91">
        <f t="shared" si="8"/>
        <v>-336.22906999999998</v>
      </c>
      <c r="K29" s="91">
        <f t="shared" si="8"/>
        <v>-362.60743600000001</v>
      </c>
      <c r="L29" s="91">
        <f t="shared" si="8"/>
        <v>-543.92172000000005</v>
      </c>
      <c r="M29" s="91">
        <f t="shared" si="8"/>
        <v>-16.567824999999999</v>
      </c>
      <c r="N29" s="91">
        <f t="shared" si="8"/>
        <v>0</v>
      </c>
      <c r="O29" s="91">
        <f t="shared" si="8"/>
        <v>-1610.326468</v>
      </c>
    </row>
  </sheetData>
  <mergeCells count="1">
    <mergeCell ref="A2:A3"/>
  </mergeCells>
  <phoneticPr fontId="2" type="noConversion"/>
  <pageMargins left="0.7" right="0.7" top="0.75" bottom="0.75" header="0.3" footer="0.3"/>
  <customProperties>
    <customPr name="_pios_id" r:id="rId1"/>
  </customPropertie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CC"/>
    <outlinePr summaryBelow="0"/>
  </sheetPr>
  <dimension ref="A1:CC52"/>
  <sheetViews>
    <sheetView showGridLines="0" zoomScale="85" zoomScaleNormal="85" workbookViewId="0">
      <pane xSplit="1" ySplit="3" topLeftCell="BO4" activePane="bottomRight" state="frozen"/>
      <selection activeCell="BY19" sqref="BY19"/>
      <selection pane="topRight" activeCell="BY19" sqref="BY19"/>
      <selection pane="bottomLeft" activeCell="BY19" sqref="BY19"/>
      <selection pane="bottomRight" activeCell="BL21" sqref="BL21"/>
    </sheetView>
  </sheetViews>
  <sheetFormatPr defaultColWidth="8.59765625" defaultRowHeight="13.9" outlineLevelRow="1" outlineLevelCol="2" x14ac:dyDescent="0.4"/>
  <cols>
    <col min="1" max="1" width="24.59765625" style="7" customWidth="1"/>
    <col min="2" max="2" width="19.73046875" style="15" hidden="1" customWidth="1"/>
    <col min="3" max="7" width="10" style="8" customWidth="1"/>
    <col min="8" max="9" width="10" style="8" hidden="1" customWidth="1"/>
    <col min="10" max="10" width="10" style="8" customWidth="1"/>
    <col min="11" max="11" width="10" style="27" customWidth="1"/>
    <col min="12" max="12" width="10" style="8" customWidth="1"/>
    <col min="13" max="13" width="10" style="11" customWidth="1" outlineLevel="1"/>
    <col min="14" max="14" width="10" style="11" hidden="1" customWidth="1" outlineLevel="1"/>
    <col min="15" max="15" width="10" style="11" hidden="1" customWidth="1" collapsed="1"/>
    <col min="16" max="18" width="10" style="11" customWidth="1"/>
    <col min="19" max="19" width="10" style="11" customWidth="1" outlineLevel="1"/>
    <col min="20" max="20" width="10" style="11" hidden="1" customWidth="1" outlineLevel="1"/>
    <col min="21" max="21" width="10" style="11" hidden="1" customWidth="1" collapsed="1"/>
    <col min="22" max="22" width="10" style="11" customWidth="1"/>
    <col min="23" max="23" width="10" style="11" customWidth="1" outlineLevel="1"/>
    <col min="24" max="24" width="10" style="11" customWidth="1"/>
    <col min="25" max="25" width="10" style="11" customWidth="1" outlineLevel="1"/>
    <col min="26" max="26" width="10" style="11" hidden="1" customWidth="1" outlineLevel="1"/>
    <col min="27" max="27" width="10" style="11" hidden="1" customWidth="1" collapsed="1"/>
    <col min="28" max="28" width="10" style="11" customWidth="1"/>
    <col min="29" max="29" width="10" style="11" customWidth="1" outlineLevel="1"/>
    <col min="30" max="30" width="10" style="11" customWidth="1"/>
    <col min="31" max="31" width="10" style="11" customWidth="1" outlineLevel="1"/>
    <col min="32" max="32" width="10" style="11" hidden="1" customWidth="1" outlineLevel="1"/>
    <col min="33" max="33" width="10" style="11" hidden="1" customWidth="1" collapsed="1"/>
    <col min="34" max="34" width="10" style="11" customWidth="1"/>
    <col min="35" max="35" width="10" style="11" customWidth="1" outlineLevel="1"/>
    <col min="36" max="36" width="10" style="11" customWidth="1"/>
    <col min="37" max="37" width="10" style="11" customWidth="1" outlineLevel="2"/>
    <col min="38" max="38" width="10" style="11" hidden="1" customWidth="1" outlineLevel="2"/>
    <col min="39" max="39" width="10" style="11" hidden="1" customWidth="1" outlineLevel="1" collapsed="1"/>
    <col min="40" max="40" width="10" style="11" customWidth="1" outlineLevel="1"/>
    <col min="41" max="41" width="10" style="11" customWidth="1" outlineLevel="2"/>
    <col min="42" max="42" width="10" style="11" customWidth="1" outlineLevel="1"/>
    <col min="43" max="43" width="10" style="11" customWidth="1" outlineLevel="2"/>
    <col min="44" max="44" width="10" style="11" hidden="1" customWidth="1" outlineLevel="2"/>
    <col min="45" max="45" width="10" style="11" hidden="1" customWidth="1" outlineLevel="1" collapsed="1"/>
    <col min="46" max="46" width="10" style="11" customWidth="1" outlineLevel="1"/>
    <col min="47" max="47" width="10" style="11" customWidth="1" outlineLevel="2"/>
    <col min="48" max="48" width="10" style="11" customWidth="1" outlineLevel="1"/>
    <col min="49" max="49" width="10" style="11" customWidth="1" outlineLevel="2"/>
    <col min="50" max="50" width="10" style="11" hidden="1" customWidth="1" outlineLevel="2"/>
    <col min="51" max="51" width="10" style="11" hidden="1" customWidth="1" outlineLevel="1" collapsed="1"/>
    <col min="52" max="52" width="10" style="11" customWidth="1" outlineLevel="1"/>
    <col min="53" max="53" width="10" style="11" customWidth="1" outlineLevel="2"/>
    <col min="54" max="54" width="10" style="11" customWidth="1" outlineLevel="1"/>
    <col min="55" max="55" width="10" style="11" customWidth="1" outlineLevel="2"/>
    <col min="56" max="56" width="10" style="11" hidden="1" customWidth="1" outlineLevel="2"/>
    <col min="57" max="57" width="10" style="11" hidden="1" customWidth="1" outlineLevel="1" collapsed="1"/>
    <col min="58" max="58" width="10" style="11" customWidth="1" outlineLevel="1"/>
    <col min="59" max="59" width="10" style="11" customWidth="1" outlineLevel="2"/>
    <col min="60" max="60" width="10" style="11" customWidth="1" outlineLevel="1"/>
    <col min="61" max="61" width="10" style="11" customWidth="1" outlineLevel="2"/>
    <col min="62" max="62" width="10" style="11" hidden="1" customWidth="1" outlineLevel="2"/>
    <col min="63" max="63" width="10" style="11" hidden="1" customWidth="1" outlineLevel="1"/>
    <col min="64" max="64" width="10" style="11" customWidth="1" outlineLevel="1"/>
    <col min="65" max="65" width="10" style="11" customWidth="1" outlineLevel="2"/>
    <col min="66" max="68" width="10" style="11" customWidth="1" outlineLevel="1"/>
    <col min="69" max="70" width="10" style="11" customWidth="1"/>
    <col min="71" max="71" width="10" style="11" customWidth="1" outlineLevel="1"/>
    <col min="72" max="72" width="10" style="11" customWidth="1"/>
    <col min="73" max="74" width="10" style="11" customWidth="1" outlineLevel="1"/>
    <col min="75" max="78" width="10" style="11" customWidth="1"/>
    <col min="79" max="79" width="13.59765625" style="112" bestFit="1" customWidth="1"/>
    <col min="80" max="80" width="8.59765625" style="112"/>
    <col min="81" max="16384" width="8.59765625" style="11"/>
  </cols>
  <sheetData>
    <row r="1" spans="1:81" ht="18" thickBot="1" x14ac:dyDescent="0.45">
      <c r="A1" s="1" t="s">
        <v>89</v>
      </c>
      <c r="B1" s="14"/>
      <c r="C1" s="29"/>
      <c r="D1" s="29"/>
      <c r="E1" s="29"/>
      <c r="F1" s="29"/>
      <c r="G1" s="29"/>
      <c r="H1" s="29"/>
      <c r="I1" s="29"/>
      <c r="J1" s="29"/>
      <c r="K1" s="28" t="s">
        <v>151</v>
      </c>
      <c r="L1" s="25" t="s">
        <v>118</v>
      </c>
    </row>
    <row r="2" spans="1:81" s="12" customFormat="1" ht="14.25" customHeight="1" x14ac:dyDescent="0.4">
      <c r="A2" s="161" t="s">
        <v>152</v>
      </c>
      <c r="B2" s="48"/>
      <c r="C2" s="158" t="s">
        <v>100</v>
      </c>
      <c r="D2" s="159"/>
      <c r="E2" s="159"/>
      <c r="F2" s="160"/>
      <c r="G2" s="158" t="s">
        <v>153</v>
      </c>
      <c r="H2" s="159"/>
      <c r="I2" s="159"/>
      <c r="J2" s="159"/>
      <c r="K2" s="159"/>
      <c r="L2" s="160"/>
      <c r="M2" s="158" t="s">
        <v>154</v>
      </c>
      <c r="N2" s="159"/>
      <c r="O2" s="159"/>
      <c r="P2" s="159"/>
      <c r="Q2" s="159"/>
      <c r="R2" s="160"/>
      <c r="S2" s="158" t="s">
        <v>121</v>
      </c>
      <c r="T2" s="159"/>
      <c r="U2" s="159"/>
      <c r="V2" s="159"/>
      <c r="W2" s="159"/>
      <c r="X2" s="160"/>
      <c r="Y2" s="158" t="s">
        <v>155</v>
      </c>
      <c r="Z2" s="159"/>
      <c r="AA2" s="159"/>
      <c r="AB2" s="159"/>
      <c r="AC2" s="159"/>
      <c r="AD2" s="160"/>
      <c r="AE2" s="158" t="s">
        <v>156</v>
      </c>
      <c r="AF2" s="159"/>
      <c r="AG2" s="159"/>
      <c r="AH2" s="159"/>
      <c r="AI2" s="159"/>
      <c r="AJ2" s="160"/>
      <c r="AK2" s="158" t="s">
        <v>157</v>
      </c>
      <c r="AL2" s="159"/>
      <c r="AM2" s="159"/>
      <c r="AN2" s="159"/>
      <c r="AO2" s="159"/>
      <c r="AP2" s="160"/>
      <c r="AQ2" s="158" t="s">
        <v>158</v>
      </c>
      <c r="AR2" s="159"/>
      <c r="AS2" s="159"/>
      <c r="AT2" s="159"/>
      <c r="AU2" s="159"/>
      <c r="AV2" s="160"/>
      <c r="AW2" s="158" t="s">
        <v>159</v>
      </c>
      <c r="AX2" s="159"/>
      <c r="AY2" s="159"/>
      <c r="AZ2" s="159"/>
      <c r="BA2" s="159"/>
      <c r="BB2" s="160"/>
      <c r="BC2" s="158" t="s">
        <v>160</v>
      </c>
      <c r="BD2" s="159"/>
      <c r="BE2" s="159"/>
      <c r="BF2" s="159"/>
      <c r="BG2" s="159"/>
      <c r="BH2" s="160"/>
      <c r="BI2" s="158" t="s">
        <v>161</v>
      </c>
      <c r="BJ2" s="159"/>
      <c r="BK2" s="159"/>
      <c r="BL2" s="159"/>
      <c r="BM2" s="159"/>
      <c r="BN2" s="160"/>
      <c r="BO2" s="158" t="s">
        <v>81</v>
      </c>
      <c r="BP2" s="159"/>
      <c r="BQ2" s="159"/>
      <c r="BR2" s="159"/>
      <c r="BS2" s="159"/>
      <c r="BT2" s="160"/>
      <c r="BU2" s="158" t="s">
        <v>179</v>
      </c>
      <c r="BV2" s="159"/>
      <c r="BW2" s="159"/>
      <c r="BX2" s="159"/>
      <c r="BY2" s="159"/>
      <c r="BZ2" s="160"/>
      <c r="CA2" s="113"/>
      <c r="CB2" s="113"/>
    </row>
    <row r="3" spans="1:81" s="12" customFormat="1" x14ac:dyDescent="0.4">
      <c r="A3" s="162"/>
      <c r="B3" s="49"/>
      <c r="C3" s="33" t="s">
        <v>162</v>
      </c>
      <c r="D3" s="32" t="s">
        <v>163</v>
      </c>
      <c r="E3" s="60" t="s">
        <v>164</v>
      </c>
      <c r="F3" s="34" t="s">
        <v>165</v>
      </c>
      <c r="G3" s="33" t="s">
        <v>136</v>
      </c>
      <c r="H3" s="32" t="s">
        <v>166</v>
      </c>
      <c r="I3" s="32" t="s">
        <v>86</v>
      </c>
      <c r="J3" s="32" t="s">
        <v>163</v>
      </c>
      <c r="K3" s="32" t="s">
        <v>90</v>
      </c>
      <c r="L3" s="34" t="s">
        <v>142</v>
      </c>
      <c r="M3" s="33" t="s">
        <v>167</v>
      </c>
      <c r="N3" s="32" t="s">
        <v>168</v>
      </c>
      <c r="O3" s="32" t="s">
        <v>86</v>
      </c>
      <c r="P3" s="32" t="s">
        <v>169</v>
      </c>
      <c r="Q3" s="32" t="s">
        <v>90</v>
      </c>
      <c r="R3" s="34" t="s">
        <v>170</v>
      </c>
      <c r="S3" s="33" t="s">
        <v>136</v>
      </c>
      <c r="T3" s="32" t="s">
        <v>166</v>
      </c>
      <c r="U3" s="32" t="s">
        <v>86</v>
      </c>
      <c r="V3" s="32" t="s">
        <v>163</v>
      </c>
      <c r="W3" s="32" t="s">
        <v>90</v>
      </c>
      <c r="X3" s="34" t="s">
        <v>165</v>
      </c>
      <c r="Y3" s="33" t="s">
        <v>167</v>
      </c>
      <c r="Z3" s="32" t="s">
        <v>64</v>
      </c>
      <c r="AA3" s="32" t="s">
        <v>86</v>
      </c>
      <c r="AB3" s="32" t="s">
        <v>163</v>
      </c>
      <c r="AC3" s="32" t="s">
        <v>90</v>
      </c>
      <c r="AD3" s="34" t="s">
        <v>165</v>
      </c>
      <c r="AE3" s="33" t="s">
        <v>167</v>
      </c>
      <c r="AF3" s="32" t="s">
        <v>64</v>
      </c>
      <c r="AG3" s="32" t="s">
        <v>86</v>
      </c>
      <c r="AH3" s="32" t="s">
        <v>163</v>
      </c>
      <c r="AI3" s="32" t="s">
        <v>90</v>
      </c>
      <c r="AJ3" s="34" t="s">
        <v>142</v>
      </c>
      <c r="AK3" s="33" t="s">
        <v>167</v>
      </c>
      <c r="AL3" s="32" t="s">
        <v>64</v>
      </c>
      <c r="AM3" s="32" t="s">
        <v>86</v>
      </c>
      <c r="AN3" s="32" t="s">
        <v>163</v>
      </c>
      <c r="AO3" s="32" t="s">
        <v>90</v>
      </c>
      <c r="AP3" s="34" t="s">
        <v>170</v>
      </c>
      <c r="AQ3" s="33" t="s">
        <v>167</v>
      </c>
      <c r="AR3" s="32" t="s">
        <v>166</v>
      </c>
      <c r="AS3" s="32" t="s">
        <v>86</v>
      </c>
      <c r="AT3" s="32" t="s">
        <v>163</v>
      </c>
      <c r="AU3" s="32" t="s">
        <v>90</v>
      </c>
      <c r="AV3" s="34" t="s">
        <v>170</v>
      </c>
      <c r="AW3" s="33" t="s">
        <v>167</v>
      </c>
      <c r="AX3" s="32" t="s">
        <v>64</v>
      </c>
      <c r="AY3" s="32" t="s">
        <v>86</v>
      </c>
      <c r="AZ3" s="32" t="s">
        <v>71</v>
      </c>
      <c r="BA3" s="32" t="s">
        <v>90</v>
      </c>
      <c r="BB3" s="34" t="s">
        <v>165</v>
      </c>
      <c r="BC3" s="33" t="s">
        <v>167</v>
      </c>
      <c r="BD3" s="32" t="s">
        <v>64</v>
      </c>
      <c r="BE3" s="32" t="s">
        <v>86</v>
      </c>
      <c r="BF3" s="32" t="s">
        <v>163</v>
      </c>
      <c r="BG3" s="32" t="s">
        <v>90</v>
      </c>
      <c r="BH3" s="34" t="s">
        <v>165</v>
      </c>
      <c r="BI3" s="33" t="s">
        <v>167</v>
      </c>
      <c r="BJ3" s="32" t="s">
        <v>64</v>
      </c>
      <c r="BK3" s="32" t="s">
        <v>86</v>
      </c>
      <c r="BL3" s="32" t="s">
        <v>169</v>
      </c>
      <c r="BM3" s="32" t="s">
        <v>90</v>
      </c>
      <c r="BN3" s="34" t="s">
        <v>165</v>
      </c>
      <c r="BO3" s="33" t="s">
        <v>171</v>
      </c>
      <c r="BP3" s="32" t="s">
        <v>64</v>
      </c>
      <c r="BQ3" s="32" t="s">
        <v>86</v>
      </c>
      <c r="BR3" s="32" t="s">
        <v>71</v>
      </c>
      <c r="BS3" s="32" t="s">
        <v>90</v>
      </c>
      <c r="BT3" s="34" t="s">
        <v>165</v>
      </c>
      <c r="BU3" s="33" t="s">
        <v>180</v>
      </c>
      <c r="BV3" s="32" t="s">
        <v>166</v>
      </c>
      <c r="BW3" s="32" t="s">
        <v>172</v>
      </c>
      <c r="BX3" s="32" t="s">
        <v>173</v>
      </c>
      <c r="BY3" s="32" t="s">
        <v>90</v>
      </c>
      <c r="BZ3" s="34" t="s">
        <v>165</v>
      </c>
      <c r="CA3" s="113"/>
      <c r="CB3" s="113"/>
    </row>
    <row r="4" spans="1:81" s="127" customFormat="1" x14ac:dyDescent="0.4">
      <c r="A4" s="138" t="s">
        <v>174</v>
      </c>
      <c r="B4" s="131"/>
      <c r="C4" s="114">
        <v>1862.3121000000001</v>
      </c>
      <c r="D4" s="115">
        <v>2958.1922000000004</v>
      </c>
      <c r="E4" s="116">
        <f>C4</f>
        <v>1862.3121000000001</v>
      </c>
      <c r="F4" s="117">
        <f>C4</f>
        <v>1862.3121000000001</v>
      </c>
      <c r="G4" s="93">
        <v>2231.0201999999999</v>
      </c>
      <c r="H4" s="94"/>
      <c r="I4" s="95">
        <f>SUM(G4:H4)</f>
        <v>2231.0201999999999</v>
      </c>
      <c r="J4" s="94">
        <v>1235.5652</v>
      </c>
      <c r="K4" s="94">
        <f>G4</f>
        <v>2231.0201999999999</v>
      </c>
      <c r="L4" s="92">
        <f>G4</f>
        <v>2231.0201999999999</v>
      </c>
      <c r="M4" s="93">
        <v>1768.5385000000001</v>
      </c>
      <c r="N4" s="94"/>
      <c r="O4" s="95">
        <f>SUM(M4:N4)</f>
        <v>1768.5385000000001</v>
      </c>
      <c r="P4" s="94">
        <v>3528.3964999999998</v>
      </c>
      <c r="Q4" s="94">
        <f>M4</f>
        <v>1768.5385000000001</v>
      </c>
      <c r="R4" s="92">
        <f>O4</f>
        <v>1768.5385000000001</v>
      </c>
      <c r="S4" s="93">
        <v>2780.7646</v>
      </c>
      <c r="T4" s="94"/>
      <c r="U4" s="95">
        <f>SUM(S4:T4)</f>
        <v>2780.7646</v>
      </c>
      <c r="V4" s="94">
        <v>3086.2374</v>
      </c>
      <c r="W4" s="96">
        <f>U4</f>
        <v>2780.7646</v>
      </c>
      <c r="X4" s="92">
        <f>U4</f>
        <v>2780.7646</v>
      </c>
      <c r="Y4" s="93">
        <v>1807.0071</v>
      </c>
      <c r="Z4" s="94"/>
      <c r="AA4" s="95">
        <f>SUM(Y4:Z4)</f>
        <v>1807.0071</v>
      </c>
      <c r="AB4" s="94">
        <v>3537.4052999999999</v>
      </c>
      <c r="AC4" s="96">
        <f>AA4</f>
        <v>1807.0071</v>
      </c>
      <c r="AD4" s="92">
        <f>AA4</f>
        <v>1807.0071</v>
      </c>
      <c r="AE4" s="93">
        <v>2548.4290000000001</v>
      </c>
      <c r="AF4" s="94"/>
      <c r="AG4" s="95">
        <f t="shared" ref="AG4:AG8" si="0">SUM(AE4:AF4)</f>
        <v>2548.4290000000001</v>
      </c>
      <c r="AH4" s="94">
        <v>2845.8607999999999</v>
      </c>
      <c r="AI4" s="96">
        <f>AG4</f>
        <v>2548.4290000000001</v>
      </c>
      <c r="AJ4" s="92">
        <f>AG4</f>
        <v>2548.4290000000001</v>
      </c>
      <c r="AK4" s="93">
        <v>1532.7589</v>
      </c>
      <c r="AL4" s="94"/>
      <c r="AM4" s="95">
        <f>AK4</f>
        <v>1532.7589</v>
      </c>
      <c r="AN4" s="94">
        <f>[5]春夏撤出合计!$BC$4/10000</f>
        <v>2724.1682000000001</v>
      </c>
      <c r="AO4" s="96">
        <f>[2]春夏合计!$J$8</f>
        <v>1262.6205246571087</v>
      </c>
      <c r="AP4" s="92">
        <f>[2]春夏合计!$J$8</f>
        <v>1262.6205246571087</v>
      </c>
      <c r="AQ4" s="93">
        <v>1317.7577000000001</v>
      </c>
      <c r="AR4" s="94"/>
      <c r="AS4" s="95">
        <f>AQ4</f>
        <v>1317.7577000000001</v>
      </c>
      <c r="AT4" s="94">
        <f>[5]春夏撤出合计!$BD$4/10000</f>
        <v>2254.0603000000001</v>
      </c>
      <c r="AU4" s="96">
        <f>AV4</f>
        <v>1052.8764205724865</v>
      </c>
      <c r="AV4" s="92">
        <f>[2]春夏合计!$K$8</f>
        <v>1052.8764205724865</v>
      </c>
      <c r="AW4" s="93">
        <v>2211.8827000000001</v>
      </c>
      <c r="AX4" s="94"/>
      <c r="AY4" s="95">
        <f>AW4+AX4</f>
        <v>2211.8827000000001</v>
      </c>
      <c r="AZ4" s="94">
        <f>[5]春夏撤出合计!$BE$4/10000</f>
        <v>2823.0753</v>
      </c>
      <c r="BA4" s="96">
        <f>BB4</f>
        <v>1167.5713342276772</v>
      </c>
      <c r="BB4" s="92">
        <f>[2]春夏合计!$L$8</f>
        <v>1167.5713342276772</v>
      </c>
      <c r="BC4" s="93">
        <v>2518.4926</v>
      </c>
      <c r="BD4" s="94"/>
      <c r="BE4" s="95">
        <f>BC4+BD4</f>
        <v>2518.4926</v>
      </c>
      <c r="BF4" s="94">
        <f>[5]春夏撤出合计!$BF$4/10000</f>
        <v>2862.7865000000002</v>
      </c>
      <c r="BG4" s="96">
        <f>BH4</f>
        <v>1279.9474514558351</v>
      </c>
      <c r="BH4" s="92">
        <f>[2]春夏合计!$M$8</f>
        <v>1279.9474514558351</v>
      </c>
      <c r="BI4" s="93">
        <v>2159.3180000000002</v>
      </c>
      <c r="BJ4" s="94"/>
      <c r="BK4" s="95">
        <f>BI4+BJ4</f>
        <v>2159.3180000000002</v>
      </c>
      <c r="BL4" s="94">
        <f>[5]春夏撤出合计!$BG$4/10000</f>
        <v>2101.5619999999999</v>
      </c>
      <c r="BM4" s="96">
        <f>BN4</f>
        <v>1279.4018522965332</v>
      </c>
      <c r="BN4" s="92">
        <f>[2]春夏合计!$N$8</f>
        <v>1279.4018522965332</v>
      </c>
      <c r="BO4" s="93">
        <v>2374.5886999999998</v>
      </c>
      <c r="BP4" s="94">
        <v>0</v>
      </c>
      <c r="BQ4" s="95">
        <f>BP4+BO4</f>
        <v>2374.5886999999998</v>
      </c>
      <c r="BR4" s="94">
        <f>[5]春夏撤出合计!$BH$4/10000</f>
        <v>2493.8159000000001</v>
      </c>
      <c r="BS4" s="96">
        <f>BT4/BT7*BS7</f>
        <v>2037.501642272844</v>
      </c>
      <c r="BT4" s="92">
        <f>[2]春夏合计!$O$8</f>
        <v>1281.8570485133914</v>
      </c>
      <c r="BU4" s="145">
        <f>SUMIF($C$3:$BT$3,"本月已实现",$C4:$BT4)+C4</f>
        <v>25112.8701</v>
      </c>
      <c r="BV4" s="95">
        <f>H4+SUMIF($M$3:$BT$3,"余日预测",$M4:$BT4)</f>
        <v>0</v>
      </c>
      <c r="BW4" s="95">
        <f>SUM(BU4:BV4)</f>
        <v>25112.8701</v>
      </c>
      <c r="BX4" s="95">
        <f>SUMIF($C$3:$BT$3,BX$3,$C4:$BT4)</f>
        <v>32451.125599999999</v>
      </c>
      <c r="BY4" s="95">
        <f>SUMIF($C$3:$BT$3,BY$3,$C4:$BT4)</f>
        <v>21077.990725482487</v>
      </c>
      <c r="BZ4" s="98">
        <f>SUMIF($C$3:$BT$3,BZ$3,$C4:$BT4)</f>
        <v>20322.346131723032</v>
      </c>
      <c r="CA4" s="127">
        <f>AP4+AV4+BB4+BH4+BN4+BT4</f>
        <v>7324.2746317230331</v>
      </c>
      <c r="CB4" s="127">
        <f>CA4-[1]春夏货架不含3nka!P4</f>
        <v>0</v>
      </c>
      <c r="CC4" s="127">
        <f>CA4-春夏货架!CA4</f>
        <v>-18573.816268276965</v>
      </c>
    </row>
    <row r="5" spans="1:81" s="127" customFormat="1" x14ac:dyDescent="0.4">
      <c r="A5" s="138" t="s">
        <v>0</v>
      </c>
      <c r="B5" s="131"/>
      <c r="C5" s="118">
        <v>1338.1369439349999</v>
      </c>
      <c r="D5" s="115">
        <v>1640.8726904444534</v>
      </c>
      <c r="E5" s="116">
        <f t="shared" ref="E5:E47" si="1">C5</f>
        <v>1338.1369439349999</v>
      </c>
      <c r="F5" s="117">
        <f t="shared" ref="F5:F8" si="2">C5</f>
        <v>1338.1369439349999</v>
      </c>
      <c r="G5" s="119">
        <v>330.34483250499852</v>
      </c>
      <c r="H5" s="94"/>
      <c r="I5" s="95">
        <f t="shared" ref="I5:I8" si="3">SUM(G5:H5)</f>
        <v>330.34483250499852</v>
      </c>
      <c r="J5" s="94">
        <v>1104.0992522571114</v>
      </c>
      <c r="K5" s="94">
        <f t="shared" ref="K5:K8" si="4">G5</f>
        <v>330.34483250499852</v>
      </c>
      <c r="L5" s="92">
        <f t="shared" ref="L5:L8" si="5">G5</f>
        <v>330.34483250499852</v>
      </c>
      <c r="M5" s="119">
        <f>1101.28512945486+363129.670399684/10000+3799.43/10000</f>
        <v>1137.9780394948284</v>
      </c>
      <c r="N5" s="94"/>
      <c r="O5" s="95">
        <f t="shared" ref="O5:O8" si="6">SUM(M5:N5)</f>
        <v>1137.9780394948284</v>
      </c>
      <c r="P5" s="94">
        <v>2728.2236255353837</v>
      </c>
      <c r="Q5" s="94">
        <f t="shared" ref="Q5:Q8" si="7">M5</f>
        <v>1137.9780394948284</v>
      </c>
      <c r="R5" s="92">
        <f t="shared" ref="R5:R8" si="8">O5</f>
        <v>1137.9780394948284</v>
      </c>
      <c r="S5" s="119">
        <f>190.624438*1.13/0.4+8100657.20079858/10000+8440.9/10000</f>
        <v>1349.4238474298579</v>
      </c>
      <c r="T5" s="94"/>
      <c r="U5" s="95">
        <f t="shared" ref="U5:U8" si="9">SUM(S5:T5)</f>
        <v>1349.4238474298579</v>
      </c>
      <c r="V5" s="94">
        <v>1951.392037477937</v>
      </c>
      <c r="W5" s="96">
        <f t="shared" ref="W5:W8" si="10">U5</f>
        <v>1349.4238474298579</v>
      </c>
      <c r="X5" s="92">
        <f t="shared" ref="X5:X8" si="11">U5</f>
        <v>1349.4238474298579</v>
      </c>
      <c r="Y5" s="93">
        <v>1406.49408721502</v>
      </c>
      <c r="Z5" s="94"/>
      <c r="AA5" s="95">
        <f t="shared" ref="AA5:AA8" si="12">SUM(Y5:Z5)</f>
        <v>1406.49408721502</v>
      </c>
      <c r="AB5" s="94">
        <v>1975.2718138722494</v>
      </c>
      <c r="AC5" s="96">
        <f t="shared" ref="AC5:AC8" si="13">AA5</f>
        <v>1406.49408721502</v>
      </c>
      <c r="AD5" s="92">
        <f t="shared" ref="AD5:AD8" si="14">AA5</f>
        <v>1406.49408721502</v>
      </c>
      <c r="AE5" s="119">
        <f>879.95403350696+500083.130499737/10000</f>
        <v>929.96234655693365</v>
      </c>
      <c r="AF5" s="94"/>
      <c r="AG5" s="95">
        <f t="shared" si="0"/>
        <v>929.96234655693365</v>
      </c>
      <c r="AH5" s="94">
        <v>1807.4458301191919</v>
      </c>
      <c r="AI5" s="96">
        <f t="shared" ref="AI5:AI8" si="15">AG5</f>
        <v>929.96234655693365</v>
      </c>
      <c r="AJ5" s="92">
        <f t="shared" ref="AJ5:AJ8" si="16">AG5</f>
        <v>929.96234655693365</v>
      </c>
      <c r="AK5" s="119">
        <v>894.46803525000098</v>
      </c>
      <c r="AL5" s="94"/>
      <c r="AM5" s="95">
        <f t="shared" ref="AM5:AM8" si="17">AK5</f>
        <v>894.46803525000098</v>
      </c>
      <c r="AN5" s="94">
        <f>[5]春夏撤出合计!$BC$5/10000</f>
        <v>1607.9812826249997</v>
      </c>
      <c r="AO5" s="96">
        <f>[2]春夏合计!$J$9</f>
        <v>850.28727695858618</v>
      </c>
      <c r="AP5" s="92">
        <f>[2]春夏合计!$J$9</f>
        <v>850.28727695858618</v>
      </c>
      <c r="AQ5" s="119">
        <f>1087.85287976556+289537.109999733/10000</f>
        <v>1116.8065907655332</v>
      </c>
      <c r="AR5" s="94"/>
      <c r="AS5" s="95">
        <f t="shared" ref="AS5:AS8" si="18">AQ5</f>
        <v>1116.8065907655332</v>
      </c>
      <c r="AT5" s="94">
        <f>[5]春夏撤出合计!$BD$5/10000</f>
        <v>1629.6023136499998</v>
      </c>
      <c r="AU5" s="96">
        <f t="shared" ref="AU5:AU8" si="19">AV5</f>
        <v>754.28571428571433</v>
      </c>
      <c r="AV5" s="92">
        <f>[2]春夏合计!$K$9</f>
        <v>754.28571428571433</v>
      </c>
      <c r="AW5" s="93">
        <v>1064.1114313283647</v>
      </c>
      <c r="AX5" s="94"/>
      <c r="AY5" s="95">
        <f t="shared" ref="AY5:AY8" si="20">AW5+AX5</f>
        <v>1064.1114313283647</v>
      </c>
      <c r="AZ5" s="94">
        <f>[5]春夏撤出合计!$BE$5/10000</f>
        <v>1646.949850184935</v>
      </c>
      <c r="BA5" s="96">
        <f t="shared" ref="BA5:BA8" si="21">BB5</f>
        <v>834.28571428571433</v>
      </c>
      <c r="BB5" s="92">
        <f>[2]春夏合计!$L$9</f>
        <v>834.28571428571433</v>
      </c>
      <c r="BC5" s="93">
        <v>1674.4092720085719</v>
      </c>
      <c r="BD5" s="94"/>
      <c r="BE5" s="95">
        <f t="shared" ref="BE5:BE8" si="22">BC5+BD5</f>
        <v>1674.4092720085719</v>
      </c>
      <c r="BF5" s="94">
        <f>[5]春夏撤出合计!$BF$5/10000</f>
        <v>1657.2272163200084</v>
      </c>
      <c r="BG5" s="96">
        <f t="shared" ref="BG5:BG8" si="23">BH5</f>
        <v>914.28571428571433</v>
      </c>
      <c r="BH5" s="92">
        <f>[2]春夏合计!$M$9</f>
        <v>914.28571428571433</v>
      </c>
      <c r="BI5" s="93">
        <f>34.463192*1.13/0.35+13228318.429/10000</f>
        <v>1434.0987199285712</v>
      </c>
      <c r="BJ5" s="94"/>
      <c r="BK5" s="95">
        <f t="shared" ref="BK5:BK8" si="24">BI5+BJ5</f>
        <v>1434.0987199285712</v>
      </c>
      <c r="BL5" s="94">
        <f>[5]春夏撤出合计!$BG$5/10000</f>
        <v>1541.4551653306482</v>
      </c>
      <c r="BM5" s="96">
        <f t="shared" ref="BM5:BM8" si="25">BN5</f>
        <v>914.28571428571433</v>
      </c>
      <c r="BN5" s="92">
        <f>[2]春夏合计!$N$9</f>
        <v>914.28571428571433</v>
      </c>
      <c r="BO5" s="93">
        <v>1091.2594760112834</v>
      </c>
      <c r="BP5" s="94">
        <v>0</v>
      </c>
      <c r="BQ5" s="95">
        <f t="shared" ref="BQ5:BQ8" si="26">BP5+BO5</f>
        <v>1091.2594760112834</v>
      </c>
      <c r="BR5" s="94">
        <f>[5]春夏撤出合计!$BH$5/10000</f>
        <v>1335.8074957998749</v>
      </c>
      <c r="BS5" s="96">
        <f>BT5/BT7*BS7</f>
        <v>1453.2499131039278</v>
      </c>
      <c r="BT5" s="92">
        <f>[2]春夏合计!$O$9</f>
        <v>914.28571428571433</v>
      </c>
      <c r="BU5" s="145">
        <f>SUMIF($C$3:$BT$3,"本月已实现",$C5:$BT5)+C5</f>
        <v>13767.493622428965</v>
      </c>
      <c r="BV5" s="95">
        <f>H5+SUMIF($M$3:$BT$3,"余日预测",$M5:$BT5)</f>
        <v>0</v>
      </c>
      <c r="BW5" s="95">
        <f t="shared" ref="BW5:BW8" si="27">SUM(BU5:BV5)</f>
        <v>13767.493622428965</v>
      </c>
      <c r="BX5" s="95">
        <f t="shared" ref="BX5:BX8" si="28">SUMIF($C$3:$BT$3,BX$3,$C5:$BT5)</f>
        <v>20626.328573616793</v>
      </c>
      <c r="BY5" s="95">
        <f t="shared" ref="BY5:BZ8" si="29">SUMIF($C$3:$BT$3,BY$3,$C5:$BT5)</f>
        <v>12213.02014434201</v>
      </c>
      <c r="BZ5" s="98">
        <f t="shared" si="29"/>
        <v>11674.055945523796</v>
      </c>
      <c r="CA5" s="127">
        <f t="shared" ref="CA5:CA47" si="30">AP5+AV5+BB5+BH5+BN5+BT5</f>
        <v>5181.7158483871581</v>
      </c>
      <c r="CB5" s="127">
        <f>CA5-[1]春夏货架不含3nka!P5</f>
        <v>0</v>
      </c>
      <c r="CC5" s="127">
        <f>CA5-春夏货架!CA5</f>
        <v>-9121.9984365603741</v>
      </c>
    </row>
    <row r="6" spans="1:81" s="127" customFormat="1" x14ac:dyDescent="0.4">
      <c r="A6" s="138" t="s">
        <v>2</v>
      </c>
      <c r="B6" s="131"/>
      <c r="C6" s="118">
        <v>825.32531667000001</v>
      </c>
      <c r="D6" s="115">
        <v>388.61651263999988</v>
      </c>
      <c r="E6" s="116">
        <f t="shared" si="1"/>
        <v>825.32531667000001</v>
      </c>
      <c r="F6" s="117">
        <f t="shared" si="2"/>
        <v>825.32531667000001</v>
      </c>
      <c r="G6" s="119">
        <v>985.33287627000004</v>
      </c>
      <c r="H6" s="94"/>
      <c r="I6" s="95">
        <f t="shared" si="3"/>
        <v>985.33287627000004</v>
      </c>
      <c r="J6" s="94">
        <v>442.84875060000002</v>
      </c>
      <c r="K6" s="94">
        <f t="shared" si="4"/>
        <v>985.33287627000004</v>
      </c>
      <c r="L6" s="92">
        <f t="shared" si="5"/>
        <v>985.33287627000004</v>
      </c>
      <c r="M6" s="93">
        <v>870.14267039000003</v>
      </c>
      <c r="N6" s="94"/>
      <c r="O6" s="95">
        <f t="shared" si="6"/>
        <v>870.14267039000003</v>
      </c>
      <c r="P6" s="94">
        <v>1875.8378158</v>
      </c>
      <c r="Q6" s="94">
        <f t="shared" si="7"/>
        <v>870.14267039000003</v>
      </c>
      <c r="R6" s="92">
        <f t="shared" si="8"/>
        <v>870.14267039000003</v>
      </c>
      <c r="S6" s="93">
        <f>190.624438*1.13+6273027.76/10000</f>
        <v>842.70839093999996</v>
      </c>
      <c r="T6" s="94"/>
      <c r="U6" s="95">
        <f t="shared" si="9"/>
        <v>842.70839093999996</v>
      </c>
      <c r="V6" s="94">
        <v>926.55052037000007</v>
      </c>
      <c r="W6" s="96">
        <f t="shared" si="10"/>
        <v>842.70839093999996</v>
      </c>
      <c r="X6" s="92">
        <f t="shared" si="11"/>
        <v>842.70839093999996</v>
      </c>
      <c r="Y6" s="93">
        <v>447.58516664999996</v>
      </c>
      <c r="Z6" s="94"/>
      <c r="AA6" s="95">
        <f t="shared" si="12"/>
        <v>447.58516664999996</v>
      </c>
      <c r="AB6" s="94">
        <v>389.70732104000001</v>
      </c>
      <c r="AC6" s="96">
        <f t="shared" si="13"/>
        <v>447.58516664999996</v>
      </c>
      <c r="AD6" s="92">
        <f t="shared" si="14"/>
        <v>447.58516664999996</v>
      </c>
      <c r="AE6" s="93">
        <v>540.8616454999999</v>
      </c>
      <c r="AF6" s="94"/>
      <c r="AG6" s="95">
        <f t="shared" si="0"/>
        <v>540.8616454999999</v>
      </c>
      <c r="AH6" s="94">
        <v>519.14949094999997</v>
      </c>
      <c r="AI6" s="96">
        <f t="shared" si="15"/>
        <v>540.8616454999999</v>
      </c>
      <c r="AJ6" s="92">
        <f t="shared" si="16"/>
        <v>540.8616454999999</v>
      </c>
      <c r="AK6" s="93">
        <v>601.98021240000003</v>
      </c>
      <c r="AL6" s="94"/>
      <c r="AM6" s="95">
        <f t="shared" si="17"/>
        <v>601.98021240000003</v>
      </c>
      <c r="AN6" s="94">
        <f>[5]春夏撤出合计!$BC$6/10000</f>
        <v>274.51500905</v>
      </c>
      <c r="AO6" s="96">
        <f>[2]春夏合计!$J$11</f>
        <v>508.53854948003692</v>
      </c>
      <c r="AP6" s="92">
        <f>[2]春夏合计!$J$11</f>
        <v>508.53854948003692</v>
      </c>
      <c r="AQ6" s="93">
        <v>610.78435174000003</v>
      </c>
      <c r="AR6" s="94"/>
      <c r="AS6" s="95">
        <f t="shared" si="18"/>
        <v>610.78435174000003</v>
      </c>
      <c r="AT6" s="94">
        <f>[5]春夏撤出合计!$BD$6/10000</f>
        <v>1206.5117034599998</v>
      </c>
      <c r="AU6" s="96">
        <f t="shared" si="19"/>
        <v>428.86399999999998</v>
      </c>
      <c r="AV6" s="92">
        <f>[2]春夏合计!$K$11</f>
        <v>428.86399999999998</v>
      </c>
      <c r="AW6" s="93">
        <f>478161.26/10000*1.13+(4832110.67+300)/10000</f>
        <v>537.27328937999994</v>
      </c>
      <c r="AX6" s="94"/>
      <c r="AY6" s="95">
        <f t="shared" si="20"/>
        <v>537.27328937999994</v>
      </c>
      <c r="AZ6" s="94">
        <f>[5]春夏撤出合计!$BE$6/10000</f>
        <v>1679.8811569499999</v>
      </c>
      <c r="BA6" s="96">
        <f t="shared" si="21"/>
        <v>477.47199999999998</v>
      </c>
      <c r="BB6" s="92">
        <f>[2]春夏合计!$L$11</f>
        <v>477.47199999999998</v>
      </c>
      <c r="BC6" s="93">
        <v>479.14493203000001</v>
      </c>
      <c r="BD6" s="94"/>
      <c r="BE6" s="95">
        <f t="shared" si="22"/>
        <v>479.14493203000001</v>
      </c>
      <c r="BF6" s="94">
        <f>[5]春夏撤出合计!$BF$6/10000</f>
        <v>1187.86876312</v>
      </c>
      <c r="BG6" s="96">
        <f t="shared" si="23"/>
        <v>526.07999999999993</v>
      </c>
      <c r="BH6" s="92">
        <f>[2]春夏合计!$M$11</f>
        <v>526.07999999999993</v>
      </c>
      <c r="BI6" s="93">
        <v>419.50205386000005</v>
      </c>
      <c r="BJ6" s="94"/>
      <c r="BK6" s="95">
        <f t="shared" si="24"/>
        <v>419.50205386000005</v>
      </c>
      <c r="BL6" s="94">
        <f>[5]春夏撤出合计!$BG$6/10000</f>
        <v>738.71643982000001</v>
      </c>
      <c r="BM6" s="96">
        <f t="shared" si="25"/>
        <v>526.07999999999993</v>
      </c>
      <c r="BN6" s="92">
        <f>[2]春夏合计!$N$11</f>
        <v>526.07999999999993</v>
      </c>
      <c r="BO6" s="93">
        <v>916.60282304999998</v>
      </c>
      <c r="BP6" s="94">
        <v>0</v>
      </c>
      <c r="BQ6" s="95">
        <f t="shared" si="26"/>
        <v>916.60282304999998</v>
      </c>
      <c r="BR6" s="94">
        <f>[5]春夏撤出合计!$BH$6/10000</f>
        <v>1211.98060938</v>
      </c>
      <c r="BS6" s="96">
        <f>BT6/BT7*BS7</f>
        <v>836.19999999999993</v>
      </c>
      <c r="BT6" s="92">
        <f>[2]春夏合计!$O$11</f>
        <v>526.07999999999993</v>
      </c>
      <c r="BU6" s="145">
        <f>SUMIF($C$3:$BT$3,"本月已实现",$C6:$BT6)+C6</f>
        <v>8077.2437288799983</v>
      </c>
      <c r="BV6" s="95">
        <f>H6+SUMIF($M$3:$BT$3,"余日预测",$M6:$BT6)</f>
        <v>0</v>
      </c>
      <c r="BW6" s="95">
        <f t="shared" si="27"/>
        <v>8077.2437288799983</v>
      </c>
      <c r="BX6" s="95">
        <f t="shared" si="28"/>
        <v>10842.18409318</v>
      </c>
      <c r="BY6" s="95">
        <f t="shared" si="29"/>
        <v>7815.1906159000355</v>
      </c>
      <c r="BZ6" s="98">
        <f t="shared" si="29"/>
        <v>7505.0706159000356</v>
      </c>
      <c r="CA6" s="127">
        <f t="shared" si="30"/>
        <v>2993.1145494800367</v>
      </c>
      <c r="CB6" s="127">
        <f>CA6-[1]春夏货架不含3nka!P6</f>
        <v>0</v>
      </c>
      <c r="CC6" s="127">
        <f>CA6-春夏货架!CA6</f>
        <v>-5791.4280773999635</v>
      </c>
    </row>
    <row r="7" spans="1:81" s="127" customFormat="1" x14ac:dyDescent="0.4">
      <c r="A7" s="138" t="s">
        <v>175</v>
      </c>
      <c r="B7" s="131"/>
      <c r="C7" s="114">
        <v>653.03479800000002</v>
      </c>
      <c r="D7" s="115">
        <v>1032.0005269999999</v>
      </c>
      <c r="E7" s="116">
        <f t="shared" si="1"/>
        <v>653.03479800000002</v>
      </c>
      <c r="F7" s="117">
        <f t="shared" si="2"/>
        <v>653.03479800000002</v>
      </c>
      <c r="G7" s="93">
        <v>740.14267900000004</v>
      </c>
      <c r="H7" s="94"/>
      <c r="I7" s="95">
        <f t="shared" si="3"/>
        <v>740.14267900000004</v>
      </c>
      <c r="J7" s="94">
        <v>132.501227</v>
      </c>
      <c r="K7" s="94">
        <f t="shared" si="4"/>
        <v>740.14267900000004</v>
      </c>
      <c r="L7" s="92">
        <f t="shared" si="5"/>
        <v>740.14267900000004</v>
      </c>
      <c r="M7" s="93">
        <v>328.14005799999995</v>
      </c>
      <c r="N7" s="94"/>
      <c r="O7" s="95">
        <f t="shared" si="6"/>
        <v>328.14005799999995</v>
      </c>
      <c r="P7" s="94">
        <v>1167.6187239999999</v>
      </c>
      <c r="Q7" s="94">
        <f t="shared" si="7"/>
        <v>328.14005799999995</v>
      </c>
      <c r="R7" s="92">
        <f t="shared" si="8"/>
        <v>328.14005799999995</v>
      </c>
      <c r="S7" s="93">
        <v>555.229241</v>
      </c>
      <c r="T7" s="94"/>
      <c r="U7" s="95">
        <f t="shared" si="9"/>
        <v>555.229241</v>
      </c>
      <c r="V7" s="94">
        <v>877.064301</v>
      </c>
      <c r="W7" s="96">
        <f t="shared" si="10"/>
        <v>555.229241</v>
      </c>
      <c r="X7" s="92">
        <f t="shared" si="11"/>
        <v>555.229241</v>
      </c>
      <c r="Y7" s="93">
        <v>526.37714299999993</v>
      </c>
      <c r="Z7" s="94"/>
      <c r="AA7" s="95">
        <f t="shared" si="12"/>
        <v>526.37714299999993</v>
      </c>
      <c r="AB7" s="94">
        <v>875.76645199999996</v>
      </c>
      <c r="AC7" s="96">
        <f t="shared" si="13"/>
        <v>526.37714299999993</v>
      </c>
      <c r="AD7" s="92">
        <f t="shared" si="14"/>
        <v>526.37714299999993</v>
      </c>
      <c r="AE7" s="93">
        <v>587.99871699999994</v>
      </c>
      <c r="AF7" s="94"/>
      <c r="AG7" s="95">
        <f t="shared" si="0"/>
        <v>587.99871699999994</v>
      </c>
      <c r="AH7" s="94">
        <v>940.05747899999994</v>
      </c>
      <c r="AI7" s="96">
        <f t="shared" si="15"/>
        <v>587.99871699999994</v>
      </c>
      <c r="AJ7" s="92">
        <f t="shared" si="16"/>
        <v>587.99871699999994</v>
      </c>
      <c r="AK7" s="93">
        <v>440.41670300000004</v>
      </c>
      <c r="AL7" s="94"/>
      <c r="AM7" s="95">
        <f t="shared" si="17"/>
        <v>440.41670300000004</v>
      </c>
      <c r="AN7" s="94">
        <f>[5]春夏撤出合计!$BC$12/10000</f>
        <v>774.39438599999994</v>
      </c>
      <c r="AO7" s="96">
        <f>[2]春夏合计!$J$12</f>
        <v>437.3345132743363</v>
      </c>
      <c r="AP7" s="92">
        <f>[2]春夏合计!$J$12</f>
        <v>437.3345132743363</v>
      </c>
      <c r="AQ7" s="93">
        <v>420.62912399999993</v>
      </c>
      <c r="AR7" s="94"/>
      <c r="AS7" s="95">
        <f t="shared" si="18"/>
        <v>420.62912399999993</v>
      </c>
      <c r="AT7" s="94">
        <f>[5]春夏撤出合计!$BD$12/10000</f>
        <v>735.40334100000007</v>
      </c>
      <c r="AU7" s="96">
        <f t="shared" si="19"/>
        <v>379.52566371681417</v>
      </c>
      <c r="AV7" s="92">
        <f>[2]春夏合计!$K$12</f>
        <v>379.52566371681417</v>
      </c>
      <c r="AW7" s="93">
        <v>510.70770299999992</v>
      </c>
      <c r="AX7" s="94"/>
      <c r="AY7" s="95">
        <f t="shared" si="20"/>
        <v>510.70770299999992</v>
      </c>
      <c r="AZ7" s="94">
        <f>[5]春夏撤出合计!$BE$12/10000</f>
        <v>712.73371300000008</v>
      </c>
      <c r="BA7" s="96">
        <f t="shared" si="21"/>
        <v>422.54159292035399</v>
      </c>
      <c r="BB7" s="92">
        <f>[2]春夏合计!$L$12</f>
        <v>422.54159292035399</v>
      </c>
      <c r="BC7" s="93">
        <v>698.692275</v>
      </c>
      <c r="BD7" s="94"/>
      <c r="BE7" s="95">
        <f t="shared" si="22"/>
        <v>698.692275</v>
      </c>
      <c r="BF7" s="94">
        <f>[5]春夏撤出合计!$BF$12/10000</f>
        <v>870.73538299999996</v>
      </c>
      <c r="BG7" s="96">
        <f t="shared" si="23"/>
        <v>465.55752212389382</v>
      </c>
      <c r="BH7" s="92">
        <f>[2]春夏合计!$M$12</f>
        <v>465.55752212389382</v>
      </c>
      <c r="BI7" s="93">
        <v>699.84366499999999</v>
      </c>
      <c r="BJ7" s="94"/>
      <c r="BK7" s="95">
        <f t="shared" si="24"/>
        <v>699.84366499999999</v>
      </c>
      <c r="BL7" s="94">
        <f>[5]春夏撤出合计!$BG$12/10000</f>
        <v>752.55023300000005</v>
      </c>
      <c r="BM7" s="96">
        <f t="shared" si="25"/>
        <v>465.55752212389382</v>
      </c>
      <c r="BN7" s="92">
        <f>[2]春夏合计!$N$12</f>
        <v>465.55752212389382</v>
      </c>
      <c r="BO7" s="93">
        <v>1262.568981000001</v>
      </c>
      <c r="BP7" s="94">
        <v>0</v>
      </c>
      <c r="BQ7" s="95">
        <f t="shared" si="26"/>
        <v>1262.568981000001</v>
      </c>
      <c r="BR7" s="94">
        <f>[5]春夏撤出合计!$BH$12/10000</f>
        <v>-731.12769700000001</v>
      </c>
      <c r="BS7" s="96">
        <f>'[3]执行预算审核表-春夏'!$D$5</f>
        <v>740</v>
      </c>
      <c r="BT7" s="92">
        <f>[2]春夏合计!$O$12</f>
        <v>465.55752212389382</v>
      </c>
      <c r="BU7" s="145">
        <f>SUMIF($C$3:$BT$3,"本月已实现",$C7:$BT7)+C7</f>
        <v>7423.7810870000012</v>
      </c>
      <c r="BV7" s="95">
        <f>H7+SUMIF($M$3:$BT$3,"余日预测",$M7:$BT7)</f>
        <v>0</v>
      </c>
      <c r="BW7" s="95">
        <f t="shared" si="27"/>
        <v>7423.7810870000012</v>
      </c>
      <c r="BX7" s="95">
        <f t="shared" si="28"/>
        <v>8139.698069</v>
      </c>
      <c r="BY7" s="95">
        <f t="shared" si="29"/>
        <v>6301.4394501592924</v>
      </c>
      <c r="BZ7" s="98">
        <f t="shared" si="29"/>
        <v>6026.9969722831866</v>
      </c>
      <c r="CA7" s="127">
        <f t="shared" si="30"/>
        <v>2636.0743362831854</v>
      </c>
      <c r="CB7" s="127">
        <f>CA7-[1]春夏货架不含3nka!P7</f>
        <v>0</v>
      </c>
      <c r="CC7" s="127">
        <f>CA7-春夏货架!CA7</f>
        <v>-4435.5769525398227</v>
      </c>
    </row>
    <row r="8" spans="1:81" s="127" customFormat="1" x14ac:dyDescent="0.4">
      <c r="A8" s="138" t="s">
        <v>147</v>
      </c>
      <c r="B8" s="131"/>
      <c r="C8" s="114">
        <v>106.35856800000002</v>
      </c>
      <c r="D8" s="115">
        <v>164.086781</v>
      </c>
      <c r="E8" s="116">
        <f t="shared" si="1"/>
        <v>106.35856800000002</v>
      </c>
      <c r="F8" s="117">
        <f t="shared" si="2"/>
        <v>106.35856800000002</v>
      </c>
      <c r="G8" s="93">
        <v>130.78233400000002</v>
      </c>
      <c r="H8" s="94"/>
      <c r="I8" s="95">
        <f t="shared" si="3"/>
        <v>130.78233400000002</v>
      </c>
      <c r="J8" s="94">
        <v>22.641629999999999</v>
      </c>
      <c r="K8" s="94">
        <f t="shared" si="4"/>
        <v>130.78233400000002</v>
      </c>
      <c r="L8" s="92">
        <f t="shared" si="5"/>
        <v>130.78233400000002</v>
      </c>
      <c r="M8" s="93">
        <v>65.333142000000009</v>
      </c>
      <c r="N8" s="94"/>
      <c r="O8" s="95">
        <f t="shared" si="6"/>
        <v>65.333142000000009</v>
      </c>
      <c r="P8" s="94">
        <v>204.769227</v>
      </c>
      <c r="Q8" s="94">
        <f t="shared" si="7"/>
        <v>65.333142000000009</v>
      </c>
      <c r="R8" s="92">
        <f t="shared" si="8"/>
        <v>65.333142000000009</v>
      </c>
      <c r="S8" s="93">
        <v>100.69062199999999</v>
      </c>
      <c r="T8" s="94"/>
      <c r="U8" s="95">
        <f t="shared" si="9"/>
        <v>100.69062199999999</v>
      </c>
      <c r="V8" s="94">
        <v>166.85370699999999</v>
      </c>
      <c r="W8" s="96">
        <f t="shared" si="10"/>
        <v>100.69062199999999</v>
      </c>
      <c r="X8" s="92">
        <f t="shared" si="11"/>
        <v>100.69062199999999</v>
      </c>
      <c r="Y8" s="93">
        <v>103.399502</v>
      </c>
      <c r="Z8" s="94"/>
      <c r="AA8" s="95">
        <f t="shared" si="12"/>
        <v>103.399502</v>
      </c>
      <c r="AB8" s="94">
        <v>166.11168299999997</v>
      </c>
      <c r="AC8" s="96">
        <f t="shared" si="13"/>
        <v>103.399502</v>
      </c>
      <c r="AD8" s="92">
        <f t="shared" si="14"/>
        <v>103.399502</v>
      </c>
      <c r="AE8" s="93">
        <v>128.70379399999999</v>
      </c>
      <c r="AF8" s="94"/>
      <c r="AG8" s="95">
        <f t="shared" si="0"/>
        <v>128.70379399999999</v>
      </c>
      <c r="AH8" s="94">
        <v>188.70620499999998</v>
      </c>
      <c r="AI8" s="96">
        <f t="shared" si="15"/>
        <v>128.70379399999999</v>
      </c>
      <c r="AJ8" s="92">
        <f t="shared" si="16"/>
        <v>128.70379399999999</v>
      </c>
      <c r="AK8" s="93">
        <v>97.05668399999999</v>
      </c>
      <c r="AL8" s="94"/>
      <c r="AM8" s="95">
        <f t="shared" si="17"/>
        <v>97.05668399999999</v>
      </c>
      <c r="AN8" s="94">
        <f>[5]春夏撤出合计!$BC$13/10000</f>
        <v>155.843524</v>
      </c>
      <c r="AO8" s="96">
        <f>[2]春夏合计!$J$13</f>
        <v>98.752019790658878</v>
      </c>
      <c r="AP8" s="92">
        <f>[2]春夏合计!$J$13</f>
        <v>98.752019790658878</v>
      </c>
      <c r="AQ8" s="93">
        <v>86.848739999999992</v>
      </c>
      <c r="AR8" s="94"/>
      <c r="AS8" s="95">
        <f t="shared" si="18"/>
        <v>86.848739999999992</v>
      </c>
      <c r="AT8" s="94">
        <f>[5]春夏撤出合计!$BD$13/10000</f>
        <v>145.91794299999998</v>
      </c>
      <c r="AU8" s="96">
        <f t="shared" si="19"/>
        <v>85.257142857142853</v>
      </c>
      <c r="AV8" s="92">
        <f>[2]春夏合计!$K$13</f>
        <v>85.257142857142853</v>
      </c>
      <c r="AW8" s="93">
        <v>100.41179199999999</v>
      </c>
      <c r="AX8" s="94"/>
      <c r="AY8" s="95">
        <f t="shared" si="20"/>
        <v>100.41179199999999</v>
      </c>
      <c r="AZ8" s="94">
        <f>[5]春夏撤出合计!$BE$13/10000</f>
        <v>127.19880000000001</v>
      </c>
      <c r="BA8" s="96">
        <f t="shared" si="21"/>
        <v>94.628571428571433</v>
      </c>
      <c r="BB8" s="92">
        <f>[2]春夏合计!$L$13</f>
        <v>94.628571428571433</v>
      </c>
      <c r="BC8" s="93">
        <v>135.20093199999999</v>
      </c>
      <c r="BD8" s="94"/>
      <c r="BE8" s="95">
        <f t="shared" si="22"/>
        <v>135.20093199999999</v>
      </c>
      <c r="BF8" s="94">
        <f>[5]春夏撤出合计!$BF$13/10000</f>
        <v>162.755371</v>
      </c>
      <c r="BG8" s="96">
        <f t="shared" si="23"/>
        <v>104</v>
      </c>
      <c r="BH8" s="92">
        <f>[2]春夏合计!$M$13</f>
        <v>104</v>
      </c>
      <c r="BI8" s="93">
        <v>121.573272</v>
      </c>
      <c r="BJ8" s="94"/>
      <c r="BK8" s="95">
        <f t="shared" si="24"/>
        <v>121.573272</v>
      </c>
      <c r="BL8" s="94">
        <f>[5]春夏撤出合计!$BG$13/10000</f>
        <v>120.25594099999999</v>
      </c>
      <c r="BM8" s="96">
        <f t="shared" si="25"/>
        <v>104</v>
      </c>
      <c r="BN8" s="92">
        <f>[2]春夏合计!$N$13</f>
        <v>104</v>
      </c>
      <c r="BO8" s="93">
        <v>141.06923800000001</v>
      </c>
      <c r="BP8" s="94">
        <v>0</v>
      </c>
      <c r="BQ8" s="95">
        <f t="shared" si="26"/>
        <v>141.06923800000001</v>
      </c>
      <c r="BR8" s="94">
        <f>[5]春夏撤出合计!$BH$13/10000</f>
        <v>146.10419700000003</v>
      </c>
      <c r="BS8" s="96">
        <f>'[3]执行预算审核表-春夏'!$D$5-'[3]执行预算审核表-春夏'!$D$6</f>
        <v>165.30717761557185</v>
      </c>
      <c r="BT8" s="92">
        <f>[2]春夏合计!$O$13</f>
        <v>104</v>
      </c>
      <c r="BU8" s="145">
        <f>SUMIF($C$3:$BT$3,"本月已实现",$C8:$BT8)+C8</f>
        <v>1317.4286200000001</v>
      </c>
      <c r="BV8" s="95">
        <f>H8+SUMIF($M$3:$BT$3,"余日预测",$M8:$BT8)</f>
        <v>0</v>
      </c>
      <c r="BW8" s="95">
        <f t="shared" si="27"/>
        <v>1317.4286200000001</v>
      </c>
      <c r="BX8" s="95">
        <f t="shared" si="28"/>
        <v>1771.245009</v>
      </c>
      <c r="BY8" s="95">
        <f t="shared" si="29"/>
        <v>1287.2128736919451</v>
      </c>
      <c r="BZ8" s="98">
        <f t="shared" si="29"/>
        <v>1225.9056960763733</v>
      </c>
      <c r="CA8" s="127">
        <f t="shared" si="30"/>
        <v>590.63773407637314</v>
      </c>
      <c r="CB8" s="127">
        <f>CA8-[1]春夏货架不含3nka!P8</f>
        <v>0</v>
      </c>
    </row>
    <row r="9" spans="1:81" s="127" customFormat="1" x14ac:dyDescent="0.4">
      <c r="A9" s="138" t="s">
        <v>3</v>
      </c>
      <c r="B9" s="131"/>
      <c r="C9" s="97">
        <v>546.67623000000003</v>
      </c>
      <c r="D9" s="95">
        <v>867.91374599999995</v>
      </c>
      <c r="E9" s="120">
        <f t="shared" si="1"/>
        <v>546.67623000000003</v>
      </c>
      <c r="F9" s="117">
        <f t="shared" ref="F9" si="31">F7-F8</f>
        <v>546.67623000000003</v>
      </c>
      <c r="G9" s="97">
        <v>609.36034500000005</v>
      </c>
      <c r="H9" s="95">
        <f t="shared" ref="H9:BS9" si="32">H7-H8</f>
        <v>0</v>
      </c>
      <c r="I9" s="95">
        <f t="shared" si="32"/>
        <v>609.36034500000005</v>
      </c>
      <c r="J9" s="95">
        <f t="shared" si="32"/>
        <v>109.85959700000001</v>
      </c>
      <c r="K9" s="95">
        <f t="shared" si="32"/>
        <v>609.36034500000005</v>
      </c>
      <c r="L9" s="98">
        <f t="shared" si="32"/>
        <v>609.36034500000005</v>
      </c>
      <c r="M9" s="97">
        <f t="shared" si="32"/>
        <v>262.80691599999994</v>
      </c>
      <c r="N9" s="95">
        <f t="shared" si="32"/>
        <v>0</v>
      </c>
      <c r="O9" s="95">
        <f t="shared" si="32"/>
        <v>262.80691599999994</v>
      </c>
      <c r="P9" s="95">
        <f t="shared" si="32"/>
        <v>962.84949699999993</v>
      </c>
      <c r="Q9" s="95">
        <f t="shared" si="32"/>
        <v>262.80691599999994</v>
      </c>
      <c r="R9" s="98">
        <f t="shared" si="32"/>
        <v>262.80691599999994</v>
      </c>
      <c r="S9" s="97">
        <f t="shared" si="32"/>
        <v>454.53861900000004</v>
      </c>
      <c r="T9" s="95">
        <f t="shared" si="32"/>
        <v>0</v>
      </c>
      <c r="U9" s="95">
        <f t="shared" si="32"/>
        <v>454.53861900000004</v>
      </c>
      <c r="V9" s="95">
        <f t="shared" si="32"/>
        <v>710.21059400000001</v>
      </c>
      <c r="W9" s="96">
        <f t="shared" si="32"/>
        <v>454.53861900000004</v>
      </c>
      <c r="X9" s="98">
        <f t="shared" si="32"/>
        <v>454.53861900000004</v>
      </c>
      <c r="Y9" s="97">
        <f t="shared" si="32"/>
        <v>422.97764099999995</v>
      </c>
      <c r="Z9" s="95">
        <f t="shared" si="32"/>
        <v>0</v>
      </c>
      <c r="AA9" s="95">
        <f t="shared" ref="AA9" si="33">AA7-AA8</f>
        <v>422.97764099999995</v>
      </c>
      <c r="AB9" s="95">
        <f t="shared" si="32"/>
        <v>709.65476899999999</v>
      </c>
      <c r="AC9" s="96">
        <f t="shared" si="32"/>
        <v>422.97764099999995</v>
      </c>
      <c r="AD9" s="98">
        <f t="shared" si="32"/>
        <v>422.97764099999995</v>
      </c>
      <c r="AE9" s="97">
        <f t="shared" si="32"/>
        <v>459.29492299999993</v>
      </c>
      <c r="AF9" s="95">
        <f t="shared" si="32"/>
        <v>0</v>
      </c>
      <c r="AG9" s="95">
        <f t="shared" si="32"/>
        <v>459.29492299999993</v>
      </c>
      <c r="AH9" s="95">
        <f t="shared" si="32"/>
        <v>751.35127399999999</v>
      </c>
      <c r="AI9" s="96">
        <f t="shared" si="32"/>
        <v>459.29492299999993</v>
      </c>
      <c r="AJ9" s="98">
        <f t="shared" si="32"/>
        <v>459.29492299999993</v>
      </c>
      <c r="AK9" s="97">
        <f t="shared" si="32"/>
        <v>343.36001900000008</v>
      </c>
      <c r="AL9" s="95">
        <f t="shared" si="32"/>
        <v>0</v>
      </c>
      <c r="AM9" s="95">
        <f t="shared" si="32"/>
        <v>343.36001900000008</v>
      </c>
      <c r="AN9" s="95">
        <f t="shared" si="32"/>
        <v>618.55086199999994</v>
      </c>
      <c r="AO9" s="96">
        <f t="shared" si="32"/>
        <v>338.58249348367741</v>
      </c>
      <c r="AP9" s="98">
        <f t="shared" ref="AP9" si="34">AP7-AP8</f>
        <v>338.58249348367741</v>
      </c>
      <c r="AQ9" s="97">
        <f t="shared" si="32"/>
        <v>333.78038399999991</v>
      </c>
      <c r="AR9" s="95">
        <f t="shared" si="32"/>
        <v>0</v>
      </c>
      <c r="AS9" s="95">
        <f t="shared" si="32"/>
        <v>333.78038399999991</v>
      </c>
      <c r="AT9" s="95">
        <f t="shared" ref="AT9" si="35">AT7-AT8</f>
        <v>589.48539800000003</v>
      </c>
      <c r="AU9" s="96">
        <f t="shared" si="32"/>
        <v>294.2685208596713</v>
      </c>
      <c r="AV9" s="98">
        <f t="shared" ref="AV9" si="36">AV7-AV8</f>
        <v>294.2685208596713</v>
      </c>
      <c r="AW9" s="97">
        <f t="shared" si="32"/>
        <v>410.29591099999993</v>
      </c>
      <c r="AX9" s="95">
        <f t="shared" si="32"/>
        <v>0</v>
      </c>
      <c r="AY9" s="95">
        <f t="shared" si="32"/>
        <v>410.29591099999993</v>
      </c>
      <c r="AZ9" s="95">
        <f t="shared" ref="AZ9" si="37">AZ7-AZ8</f>
        <v>585.53491300000007</v>
      </c>
      <c r="BA9" s="96">
        <f t="shared" si="32"/>
        <v>327.91302149178256</v>
      </c>
      <c r="BB9" s="98">
        <f t="shared" ref="BB9" si="38">BB7-BB8</f>
        <v>327.91302149178256</v>
      </c>
      <c r="BC9" s="97">
        <f t="shared" si="32"/>
        <v>563.49134300000003</v>
      </c>
      <c r="BD9" s="95">
        <f t="shared" si="32"/>
        <v>0</v>
      </c>
      <c r="BE9" s="95">
        <f t="shared" si="32"/>
        <v>563.49134300000003</v>
      </c>
      <c r="BF9" s="95">
        <f t="shared" ref="BF9" si="39">BF7-BF8</f>
        <v>707.98001199999999</v>
      </c>
      <c r="BG9" s="96">
        <f t="shared" si="32"/>
        <v>361.55752212389382</v>
      </c>
      <c r="BH9" s="98">
        <f t="shared" si="32"/>
        <v>361.55752212389382</v>
      </c>
      <c r="BI9" s="97">
        <f t="shared" si="32"/>
        <v>578.27039300000001</v>
      </c>
      <c r="BJ9" s="95">
        <f t="shared" si="32"/>
        <v>0</v>
      </c>
      <c r="BK9" s="95">
        <f t="shared" si="32"/>
        <v>578.27039300000001</v>
      </c>
      <c r="BL9" s="95">
        <f t="shared" ref="BL9" si="40">BL7-BL8</f>
        <v>632.29429200000004</v>
      </c>
      <c r="BM9" s="96">
        <f t="shared" si="32"/>
        <v>361.55752212389382</v>
      </c>
      <c r="BN9" s="98">
        <f t="shared" si="32"/>
        <v>361.55752212389382</v>
      </c>
      <c r="BO9" s="97">
        <f t="shared" si="32"/>
        <v>1121.499743000001</v>
      </c>
      <c r="BP9" s="95">
        <f t="shared" si="32"/>
        <v>0</v>
      </c>
      <c r="BQ9" s="95">
        <f t="shared" si="32"/>
        <v>1121.499743000001</v>
      </c>
      <c r="BR9" s="95">
        <f t="shared" ref="BR9" si="41">BR7-BR8</f>
        <v>-877.23189400000001</v>
      </c>
      <c r="BS9" s="96">
        <f t="shared" si="32"/>
        <v>574.69282238442815</v>
      </c>
      <c r="BT9" s="98">
        <f t="shared" ref="BT9" si="42">BT7-BT8</f>
        <v>361.55752212389382</v>
      </c>
      <c r="BU9" s="97">
        <f t="shared" ref="BU9" si="43">BU7-BU8</f>
        <v>6106.3524670000006</v>
      </c>
      <c r="BV9" s="95">
        <f t="shared" ref="BV9:BZ9" si="44">BV7-BV8</f>
        <v>0</v>
      </c>
      <c r="BW9" s="95">
        <f t="shared" si="44"/>
        <v>6106.3524670000006</v>
      </c>
      <c r="BX9" s="95">
        <f t="shared" si="44"/>
        <v>6368.4530599999998</v>
      </c>
      <c r="BY9" s="95">
        <f t="shared" si="44"/>
        <v>5014.2265764673475</v>
      </c>
      <c r="BZ9" s="98">
        <f t="shared" si="44"/>
        <v>4801.0912762068128</v>
      </c>
      <c r="CA9" s="127">
        <f t="shared" si="30"/>
        <v>2045.4366022068125</v>
      </c>
      <c r="CB9" s="127">
        <f>CA9-[1]春夏货架不含3nka!P9</f>
        <v>0</v>
      </c>
    </row>
    <row r="10" spans="1:81" s="13" customFormat="1" x14ac:dyDescent="0.4">
      <c r="A10" s="56" t="s">
        <v>4</v>
      </c>
      <c r="B10" s="51"/>
      <c r="C10" s="36">
        <f>IFERROR(C9/C7,"/")</f>
        <v>0.83713185219878594</v>
      </c>
      <c r="D10" s="9">
        <f t="shared" ref="D10:BP10" si="45">IFERROR(D9/D7,"/")</f>
        <v>0.84100126239567319</v>
      </c>
      <c r="E10" s="63">
        <f t="shared" si="1"/>
        <v>0.83713185219878594</v>
      </c>
      <c r="F10" s="10">
        <f t="shared" si="45"/>
        <v>0.83713185219878594</v>
      </c>
      <c r="G10" s="36">
        <f t="shared" si="45"/>
        <v>0.82330118541914266</v>
      </c>
      <c r="H10" s="9" t="str">
        <f t="shared" si="45"/>
        <v>/</v>
      </c>
      <c r="I10" s="9">
        <f t="shared" si="45"/>
        <v>0.82330118541914266</v>
      </c>
      <c r="J10" s="9">
        <f t="shared" si="45"/>
        <v>0.82912135598563175</v>
      </c>
      <c r="K10" s="9">
        <f t="shared" si="45"/>
        <v>0.82330118541914266</v>
      </c>
      <c r="L10" s="10">
        <f t="shared" si="45"/>
        <v>0.82330118541914266</v>
      </c>
      <c r="M10" s="36">
        <f t="shared" si="45"/>
        <v>0.80089860897141663</v>
      </c>
      <c r="N10" s="9" t="str">
        <f t="shared" si="45"/>
        <v>/</v>
      </c>
      <c r="O10" s="9">
        <f t="shared" si="45"/>
        <v>0.80089860897141663</v>
      </c>
      <c r="P10" s="9">
        <f t="shared" si="45"/>
        <v>0.82462663300010597</v>
      </c>
      <c r="Q10" s="9">
        <f t="shared" si="45"/>
        <v>0.80089860897141663</v>
      </c>
      <c r="R10" s="10">
        <f t="shared" si="45"/>
        <v>0.80089860897141663</v>
      </c>
      <c r="S10" s="36">
        <f t="shared" si="45"/>
        <v>0.81865036175211103</v>
      </c>
      <c r="T10" s="9" t="str">
        <f t="shared" si="45"/>
        <v>/</v>
      </c>
      <c r="U10" s="9">
        <f t="shared" si="45"/>
        <v>0.81865036175211103</v>
      </c>
      <c r="V10" s="9">
        <f t="shared" si="45"/>
        <v>0.80975886624303506</v>
      </c>
      <c r="W10" s="44">
        <f t="shared" si="45"/>
        <v>0.81865036175211103</v>
      </c>
      <c r="X10" s="10">
        <f t="shared" si="45"/>
        <v>0.81865036175211103</v>
      </c>
      <c r="Y10" s="36">
        <f t="shared" si="45"/>
        <v>0.80356384509651857</v>
      </c>
      <c r="Z10" s="9" t="str">
        <f t="shared" si="45"/>
        <v>/</v>
      </c>
      <c r="AA10" s="9">
        <f t="shared" ref="AA10" si="46">IFERROR(AA9/AA7,"/")</f>
        <v>0.80356384509651857</v>
      </c>
      <c r="AB10" s="9">
        <f t="shared" si="45"/>
        <v>0.8103242221477559</v>
      </c>
      <c r="AC10" s="44">
        <f t="shared" si="45"/>
        <v>0.80356384509651857</v>
      </c>
      <c r="AD10" s="10">
        <f t="shared" si="45"/>
        <v>0.80356384509651857</v>
      </c>
      <c r="AE10" s="36">
        <f t="shared" si="45"/>
        <v>0.78111551899865794</v>
      </c>
      <c r="AF10" s="9" t="str">
        <f t="shared" si="45"/>
        <v>/</v>
      </c>
      <c r="AG10" s="9">
        <f t="shared" si="45"/>
        <v>0.78111551899865794</v>
      </c>
      <c r="AH10" s="9">
        <f t="shared" si="45"/>
        <v>0.79926099284828944</v>
      </c>
      <c r="AI10" s="44">
        <f t="shared" si="45"/>
        <v>0.78111551899865794</v>
      </c>
      <c r="AJ10" s="10">
        <f t="shared" si="45"/>
        <v>0.78111551899865794</v>
      </c>
      <c r="AK10" s="36">
        <f t="shared" si="45"/>
        <v>0.77962533360139175</v>
      </c>
      <c r="AL10" s="9" t="str">
        <f t="shared" si="45"/>
        <v>/</v>
      </c>
      <c r="AM10" s="9">
        <f t="shared" si="45"/>
        <v>0.77962533360139175</v>
      </c>
      <c r="AN10" s="9">
        <f t="shared" si="45"/>
        <v>0.79875432103145438</v>
      </c>
      <c r="AO10" s="44">
        <f t="shared" si="45"/>
        <v>0.77419568592631849</v>
      </c>
      <c r="AP10" s="10">
        <f t="shared" ref="AP10" si="47">IFERROR(AP9/AP7,"/")</f>
        <v>0.77419568592631849</v>
      </c>
      <c r="AQ10" s="36">
        <f t="shared" si="45"/>
        <v>0.79352656522186027</v>
      </c>
      <c r="AR10" s="9" t="str">
        <f t="shared" si="45"/>
        <v>/</v>
      </c>
      <c r="AS10" s="9">
        <f t="shared" si="45"/>
        <v>0.79352656522186027</v>
      </c>
      <c r="AT10" s="9">
        <f t="shared" ref="AT10" si="48">IFERROR(AT9/AT7,"/")</f>
        <v>0.80158107141370738</v>
      </c>
      <c r="AU10" s="44">
        <f t="shared" si="45"/>
        <v>0.77535868846867206</v>
      </c>
      <c r="AV10" s="10">
        <f t="shared" ref="AV10" si="49">IFERROR(AV9/AV7,"/")</f>
        <v>0.77535868846867206</v>
      </c>
      <c r="AW10" s="36">
        <f t="shared" si="45"/>
        <v>0.80338696399102483</v>
      </c>
      <c r="AX10" s="9" t="str">
        <f t="shared" si="45"/>
        <v>/</v>
      </c>
      <c r="AY10" s="9">
        <f t="shared" si="45"/>
        <v>0.80338696399102483</v>
      </c>
      <c r="AZ10" s="9">
        <f t="shared" ref="AZ10" si="50">IFERROR(AZ9/AZ7,"/")</f>
        <v>0.82153390855526998</v>
      </c>
      <c r="BA10" s="44">
        <f t="shared" si="45"/>
        <v>0.77604909667103894</v>
      </c>
      <c r="BB10" s="10">
        <f t="shared" ref="BB10" si="51">IFERROR(BB9/BB7,"/")</f>
        <v>0.77604909667103894</v>
      </c>
      <c r="BC10" s="36">
        <f t="shared" si="45"/>
        <v>0.80649430824177926</v>
      </c>
      <c r="BD10" s="9" t="str">
        <f t="shared" si="45"/>
        <v>/</v>
      </c>
      <c r="BE10" s="9">
        <f t="shared" si="45"/>
        <v>0.80649430824177926</v>
      </c>
      <c r="BF10" s="9">
        <f t="shared" ref="BF10" si="52">IFERROR(BF9/BF7,"/")</f>
        <v>0.81308285596566832</v>
      </c>
      <c r="BG10" s="44">
        <f t="shared" si="45"/>
        <v>0.77661192214111918</v>
      </c>
      <c r="BH10" s="10">
        <f t="shared" si="45"/>
        <v>0.77661192214111918</v>
      </c>
      <c r="BI10" s="36">
        <f t="shared" si="45"/>
        <v>0.82628510040167336</v>
      </c>
      <c r="BJ10" s="9" t="str">
        <f t="shared" si="45"/>
        <v>/</v>
      </c>
      <c r="BK10" s="9">
        <f t="shared" si="45"/>
        <v>0.82628510040167336</v>
      </c>
      <c r="BL10" s="9">
        <f t="shared" ref="BL10" si="53">IFERROR(BL9/BL7,"/")</f>
        <v>0.84020210781065563</v>
      </c>
      <c r="BM10" s="44">
        <f t="shared" si="45"/>
        <v>0.77661192214111918</v>
      </c>
      <c r="BN10" s="10">
        <f t="shared" si="45"/>
        <v>0.77661192214111918</v>
      </c>
      <c r="BO10" s="36">
        <f t="shared" si="45"/>
        <v>0.88826809455728273</v>
      </c>
      <c r="BP10" s="9" t="str">
        <f t="shared" si="45"/>
        <v>/</v>
      </c>
      <c r="BQ10" s="9">
        <f t="shared" ref="BQ10" si="54">IFERROR(BQ9/BQ7,"/")</f>
        <v>0.88826809455728273</v>
      </c>
      <c r="BR10" s="9">
        <f t="shared" ref="BR10:BZ10" si="55">IFERROR(BR9/BR7,"/")</f>
        <v>1.1998340339170601</v>
      </c>
      <c r="BS10" s="44">
        <f t="shared" si="55"/>
        <v>0.77661192214111918</v>
      </c>
      <c r="BT10" s="10">
        <f t="shared" si="55"/>
        <v>0.77661192214111918</v>
      </c>
      <c r="BU10" s="36">
        <f t="shared" si="55"/>
        <v>0.82253940349790378</v>
      </c>
      <c r="BV10" s="9" t="str">
        <f t="shared" si="55"/>
        <v>/</v>
      </c>
      <c r="BW10" s="9">
        <f t="shared" si="55"/>
        <v>0.82253940349790378</v>
      </c>
      <c r="BX10" s="9">
        <f t="shared" si="55"/>
        <v>0.78239426155795899</v>
      </c>
      <c r="BY10" s="9">
        <f t="shared" si="55"/>
        <v>0.79572716934391785</v>
      </c>
      <c r="BZ10" s="10">
        <f t="shared" si="55"/>
        <v>0.79659759218163861</v>
      </c>
      <c r="CA10" s="112">
        <f t="shared" si="30"/>
        <v>4.6554392374893867</v>
      </c>
      <c r="CB10" s="112">
        <f>CA10-[1]春夏货架不含3nka!P10</f>
        <v>0</v>
      </c>
      <c r="CC10" s="24">
        <f>CA10-春夏货架!CA10</f>
        <v>-5.1524085966073789</v>
      </c>
    </row>
    <row r="11" spans="1:81" s="127" customFormat="1" x14ac:dyDescent="0.4">
      <c r="A11" s="125" t="s">
        <v>5</v>
      </c>
      <c r="B11" s="126"/>
      <c r="C11" s="104">
        <f>SUM(C12:C28)</f>
        <v>684.28531249999992</v>
      </c>
      <c r="D11" s="105">
        <f t="shared" ref="D11:BP11" si="56">SUM(D12:D28)</f>
        <v>690.32929100000013</v>
      </c>
      <c r="E11" s="121">
        <f t="shared" si="1"/>
        <v>684.28531249999992</v>
      </c>
      <c r="F11" s="103">
        <f t="shared" si="56"/>
        <v>684.28531249999992</v>
      </c>
      <c r="G11" s="104">
        <f t="shared" si="56"/>
        <v>344.01234499999998</v>
      </c>
      <c r="H11" s="105">
        <f t="shared" si="56"/>
        <v>0</v>
      </c>
      <c r="I11" s="105">
        <f t="shared" si="56"/>
        <v>344.01234499999998</v>
      </c>
      <c r="J11" s="105">
        <f t="shared" si="56"/>
        <v>638.19170999999994</v>
      </c>
      <c r="K11" s="105">
        <f t="shared" si="56"/>
        <v>344.01234499999998</v>
      </c>
      <c r="L11" s="103">
        <f t="shared" si="56"/>
        <v>344.01234499999998</v>
      </c>
      <c r="M11" s="104">
        <f t="shared" si="56"/>
        <v>462.21158200000002</v>
      </c>
      <c r="N11" s="105">
        <f t="shared" si="56"/>
        <v>0</v>
      </c>
      <c r="O11" s="105">
        <f t="shared" si="56"/>
        <v>462.21158200000002</v>
      </c>
      <c r="P11" s="105">
        <f t="shared" si="56"/>
        <v>689.32024100000001</v>
      </c>
      <c r="Q11" s="105">
        <f t="shared" si="56"/>
        <v>462.21158200000002</v>
      </c>
      <c r="R11" s="103">
        <f t="shared" si="56"/>
        <v>462.21158200000002</v>
      </c>
      <c r="S11" s="104">
        <f t="shared" si="56"/>
        <v>699.60596799999996</v>
      </c>
      <c r="T11" s="105">
        <f t="shared" si="56"/>
        <v>0</v>
      </c>
      <c r="U11" s="105">
        <f t="shared" si="56"/>
        <v>699.60596799999996</v>
      </c>
      <c r="V11" s="105">
        <f t="shared" si="56"/>
        <v>904.91513199999974</v>
      </c>
      <c r="W11" s="96">
        <f t="shared" si="56"/>
        <v>699.60596799999996</v>
      </c>
      <c r="X11" s="103">
        <f t="shared" si="56"/>
        <v>699.60596799999996</v>
      </c>
      <c r="Y11" s="104">
        <f t="shared" si="56"/>
        <v>554.61399349999988</v>
      </c>
      <c r="Z11" s="105">
        <f t="shared" si="56"/>
        <v>0</v>
      </c>
      <c r="AA11" s="105">
        <f t="shared" ref="AA11" si="57">SUM(AA12:AA28)</f>
        <v>554.61399349999988</v>
      </c>
      <c r="AB11" s="105">
        <f t="shared" si="56"/>
        <v>891.0142800000001</v>
      </c>
      <c r="AC11" s="96">
        <f t="shared" si="56"/>
        <v>554.61399349999988</v>
      </c>
      <c r="AD11" s="103">
        <f t="shared" si="56"/>
        <v>554.61399349999988</v>
      </c>
      <c r="AE11" s="104">
        <f t="shared" si="56"/>
        <v>604.93795850000004</v>
      </c>
      <c r="AF11" s="105">
        <f t="shared" si="56"/>
        <v>0</v>
      </c>
      <c r="AG11" s="105">
        <f t="shared" si="56"/>
        <v>604.93795850000004</v>
      </c>
      <c r="AH11" s="105">
        <f t="shared" si="56"/>
        <v>571.95309499999985</v>
      </c>
      <c r="AI11" s="96">
        <f t="shared" si="56"/>
        <v>604.93795850000004</v>
      </c>
      <c r="AJ11" s="103">
        <f t="shared" si="56"/>
        <v>604.93795850000004</v>
      </c>
      <c r="AK11" s="104">
        <f t="shared" si="56"/>
        <v>574.90687438720443</v>
      </c>
      <c r="AL11" s="105">
        <f t="shared" si="56"/>
        <v>0</v>
      </c>
      <c r="AM11" s="105">
        <f t="shared" si="56"/>
        <v>574.90687438720443</v>
      </c>
      <c r="AN11" s="105">
        <f t="shared" si="56"/>
        <v>769.10703789000002</v>
      </c>
      <c r="AO11" s="96">
        <f t="shared" si="56"/>
        <v>514.82936733558699</v>
      </c>
      <c r="AP11" s="103">
        <f t="shared" ref="AP11" si="58">SUM(AP12:AP28)</f>
        <v>514.82936733558699</v>
      </c>
      <c r="AQ11" s="104">
        <f t="shared" si="56"/>
        <v>510.23417831586397</v>
      </c>
      <c r="AR11" s="105">
        <f t="shared" si="56"/>
        <v>0</v>
      </c>
      <c r="AS11" s="105">
        <f t="shared" si="56"/>
        <v>510.23417831586397</v>
      </c>
      <c r="AT11" s="105">
        <f t="shared" ref="AT11" si="59">SUM(AT12:AT28)</f>
        <v>901.05447400000003</v>
      </c>
      <c r="AU11" s="96">
        <f t="shared" si="56"/>
        <v>429.60636980503733</v>
      </c>
      <c r="AV11" s="103">
        <f t="shared" ref="AV11" si="60">SUM(AV12:AV28)</f>
        <v>429.60636980503733</v>
      </c>
      <c r="AW11" s="104">
        <f t="shared" si="56"/>
        <v>509.06321487389141</v>
      </c>
      <c r="AX11" s="105">
        <f t="shared" si="56"/>
        <v>0</v>
      </c>
      <c r="AY11" s="105">
        <f t="shared" si="56"/>
        <v>509.06321487389141</v>
      </c>
      <c r="AZ11" s="105">
        <f t="shared" ref="AZ11" si="61">SUM(AZ12:AZ28)</f>
        <v>588.31074699999999</v>
      </c>
      <c r="BA11" s="96">
        <f t="shared" si="56"/>
        <v>509.38993626228785</v>
      </c>
      <c r="BB11" s="103">
        <f t="shared" ref="BB11" si="62">SUM(BB12:BB28)</f>
        <v>509.38993626228785</v>
      </c>
      <c r="BC11" s="104">
        <f t="shared" si="56"/>
        <v>603.0623962300001</v>
      </c>
      <c r="BD11" s="105">
        <f t="shared" si="56"/>
        <v>0</v>
      </c>
      <c r="BE11" s="105">
        <f t="shared" si="56"/>
        <v>603.0623962300001</v>
      </c>
      <c r="BF11" s="105">
        <f t="shared" ref="BF11" si="63">SUM(BF12:BF28)</f>
        <v>676.1480642360001</v>
      </c>
      <c r="BG11" s="96">
        <f t="shared" si="56"/>
        <v>437.86670022295129</v>
      </c>
      <c r="BH11" s="103">
        <f t="shared" si="56"/>
        <v>437.86670022295129</v>
      </c>
      <c r="BI11" s="104">
        <f t="shared" si="56"/>
        <v>562.85675566999987</v>
      </c>
      <c r="BJ11" s="105">
        <f t="shared" si="56"/>
        <v>0</v>
      </c>
      <c r="BK11" s="105">
        <f t="shared" si="56"/>
        <v>562.85675566999987</v>
      </c>
      <c r="BL11" s="105">
        <f t="shared" ref="BL11" si="64">SUM(BL12:BL28)</f>
        <v>578.66138600000011</v>
      </c>
      <c r="BM11" s="96">
        <f t="shared" si="56"/>
        <v>540.00079181863543</v>
      </c>
      <c r="BN11" s="103">
        <f t="shared" si="56"/>
        <v>473.43682037491999</v>
      </c>
      <c r="BO11" s="104">
        <f t="shared" si="56"/>
        <v>829.18874130649999</v>
      </c>
      <c r="BP11" s="105">
        <f t="shared" si="56"/>
        <v>0</v>
      </c>
      <c r="BQ11" s="105">
        <f t="shared" ref="BQ11" si="65">SUM(BQ12:BQ28)</f>
        <v>829.18874130649999</v>
      </c>
      <c r="BR11" s="105">
        <f t="shared" ref="BR11:BZ11" si="66">SUM(BR12:BR28)</f>
        <v>596.32664787400006</v>
      </c>
      <c r="BS11" s="96">
        <f t="shared" si="66"/>
        <v>858.1925238319194</v>
      </c>
      <c r="BT11" s="103">
        <f t="shared" si="66"/>
        <v>566.25718624920285</v>
      </c>
      <c r="BU11" s="104">
        <f t="shared" si="66"/>
        <v>6938.9793202834599</v>
      </c>
      <c r="BV11" s="105">
        <f t="shared" si="66"/>
        <v>0</v>
      </c>
      <c r="BW11" s="105">
        <f t="shared" si="66"/>
        <v>6938.9793202834599</v>
      </c>
      <c r="BX11" s="105">
        <f t="shared" si="66"/>
        <v>8495.3321059999998</v>
      </c>
      <c r="BY11" s="105">
        <f t="shared" si="66"/>
        <v>6639.5528487764177</v>
      </c>
      <c r="BZ11" s="103">
        <f t="shared" si="66"/>
        <v>6281.0535397499862</v>
      </c>
      <c r="CA11" s="127">
        <f t="shared" si="30"/>
        <v>2931.3863802499859</v>
      </c>
      <c r="CB11" s="127">
        <f>CA11-[1]春夏货架不含3nka!P11</f>
        <v>0</v>
      </c>
      <c r="CC11" s="127">
        <f>CA11-春夏货架!CA11</f>
        <v>-4092.2715730334744</v>
      </c>
    </row>
    <row r="12" spans="1:81" s="127" customFormat="1" outlineLevel="1" x14ac:dyDescent="0.4">
      <c r="A12" s="129" t="s">
        <v>176</v>
      </c>
      <c r="B12" s="128" t="s">
        <v>20</v>
      </c>
      <c r="C12" s="114">
        <v>15.911084999999998</v>
      </c>
      <c r="D12" s="115">
        <v>14.405807999999999</v>
      </c>
      <c r="E12" s="116">
        <f t="shared" si="1"/>
        <v>15.911084999999998</v>
      </c>
      <c r="F12" s="117">
        <f t="shared" ref="F12:F28" si="67">C12</f>
        <v>15.911084999999998</v>
      </c>
      <c r="G12" s="93">
        <v>6.509189000000001</v>
      </c>
      <c r="H12" s="94"/>
      <c r="I12" s="95">
        <f t="shared" ref="I12:I28" si="68">SUM(G12:H12)</f>
        <v>6.509189000000001</v>
      </c>
      <c r="J12" s="94">
        <v>8.5612630000000003</v>
      </c>
      <c r="K12" s="94">
        <f t="shared" ref="K12:K28" si="69">G12</f>
        <v>6.509189000000001</v>
      </c>
      <c r="L12" s="92">
        <f t="shared" ref="L12:L28" si="70">G12</f>
        <v>6.509189000000001</v>
      </c>
      <c r="M12" s="93">
        <v>60.221239000000004</v>
      </c>
      <c r="N12" s="94"/>
      <c r="O12" s="95">
        <f t="shared" ref="O12:O28" si="71">SUM(M12:N12)</f>
        <v>60.221239000000004</v>
      </c>
      <c r="P12" s="94">
        <v>41.700288999999998</v>
      </c>
      <c r="Q12" s="94">
        <f t="shared" ref="Q12:Q28" si="72">M12</f>
        <v>60.221239000000004</v>
      </c>
      <c r="R12" s="92">
        <f t="shared" ref="R12:R27" si="73">O12</f>
        <v>60.221239000000004</v>
      </c>
      <c r="S12" s="93">
        <v>66.199592999999993</v>
      </c>
      <c r="T12" s="94"/>
      <c r="U12" s="95">
        <f t="shared" ref="U12:U28" si="74">SUM(S12:T12)</f>
        <v>66.199592999999993</v>
      </c>
      <c r="V12" s="94">
        <v>20.146512000000001</v>
      </c>
      <c r="W12" s="96">
        <f t="shared" ref="W12:W28" si="75">U12</f>
        <v>66.199592999999993</v>
      </c>
      <c r="X12" s="92">
        <f t="shared" ref="X12:X28" si="76">U12</f>
        <v>66.199592999999993</v>
      </c>
      <c r="Y12" s="93">
        <v>33.925346000000005</v>
      </c>
      <c r="Z12" s="94"/>
      <c r="AA12" s="95">
        <f t="shared" ref="AA12:AA28" si="77">SUM(Y12:Z12)</f>
        <v>33.925346000000005</v>
      </c>
      <c r="AB12" s="94">
        <v>35.014454000000001</v>
      </c>
      <c r="AC12" s="96">
        <f t="shared" ref="AC12:AC28" si="78">AA12</f>
        <v>33.925346000000005</v>
      </c>
      <c r="AD12" s="92">
        <f t="shared" ref="AD12:AD28" si="79">AA12</f>
        <v>33.925346000000005</v>
      </c>
      <c r="AE12" s="93">
        <v>48.236663000000014</v>
      </c>
      <c r="AF12" s="94"/>
      <c r="AG12" s="95">
        <f t="shared" ref="AG12:AG28" si="80">SUM(AE12:AF12)</f>
        <v>48.236663000000014</v>
      </c>
      <c r="AH12" s="94">
        <v>41.011678000000003</v>
      </c>
      <c r="AI12" s="96">
        <f t="shared" ref="AI12:AI28" si="81">AG12</f>
        <v>48.236663000000014</v>
      </c>
      <c r="AJ12" s="92">
        <f t="shared" ref="AJ12:AJ28" si="82">AG12</f>
        <v>48.236663000000014</v>
      </c>
      <c r="AK12" s="93">
        <v>7.9147249999999998</v>
      </c>
      <c r="AL12" s="94"/>
      <c r="AM12" s="95">
        <f t="shared" ref="AM12:AM28" si="83">AK12</f>
        <v>7.9147249999999998</v>
      </c>
      <c r="AN12" s="94">
        <f>[5]春夏撤出合计!$BC$19/10000</f>
        <v>20.070660999999998</v>
      </c>
      <c r="AO12" s="96">
        <f>[2]春夏合计!$J$60</f>
        <v>21.487830864980694</v>
      </c>
      <c r="AP12" s="92">
        <f>[2]春夏合计!$J$60</f>
        <v>21.487830864980694</v>
      </c>
      <c r="AQ12" s="93">
        <v>4.0705369999999998</v>
      </c>
      <c r="AR12" s="94"/>
      <c r="AS12" s="95">
        <f t="shared" ref="AS12:AS28" si="84">AQ12</f>
        <v>4.0705369999999998</v>
      </c>
      <c r="AT12" s="94">
        <f>[5]春夏撤出合计!$BD$19/10000</f>
        <v>21.512349</v>
      </c>
      <c r="AU12" s="96">
        <f t="shared" ref="AU12:AU28" si="85">AV12</f>
        <v>8.5067472003702598</v>
      </c>
      <c r="AV12" s="92">
        <f>[2]春夏合计!$K$60</f>
        <v>8.5067472003702598</v>
      </c>
      <c r="AW12" s="93">
        <v>6.508189999999999</v>
      </c>
      <c r="AX12" s="94"/>
      <c r="AY12" s="95">
        <f t="shared" ref="AY12:AY28" si="86">AW12+AX12</f>
        <v>6.508189999999999</v>
      </c>
      <c r="AZ12" s="94">
        <f>[5]春夏撤出合计!$BE$19/10000</f>
        <v>27.336332000000002</v>
      </c>
      <c r="BA12" s="96">
        <f t="shared" ref="BA12:BA28" si="87">BB12</f>
        <v>8.6499669796869885</v>
      </c>
      <c r="BB12" s="92">
        <f>[2]春夏合计!$L$60</f>
        <v>8.6499669796869885</v>
      </c>
      <c r="BC12" s="93">
        <v>15.570309999999997</v>
      </c>
      <c r="BD12" s="94"/>
      <c r="BE12" s="95">
        <f t="shared" ref="BE12:BE28" si="88">BC12+BD12</f>
        <v>15.570309999999997</v>
      </c>
      <c r="BF12" s="94">
        <f>[5]春夏撤出合计!$BF$19/10000</f>
        <v>41.929893999999997</v>
      </c>
      <c r="BG12" s="96">
        <f t="shared" ref="BG12:BG28" si="89">BH12</f>
        <v>7.9816080095422555</v>
      </c>
      <c r="BH12" s="92">
        <f>[2]春夏合计!$M$60</f>
        <v>7.9816080095422555</v>
      </c>
      <c r="BI12" s="93">
        <v>15.357752000000001</v>
      </c>
      <c r="BJ12" s="94"/>
      <c r="BK12" s="95">
        <f t="shared" ref="BK12:BK28" si="90">BI12+BJ12</f>
        <v>15.357752000000001</v>
      </c>
      <c r="BL12" s="94">
        <f>[5]春夏撤出合计!$BG$19/10000</f>
        <v>13.622627</v>
      </c>
      <c r="BM12" s="96">
        <f>BN12+19.0139714437155</f>
        <v>26.80461974750212</v>
      </c>
      <c r="BN12" s="92">
        <f>[2]春夏合计!$N$60</f>
        <v>7.7906483037866181</v>
      </c>
      <c r="BO12" s="93">
        <v>11.599135999999998</v>
      </c>
      <c r="BP12" s="94">
        <v>0</v>
      </c>
      <c r="BQ12" s="95">
        <f t="shared" ref="BQ12:BQ28" si="91">BP12+BO12</f>
        <v>11.599135999999998</v>
      </c>
      <c r="BR12" s="94">
        <f>[5]春夏撤出合计!$BH$19/10000</f>
        <v>16.943638</v>
      </c>
      <c r="BS12" s="96">
        <f>'[3]表2.2 变动执行预算-非项目-春夏'!$L$45+'[3]执行预算审核表-自然堂'!$E$24</f>
        <v>32.763025557945788</v>
      </c>
      <c r="BT12" s="92">
        <f>[2]春夏合计!$O$60</f>
        <v>8.649966979686992</v>
      </c>
      <c r="BU12" s="145">
        <f t="shared" ref="BU12:BU28" si="92">SUMIF($C$3:$BT$3,"本月已实现",$C12:$BT12)+C12</f>
        <v>292.02376500000003</v>
      </c>
      <c r="BV12" s="95">
        <f t="shared" ref="BV12:BV28" si="93">H12+SUMIF($M$3:$BT$3,"余日预测",$M12:$BT12)</f>
        <v>0</v>
      </c>
      <c r="BW12" s="95">
        <f t="shared" ref="BW12:BW28" si="94">SUM(BU12:BV12)</f>
        <v>292.02376500000003</v>
      </c>
      <c r="BX12" s="95">
        <f t="shared" ref="BX12:BZ28" si="95">SUMIF($C$3:$BT$3,BX$3,$C12:$BT12)</f>
        <v>302.25550500000008</v>
      </c>
      <c r="BY12" s="95">
        <f t="shared" si="95"/>
        <v>337.19691336002819</v>
      </c>
      <c r="BZ12" s="98">
        <f t="shared" si="95"/>
        <v>294.0698833380539</v>
      </c>
      <c r="CA12" s="127">
        <f t="shared" si="30"/>
        <v>63.066768338053812</v>
      </c>
      <c r="CB12" s="127">
        <f>CA12-[1]春夏货架不含3nka!P12</f>
        <v>0</v>
      </c>
      <c r="CC12" s="127">
        <f>CA12-春夏货架!CA12</f>
        <v>-238.9955736619462</v>
      </c>
    </row>
    <row r="13" spans="1:81" s="127" customFormat="1" outlineLevel="1" x14ac:dyDescent="0.4">
      <c r="A13" s="129" t="s">
        <v>34</v>
      </c>
      <c r="B13" s="128" t="s">
        <v>13</v>
      </c>
      <c r="C13" s="114">
        <v>28.297421999999997</v>
      </c>
      <c r="D13" s="115">
        <v>75.700215</v>
      </c>
      <c r="E13" s="116">
        <f t="shared" si="1"/>
        <v>28.297421999999997</v>
      </c>
      <c r="F13" s="117">
        <f t="shared" si="67"/>
        <v>28.297421999999997</v>
      </c>
      <c r="G13" s="93">
        <v>2.9537179999999998</v>
      </c>
      <c r="H13" s="94"/>
      <c r="I13" s="95">
        <f t="shared" si="68"/>
        <v>2.9537179999999998</v>
      </c>
      <c r="J13" s="94">
        <v>105.42112299999999</v>
      </c>
      <c r="K13" s="94">
        <f t="shared" si="69"/>
        <v>2.9537179999999998</v>
      </c>
      <c r="L13" s="92">
        <f t="shared" si="70"/>
        <v>2.9537179999999998</v>
      </c>
      <c r="M13" s="93">
        <v>3.3852629999999988</v>
      </c>
      <c r="N13" s="94"/>
      <c r="O13" s="95">
        <f t="shared" si="71"/>
        <v>3.3852629999999988</v>
      </c>
      <c r="P13" s="94">
        <v>114.84403600000002</v>
      </c>
      <c r="Q13" s="94">
        <f t="shared" si="72"/>
        <v>3.3852629999999988</v>
      </c>
      <c r="R13" s="92">
        <f t="shared" si="73"/>
        <v>3.3852629999999988</v>
      </c>
      <c r="S13" s="93">
        <v>54.417255000000011</v>
      </c>
      <c r="T13" s="94"/>
      <c r="U13" s="95">
        <f t="shared" si="74"/>
        <v>54.417255000000011</v>
      </c>
      <c r="V13" s="94">
        <v>135.87447599999999</v>
      </c>
      <c r="W13" s="96">
        <f t="shared" si="75"/>
        <v>54.417255000000011</v>
      </c>
      <c r="X13" s="92">
        <f t="shared" si="76"/>
        <v>54.417255000000011</v>
      </c>
      <c r="Y13" s="93">
        <v>14.476680000000002</v>
      </c>
      <c r="Z13" s="94"/>
      <c r="AA13" s="95">
        <f t="shared" si="77"/>
        <v>14.476680000000002</v>
      </c>
      <c r="AB13" s="94">
        <v>116.53055500000001</v>
      </c>
      <c r="AC13" s="96">
        <f t="shared" si="78"/>
        <v>14.476680000000002</v>
      </c>
      <c r="AD13" s="92">
        <f t="shared" si="79"/>
        <v>14.476680000000002</v>
      </c>
      <c r="AE13" s="93">
        <v>22.082682000000002</v>
      </c>
      <c r="AF13" s="94"/>
      <c r="AG13" s="95">
        <f t="shared" si="80"/>
        <v>22.082682000000002</v>
      </c>
      <c r="AH13" s="94">
        <v>50.40625</v>
      </c>
      <c r="AI13" s="96">
        <f t="shared" si="81"/>
        <v>22.082682000000002</v>
      </c>
      <c r="AJ13" s="92">
        <f t="shared" si="82"/>
        <v>22.082682000000002</v>
      </c>
      <c r="AK13" s="93">
        <v>3.8666139999999998</v>
      </c>
      <c r="AL13" s="94"/>
      <c r="AM13" s="95">
        <f t="shared" si="83"/>
        <v>3.8666139999999998</v>
      </c>
      <c r="AN13" s="94">
        <f>[5]春夏撤出合计!$BC$26/10000</f>
        <v>63.127120999999995</v>
      </c>
      <c r="AO13" s="96">
        <f>SUM([2]春夏合计!$J$54:$J$59)</f>
        <v>25.154505335337397</v>
      </c>
      <c r="AP13" s="92">
        <f>SUM([2]春夏合计!$J$54:$J$59)</f>
        <v>25.154505335337397</v>
      </c>
      <c r="AQ13" s="93">
        <v>11.217027</v>
      </c>
      <c r="AR13" s="94"/>
      <c r="AS13" s="95">
        <f t="shared" si="84"/>
        <v>11.217027</v>
      </c>
      <c r="AT13" s="94">
        <f>[5]春夏撤出合计!$BD$26/10000</f>
        <v>59.317233000000009</v>
      </c>
      <c r="AU13" s="96">
        <f t="shared" si="85"/>
        <v>84.028026188991376</v>
      </c>
      <c r="AV13" s="92">
        <f>SUM([2]春夏合计!$K$54:$K$59)</f>
        <v>84.028026188991376</v>
      </c>
      <c r="AW13" s="93">
        <v>54.676129999999993</v>
      </c>
      <c r="AX13" s="94"/>
      <c r="AY13" s="95">
        <f t="shared" si="86"/>
        <v>54.676129999999993</v>
      </c>
      <c r="AZ13" s="94">
        <f>[5]春夏撤出合计!$BE$26/10000</f>
        <v>102.09854199999999</v>
      </c>
      <c r="BA13" s="96">
        <f t="shared" si="87"/>
        <v>36.964716295698125</v>
      </c>
      <c r="BB13" s="92">
        <f>SUM([2]春夏合计!$L$54:$L$59)</f>
        <v>36.964716295698125</v>
      </c>
      <c r="BC13" s="93">
        <v>32.879403000000003</v>
      </c>
      <c r="BD13" s="94"/>
      <c r="BE13" s="95">
        <f t="shared" si="88"/>
        <v>32.879403000000003</v>
      </c>
      <c r="BF13" s="94">
        <f>[5]春夏撤出合计!$BF$26/10000</f>
        <v>19.440555000000003</v>
      </c>
      <c r="BG13" s="96">
        <f t="shared" si="89"/>
        <v>17.193495797733306</v>
      </c>
      <c r="BH13" s="92">
        <f>SUM([2]春夏合计!$M$54:$M$59)</f>
        <v>17.193495797733306</v>
      </c>
      <c r="BI13" s="93">
        <v>21.998881000000001</v>
      </c>
      <c r="BJ13" s="94"/>
      <c r="BK13" s="95">
        <f t="shared" si="90"/>
        <v>21.998881000000001</v>
      </c>
      <c r="BL13" s="94">
        <f>[5]春夏撤出合计!$BG$26/10000</f>
        <v>32.830938000000003</v>
      </c>
      <c r="BM13" s="96">
        <f t="shared" ref="BM13:BM28" si="96">BN13</f>
        <v>87.644575655457643</v>
      </c>
      <c r="BN13" s="92">
        <f>SUM([2]春夏合计!$N$54:$N$59)</f>
        <v>87.644575655457643</v>
      </c>
      <c r="BO13" s="93">
        <v>18.632306000000003</v>
      </c>
      <c r="BP13" s="94">
        <v>0</v>
      </c>
      <c r="BQ13" s="95">
        <f t="shared" si="91"/>
        <v>18.632306000000003</v>
      </c>
      <c r="BR13" s="94">
        <f>[5]春夏撤出合计!$BH$26/10000</f>
        <v>19.011977999999999</v>
      </c>
      <c r="BS13" s="96">
        <f>'[3]表2.2 变动执行预算-非项目-春夏'!$L$39+'[3]表2.2 变动执行预算-非项目-春夏'!$L$40+'[3]表2.2 变动执行预算-非项目-春夏'!$L$43</f>
        <v>27.601079239778695</v>
      </c>
      <c r="BT13" s="92">
        <f>SUM([2]春夏合计!$O$54:$O$59)</f>
        <v>17.36471629569813</v>
      </c>
      <c r="BU13" s="145">
        <f t="shared" si="92"/>
        <v>268.88338100000004</v>
      </c>
      <c r="BV13" s="95">
        <f t="shared" si="93"/>
        <v>0</v>
      </c>
      <c r="BW13" s="95">
        <f t="shared" si="94"/>
        <v>268.88338100000004</v>
      </c>
      <c r="BX13" s="95">
        <f t="shared" si="95"/>
        <v>894.60302200000001</v>
      </c>
      <c r="BY13" s="95">
        <f t="shared" si="95"/>
        <v>404.19941851299654</v>
      </c>
      <c r="BZ13" s="98">
        <f t="shared" si="95"/>
        <v>393.96305556891599</v>
      </c>
      <c r="CA13" s="127">
        <f t="shared" si="30"/>
        <v>268.35003556891598</v>
      </c>
      <c r="CB13" s="127">
        <f>CA13-[1]春夏货架不含3nka!P13</f>
        <v>0</v>
      </c>
      <c r="CC13" s="127">
        <f>CA13-春夏货架!CA13</f>
        <v>-23.414553431084016</v>
      </c>
    </row>
    <row r="14" spans="1:81" s="127" customFormat="1" outlineLevel="1" x14ac:dyDescent="0.4">
      <c r="A14" s="129" t="s">
        <v>35</v>
      </c>
      <c r="B14" s="130" t="s">
        <v>9</v>
      </c>
      <c r="C14" s="114">
        <v>0</v>
      </c>
      <c r="D14" s="115">
        <v>0</v>
      </c>
      <c r="E14" s="116">
        <f t="shared" si="1"/>
        <v>0</v>
      </c>
      <c r="F14" s="117">
        <f t="shared" si="67"/>
        <v>0</v>
      </c>
      <c r="G14" s="93">
        <v>0</v>
      </c>
      <c r="H14" s="94"/>
      <c r="I14" s="95">
        <f t="shared" si="68"/>
        <v>0</v>
      </c>
      <c r="J14" s="94">
        <v>0</v>
      </c>
      <c r="K14" s="94">
        <f t="shared" si="69"/>
        <v>0</v>
      </c>
      <c r="L14" s="92">
        <f t="shared" si="70"/>
        <v>0</v>
      </c>
      <c r="M14" s="93">
        <v>0</v>
      </c>
      <c r="N14" s="94"/>
      <c r="O14" s="95">
        <f t="shared" si="71"/>
        <v>0</v>
      </c>
      <c r="P14" s="94">
        <v>0</v>
      </c>
      <c r="Q14" s="94">
        <f t="shared" si="72"/>
        <v>0</v>
      </c>
      <c r="R14" s="92">
        <f t="shared" si="73"/>
        <v>0</v>
      </c>
      <c r="S14" s="93"/>
      <c r="T14" s="94"/>
      <c r="U14" s="95">
        <f t="shared" si="74"/>
        <v>0</v>
      </c>
      <c r="V14" s="94">
        <v>0</v>
      </c>
      <c r="W14" s="96">
        <f t="shared" si="75"/>
        <v>0</v>
      </c>
      <c r="X14" s="92">
        <f t="shared" si="76"/>
        <v>0</v>
      </c>
      <c r="Y14" s="93"/>
      <c r="Z14" s="94"/>
      <c r="AA14" s="95">
        <f t="shared" si="77"/>
        <v>0</v>
      </c>
      <c r="AB14" s="94">
        <v>0</v>
      </c>
      <c r="AC14" s="96">
        <f t="shared" si="78"/>
        <v>0</v>
      </c>
      <c r="AD14" s="92">
        <f t="shared" si="79"/>
        <v>0</v>
      </c>
      <c r="AE14" s="93">
        <v>0</v>
      </c>
      <c r="AF14" s="94"/>
      <c r="AG14" s="95">
        <f t="shared" si="80"/>
        <v>0</v>
      </c>
      <c r="AH14" s="94">
        <v>0</v>
      </c>
      <c r="AI14" s="96">
        <f t="shared" si="81"/>
        <v>0</v>
      </c>
      <c r="AJ14" s="92">
        <f t="shared" si="82"/>
        <v>0</v>
      </c>
      <c r="AK14" s="93">
        <v>0</v>
      </c>
      <c r="AL14" s="94"/>
      <c r="AM14" s="95">
        <f t="shared" si="83"/>
        <v>0</v>
      </c>
      <c r="AN14" s="94"/>
      <c r="AO14" s="96"/>
      <c r="AP14" s="92"/>
      <c r="AQ14" s="93">
        <v>0</v>
      </c>
      <c r="AR14" s="94"/>
      <c r="AS14" s="95">
        <f t="shared" si="84"/>
        <v>0</v>
      </c>
      <c r="AT14" s="94"/>
      <c r="AU14" s="96">
        <f t="shared" si="85"/>
        <v>0</v>
      </c>
      <c r="AV14" s="92"/>
      <c r="AW14" s="93">
        <v>0</v>
      </c>
      <c r="AX14" s="94"/>
      <c r="AY14" s="95">
        <f t="shared" si="86"/>
        <v>0</v>
      </c>
      <c r="AZ14" s="94"/>
      <c r="BA14" s="96">
        <f t="shared" si="87"/>
        <v>0</v>
      </c>
      <c r="BB14" s="92"/>
      <c r="BC14" s="93"/>
      <c r="BD14" s="94"/>
      <c r="BE14" s="95">
        <f t="shared" si="88"/>
        <v>0</v>
      </c>
      <c r="BF14" s="94"/>
      <c r="BG14" s="96">
        <f t="shared" si="89"/>
        <v>0</v>
      </c>
      <c r="BH14" s="92"/>
      <c r="BI14" s="93">
        <v>0</v>
      </c>
      <c r="BJ14" s="94"/>
      <c r="BK14" s="95">
        <f t="shared" si="90"/>
        <v>0</v>
      </c>
      <c r="BL14" s="94"/>
      <c r="BM14" s="96">
        <f t="shared" si="96"/>
        <v>0</v>
      </c>
      <c r="BN14" s="92"/>
      <c r="BO14" s="93">
        <v>0</v>
      </c>
      <c r="BP14" s="94">
        <v>0</v>
      </c>
      <c r="BQ14" s="95">
        <f t="shared" si="91"/>
        <v>0</v>
      </c>
      <c r="BR14" s="94"/>
      <c r="BS14" s="96"/>
      <c r="BT14" s="92"/>
      <c r="BU14" s="145">
        <f t="shared" si="92"/>
        <v>0</v>
      </c>
      <c r="BV14" s="95">
        <f t="shared" si="93"/>
        <v>0</v>
      </c>
      <c r="BW14" s="95">
        <f t="shared" si="94"/>
        <v>0</v>
      </c>
      <c r="BX14" s="95">
        <f t="shared" si="95"/>
        <v>0</v>
      </c>
      <c r="BY14" s="95">
        <f t="shared" si="95"/>
        <v>0</v>
      </c>
      <c r="BZ14" s="98">
        <f t="shared" si="95"/>
        <v>0</v>
      </c>
      <c r="CA14" s="127">
        <f t="shared" si="30"/>
        <v>0</v>
      </c>
      <c r="CB14" s="127">
        <f>CA14-[1]春夏货架不含3nka!P14</f>
        <v>0</v>
      </c>
      <c r="CC14" s="127">
        <f>CA14-春夏货架!CA14</f>
        <v>0</v>
      </c>
    </row>
    <row r="15" spans="1:81" s="127" customFormat="1" outlineLevel="1" x14ac:dyDescent="0.4">
      <c r="A15" s="129" t="s">
        <v>36</v>
      </c>
      <c r="B15" s="130" t="s">
        <v>14</v>
      </c>
      <c r="C15" s="114">
        <v>0</v>
      </c>
      <c r="D15" s="115">
        <v>0</v>
      </c>
      <c r="E15" s="116">
        <f t="shared" si="1"/>
        <v>0</v>
      </c>
      <c r="F15" s="117">
        <f t="shared" si="67"/>
        <v>0</v>
      </c>
      <c r="G15" s="93">
        <v>0</v>
      </c>
      <c r="H15" s="94"/>
      <c r="I15" s="95">
        <f t="shared" si="68"/>
        <v>0</v>
      </c>
      <c r="J15" s="94">
        <v>0</v>
      </c>
      <c r="K15" s="94">
        <f t="shared" si="69"/>
        <v>0</v>
      </c>
      <c r="L15" s="92">
        <f t="shared" si="70"/>
        <v>0</v>
      </c>
      <c r="M15" s="93">
        <v>0</v>
      </c>
      <c r="N15" s="94"/>
      <c r="O15" s="95">
        <f t="shared" si="71"/>
        <v>0</v>
      </c>
      <c r="P15" s="94">
        <v>0</v>
      </c>
      <c r="Q15" s="94">
        <f t="shared" si="72"/>
        <v>0</v>
      </c>
      <c r="R15" s="92">
        <f t="shared" si="73"/>
        <v>0</v>
      </c>
      <c r="S15" s="93"/>
      <c r="T15" s="94"/>
      <c r="U15" s="95">
        <f t="shared" si="74"/>
        <v>0</v>
      </c>
      <c r="V15" s="94">
        <v>0</v>
      </c>
      <c r="W15" s="96">
        <f t="shared" si="75"/>
        <v>0</v>
      </c>
      <c r="X15" s="92">
        <f t="shared" si="76"/>
        <v>0</v>
      </c>
      <c r="Y15" s="93"/>
      <c r="Z15" s="94"/>
      <c r="AA15" s="95">
        <f t="shared" si="77"/>
        <v>0</v>
      </c>
      <c r="AB15" s="94">
        <v>0</v>
      </c>
      <c r="AC15" s="96">
        <f t="shared" si="78"/>
        <v>0</v>
      </c>
      <c r="AD15" s="92">
        <f t="shared" si="79"/>
        <v>0</v>
      </c>
      <c r="AE15" s="93">
        <v>0</v>
      </c>
      <c r="AF15" s="94"/>
      <c r="AG15" s="95">
        <f t="shared" si="80"/>
        <v>0</v>
      </c>
      <c r="AH15" s="94">
        <v>0</v>
      </c>
      <c r="AI15" s="96">
        <f t="shared" si="81"/>
        <v>0</v>
      </c>
      <c r="AJ15" s="92">
        <f t="shared" si="82"/>
        <v>0</v>
      </c>
      <c r="AK15" s="93">
        <v>0</v>
      </c>
      <c r="AL15" s="94"/>
      <c r="AM15" s="95">
        <f t="shared" si="83"/>
        <v>0</v>
      </c>
      <c r="AN15" s="94"/>
      <c r="AO15" s="96"/>
      <c r="AP15" s="92"/>
      <c r="AQ15" s="93">
        <v>0</v>
      </c>
      <c r="AR15" s="94"/>
      <c r="AS15" s="95">
        <f t="shared" si="84"/>
        <v>0</v>
      </c>
      <c r="AT15" s="94"/>
      <c r="AU15" s="96">
        <f t="shared" si="85"/>
        <v>0</v>
      </c>
      <c r="AV15" s="92"/>
      <c r="AW15" s="93">
        <v>0</v>
      </c>
      <c r="AX15" s="94"/>
      <c r="AY15" s="95">
        <f t="shared" si="86"/>
        <v>0</v>
      </c>
      <c r="AZ15" s="94"/>
      <c r="BA15" s="96">
        <f t="shared" si="87"/>
        <v>0</v>
      </c>
      <c r="BB15" s="92"/>
      <c r="BC15" s="93"/>
      <c r="BD15" s="94"/>
      <c r="BE15" s="95">
        <f t="shared" si="88"/>
        <v>0</v>
      </c>
      <c r="BF15" s="94"/>
      <c r="BG15" s="96">
        <f t="shared" si="89"/>
        <v>0</v>
      </c>
      <c r="BH15" s="92"/>
      <c r="BI15" s="93">
        <v>0</v>
      </c>
      <c r="BJ15" s="94"/>
      <c r="BK15" s="95">
        <f t="shared" si="90"/>
        <v>0</v>
      </c>
      <c r="BL15" s="94"/>
      <c r="BM15" s="96">
        <f t="shared" si="96"/>
        <v>0</v>
      </c>
      <c r="BN15" s="92"/>
      <c r="BO15" s="93">
        <v>0.12787979999999999</v>
      </c>
      <c r="BP15" s="94">
        <v>0</v>
      </c>
      <c r="BQ15" s="95">
        <f t="shared" si="91"/>
        <v>0.12787979999999999</v>
      </c>
      <c r="BR15" s="94"/>
      <c r="BS15" s="96"/>
      <c r="BT15" s="92"/>
      <c r="BU15" s="145">
        <f t="shared" si="92"/>
        <v>0.12787979999999999</v>
      </c>
      <c r="BV15" s="95">
        <f t="shared" si="93"/>
        <v>0</v>
      </c>
      <c r="BW15" s="95">
        <f t="shared" si="94"/>
        <v>0.12787979999999999</v>
      </c>
      <c r="BX15" s="95">
        <f t="shared" si="95"/>
        <v>0</v>
      </c>
      <c r="BY15" s="95">
        <f t="shared" si="95"/>
        <v>0</v>
      </c>
      <c r="BZ15" s="98">
        <f t="shared" si="95"/>
        <v>0</v>
      </c>
      <c r="CA15" s="127">
        <f t="shared" si="30"/>
        <v>0</v>
      </c>
      <c r="CB15" s="127">
        <f>CA15-[1]春夏货架不含3nka!P15</f>
        <v>0</v>
      </c>
      <c r="CC15" s="127">
        <f>CA15-春夏货架!CA15</f>
        <v>-0.12787979999999999</v>
      </c>
    </row>
    <row r="16" spans="1:81" s="127" customFormat="1" outlineLevel="1" x14ac:dyDescent="0.4">
      <c r="A16" s="129" t="s">
        <v>37</v>
      </c>
      <c r="B16" s="130" t="s">
        <v>22</v>
      </c>
      <c r="C16" s="114">
        <v>0</v>
      </c>
      <c r="D16" s="115">
        <v>0</v>
      </c>
      <c r="E16" s="116">
        <f t="shared" si="1"/>
        <v>0</v>
      </c>
      <c r="F16" s="117">
        <f t="shared" si="67"/>
        <v>0</v>
      </c>
      <c r="G16" s="93">
        <v>0</v>
      </c>
      <c r="H16" s="94"/>
      <c r="I16" s="95">
        <f t="shared" si="68"/>
        <v>0</v>
      </c>
      <c r="J16" s="94">
        <v>0</v>
      </c>
      <c r="K16" s="94">
        <f t="shared" si="69"/>
        <v>0</v>
      </c>
      <c r="L16" s="92">
        <f t="shared" si="70"/>
        <v>0</v>
      </c>
      <c r="M16" s="93">
        <v>0</v>
      </c>
      <c r="N16" s="94"/>
      <c r="O16" s="95">
        <f t="shared" si="71"/>
        <v>0</v>
      </c>
      <c r="P16" s="94">
        <v>0</v>
      </c>
      <c r="Q16" s="94">
        <f t="shared" si="72"/>
        <v>0</v>
      </c>
      <c r="R16" s="92">
        <f t="shared" si="73"/>
        <v>0</v>
      </c>
      <c r="S16" s="93"/>
      <c r="T16" s="94"/>
      <c r="U16" s="95">
        <f t="shared" si="74"/>
        <v>0</v>
      </c>
      <c r="V16" s="94">
        <v>0</v>
      </c>
      <c r="W16" s="96">
        <f t="shared" si="75"/>
        <v>0</v>
      </c>
      <c r="X16" s="92">
        <f t="shared" si="76"/>
        <v>0</v>
      </c>
      <c r="Y16" s="93"/>
      <c r="Z16" s="94"/>
      <c r="AA16" s="95">
        <f t="shared" si="77"/>
        <v>0</v>
      </c>
      <c r="AB16" s="94">
        <v>0</v>
      </c>
      <c r="AC16" s="96">
        <f t="shared" si="78"/>
        <v>0</v>
      </c>
      <c r="AD16" s="92">
        <f t="shared" si="79"/>
        <v>0</v>
      </c>
      <c r="AE16" s="93">
        <v>0</v>
      </c>
      <c r="AF16" s="94"/>
      <c r="AG16" s="95">
        <f t="shared" si="80"/>
        <v>0</v>
      </c>
      <c r="AH16" s="94">
        <v>0</v>
      </c>
      <c r="AI16" s="96">
        <f t="shared" si="81"/>
        <v>0</v>
      </c>
      <c r="AJ16" s="92">
        <f t="shared" si="82"/>
        <v>0</v>
      </c>
      <c r="AK16" s="93">
        <v>0</v>
      </c>
      <c r="AL16" s="94"/>
      <c r="AM16" s="95">
        <f t="shared" si="83"/>
        <v>0</v>
      </c>
      <c r="AN16" s="94"/>
      <c r="AO16" s="96"/>
      <c r="AP16" s="92"/>
      <c r="AQ16" s="93">
        <v>0</v>
      </c>
      <c r="AR16" s="94"/>
      <c r="AS16" s="95">
        <f t="shared" si="84"/>
        <v>0</v>
      </c>
      <c r="AT16" s="94"/>
      <c r="AU16" s="96">
        <f t="shared" si="85"/>
        <v>0</v>
      </c>
      <c r="AV16" s="92"/>
      <c r="AW16" s="93">
        <v>0</v>
      </c>
      <c r="AX16" s="94"/>
      <c r="AY16" s="95">
        <f t="shared" si="86"/>
        <v>0</v>
      </c>
      <c r="AZ16" s="94"/>
      <c r="BA16" s="96">
        <f t="shared" si="87"/>
        <v>0</v>
      </c>
      <c r="BB16" s="92"/>
      <c r="BC16" s="93"/>
      <c r="BD16" s="94"/>
      <c r="BE16" s="95">
        <f t="shared" si="88"/>
        <v>0</v>
      </c>
      <c r="BF16" s="94"/>
      <c r="BG16" s="96">
        <f t="shared" si="89"/>
        <v>0</v>
      </c>
      <c r="BH16" s="92"/>
      <c r="BI16" s="93">
        <v>0</v>
      </c>
      <c r="BJ16" s="94"/>
      <c r="BK16" s="95">
        <f t="shared" si="90"/>
        <v>0</v>
      </c>
      <c r="BL16" s="94"/>
      <c r="BM16" s="96">
        <f t="shared" si="96"/>
        <v>0</v>
      </c>
      <c r="BN16" s="92"/>
      <c r="BO16" s="93">
        <v>0</v>
      </c>
      <c r="BP16" s="94">
        <v>0</v>
      </c>
      <c r="BQ16" s="95">
        <f t="shared" si="91"/>
        <v>0</v>
      </c>
      <c r="BR16" s="94"/>
      <c r="BS16" s="96"/>
      <c r="BT16" s="92"/>
      <c r="BU16" s="145">
        <f t="shared" si="92"/>
        <v>0</v>
      </c>
      <c r="BV16" s="95">
        <f t="shared" si="93"/>
        <v>0</v>
      </c>
      <c r="BW16" s="95">
        <f t="shared" si="94"/>
        <v>0</v>
      </c>
      <c r="BX16" s="95">
        <f t="shared" si="95"/>
        <v>0</v>
      </c>
      <c r="BY16" s="95">
        <f t="shared" si="95"/>
        <v>0</v>
      </c>
      <c r="BZ16" s="98">
        <f t="shared" si="95"/>
        <v>0</v>
      </c>
      <c r="CA16" s="127">
        <f t="shared" si="30"/>
        <v>0</v>
      </c>
      <c r="CB16" s="127">
        <f>CA16-[1]春夏货架不含3nka!P16</f>
        <v>0</v>
      </c>
    </row>
    <row r="17" spans="1:81" s="127" customFormat="1" outlineLevel="1" x14ac:dyDescent="0.4">
      <c r="A17" s="129" t="s">
        <v>38</v>
      </c>
      <c r="B17" s="130" t="s">
        <v>23</v>
      </c>
      <c r="C17" s="114">
        <v>0</v>
      </c>
      <c r="D17" s="115">
        <v>0</v>
      </c>
      <c r="E17" s="116">
        <f t="shared" si="1"/>
        <v>0</v>
      </c>
      <c r="F17" s="117">
        <f t="shared" si="67"/>
        <v>0</v>
      </c>
      <c r="G17" s="93">
        <v>0</v>
      </c>
      <c r="H17" s="94"/>
      <c r="I17" s="95">
        <f t="shared" si="68"/>
        <v>0</v>
      </c>
      <c r="J17" s="94">
        <v>0</v>
      </c>
      <c r="K17" s="94">
        <f t="shared" si="69"/>
        <v>0</v>
      </c>
      <c r="L17" s="92">
        <f t="shared" si="70"/>
        <v>0</v>
      </c>
      <c r="M17" s="93">
        <v>0</v>
      </c>
      <c r="N17" s="94"/>
      <c r="O17" s="95">
        <f t="shared" si="71"/>
        <v>0</v>
      </c>
      <c r="P17" s="94">
        <v>0</v>
      </c>
      <c r="Q17" s="94">
        <f t="shared" si="72"/>
        <v>0</v>
      </c>
      <c r="R17" s="92">
        <f t="shared" si="73"/>
        <v>0</v>
      </c>
      <c r="S17" s="93"/>
      <c r="T17" s="94"/>
      <c r="U17" s="95">
        <f t="shared" si="74"/>
        <v>0</v>
      </c>
      <c r="V17" s="94">
        <v>0</v>
      </c>
      <c r="W17" s="96">
        <f t="shared" si="75"/>
        <v>0</v>
      </c>
      <c r="X17" s="92">
        <f t="shared" si="76"/>
        <v>0</v>
      </c>
      <c r="Y17" s="93"/>
      <c r="Z17" s="94"/>
      <c r="AA17" s="95">
        <f t="shared" si="77"/>
        <v>0</v>
      </c>
      <c r="AB17" s="94">
        <v>0</v>
      </c>
      <c r="AC17" s="96">
        <f t="shared" si="78"/>
        <v>0</v>
      </c>
      <c r="AD17" s="92">
        <f t="shared" si="79"/>
        <v>0</v>
      </c>
      <c r="AE17" s="93">
        <v>0</v>
      </c>
      <c r="AF17" s="94"/>
      <c r="AG17" s="95">
        <f t="shared" si="80"/>
        <v>0</v>
      </c>
      <c r="AH17" s="94">
        <v>0</v>
      </c>
      <c r="AI17" s="96">
        <f t="shared" si="81"/>
        <v>0</v>
      </c>
      <c r="AJ17" s="92">
        <f t="shared" si="82"/>
        <v>0</v>
      </c>
      <c r="AK17" s="93">
        <v>0</v>
      </c>
      <c r="AL17" s="94"/>
      <c r="AM17" s="95">
        <f t="shared" si="83"/>
        <v>0</v>
      </c>
      <c r="AN17" s="94"/>
      <c r="AO17" s="96"/>
      <c r="AP17" s="92"/>
      <c r="AQ17" s="93">
        <v>0</v>
      </c>
      <c r="AR17" s="94"/>
      <c r="AS17" s="95">
        <f t="shared" si="84"/>
        <v>0</v>
      </c>
      <c r="AT17" s="94"/>
      <c r="AU17" s="96">
        <f t="shared" si="85"/>
        <v>0</v>
      </c>
      <c r="AV17" s="92"/>
      <c r="AW17" s="93">
        <v>0</v>
      </c>
      <c r="AX17" s="94"/>
      <c r="AY17" s="95">
        <f t="shared" si="86"/>
        <v>0</v>
      </c>
      <c r="AZ17" s="94"/>
      <c r="BA17" s="96">
        <f t="shared" si="87"/>
        <v>0</v>
      </c>
      <c r="BB17" s="92"/>
      <c r="BC17" s="93"/>
      <c r="BD17" s="94"/>
      <c r="BE17" s="95">
        <f t="shared" si="88"/>
        <v>0</v>
      </c>
      <c r="BF17" s="94"/>
      <c r="BG17" s="96">
        <f t="shared" si="89"/>
        <v>0</v>
      </c>
      <c r="BH17" s="92"/>
      <c r="BI17" s="93">
        <v>0</v>
      </c>
      <c r="BJ17" s="94"/>
      <c r="BK17" s="95">
        <f t="shared" si="90"/>
        <v>0</v>
      </c>
      <c r="BL17" s="94"/>
      <c r="BM17" s="96">
        <f t="shared" si="96"/>
        <v>0</v>
      </c>
      <c r="BN17" s="92"/>
      <c r="BO17" s="93">
        <v>1.1391506699999998E-2</v>
      </c>
      <c r="BP17" s="94">
        <v>0</v>
      </c>
      <c r="BQ17" s="95">
        <f t="shared" si="91"/>
        <v>1.1391506699999998E-2</v>
      </c>
      <c r="BR17" s="94"/>
      <c r="BS17" s="96"/>
      <c r="BT17" s="92"/>
      <c r="BU17" s="145">
        <f t="shared" si="92"/>
        <v>1.1391506699999998E-2</v>
      </c>
      <c r="BV17" s="95">
        <f t="shared" si="93"/>
        <v>0</v>
      </c>
      <c r="BW17" s="95">
        <f t="shared" si="94"/>
        <v>1.1391506699999998E-2</v>
      </c>
      <c r="BX17" s="95">
        <f t="shared" si="95"/>
        <v>0</v>
      </c>
      <c r="BY17" s="95">
        <f t="shared" si="95"/>
        <v>0</v>
      </c>
      <c r="BZ17" s="98">
        <f t="shared" si="95"/>
        <v>0</v>
      </c>
      <c r="CA17" s="127">
        <f t="shared" si="30"/>
        <v>0</v>
      </c>
    </row>
    <row r="18" spans="1:81" s="127" customFormat="1" outlineLevel="1" x14ac:dyDescent="0.4">
      <c r="A18" s="129" t="s">
        <v>39</v>
      </c>
      <c r="B18" s="130" t="s">
        <v>148</v>
      </c>
      <c r="C18" s="114">
        <v>0</v>
      </c>
      <c r="D18" s="115">
        <v>2.8580740000000002</v>
      </c>
      <c r="E18" s="116">
        <f t="shared" si="1"/>
        <v>0</v>
      </c>
      <c r="F18" s="117">
        <f t="shared" si="67"/>
        <v>0</v>
      </c>
      <c r="G18" s="93">
        <v>0</v>
      </c>
      <c r="H18" s="94"/>
      <c r="I18" s="95">
        <f t="shared" si="68"/>
        <v>0</v>
      </c>
      <c r="J18" s="94">
        <v>17.926834000000003</v>
      </c>
      <c r="K18" s="94">
        <f t="shared" si="69"/>
        <v>0</v>
      </c>
      <c r="L18" s="92">
        <f t="shared" si="70"/>
        <v>0</v>
      </c>
      <c r="M18" s="93">
        <v>0</v>
      </c>
      <c r="N18" s="94"/>
      <c r="O18" s="95">
        <f t="shared" si="71"/>
        <v>0</v>
      </c>
      <c r="P18" s="94">
        <v>7.2304900000000005</v>
      </c>
      <c r="Q18" s="94">
        <f t="shared" si="72"/>
        <v>0</v>
      </c>
      <c r="R18" s="92">
        <f t="shared" si="73"/>
        <v>0</v>
      </c>
      <c r="S18" s="93"/>
      <c r="T18" s="94"/>
      <c r="U18" s="95">
        <f t="shared" si="74"/>
        <v>0</v>
      </c>
      <c r="V18" s="94">
        <v>-1.3915109999999999</v>
      </c>
      <c r="W18" s="96">
        <f t="shared" si="75"/>
        <v>0</v>
      </c>
      <c r="X18" s="92">
        <f t="shared" si="76"/>
        <v>0</v>
      </c>
      <c r="Y18" s="93"/>
      <c r="Z18" s="94"/>
      <c r="AA18" s="95">
        <f t="shared" si="77"/>
        <v>0</v>
      </c>
      <c r="AB18" s="94">
        <v>66.966996999999992</v>
      </c>
      <c r="AC18" s="96">
        <f t="shared" si="78"/>
        <v>0</v>
      </c>
      <c r="AD18" s="92">
        <f t="shared" si="79"/>
        <v>0</v>
      </c>
      <c r="AE18" s="93">
        <v>1.7820999999999997E-2</v>
      </c>
      <c r="AF18" s="94"/>
      <c r="AG18" s="95">
        <f t="shared" si="80"/>
        <v>1.7820999999999997E-2</v>
      </c>
      <c r="AH18" s="94">
        <v>29.022092999999998</v>
      </c>
      <c r="AI18" s="96">
        <f t="shared" si="81"/>
        <v>1.7820999999999997E-2</v>
      </c>
      <c r="AJ18" s="92">
        <f t="shared" si="82"/>
        <v>1.7820999999999997E-2</v>
      </c>
      <c r="AK18" s="93">
        <v>8.5705000000000017E-2</v>
      </c>
      <c r="AL18" s="94"/>
      <c r="AM18" s="95">
        <f t="shared" si="83"/>
        <v>8.5705000000000017E-2</v>
      </c>
      <c r="AN18" s="94">
        <f>[5]春夏撤出合计!$BC$68/10000</f>
        <v>3.3950800000000001</v>
      </c>
      <c r="AO18" s="96">
        <f>SUM([2]春夏合计!$J$48:$J$53)</f>
        <v>0.5</v>
      </c>
      <c r="AP18" s="92">
        <f>SUM([2]春夏合计!$J$48:$J$53)</f>
        <v>0.5</v>
      </c>
      <c r="AQ18" s="93">
        <v>1.7736999999999999E-2</v>
      </c>
      <c r="AR18" s="94"/>
      <c r="AS18" s="95">
        <f t="shared" si="84"/>
        <v>1.7736999999999999E-2</v>
      </c>
      <c r="AT18" s="94">
        <f>[5]春夏撤出合计!$BD$68/10000</f>
        <v>-4.4218E-2</v>
      </c>
      <c r="AU18" s="96">
        <f t="shared" si="85"/>
        <v>0.5</v>
      </c>
      <c r="AV18" s="92">
        <f>SUM([2]春夏合计!$K$48:$K$53)</f>
        <v>0.5</v>
      </c>
      <c r="AW18" s="93">
        <v>0</v>
      </c>
      <c r="AX18" s="94"/>
      <c r="AY18" s="95">
        <f t="shared" si="86"/>
        <v>0</v>
      </c>
      <c r="AZ18" s="94">
        <f>[5]春夏撤出合计!$BE$68/10000</f>
        <v>12.499020999999997</v>
      </c>
      <c r="BA18" s="96">
        <f t="shared" si="87"/>
        <v>0.5</v>
      </c>
      <c r="BB18" s="92">
        <f>SUM([2]春夏合计!$L$48:$L$53)</f>
        <v>0.5</v>
      </c>
      <c r="BC18" s="93">
        <f>1388.24/10000+3.68/10000</f>
        <v>0.13919200000000001</v>
      </c>
      <c r="BD18" s="94"/>
      <c r="BE18" s="95">
        <f t="shared" si="88"/>
        <v>0.13919200000000001</v>
      </c>
      <c r="BF18" s="94">
        <f>[5]春夏撤出合计!$BF$68/10000</f>
        <v>0.58778700000000006</v>
      </c>
      <c r="BG18" s="96">
        <f t="shared" si="89"/>
        <v>0.5</v>
      </c>
      <c r="BH18" s="92">
        <f>SUM([2]春夏合计!$M$48:$M$53)</f>
        <v>0.5</v>
      </c>
      <c r="BI18" s="93">
        <v>6.9459999999999994E-2</v>
      </c>
      <c r="BJ18" s="94"/>
      <c r="BK18" s="95">
        <f t="shared" si="90"/>
        <v>6.9459999999999994E-2</v>
      </c>
      <c r="BL18" s="94">
        <f>[5]春夏撤出合计!$BG$68/10000</f>
        <v>0.96053299999999997</v>
      </c>
      <c r="BM18" s="96">
        <f t="shared" si="96"/>
        <v>0.5</v>
      </c>
      <c r="BN18" s="92">
        <f>SUM([2]春夏合计!$N$48:$N$53)</f>
        <v>0.5</v>
      </c>
      <c r="BO18" s="93">
        <v>24.232657059999998</v>
      </c>
      <c r="BP18" s="94">
        <v>0</v>
      </c>
      <c r="BQ18" s="95">
        <f t="shared" si="91"/>
        <v>24.232657059999998</v>
      </c>
      <c r="BR18" s="94">
        <f>[5]春夏撤出合计!$BH$68/10000</f>
        <v>6.8958000000000005E-2</v>
      </c>
      <c r="BS18" s="96">
        <f>'[3]表2.2 变动执行预算-非项目-春夏'!$L$36</f>
        <v>0.79474604622871048</v>
      </c>
      <c r="BT18" s="92">
        <f>SUM([2]春夏合计!$O$48:$O$53)</f>
        <v>0.5</v>
      </c>
      <c r="BU18" s="145">
        <f t="shared" si="92"/>
        <v>24.562572059999997</v>
      </c>
      <c r="BV18" s="95">
        <f t="shared" si="93"/>
        <v>0</v>
      </c>
      <c r="BW18" s="95">
        <f t="shared" si="94"/>
        <v>24.562572059999997</v>
      </c>
      <c r="BX18" s="95">
        <f t="shared" si="95"/>
        <v>140.08013799999998</v>
      </c>
      <c r="BY18" s="95">
        <f t="shared" si="95"/>
        <v>3.3125670462287107</v>
      </c>
      <c r="BZ18" s="98">
        <f t="shared" si="95"/>
        <v>3.0178210000000001</v>
      </c>
      <c r="CA18" s="127">
        <f t="shared" si="30"/>
        <v>3</v>
      </c>
      <c r="CB18" s="127">
        <f>CA18-[1]春夏货架不含3nka!P18</f>
        <v>0</v>
      </c>
      <c r="CC18" s="127">
        <f>CA18-春夏货架!CA18</f>
        <v>-21.562572059999997</v>
      </c>
    </row>
    <row r="19" spans="1:81" s="127" customFormat="1" outlineLevel="1" x14ac:dyDescent="0.4">
      <c r="A19" s="129" t="s">
        <v>40</v>
      </c>
      <c r="B19" s="130" t="s">
        <v>12</v>
      </c>
      <c r="C19" s="114">
        <v>-9.9999999999999995E-7</v>
      </c>
      <c r="D19" s="115">
        <v>14.023585000000001</v>
      </c>
      <c r="E19" s="116">
        <f t="shared" si="1"/>
        <v>-9.9999999999999995E-7</v>
      </c>
      <c r="F19" s="117">
        <f t="shared" si="67"/>
        <v>-9.9999999999999995E-7</v>
      </c>
      <c r="G19" s="93">
        <v>0.23396199999999998</v>
      </c>
      <c r="H19" s="94"/>
      <c r="I19" s="95">
        <f t="shared" si="68"/>
        <v>0.23396199999999998</v>
      </c>
      <c r="J19" s="94">
        <v>179.55</v>
      </c>
      <c r="K19" s="94">
        <f t="shared" si="69"/>
        <v>0.23396199999999998</v>
      </c>
      <c r="L19" s="92">
        <f t="shared" si="70"/>
        <v>0.23396199999999998</v>
      </c>
      <c r="M19" s="93">
        <v>0.109365</v>
      </c>
      <c r="N19" s="94"/>
      <c r="O19" s="95">
        <f t="shared" si="71"/>
        <v>0.109365</v>
      </c>
      <c r="P19" s="94">
        <v>-23.413726</v>
      </c>
      <c r="Q19" s="94">
        <f t="shared" si="72"/>
        <v>0.109365</v>
      </c>
      <c r="R19" s="92">
        <f t="shared" si="73"/>
        <v>0.109365</v>
      </c>
      <c r="S19" s="93"/>
      <c r="T19" s="94"/>
      <c r="U19" s="95">
        <f t="shared" si="74"/>
        <v>0</v>
      </c>
      <c r="V19" s="94">
        <v>-5.4758250000000004</v>
      </c>
      <c r="W19" s="96">
        <f t="shared" si="75"/>
        <v>0</v>
      </c>
      <c r="X19" s="92">
        <f t="shared" si="76"/>
        <v>0</v>
      </c>
      <c r="Y19" s="93">
        <v>25.062038000000001</v>
      </c>
      <c r="Z19" s="94"/>
      <c r="AA19" s="95">
        <f t="shared" si="77"/>
        <v>25.062038000000001</v>
      </c>
      <c r="AB19" s="94">
        <v>-9</v>
      </c>
      <c r="AC19" s="96">
        <f t="shared" si="78"/>
        <v>25.062038000000001</v>
      </c>
      <c r="AD19" s="92">
        <f t="shared" si="79"/>
        <v>25.062038000000001</v>
      </c>
      <c r="AE19" s="93">
        <v>0</v>
      </c>
      <c r="AF19" s="94"/>
      <c r="AG19" s="95">
        <f t="shared" si="80"/>
        <v>0</v>
      </c>
      <c r="AH19" s="94">
        <v>-4.3741749999999948</v>
      </c>
      <c r="AI19" s="96">
        <f t="shared" si="81"/>
        <v>0</v>
      </c>
      <c r="AJ19" s="92">
        <f t="shared" si="82"/>
        <v>0</v>
      </c>
      <c r="AK19" s="93">
        <v>112.02735800000001</v>
      </c>
      <c r="AL19" s="94"/>
      <c r="AM19" s="95">
        <f t="shared" si="83"/>
        <v>112.02735800000001</v>
      </c>
      <c r="AN19" s="94">
        <f>[5]春夏撤出合计!$BC$76/10000</f>
        <v>-2.2666000000000159</v>
      </c>
      <c r="AO19" s="96">
        <f>SUM([2]春夏合计!$J$61:$J$66)</f>
        <v>10</v>
      </c>
      <c r="AP19" s="92">
        <f>SUM([2]春夏合计!$J$61:$J$66)</f>
        <v>10</v>
      </c>
      <c r="AQ19" s="93">
        <v>2.6235849999999998</v>
      </c>
      <c r="AR19" s="94"/>
      <c r="AS19" s="95">
        <f t="shared" si="84"/>
        <v>2.6235849999999998</v>
      </c>
      <c r="AT19" s="94">
        <f>[5]春夏撤出合计!$BD$76/10000</f>
        <v>-4.5365419999999856</v>
      </c>
      <c r="AU19" s="96">
        <f t="shared" si="85"/>
        <v>0</v>
      </c>
      <c r="AV19" s="92">
        <f>SUM([2]春夏合计!$K$61:$K$66)</f>
        <v>0</v>
      </c>
      <c r="AW19" s="93">
        <v>1.0688679999999999</v>
      </c>
      <c r="AX19" s="94"/>
      <c r="AY19" s="95">
        <f t="shared" si="86"/>
        <v>1.0688679999999999</v>
      </c>
      <c r="AZ19" s="94">
        <f>[5]春夏撤出合计!$BE$76/10000</f>
        <v>-15.275553000000009</v>
      </c>
      <c r="BA19" s="96">
        <f t="shared" si="87"/>
        <v>80</v>
      </c>
      <c r="BB19" s="92">
        <f>SUM([2]春夏合计!$L$61:$L$66)</f>
        <v>80</v>
      </c>
      <c r="BC19" s="93">
        <v>2.3320750000000001</v>
      </c>
      <c r="BD19" s="94"/>
      <c r="BE19" s="95">
        <f t="shared" si="88"/>
        <v>2.3320750000000001</v>
      </c>
      <c r="BF19" s="94">
        <f>[5]春夏撤出合计!$BF$76/10000</f>
        <v>-14.962246999999985</v>
      </c>
      <c r="BG19" s="96">
        <f t="shared" si="89"/>
        <v>10</v>
      </c>
      <c r="BH19" s="92">
        <f>SUM([2]春夏合计!$M$61:$M$66)</f>
        <v>10</v>
      </c>
      <c r="BI19" s="93">
        <v>4.8584910000000008</v>
      </c>
      <c r="BJ19" s="94"/>
      <c r="BK19" s="95">
        <f t="shared" si="90"/>
        <v>4.8584910000000008</v>
      </c>
      <c r="BL19" s="94">
        <f>[5]春夏撤出合计!$BG$76/10000</f>
        <v>-6.3774160000000037</v>
      </c>
      <c r="BM19" s="96">
        <f t="shared" si="96"/>
        <v>0</v>
      </c>
      <c r="BN19" s="92">
        <f>SUM([2]春夏合计!$N$61:$N$66)</f>
        <v>0</v>
      </c>
      <c r="BO19" s="93">
        <v>8.8580000000000005</v>
      </c>
      <c r="BP19" s="94">
        <v>0</v>
      </c>
      <c r="BQ19" s="95">
        <f t="shared" si="91"/>
        <v>8.8580000000000005</v>
      </c>
      <c r="BR19" s="94">
        <f>[5]春夏撤出合计!$BH$76/10000</f>
        <v>-99.831992</v>
      </c>
      <c r="BS19" s="96">
        <f>BT19</f>
        <v>150</v>
      </c>
      <c r="BT19" s="92">
        <f>SUM([2]春夏合计!$O$61:$O$66)</f>
        <v>150</v>
      </c>
      <c r="BU19" s="145">
        <f t="shared" si="92"/>
        <v>157.17374100000001</v>
      </c>
      <c r="BV19" s="95">
        <f t="shared" si="93"/>
        <v>0</v>
      </c>
      <c r="BW19" s="95">
        <f t="shared" si="94"/>
        <v>157.17374100000001</v>
      </c>
      <c r="BX19" s="95">
        <f t="shared" si="95"/>
        <v>8.0595089999999772</v>
      </c>
      <c r="BY19" s="95">
        <f t="shared" si="95"/>
        <v>275.40536400000002</v>
      </c>
      <c r="BZ19" s="98">
        <f t="shared" si="95"/>
        <v>275.40536400000002</v>
      </c>
      <c r="CA19" s="127">
        <f t="shared" si="30"/>
        <v>250</v>
      </c>
      <c r="CB19" s="127">
        <f>CA19-[1]春夏货架不含3nka!P19</f>
        <v>0</v>
      </c>
      <c r="CC19" s="127">
        <f>CA19-春夏货架!CA19</f>
        <v>54.950355999999999</v>
      </c>
    </row>
    <row r="20" spans="1:81" s="127" customFormat="1" outlineLevel="1" x14ac:dyDescent="0.4">
      <c r="A20" s="129" t="s">
        <v>41</v>
      </c>
      <c r="B20" s="130" t="s">
        <v>11</v>
      </c>
      <c r="C20" s="114">
        <v>471.84572800000001</v>
      </c>
      <c r="D20" s="115">
        <v>504.57512100000002</v>
      </c>
      <c r="E20" s="116">
        <f t="shared" si="1"/>
        <v>471.84572800000001</v>
      </c>
      <c r="F20" s="117">
        <f t="shared" si="67"/>
        <v>471.84572800000001</v>
      </c>
      <c r="G20" s="93">
        <v>331.790594</v>
      </c>
      <c r="H20" s="94"/>
      <c r="I20" s="95">
        <f t="shared" si="68"/>
        <v>331.790594</v>
      </c>
      <c r="J20" s="94">
        <v>232.34474599999999</v>
      </c>
      <c r="K20" s="94">
        <f t="shared" si="69"/>
        <v>331.790594</v>
      </c>
      <c r="L20" s="92">
        <f t="shared" si="70"/>
        <v>331.790594</v>
      </c>
      <c r="M20" s="93">
        <v>253.80596699999998</v>
      </c>
      <c r="N20" s="122"/>
      <c r="O20" s="95">
        <f t="shared" si="71"/>
        <v>253.80596699999998</v>
      </c>
      <c r="P20" s="94">
        <v>502.05419499999999</v>
      </c>
      <c r="Q20" s="94">
        <f t="shared" si="72"/>
        <v>253.80596699999998</v>
      </c>
      <c r="R20" s="92">
        <f t="shared" si="73"/>
        <v>253.80596699999998</v>
      </c>
      <c r="S20" s="93">
        <v>434.99865199999994</v>
      </c>
      <c r="T20" s="94"/>
      <c r="U20" s="95">
        <f t="shared" si="74"/>
        <v>434.99865199999994</v>
      </c>
      <c r="V20" s="94">
        <v>761.80314799999974</v>
      </c>
      <c r="W20" s="96">
        <f t="shared" si="75"/>
        <v>434.99865199999994</v>
      </c>
      <c r="X20" s="92">
        <f t="shared" si="76"/>
        <v>434.99865199999994</v>
      </c>
      <c r="Y20" s="93">
        <v>309.87622299999992</v>
      </c>
      <c r="Z20" s="94"/>
      <c r="AA20" s="95">
        <f t="shared" si="77"/>
        <v>309.87622299999992</v>
      </c>
      <c r="AB20" s="94">
        <v>657.20108700000003</v>
      </c>
      <c r="AC20" s="96">
        <f t="shared" si="78"/>
        <v>309.87622299999992</v>
      </c>
      <c r="AD20" s="92">
        <f t="shared" si="79"/>
        <v>309.87622299999992</v>
      </c>
      <c r="AE20" s="93">
        <v>391.96687700000001</v>
      </c>
      <c r="AF20" s="94"/>
      <c r="AG20" s="95">
        <f t="shared" si="80"/>
        <v>391.96687700000001</v>
      </c>
      <c r="AH20" s="94">
        <v>439.50819899999982</v>
      </c>
      <c r="AI20" s="96">
        <f t="shared" si="81"/>
        <v>391.96687700000001</v>
      </c>
      <c r="AJ20" s="92">
        <f t="shared" si="82"/>
        <v>391.96687700000001</v>
      </c>
      <c r="AK20" s="93">
        <v>400.31417199999999</v>
      </c>
      <c r="AL20" s="94"/>
      <c r="AM20" s="95">
        <f t="shared" si="83"/>
        <v>400.31417199999999</v>
      </c>
      <c r="AN20" s="94">
        <f>[5]春夏撤出合计!$BC$83/10000</f>
        <v>391.01131500000002</v>
      </c>
      <c r="AO20" s="96">
        <f>SUM([2]春夏合计!$J$67:$J$72)</f>
        <v>370.94897011727363</v>
      </c>
      <c r="AP20" s="92">
        <f>SUM([2]春夏合计!$J$67:$J$72)</f>
        <v>370.94897011727363</v>
      </c>
      <c r="AQ20" s="93">
        <v>424.20588700000002</v>
      </c>
      <c r="AR20" s="94"/>
      <c r="AS20" s="95">
        <f t="shared" si="84"/>
        <v>424.20588700000002</v>
      </c>
      <c r="AT20" s="94">
        <f>[5]春夏撤出合计!$BD$83/10000</f>
        <v>732.733878</v>
      </c>
      <c r="AU20" s="96">
        <f t="shared" si="85"/>
        <v>250.20484810753476</v>
      </c>
      <c r="AV20" s="92">
        <f>SUM([2]春夏合计!$K$67:$K$72)</f>
        <v>250.20484810753476</v>
      </c>
      <c r="AW20" s="93">
        <v>378.58044000000001</v>
      </c>
      <c r="AX20" s="94"/>
      <c r="AY20" s="95">
        <f t="shared" si="86"/>
        <v>378.58044000000001</v>
      </c>
      <c r="AZ20" s="94">
        <f>[5]春夏撤出合计!$BE$83/10000</f>
        <v>367.29872499999993</v>
      </c>
      <c r="BA20" s="96">
        <f t="shared" si="87"/>
        <v>294.10850467876179</v>
      </c>
      <c r="BB20" s="92">
        <f>SUM([2]春夏合计!$L$67:$L$72)</f>
        <v>294.10850467876179</v>
      </c>
      <c r="BC20" s="93">
        <v>446.35753899999997</v>
      </c>
      <c r="BD20" s="94"/>
      <c r="BE20" s="95">
        <f t="shared" si="88"/>
        <v>446.35753899999997</v>
      </c>
      <c r="BF20" s="94">
        <f>[5]春夏撤出合计!$BF$83/10000</f>
        <v>534.09824700000001</v>
      </c>
      <c r="BG20" s="96">
        <f t="shared" si="89"/>
        <v>311.80484810753478</v>
      </c>
      <c r="BH20" s="92">
        <f>SUM([2]春夏合计!$M$67:$M$72)</f>
        <v>311.80484810753478</v>
      </c>
      <c r="BI20" s="93">
        <v>447.67559699999987</v>
      </c>
      <c r="BJ20" s="94"/>
      <c r="BK20" s="95">
        <f t="shared" si="90"/>
        <v>447.67559699999987</v>
      </c>
      <c r="BL20" s="94">
        <f>[5]春夏撤出合计!$BG$83/10000</f>
        <v>434.95528400000006</v>
      </c>
      <c r="BM20" s="96">
        <f>BN20+54.5847054308215-7.03470543082152</f>
        <v>339.35484810753474</v>
      </c>
      <c r="BN20" s="92">
        <f>SUM([2]春夏合计!$N$67:$N$72)</f>
        <v>291.80484810753478</v>
      </c>
      <c r="BO20" s="93">
        <v>642.80141100000003</v>
      </c>
      <c r="BP20" s="94">
        <v>0</v>
      </c>
      <c r="BQ20" s="95">
        <f t="shared" si="91"/>
        <v>642.80141100000003</v>
      </c>
      <c r="BR20" s="94">
        <f>[5]春夏撤出合计!$BH$83/10000</f>
        <v>476.24875699999996</v>
      </c>
      <c r="BS20" s="96">
        <f>'[3]表2.2 变动执行预算-非项目-春夏'!$L$61+'[3]表2.2 变动执行预算-非项目-春夏'!$L$63+'[3]表2.2 变动执行预算-非项目-春夏'!$L$64+20+'[3]执行预算审核表-自然堂'!$E$25</f>
        <v>524.96728644206007</v>
      </c>
      <c r="BT20" s="92">
        <f>SUM([2]春夏合计!$O$67:$O$72)</f>
        <v>307.7757546656768</v>
      </c>
      <c r="BU20" s="145">
        <f t="shared" si="92"/>
        <v>4934.2190870000004</v>
      </c>
      <c r="BV20" s="95">
        <f t="shared" si="93"/>
        <v>0</v>
      </c>
      <c r="BW20" s="95">
        <f t="shared" si="94"/>
        <v>4934.2190870000004</v>
      </c>
      <c r="BX20" s="95">
        <f t="shared" si="95"/>
        <v>6033.8327019999997</v>
      </c>
      <c r="BY20" s="95">
        <f t="shared" si="95"/>
        <v>4285.6733465606994</v>
      </c>
      <c r="BZ20" s="98">
        <f t="shared" si="95"/>
        <v>4020.9318147843164</v>
      </c>
      <c r="CA20" s="127">
        <f t="shared" si="30"/>
        <v>1826.6477737843165</v>
      </c>
      <c r="CB20" s="127">
        <f>CA20-[1]春夏货架不含3nka!P20</f>
        <v>0</v>
      </c>
      <c r="CC20" s="127">
        <f>CA20-春夏货架!CA20</f>
        <v>-3111.446472215684</v>
      </c>
    </row>
    <row r="21" spans="1:81" s="127" customFormat="1" outlineLevel="1" x14ac:dyDescent="0.4">
      <c r="A21" s="129" t="s">
        <v>42</v>
      </c>
      <c r="B21" s="128" t="s">
        <v>177</v>
      </c>
      <c r="C21" s="114">
        <v>0</v>
      </c>
      <c r="D21" s="115">
        <v>0</v>
      </c>
      <c r="E21" s="116">
        <f t="shared" si="1"/>
        <v>0</v>
      </c>
      <c r="F21" s="117">
        <f t="shared" si="67"/>
        <v>0</v>
      </c>
      <c r="G21" s="93">
        <v>0</v>
      </c>
      <c r="H21" s="94"/>
      <c r="I21" s="95">
        <f t="shared" si="68"/>
        <v>0</v>
      </c>
      <c r="J21" s="94">
        <v>0.361068</v>
      </c>
      <c r="K21" s="94">
        <f t="shared" si="69"/>
        <v>0</v>
      </c>
      <c r="L21" s="92">
        <f t="shared" si="70"/>
        <v>0</v>
      </c>
      <c r="M21" s="93">
        <v>7.3254229999999998</v>
      </c>
      <c r="N21" s="94"/>
      <c r="O21" s="95">
        <f t="shared" si="71"/>
        <v>7.3254229999999998</v>
      </c>
      <c r="P21" s="94">
        <v>0</v>
      </c>
      <c r="Q21" s="94">
        <f t="shared" si="72"/>
        <v>7.3254229999999998</v>
      </c>
      <c r="R21" s="92">
        <f t="shared" si="73"/>
        <v>7.3254229999999998</v>
      </c>
      <c r="S21" s="93">
        <v>7.3197479999999997</v>
      </c>
      <c r="T21" s="94"/>
      <c r="U21" s="95">
        <f t="shared" si="74"/>
        <v>7.3197479999999997</v>
      </c>
      <c r="V21" s="94">
        <v>0</v>
      </c>
      <c r="W21" s="96">
        <f t="shared" si="75"/>
        <v>7.3197479999999997</v>
      </c>
      <c r="X21" s="92">
        <f t="shared" si="76"/>
        <v>7.3197479999999997</v>
      </c>
      <c r="Y21" s="93">
        <v>7.3683619999999994</v>
      </c>
      <c r="Z21" s="94"/>
      <c r="AA21" s="95">
        <f t="shared" si="77"/>
        <v>7.3683619999999994</v>
      </c>
      <c r="AB21" s="94">
        <v>0</v>
      </c>
      <c r="AC21" s="96">
        <f t="shared" si="78"/>
        <v>7.3683619999999994</v>
      </c>
      <c r="AD21" s="92">
        <f t="shared" si="79"/>
        <v>7.3683619999999994</v>
      </c>
      <c r="AE21" s="93">
        <v>14.767772000000001</v>
      </c>
      <c r="AF21" s="94"/>
      <c r="AG21" s="95">
        <f t="shared" si="80"/>
        <v>14.767772000000001</v>
      </c>
      <c r="AH21" s="94">
        <v>0</v>
      </c>
      <c r="AI21" s="96">
        <f t="shared" si="81"/>
        <v>14.767772000000001</v>
      </c>
      <c r="AJ21" s="92">
        <f t="shared" si="82"/>
        <v>14.767772000000001</v>
      </c>
      <c r="AK21" s="93">
        <v>0</v>
      </c>
      <c r="AL21" s="94"/>
      <c r="AM21" s="95">
        <f t="shared" si="83"/>
        <v>0</v>
      </c>
      <c r="AN21" s="94">
        <f>[5]春夏撤出合计!$BC$84/10000</f>
        <v>0</v>
      </c>
      <c r="AO21" s="96"/>
      <c r="AP21" s="92"/>
      <c r="AQ21" s="93">
        <v>0</v>
      </c>
      <c r="AR21" s="94"/>
      <c r="AS21" s="95">
        <f t="shared" si="84"/>
        <v>0</v>
      </c>
      <c r="AT21" s="94">
        <f>[5]春夏撤出合计!$BD$84/10000</f>
        <v>0</v>
      </c>
      <c r="AU21" s="96">
        <f t="shared" si="85"/>
        <v>0</v>
      </c>
      <c r="AV21" s="92"/>
      <c r="AW21" s="93">
        <v>0</v>
      </c>
      <c r="AX21" s="94"/>
      <c r="AY21" s="95">
        <f t="shared" si="86"/>
        <v>0</v>
      </c>
      <c r="AZ21" s="94">
        <f>[5]春夏撤出合计!$BE$84/10000</f>
        <v>0</v>
      </c>
      <c r="BA21" s="96">
        <f t="shared" si="87"/>
        <v>0</v>
      </c>
      <c r="BB21" s="92"/>
      <c r="BC21" s="93"/>
      <c r="BD21" s="94"/>
      <c r="BE21" s="95">
        <f t="shared" si="88"/>
        <v>0</v>
      </c>
      <c r="BF21" s="94">
        <f>[5]春夏撤出合计!$BF$84/10000</f>
        <v>0</v>
      </c>
      <c r="BG21" s="96">
        <f t="shared" si="89"/>
        <v>0</v>
      </c>
      <c r="BH21" s="92"/>
      <c r="BI21" s="93">
        <v>0</v>
      </c>
      <c r="BJ21" s="94"/>
      <c r="BK21" s="95">
        <f t="shared" si="90"/>
        <v>0</v>
      </c>
      <c r="BL21" s="94">
        <f>[5]春夏撤出合计!$BG$84/10000</f>
        <v>0</v>
      </c>
      <c r="BM21" s="96">
        <f t="shared" si="96"/>
        <v>0</v>
      </c>
      <c r="BN21" s="92"/>
      <c r="BO21" s="93">
        <v>0</v>
      </c>
      <c r="BP21" s="94">
        <v>0</v>
      </c>
      <c r="BQ21" s="95">
        <f t="shared" si="91"/>
        <v>0</v>
      </c>
      <c r="BR21" s="94">
        <f>[5]春夏撤出合计!$BH$84/10000</f>
        <v>0</v>
      </c>
      <c r="BS21" s="96"/>
      <c r="BT21" s="92"/>
      <c r="BU21" s="145">
        <f t="shared" si="92"/>
        <v>36.781305000000003</v>
      </c>
      <c r="BV21" s="95">
        <f t="shared" si="93"/>
        <v>0</v>
      </c>
      <c r="BW21" s="95">
        <f t="shared" si="94"/>
        <v>36.781305000000003</v>
      </c>
      <c r="BX21" s="95">
        <f t="shared" si="95"/>
        <v>0.361068</v>
      </c>
      <c r="BY21" s="95">
        <f t="shared" si="95"/>
        <v>36.781305000000003</v>
      </c>
      <c r="BZ21" s="98">
        <f t="shared" si="95"/>
        <v>36.781305000000003</v>
      </c>
      <c r="CA21" s="127">
        <f t="shared" si="30"/>
        <v>0</v>
      </c>
      <c r="CB21" s="127">
        <f>CA21-[1]春夏货架不含3nka!P21</f>
        <v>-17.330065751202383</v>
      </c>
      <c r="CC21" s="127">
        <f>CA21-春夏货架!CA21</f>
        <v>-36.781305000000003</v>
      </c>
    </row>
    <row r="22" spans="1:81" s="127" customFormat="1" outlineLevel="1" x14ac:dyDescent="0.4">
      <c r="A22" s="129" t="s">
        <v>43</v>
      </c>
      <c r="B22" s="128" t="s">
        <v>178</v>
      </c>
      <c r="C22" s="114">
        <v>129.65095749999998</v>
      </c>
      <c r="D22" s="115">
        <v>45.935863000000005</v>
      </c>
      <c r="E22" s="116">
        <f t="shared" si="1"/>
        <v>129.65095749999998</v>
      </c>
      <c r="F22" s="117">
        <f t="shared" si="67"/>
        <v>129.65095749999998</v>
      </c>
      <c r="G22" s="93">
        <v>0</v>
      </c>
      <c r="H22" s="94"/>
      <c r="I22" s="95">
        <f t="shared" si="68"/>
        <v>0</v>
      </c>
      <c r="J22" s="94">
        <v>73.478881999999999</v>
      </c>
      <c r="K22" s="94">
        <f t="shared" si="69"/>
        <v>0</v>
      </c>
      <c r="L22" s="92">
        <f t="shared" si="70"/>
        <v>0</v>
      </c>
      <c r="M22" s="119">
        <f>春夏货架!M22</f>
        <v>110.208427</v>
      </c>
      <c r="N22" s="94"/>
      <c r="O22" s="95">
        <f t="shared" si="71"/>
        <v>110.208427</v>
      </c>
      <c r="P22" s="94">
        <v>2.2011910000000001</v>
      </c>
      <c r="Q22" s="94">
        <f t="shared" si="72"/>
        <v>110.208427</v>
      </c>
      <c r="R22" s="92">
        <f t="shared" si="73"/>
        <v>110.208427</v>
      </c>
      <c r="S22" s="119">
        <f>春夏货架!S22</f>
        <v>107.49004099999999</v>
      </c>
      <c r="T22" s="94"/>
      <c r="U22" s="95">
        <f t="shared" si="74"/>
        <v>107.49004099999999</v>
      </c>
      <c r="V22" s="94">
        <v>-20.372702</v>
      </c>
      <c r="W22" s="96">
        <f t="shared" si="75"/>
        <v>107.49004099999999</v>
      </c>
      <c r="X22" s="92">
        <f t="shared" si="76"/>
        <v>107.49004099999999</v>
      </c>
      <c r="Y22" s="119">
        <f>春夏货架!Y22</f>
        <v>116.9108615</v>
      </c>
      <c r="Z22" s="94"/>
      <c r="AA22" s="95">
        <f t="shared" si="77"/>
        <v>116.9108615</v>
      </c>
      <c r="AB22" s="94">
        <v>0</v>
      </c>
      <c r="AC22" s="96">
        <f t="shared" si="78"/>
        <v>116.9108615</v>
      </c>
      <c r="AD22" s="92">
        <f t="shared" si="79"/>
        <v>116.9108615</v>
      </c>
      <c r="AE22" s="119">
        <f>春夏货架!AE22</f>
        <v>100.261303</v>
      </c>
      <c r="AF22" s="94"/>
      <c r="AG22" s="95">
        <f t="shared" si="80"/>
        <v>100.261303</v>
      </c>
      <c r="AH22" s="94">
        <v>0</v>
      </c>
      <c r="AI22" s="96">
        <f t="shared" si="81"/>
        <v>100.261303</v>
      </c>
      <c r="AJ22" s="92">
        <f t="shared" si="82"/>
        <v>100.261303</v>
      </c>
      <c r="AK22" s="93">
        <v>30.295648111295101</v>
      </c>
      <c r="AL22" s="94"/>
      <c r="AM22" s="95">
        <f t="shared" si="83"/>
        <v>30.295648111295101</v>
      </c>
      <c r="AN22" s="94">
        <f>[5]春夏撤出合计!$BC$85/10000</f>
        <v>195.05994942999999</v>
      </c>
      <c r="AO22" s="96">
        <f>[2]春夏合计!$J$74+[2]春夏合计!$J$75</f>
        <v>36.568851509164951</v>
      </c>
      <c r="AP22" s="92">
        <f>[2]春夏合计!$J$74+[2]春夏合计!$J$75</f>
        <v>36.568851509164951</v>
      </c>
      <c r="AQ22" s="93">
        <v>33.235564621767821</v>
      </c>
      <c r="AR22" s="94"/>
      <c r="AS22" s="95">
        <f t="shared" si="84"/>
        <v>33.235564621767821</v>
      </c>
      <c r="AT22" s="94">
        <f>[5]春夏撤出合计!$BD$85/10000</f>
        <v>60.003774999999997</v>
      </c>
      <c r="AU22" s="96">
        <f t="shared" si="85"/>
        <v>40.404801405486069</v>
      </c>
      <c r="AV22" s="92">
        <f>[2]春夏合计!$K$74+[2]春夏合计!$K$75</f>
        <v>40.404801405486069</v>
      </c>
      <c r="AW22" s="93">
        <v>39.839521327299877</v>
      </c>
      <c r="AX22" s="94"/>
      <c r="AY22" s="95">
        <f t="shared" si="86"/>
        <v>39.839521327299877</v>
      </c>
      <c r="AZ22" s="94">
        <f>[5]春夏撤出合计!$BE$85/10000</f>
        <v>61.805219999999998</v>
      </c>
      <c r="BA22" s="96">
        <f t="shared" si="87"/>
        <v>40.404801405486069</v>
      </c>
      <c r="BB22" s="92">
        <f>[2]春夏合计!$L$74+[2]春夏合计!$L$75</f>
        <v>40.404801405486069</v>
      </c>
      <c r="BC22" s="93">
        <v>70.827823340000009</v>
      </c>
      <c r="BD22" s="94"/>
      <c r="BE22" s="95">
        <f t="shared" si="88"/>
        <v>70.827823340000009</v>
      </c>
      <c r="BF22" s="94">
        <f>[5]春夏撤出合计!$BF$85/10000</f>
        <v>69.973141876</v>
      </c>
      <c r="BG22" s="96">
        <f t="shared" si="89"/>
        <v>40.404801405486069</v>
      </c>
      <c r="BH22" s="92">
        <f>[2]春夏合计!$M$74+[2]春夏合计!$M$75</f>
        <v>40.404801405486069</v>
      </c>
      <c r="BI22" s="93">
        <v>52.541729230000008</v>
      </c>
      <c r="BJ22" s="94"/>
      <c r="BK22" s="95">
        <f t="shared" si="90"/>
        <v>52.541729230000008</v>
      </c>
      <c r="BL22" s="94">
        <f>[5]春夏撤出合计!$BG$85/10000</f>
        <v>71.064708999999993</v>
      </c>
      <c r="BM22" s="96">
        <f t="shared" si="96"/>
        <v>40.404801405486069</v>
      </c>
      <c r="BN22" s="92">
        <f>[2]春夏合计!$N$74+[2]春夏合计!$N$75</f>
        <v>40.404801405486069</v>
      </c>
      <c r="BO22" s="93">
        <v>108.72498521000003</v>
      </c>
      <c r="BP22" s="94">
        <v>0</v>
      </c>
      <c r="BQ22" s="95">
        <f t="shared" si="91"/>
        <v>108.72498521000003</v>
      </c>
      <c r="BR22" s="94">
        <f>[5]春夏撤出合计!$BH$85/10000</f>
        <v>141.08848303799999</v>
      </c>
      <c r="BS22" s="96">
        <f>[3]人资差旅分摊!$C$5+[2]春夏合计!$O$74</f>
        <v>75.408493601867065</v>
      </c>
      <c r="BT22" s="92">
        <f>[2]春夏合计!$O$74+[2]春夏合计!$O$75</f>
        <v>40.404801405486069</v>
      </c>
      <c r="BU22" s="145">
        <f t="shared" si="92"/>
        <v>899.98686184036285</v>
      </c>
      <c r="BV22" s="95">
        <f t="shared" si="93"/>
        <v>0</v>
      </c>
      <c r="BW22" s="95">
        <f t="shared" si="94"/>
        <v>899.98686184036285</v>
      </c>
      <c r="BX22" s="95">
        <f t="shared" si="95"/>
        <v>700.23851234400013</v>
      </c>
      <c r="BY22" s="95">
        <f t="shared" si="95"/>
        <v>838.11814073297614</v>
      </c>
      <c r="BZ22" s="98">
        <f t="shared" si="95"/>
        <v>803.11444853659521</v>
      </c>
      <c r="CA22" s="127">
        <f t="shared" si="30"/>
        <v>238.59285853659529</v>
      </c>
      <c r="CB22" s="127">
        <f>CA22-[1]春夏货架不含3nka!P22</f>
        <v>17.330065751202397</v>
      </c>
      <c r="CC22" s="127">
        <f>CA22-春夏货架!CA22</f>
        <v>-661.39400330376759</v>
      </c>
    </row>
    <row r="23" spans="1:81" s="127" customFormat="1" outlineLevel="1" x14ac:dyDescent="0.4">
      <c r="A23" s="129" t="s">
        <v>44</v>
      </c>
      <c r="B23" s="130" t="s">
        <v>10</v>
      </c>
      <c r="C23" s="114">
        <v>0</v>
      </c>
      <c r="D23" s="115">
        <v>0.97234599999999993</v>
      </c>
      <c r="E23" s="116">
        <f t="shared" si="1"/>
        <v>0</v>
      </c>
      <c r="F23" s="117">
        <f t="shared" si="67"/>
        <v>0</v>
      </c>
      <c r="G23" s="93">
        <v>0</v>
      </c>
      <c r="H23" s="94"/>
      <c r="I23" s="95">
        <f t="shared" si="68"/>
        <v>0</v>
      </c>
      <c r="J23" s="94">
        <v>0</v>
      </c>
      <c r="K23" s="94">
        <f t="shared" si="69"/>
        <v>0</v>
      </c>
      <c r="L23" s="92">
        <f t="shared" si="70"/>
        <v>0</v>
      </c>
      <c r="M23" s="93">
        <v>0</v>
      </c>
      <c r="N23" s="94"/>
      <c r="O23" s="95">
        <f t="shared" si="71"/>
        <v>0</v>
      </c>
      <c r="P23" s="94">
        <v>0.90027400000000002</v>
      </c>
      <c r="Q23" s="94">
        <f t="shared" si="72"/>
        <v>0</v>
      </c>
      <c r="R23" s="92">
        <f t="shared" si="73"/>
        <v>0</v>
      </c>
      <c r="S23" s="93"/>
      <c r="T23" s="94"/>
      <c r="U23" s="95">
        <f t="shared" si="74"/>
        <v>0</v>
      </c>
      <c r="V23" s="94">
        <v>0</v>
      </c>
      <c r="W23" s="96">
        <f t="shared" si="75"/>
        <v>0</v>
      </c>
      <c r="X23" s="92">
        <f t="shared" si="76"/>
        <v>0</v>
      </c>
      <c r="Y23" s="93"/>
      <c r="Z23" s="94"/>
      <c r="AA23" s="95">
        <f t="shared" si="77"/>
        <v>0</v>
      </c>
      <c r="AB23" s="94">
        <v>0</v>
      </c>
      <c r="AC23" s="96">
        <f t="shared" si="78"/>
        <v>0</v>
      </c>
      <c r="AD23" s="92">
        <f t="shared" si="79"/>
        <v>0</v>
      </c>
      <c r="AE23" s="93">
        <v>0</v>
      </c>
      <c r="AF23" s="94"/>
      <c r="AG23" s="95">
        <f t="shared" si="80"/>
        <v>0</v>
      </c>
      <c r="AH23" s="94">
        <v>0</v>
      </c>
      <c r="AI23" s="96">
        <f t="shared" si="81"/>
        <v>0</v>
      </c>
      <c r="AJ23" s="92">
        <f t="shared" si="82"/>
        <v>0</v>
      </c>
      <c r="AK23" s="93">
        <v>0</v>
      </c>
      <c r="AL23" s="94"/>
      <c r="AM23" s="95">
        <f t="shared" si="83"/>
        <v>0</v>
      </c>
      <c r="AN23" s="94">
        <f>[5]春夏撤出合计!$BC$89/10000</f>
        <v>0</v>
      </c>
      <c r="AO23" s="96">
        <f>[2]春夏合计!$J$77</f>
        <v>10.5</v>
      </c>
      <c r="AP23" s="92">
        <f>[2]春夏合计!$J$77</f>
        <v>10.5</v>
      </c>
      <c r="AQ23" s="93">
        <v>0</v>
      </c>
      <c r="AR23" s="94"/>
      <c r="AS23" s="95">
        <f t="shared" si="84"/>
        <v>0</v>
      </c>
      <c r="AT23" s="94">
        <f>[5]春夏撤出合计!$BD$89/10000</f>
        <v>0</v>
      </c>
      <c r="AU23" s="96">
        <f t="shared" si="85"/>
        <v>10.5</v>
      </c>
      <c r="AV23" s="92">
        <f>[2]春夏合计!$K$77</f>
        <v>10.5</v>
      </c>
      <c r="AW23" s="93">
        <v>0</v>
      </c>
      <c r="AX23" s="94"/>
      <c r="AY23" s="95">
        <f t="shared" si="86"/>
        <v>0</v>
      </c>
      <c r="AZ23" s="94">
        <f>[5]春夏撤出合计!$BE$89/10000</f>
        <v>0</v>
      </c>
      <c r="BA23" s="96">
        <f t="shared" si="87"/>
        <v>10.5</v>
      </c>
      <c r="BB23" s="92">
        <f>[2]春夏合计!$L$77</f>
        <v>10.5</v>
      </c>
      <c r="BC23" s="93">
        <v>4.3078999999999999E-2</v>
      </c>
      <c r="BD23" s="94"/>
      <c r="BE23" s="95">
        <f t="shared" si="88"/>
        <v>4.3078999999999999E-2</v>
      </c>
      <c r="BF23" s="94">
        <f>[5]春夏撤出合计!$BF$89/10000</f>
        <v>0</v>
      </c>
      <c r="BG23" s="96">
        <f t="shared" si="89"/>
        <v>10.5</v>
      </c>
      <c r="BH23" s="92">
        <f>[2]春夏合计!$M$77</f>
        <v>10.5</v>
      </c>
      <c r="BI23" s="93">
        <v>0.17868285999999997</v>
      </c>
      <c r="BJ23" s="94"/>
      <c r="BK23" s="95">
        <f t="shared" si="90"/>
        <v>0.17868285999999997</v>
      </c>
      <c r="BL23" s="94">
        <f>[5]春夏撤出合计!$BG$89/10000</f>
        <v>0</v>
      </c>
      <c r="BM23" s="96">
        <f t="shared" si="96"/>
        <v>10.5</v>
      </c>
      <c r="BN23" s="92">
        <f>[2]春夏合计!$N$77</f>
        <v>10.5</v>
      </c>
      <c r="BO23" s="93">
        <v>0.1262304561</v>
      </c>
      <c r="BP23" s="94">
        <v>0</v>
      </c>
      <c r="BQ23" s="95">
        <f t="shared" si="91"/>
        <v>0.1262304561</v>
      </c>
      <c r="BR23" s="94">
        <f>[5]春夏撤出合计!$BH$89/10000</f>
        <v>0</v>
      </c>
      <c r="BS23" s="96">
        <f>BT23</f>
        <v>10.5</v>
      </c>
      <c r="BT23" s="92">
        <f>[2]春夏合计!$O$77</f>
        <v>10.5</v>
      </c>
      <c r="BU23" s="145">
        <f t="shared" si="92"/>
        <v>0.34799231609999998</v>
      </c>
      <c r="BV23" s="95">
        <f t="shared" si="93"/>
        <v>0</v>
      </c>
      <c r="BW23" s="95">
        <f t="shared" si="94"/>
        <v>0.34799231609999998</v>
      </c>
      <c r="BX23" s="95">
        <f t="shared" si="95"/>
        <v>1.87262</v>
      </c>
      <c r="BY23" s="95">
        <f t="shared" si="95"/>
        <v>63</v>
      </c>
      <c r="BZ23" s="98">
        <f t="shared" si="95"/>
        <v>63</v>
      </c>
      <c r="CA23" s="127">
        <f t="shared" si="30"/>
        <v>63</v>
      </c>
      <c r="CB23" s="127">
        <f>CA23-[1]春夏货架不含3nka!P23</f>
        <v>0</v>
      </c>
      <c r="CC23" s="127">
        <f>CA23-春夏货架!CA23</f>
        <v>62.652007683900003</v>
      </c>
    </row>
    <row r="24" spans="1:81" s="127" customFormat="1" outlineLevel="1" x14ac:dyDescent="0.4">
      <c r="A24" s="132" t="s">
        <v>45</v>
      </c>
      <c r="B24" s="131" t="s">
        <v>7</v>
      </c>
      <c r="C24" s="114">
        <v>0.54142100000000171</v>
      </c>
      <c r="D24" s="115">
        <v>31.308874000000007</v>
      </c>
      <c r="E24" s="116">
        <f t="shared" si="1"/>
        <v>0.54142100000000171</v>
      </c>
      <c r="F24" s="117">
        <f t="shared" si="67"/>
        <v>0.54142100000000171</v>
      </c>
      <c r="G24" s="93">
        <v>2.5713369999999993</v>
      </c>
      <c r="H24" s="94"/>
      <c r="I24" s="95">
        <f t="shared" si="68"/>
        <v>2.5713369999999993</v>
      </c>
      <c r="J24" s="94">
        <v>20.547794</v>
      </c>
      <c r="K24" s="94">
        <f t="shared" si="69"/>
        <v>2.5713369999999993</v>
      </c>
      <c r="L24" s="92">
        <f t="shared" si="70"/>
        <v>2.5713369999999993</v>
      </c>
      <c r="M24" s="93">
        <v>7.9233440000000002</v>
      </c>
      <c r="N24" s="94"/>
      <c r="O24" s="95">
        <f t="shared" si="71"/>
        <v>7.9233440000000002</v>
      </c>
      <c r="P24" s="94">
        <v>42.358820000000001</v>
      </c>
      <c r="Q24" s="94">
        <f t="shared" si="72"/>
        <v>7.9233440000000002</v>
      </c>
      <c r="R24" s="92">
        <f t="shared" si="73"/>
        <v>7.9233440000000002</v>
      </c>
      <c r="S24" s="93">
        <v>7.1809039999999991</v>
      </c>
      <c r="T24" s="94"/>
      <c r="U24" s="95">
        <f t="shared" si="74"/>
        <v>7.1809039999999991</v>
      </c>
      <c r="V24" s="94">
        <v>14.331033999999999</v>
      </c>
      <c r="W24" s="96">
        <f t="shared" si="75"/>
        <v>7.1809039999999991</v>
      </c>
      <c r="X24" s="92">
        <f t="shared" si="76"/>
        <v>7.1809039999999991</v>
      </c>
      <c r="Y24" s="93">
        <v>8.7425280000000036</v>
      </c>
      <c r="Z24" s="94"/>
      <c r="AA24" s="95">
        <f t="shared" si="77"/>
        <v>8.7425280000000036</v>
      </c>
      <c r="AB24" s="94">
        <v>24.301186999999999</v>
      </c>
      <c r="AC24" s="96">
        <f t="shared" si="78"/>
        <v>8.7425280000000036</v>
      </c>
      <c r="AD24" s="92">
        <f t="shared" si="79"/>
        <v>8.7425280000000036</v>
      </c>
      <c r="AE24" s="93">
        <v>6.7422990000000018</v>
      </c>
      <c r="AF24" s="94"/>
      <c r="AG24" s="95">
        <f t="shared" si="80"/>
        <v>6.7422990000000018</v>
      </c>
      <c r="AH24" s="94">
        <v>16.342234000000001</v>
      </c>
      <c r="AI24" s="96">
        <f t="shared" si="81"/>
        <v>6.7422990000000018</v>
      </c>
      <c r="AJ24" s="92">
        <f t="shared" si="82"/>
        <v>6.7422990000000018</v>
      </c>
      <c r="AK24" s="93">
        <v>0.68316700000000041</v>
      </c>
      <c r="AL24" s="94"/>
      <c r="AM24" s="95">
        <f t="shared" si="83"/>
        <v>0.68316700000000041</v>
      </c>
      <c r="AN24" s="94">
        <f>[5]春夏撤出合计!$BC$91/10000</f>
        <v>7.8833550000000017</v>
      </c>
      <c r="AO24" s="96">
        <f>[2]春夏合计!$J$78</f>
        <v>16.669209508830381</v>
      </c>
      <c r="AP24" s="92">
        <f>[2]春夏合计!$J$78</f>
        <v>16.669209508830381</v>
      </c>
      <c r="AQ24" s="93">
        <v>9.975361999999997</v>
      </c>
      <c r="AR24" s="94"/>
      <c r="AS24" s="95">
        <f t="shared" si="84"/>
        <v>9.975361999999997</v>
      </c>
      <c r="AT24" s="94">
        <f>[5]春夏撤出合计!$BD$91/10000</f>
        <v>7.4055419999999996</v>
      </c>
      <c r="AU24" s="96">
        <f t="shared" si="85"/>
        <v>7.4619469026548675</v>
      </c>
      <c r="AV24" s="92">
        <f>[2]春夏合计!$K$78</f>
        <v>7.4619469026548675</v>
      </c>
      <c r="AW24" s="93">
        <v>10.456731</v>
      </c>
      <c r="AX24" s="94"/>
      <c r="AY24" s="95">
        <f t="shared" si="86"/>
        <v>10.456731</v>
      </c>
      <c r="AZ24" s="94">
        <f>[5]春夏撤出合计!$BE$91/10000</f>
        <v>10.993236000000001</v>
      </c>
      <c r="BA24" s="96">
        <f t="shared" si="87"/>
        <v>8.2619469026548682</v>
      </c>
      <c r="BB24" s="92">
        <f>[2]春夏合计!$L$78</f>
        <v>8.2619469026548682</v>
      </c>
      <c r="BC24" s="93">
        <v>23.694127349999999</v>
      </c>
      <c r="BD24" s="94"/>
      <c r="BE24" s="95">
        <f t="shared" si="88"/>
        <v>23.694127349999999</v>
      </c>
      <c r="BF24" s="94">
        <f>[5]春夏撤出合计!$BF$91/10000</f>
        <v>7.2514669999999981</v>
      </c>
      <c r="BG24" s="96">
        <f t="shared" si="89"/>
        <v>9.0619469026548671</v>
      </c>
      <c r="BH24" s="92">
        <f>[2]春夏合计!$M$78</f>
        <v>9.0619469026548671</v>
      </c>
      <c r="BI24" s="93">
        <v>10.11905125</v>
      </c>
      <c r="BJ24" s="94"/>
      <c r="BK24" s="95">
        <f t="shared" si="90"/>
        <v>10.11905125</v>
      </c>
      <c r="BL24" s="94">
        <f>[5]春夏撤出合计!$BG$91/10000</f>
        <v>7.7394229999999995</v>
      </c>
      <c r="BM24" s="96">
        <f t="shared" si="96"/>
        <v>9.0619469026548671</v>
      </c>
      <c r="BN24" s="92">
        <f>[2]春夏合计!$N$78</f>
        <v>9.0619469026548671</v>
      </c>
      <c r="BO24" s="93">
        <v>1.7692909556999998</v>
      </c>
      <c r="BP24" s="94">
        <v>0</v>
      </c>
      <c r="BQ24" s="95">
        <f t="shared" si="91"/>
        <v>1.7692909556999998</v>
      </c>
      <c r="BR24" s="94">
        <f>[5]春夏撤出合计!$BH$91/10000</f>
        <v>7.252959999999999</v>
      </c>
      <c r="BS24" s="96">
        <f>'[3]表1.年度预算工具 '!$R$45</f>
        <v>14.40389294403893</v>
      </c>
      <c r="BT24" s="92">
        <f>[2]春夏合计!$O$78</f>
        <v>9.0619469026548671</v>
      </c>
      <c r="BU24" s="145">
        <f t="shared" si="92"/>
        <v>90.399562555699987</v>
      </c>
      <c r="BV24" s="95">
        <f t="shared" si="93"/>
        <v>0</v>
      </c>
      <c r="BW24" s="95">
        <f t="shared" si="94"/>
        <v>90.399562555699987</v>
      </c>
      <c r="BX24" s="95">
        <f t="shared" si="95"/>
        <v>197.71592599999997</v>
      </c>
      <c r="BY24" s="95">
        <f t="shared" si="95"/>
        <v>98.622723063488777</v>
      </c>
      <c r="BZ24" s="98">
        <f t="shared" si="95"/>
        <v>93.280777022104715</v>
      </c>
      <c r="CA24" s="127">
        <f t="shared" si="30"/>
        <v>59.578944022104722</v>
      </c>
      <c r="CB24" s="127">
        <f>CA24-[1]春夏货架不含3nka!P24</f>
        <v>0</v>
      </c>
      <c r="CC24" s="127">
        <f>CA24-春夏货架!CA24</f>
        <v>-40.151384533595291</v>
      </c>
    </row>
    <row r="25" spans="1:81" s="127" customFormat="1" outlineLevel="1" x14ac:dyDescent="0.4">
      <c r="A25" s="132" t="s">
        <v>46</v>
      </c>
      <c r="B25" s="131" t="s">
        <v>19</v>
      </c>
      <c r="C25" s="114">
        <v>0.70781200000000066</v>
      </c>
      <c r="D25" s="115">
        <v>0</v>
      </c>
      <c r="E25" s="116">
        <f t="shared" si="1"/>
        <v>0.70781200000000066</v>
      </c>
      <c r="F25" s="117">
        <f t="shared" si="67"/>
        <v>0.70781200000000066</v>
      </c>
      <c r="G25" s="93">
        <v>0.70784499999999995</v>
      </c>
      <c r="H25" s="94"/>
      <c r="I25" s="95">
        <f t="shared" si="68"/>
        <v>0.70784499999999995</v>
      </c>
      <c r="J25" s="94">
        <v>0</v>
      </c>
      <c r="K25" s="94">
        <f t="shared" si="69"/>
        <v>0.70784499999999995</v>
      </c>
      <c r="L25" s="92">
        <f t="shared" si="70"/>
        <v>0.70784499999999995</v>
      </c>
      <c r="M25" s="93">
        <v>0</v>
      </c>
      <c r="N25" s="94"/>
      <c r="O25" s="95">
        <f t="shared" si="71"/>
        <v>0</v>
      </c>
      <c r="P25" s="94">
        <v>0</v>
      </c>
      <c r="Q25" s="94">
        <f t="shared" si="72"/>
        <v>0</v>
      </c>
      <c r="R25" s="92">
        <f t="shared" si="73"/>
        <v>0</v>
      </c>
      <c r="S25" s="93"/>
      <c r="T25" s="94"/>
      <c r="U25" s="95">
        <f t="shared" si="74"/>
        <v>0</v>
      </c>
      <c r="V25" s="94">
        <v>0</v>
      </c>
      <c r="W25" s="96">
        <f t="shared" si="75"/>
        <v>0</v>
      </c>
      <c r="X25" s="92">
        <f t="shared" si="76"/>
        <v>0</v>
      </c>
      <c r="Y25" s="93"/>
      <c r="Z25" s="94"/>
      <c r="AA25" s="95">
        <f t="shared" si="77"/>
        <v>0</v>
      </c>
      <c r="AB25" s="94">
        <v>0</v>
      </c>
      <c r="AC25" s="96">
        <f t="shared" si="78"/>
        <v>0</v>
      </c>
      <c r="AD25" s="92">
        <f t="shared" si="79"/>
        <v>0</v>
      </c>
      <c r="AE25" s="93">
        <v>0</v>
      </c>
      <c r="AF25" s="94"/>
      <c r="AG25" s="95">
        <f t="shared" si="80"/>
        <v>0</v>
      </c>
      <c r="AH25" s="94">
        <v>0</v>
      </c>
      <c r="AI25" s="96">
        <f t="shared" si="81"/>
        <v>0</v>
      </c>
      <c r="AJ25" s="92">
        <f t="shared" si="82"/>
        <v>0</v>
      </c>
      <c r="AK25" s="93">
        <v>0</v>
      </c>
      <c r="AL25" s="94"/>
      <c r="AM25" s="95">
        <f t="shared" si="83"/>
        <v>0</v>
      </c>
      <c r="AN25" s="94">
        <f>[5]春夏撤出合计!$BC$93/10000</f>
        <v>1.1817360000000003</v>
      </c>
      <c r="AO25" s="96">
        <f>[2]春夏合计!$J$79</f>
        <v>0</v>
      </c>
      <c r="AP25" s="92">
        <f>[2]春夏合计!$J$79</f>
        <v>0</v>
      </c>
      <c r="AQ25" s="93">
        <v>0</v>
      </c>
      <c r="AR25" s="94"/>
      <c r="AS25" s="95">
        <f t="shared" si="84"/>
        <v>0</v>
      </c>
      <c r="AT25" s="94">
        <f>[5]春夏撤出合计!$BD$93/10000</f>
        <v>0.77138700000000027</v>
      </c>
      <c r="AU25" s="96">
        <f t="shared" si="85"/>
        <v>0</v>
      </c>
      <c r="AV25" s="92">
        <f>[2]春夏合计!$K$79</f>
        <v>0</v>
      </c>
      <c r="AW25" s="93">
        <v>0</v>
      </c>
      <c r="AX25" s="94"/>
      <c r="AY25" s="95">
        <f t="shared" si="86"/>
        <v>0</v>
      </c>
      <c r="AZ25" s="94">
        <f>[5]春夏撤出合计!$BE$93/10000</f>
        <v>0.65105500000000061</v>
      </c>
      <c r="BA25" s="96">
        <f t="shared" si="87"/>
        <v>0</v>
      </c>
      <c r="BB25" s="92">
        <f>[2]春夏合计!$L$79</f>
        <v>0</v>
      </c>
      <c r="BC25" s="93">
        <v>4.7260399999999999E-3</v>
      </c>
      <c r="BD25" s="94"/>
      <c r="BE25" s="95">
        <f t="shared" si="88"/>
        <v>4.7260399999999999E-3</v>
      </c>
      <c r="BF25" s="94">
        <f>[5]春夏撤出合计!$BF$93/10000</f>
        <v>0.65103000000000022</v>
      </c>
      <c r="BG25" s="96">
        <f t="shared" si="89"/>
        <v>0</v>
      </c>
      <c r="BH25" s="92">
        <f>[2]春夏合计!$M$79</f>
        <v>0</v>
      </c>
      <c r="BI25" s="93">
        <v>0</v>
      </c>
      <c r="BJ25" s="94"/>
      <c r="BK25" s="95">
        <f t="shared" si="90"/>
        <v>0</v>
      </c>
      <c r="BL25" s="94">
        <f>[5]春夏撤出合计!$BG$93/10000</f>
        <v>0.65106100000000011</v>
      </c>
      <c r="BM25" s="96">
        <f t="shared" si="96"/>
        <v>0</v>
      </c>
      <c r="BN25" s="92">
        <f>[2]春夏合计!$N$79</f>
        <v>0</v>
      </c>
      <c r="BO25" s="93">
        <v>-0.19396216000000002</v>
      </c>
      <c r="BP25" s="94">
        <v>0</v>
      </c>
      <c r="BQ25" s="95">
        <f t="shared" si="91"/>
        <v>-0.19396216000000002</v>
      </c>
      <c r="BR25" s="94">
        <f>[5]春夏撤出合计!$BH$93/10000</f>
        <v>0.70781600000000022</v>
      </c>
      <c r="BS25" s="96"/>
      <c r="BT25" s="92">
        <f>[2]春夏合计!$O$79</f>
        <v>0</v>
      </c>
      <c r="BU25" s="145">
        <f t="shared" si="92"/>
        <v>1.2264208800000005</v>
      </c>
      <c r="BV25" s="95">
        <f t="shared" si="93"/>
        <v>0</v>
      </c>
      <c r="BW25" s="95">
        <f t="shared" si="94"/>
        <v>1.2264208800000005</v>
      </c>
      <c r="BX25" s="95">
        <f t="shared" si="95"/>
        <v>4.614085000000002</v>
      </c>
      <c r="BY25" s="95">
        <f t="shared" si="95"/>
        <v>1.4156570000000006</v>
      </c>
      <c r="BZ25" s="98">
        <f t="shared" si="95"/>
        <v>1.4156570000000006</v>
      </c>
      <c r="CA25" s="127">
        <f t="shared" si="30"/>
        <v>0</v>
      </c>
      <c r="CB25" s="127">
        <f>CA25-[1]春夏货架不含3nka!P25</f>
        <v>0</v>
      </c>
      <c r="CC25" s="127">
        <f>CA25-春夏货架!CA25</f>
        <v>-1.2264208799999998</v>
      </c>
    </row>
    <row r="26" spans="1:81" s="127" customFormat="1" outlineLevel="1" x14ac:dyDescent="0.4">
      <c r="A26" s="132" t="s">
        <v>47</v>
      </c>
      <c r="B26" s="131" t="s">
        <v>15</v>
      </c>
      <c r="C26" s="114">
        <v>0</v>
      </c>
      <c r="D26" s="115">
        <v>0</v>
      </c>
      <c r="E26" s="116">
        <f t="shared" si="1"/>
        <v>0</v>
      </c>
      <c r="F26" s="117">
        <f t="shared" si="67"/>
        <v>0</v>
      </c>
      <c r="G26" s="93">
        <v>0</v>
      </c>
      <c r="H26" s="94"/>
      <c r="I26" s="95">
        <f t="shared" si="68"/>
        <v>0</v>
      </c>
      <c r="J26" s="94">
        <v>0</v>
      </c>
      <c r="K26" s="94">
        <f t="shared" si="69"/>
        <v>0</v>
      </c>
      <c r="L26" s="92">
        <f t="shared" si="70"/>
        <v>0</v>
      </c>
      <c r="M26" s="93">
        <v>0</v>
      </c>
      <c r="N26" s="94"/>
      <c r="O26" s="95">
        <f t="shared" si="71"/>
        <v>0</v>
      </c>
      <c r="P26" s="94">
        <v>0</v>
      </c>
      <c r="Q26" s="94">
        <f t="shared" si="72"/>
        <v>0</v>
      </c>
      <c r="R26" s="92">
        <f t="shared" si="73"/>
        <v>0</v>
      </c>
      <c r="S26" s="93"/>
      <c r="T26" s="94"/>
      <c r="U26" s="95">
        <f t="shared" si="74"/>
        <v>0</v>
      </c>
      <c r="V26" s="94">
        <v>0</v>
      </c>
      <c r="W26" s="96">
        <f t="shared" si="75"/>
        <v>0</v>
      </c>
      <c r="X26" s="92">
        <f t="shared" si="76"/>
        <v>0</v>
      </c>
      <c r="Y26" s="93"/>
      <c r="Z26" s="94"/>
      <c r="AA26" s="95">
        <f t="shared" si="77"/>
        <v>0</v>
      </c>
      <c r="AB26" s="94">
        <v>0</v>
      </c>
      <c r="AC26" s="96">
        <f t="shared" si="78"/>
        <v>0</v>
      </c>
      <c r="AD26" s="92">
        <f t="shared" si="79"/>
        <v>0</v>
      </c>
      <c r="AE26" s="93">
        <v>0</v>
      </c>
      <c r="AF26" s="94"/>
      <c r="AG26" s="95">
        <f t="shared" si="80"/>
        <v>0</v>
      </c>
      <c r="AH26" s="94">
        <v>0</v>
      </c>
      <c r="AI26" s="96">
        <f t="shared" si="81"/>
        <v>0</v>
      </c>
      <c r="AJ26" s="92">
        <f t="shared" si="82"/>
        <v>0</v>
      </c>
      <c r="AK26" s="93">
        <v>0</v>
      </c>
      <c r="AL26" s="94"/>
      <c r="AM26" s="95">
        <f t="shared" si="83"/>
        <v>0</v>
      </c>
      <c r="AN26" s="94">
        <f>[5]春夏撤出合计!$BC$97/10000</f>
        <v>0</v>
      </c>
      <c r="AO26" s="96"/>
      <c r="AP26" s="92"/>
      <c r="AQ26" s="93">
        <v>0</v>
      </c>
      <c r="AR26" s="94"/>
      <c r="AS26" s="95">
        <f t="shared" si="84"/>
        <v>0</v>
      </c>
      <c r="AT26" s="94">
        <f>[5]春夏撤出合计!$BD$97/10000</f>
        <v>0</v>
      </c>
      <c r="AU26" s="96">
        <f t="shared" si="85"/>
        <v>0</v>
      </c>
      <c r="AV26" s="92"/>
      <c r="AW26" s="93">
        <v>0</v>
      </c>
      <c r="AX26" s="94"/>
      <c r="AY26" s="95">
        <f t="shared" si="86"/>
        <v>0</v>
      </c>
      <c r="AZ26" s="94">
        <f>[5]春夏撤出合计!$BE$97/10000</f>
        <v>0</v>
      </c>
      <c r="BA26" s="96">
        <f t="shared" si="87"/>
        <v>0</v>
      </c>
      <c r="BB26" s="92"/>
      <c r="BC26" s="93"/>
      <c r="BD26" s="94"/>
      <c r="BE26" s="95">
        <f t="shared" si="88"/>
        <v>0</v>
      </c>
      <c r="BF26" s="94">
        <f>[5]春夏撤出合计!$BF$97/10000</f>
        <v>0</v>
      </c>
      <c r="BG26" s="96">
        <f t="shared" si="89"/>
        <v>0</v>
      </c>
      <c r="BH26" s="92"/>
      <c r="BI26" s="93">
        <v>0</v>
      </c>
      <c r="BJ26" s="94"/>
      <c r="BK26" s="95">
        <f t="shared" si="90"/>
        <v>0</v>
      </c>
      <c r="BL26" s="94">
        <f>[5]春夏撤出合计!$BG$97/10000</f>
        <v>0</v>
      </c>
      <c r="BM26" s="96">
        <f t="shared" si="96"/>
        <v>0</v>
      </c>
      <c r="BN26" s="92"/>
      <c r="BO26" s="93">
        <v>2.4000000000000001E-5</v>
      </c>
      <c r="BP26" s="94">
        <v>0</v>
      </c>
      <c r="BQ26" s="95">
        <f t="shared" si="91"/>
        <v>2.4000000000000001E-5</v>
      </c>
      <c r="BR26" s="94">
        <f>[5]春夏撤出合计!$BH$97/10000</f>
        <v>0</v>
      </c>
      <c r="BS26" s="96"/>
      <c r="BT26" s="92"/>
      <c r="BU26" s="145">
        <f t="shared" si="92"/>
        <v>2.4000000000000001E-5</v>
      </c>
      <c r="BV26" s="95">
        <f t="shared" si="93"/>
        <v>0</v>
      </c>
      <c r="BW26" s="95">
        <f t="shared" si="94"/>
        <v>2.4000000000000001E-5</v>
      </c>
      <c r="BX26" s="95">
        <f t="shared" si="95"/>
        <v>0</v>
      </c>
      <c r="BY26" s="95">
        <f t="shared" si="95"/>
        <v>0</v>
      </c>
      <c r="BZ26" s="98">
        <f t="shared" si="95"/>
        <v>0</v>
      </c>
      <c r="CA26" s="127">
        <f t="shared" si="30"/>
        <v>0</v>
      </c>
      <c r="CB26" s="127">
        <f>CA26-[1]春夏货架不含3nka!P26</f>
        <v>0</v>
      </c>
      <c r="CC26" s="127">
        <f>CA26-春夏货架!CA26</f>
        <v>-2.4000000000000001E-5</v>
      </c>
    </row>
    <row r="27" spans="1:81" s="127" customFormat="1" outlineLevel="1" x14ac:dyDescent="0.4">
      <c r="A27" s="132" t="s">
        <v>48</v>
      </c>
      <c r="B27" s="131" t="s">
        <v>33</v>
      </c>
      <c r="C27" s="114">
        <v>0</v>
      </c>
      <c r="D27" s="115">
        <v>0</v>
      </c>
      <c r="E27" s="116">
        <f t="shared" si="1"/>
        <v>0</v>
      </c>
      <c r="F27" s="117">
        <f t="shared" si="67"/>
        <v>0</v>
      </c>
      <c r="G27" s="93">
        <v>0</v>
      </c>
      <c r="H27" s="94"/>
      <c r="I27" s="95">
        <f t="shared" si="68"/>
        <v>0</v>
      </c>
      <c r="J27" s="94">
        <v>0</v>
      </c>
      <c r="K27" s="94">
        <f t="shared" si="69"/>
        <v>0</v>
      </c>
      <c r="L27" s="92">
        <f t="shared" si="70"/>
        <v>0</v>
      </c>
      <c r="M27" s="93">
        <v>0</v>
      </c>
      <c r="N27" s="94"/>
      <c r="O27" s="95">
        <f t="shared" si="71"/>
        <v>0</v>
      </c>
      <c r="P27" s="94">
        <v>0</v>
      </c>
      <c r="Q27" s="94">
        <f t="shared" si="72"/>
        <v>0</v>
      </c>
      <c r="R27" s="92">
        <f t="shared" si="73"/>
        <v>0</v>
      </c>
      <c r="S27" s="93"/>
      <c r="T27" s="94"/>
      <c r="U27" s="95">
        <f t="shared" si="74"/>
        <v>0</v>
      </c>
      <c r="V27" s="94">
        <v>0</v>
      </c>
      <c r="W27" s="96">
        <f t="shared" si="75"/>
        <v>0</v>
      </c>
      <c r="X27" s="92">
        <f t="shared" si="76"/>
        <v>0</v>
      </c>
      <c r="Y27" s="93"/>
      <c r="Z27" s="94"/>
      <c r="AA27" s="95">
        <f t="shared" si="77"/>
        <v>0</v>
      </c>
      <c r="AB27" s="94">
        <v>0</v>
      </c>
      <c r="AC27" s="96">
        <f t="shared" si="78"/>
        <v>0</v>
      </c>
      <c r="AD27" s="92">
        <f t="shared" si="79"/>
        <v>0</v>
      </c>
      <c r="AE27" s="93">
        <v>0</v>
      </c>
      <c r="AF27" s="94"/>
      <c r="AG27" s="95">
        <f t="shared" si="80"/>
        <v>0</v>
      </c>
      <c r="AH27" s="94">
        <v>0</v>
      </c>
      <c r="AI27" s="96">
        <f t="shared" si="81"/>
        <v>0</v>
      </c>
      <c r="AJ27" s="92">
        <f t="shared" si="82"/>
        <v>0</v>
      </c>
      <c r="AK27" s="93">
        <v>0</v>
      </c>
      <c r="AL27" s="94"/>
      <c r="AM27" s="95">
        <f t="shared" si="83"/>
        <v>0</v>
      </c>
      <c r="AN27" s="94"/>
      <c r="AO27" s="96"/>
      <c r="AP27" s="92"/>
      <c r="AQ27" s="93">
        <v>0</v>
      </c>
      <c r="AR27" s="94"/>
      <c r="AS27" s="95">
        <f t="shared" si="84"/>
        <v>0</v>
      </c>
      <c r="AT27" s="94"/>
      <c r="AU27" s="96">
        <f t="shared" si="85"/>
        <v>0</v>
      </c>
      <c r="AV27" s="92"/>
      <c r="AW27" s="93">
        <v>0</v>
      </c>
      <c r="AX27" s="94"/>
      <c r="AY27" s="95">
        <f t="shared" si="86"/>
        <v>0</v>
      </c>
      <c r="AZ27" s="94"/>
      <c r="BA27" s="96">
        <f t="shared" si="87"/>
        <v>0</v>
      </c>
      <c r="BB27" s="92"/>
      <c r="BC27" s="93"/>
      <c r="BD27" s="94"/>
      <c r="BE27" s="95">
        <f t="shared" si="88"/>
        <v>0</v>
      </c>
      <c r="BF27" s="94"/>
      <c r="BG27" s="96">
        <f t="shared" si="89"/>
        <v>0</v>
      </c>
      <c r="BH27" s="92"/>
      <c r="BI27" s="93">
        <v>0</v>
      </c>
      <c r="BJ27" s="94"/>
      <c r="BK27" s="95">
        <f t="shared" si="90"/>
        <v>0</v>
      </c>
      <c r="BL27" s="94"/>
      <c r="BM27" s="96">
        <f t="shared" si="96"/>
        <v>0</v>
      </c>
      <c r="BN27" s="92"/>
      <c r="BO27" s="93">
        <v>0</v>
      </c>
      <c r="BP27" s="94">
        <v>0</v>
      </c>
      <c r="BQ27" s="95">
        <f t="shared" si="91"/>
        <v>0</v>
      </c>
      <c r="BR27" s="94"/>
      <c r="BS27" s="96"/>
      <c r="BT27" s="92"/>
      <c r="BU27" s="145">
        <f t="shared" si="92"/>
        <v>0</v>
      </c>
      <c r="BV27" s="95">
        <f t="shared" si="93"/>
        <v>0</v>
      </c>
      <c r="BW27" s="95">
        <f t="shared" si="94"/>
        <v>0</v>
      </c>
      <c r="BX27" s="95">
        <f t="shared" si="95"/>
        <v>0</v>
      </c>
      <c r="BY27" s="95">
        <f t="shared" si="95"/>
        <v>0</v>
      </c>
      <c r="BZ27" s="98">
        <f t="shared" si="95"/>
        <v>0</v>
      </c>
      <c r="CA27" s="127">
        <f t="shared" si="30"/>
        <v>0</v>
      </c>
      <c r="CB27" s="127">
        <f>CA27-[1]春夏货架不含3nka!P27</f>
        <v>0</v>
      </c>
      <c r="CC27" s="127">
        <f>CA27-春夏货架!CA27</f>
        <v>0</v>
      </c>
    </row>
    <row r="28" spans="1:81" s="127" customFormat="1" outlineLevel="1" x14ac:dyDescent="0.4">
      <c r="A28" s="132" t="s">
        <v>49</v>
      </c>
      <c r="B28" s="131" t="s">
        <v>25</v>
      </c>
      <c r="C28" s="114">
        <v>37.330887999999931</v>
      </c>
      <c r="D28" s="115">
        <v>0.54940499999999992</v>
      </c>
      <c r="E28" s="116">
        <f t="shared" si="1"/>
        <v>37.330887999999931</v>
      </c>
      <c r="F28" s="117">
        <f t="shared" si="67"/>
        <v>37.330887999999931</v>
      </c>
      <c r="G28" s="93">
        <v>-0.75429999999999997</v>
      </c>
      <c r="H28" s="94"/>
      <c r="I28" s="95">
        <f t="shared" si="68"/>
        <v>-0.75429999999999997</v>
      </c>
      <c r="J28" s="94">
        <v>0</v>
      </c>
      <c r="K28" s="94">
        <f t="shared" si="69"/>
        <v>-0.75429999999999997</v>
      </c>
      <c r="L28" s="92">
        <f t="shared" si="70"/>
        <v>-0.75429999999999997</v>
      </c>
      <c r="M28" s="93">
        <v>19.232553999999993</v>
      </c>
      <c r="N28" s="94"/>
      <c r="O28" s="95">
        <f t="shared" si="71"/>
        <v>19.232553999999993</v>
      </c>
      <c r="P28" s="94">
        <v>1.444672</v>
      </c>
      <c r="Q28" s="94">
        <f t="shared" si="72"/>
        <v>19.232553999999993</v>
      </c>
      <c r="R28" s="92">
        <f>O28</f>
        <v>19.232553999999993</v>
      </c>
      <c r="S28" s="93">
        <v>21.999775</v>
      </c>
      <c r="T28" s="94"/>
      <c r="U28" s="95">
        <f t="shared" si="74"/>
        <v>21.999775</v>
      </c>
      <c r="V28" s="94">
        <v>0</v>
      </c>
      <c r="W28" s="96">
        <f t="shared" si="75"/>
        <v>21.999775</v>
      </c>
      <c r="X28" s="92">
        <f t="shared" si="76"/>
        <v>21.999775</v>
      </c>
      <c r="Y28" s="93">
        <v>38.251954999999988</v>
      </c>
      <c r="Z28" s="94"/>
      <c r="AA28" s="95">
        <f t="shared" si="77"/>
        <v>38.251954999999988</v>
      </c>
      <c r="AB28" s="94">
        <v>0</v>
      </c>
      <c r="AC28" s="96">
        <f t="shared" si="78"/>
        <v>38.251954999999988</v>
      </c>
      <c r="AD28" s="92">
        <f t="shared" si="79"/>
        <v>38.251954999999988</v>
      </c>
      <c r="AE28" s="93">
        <v>20.862541500000027</v>
      </c>
      <c r="AF28" s="94"/>
      <c r="AG28" s="95">
        <f t="shared" si="80"/>
        <v>20.862541500000027</v>
      </c>
      <c r="AH28" s="94">
        <v>3.6816000000000002E-2</v>
      </c>
      <c r="AI28" s="96">
        <f t="shared" si="81"/>
        <v>20.862541500000027</v>
      </c>
      <c r="AJ28" s="92">
        <f t="shared" si="82"/>
        <v>20.862541500000027</v>
      </c>
      <c r="AK28" s="93">
        <v>19.7194852759093</v>
      </c>
      <c r="AL28" s="94"/>
      <c r="AM28" s="95">
        <f t="shared" si="83"/>
        <v>19.7194852759093</v>
      </c>
      <c r="AN28" s="94">
        <f>[5]春夏撤出合计!$BC$102/10000</f>
        <v>89.644420460000006</v>
      </c>
      <c r="AO28" s="96">
        <f>SUM([2]春夏合计!$J$84:$J$87)</f>
        <v>23</v>
      </c>
      <c r="AP28" s="92">
        <f>SUM([2]春夏合计!$J$84:$J$87)</f>
        <v>23</v>
      </c>
      <c r="AQ28" s="93">
        <v>24.888478694096143</v>
      </c>
      <c r="AR28" s="94"/>
      <c r="AS28" s="95">
        <f t="shared" si="84"/>
        <v>24.888478694096143</v>
      </c>
      <c r="AT28" s="94">
        <f>[5]春夏撤出合计!$BD$102/10000</f>
        <v>23.891070000000003</v>
      </c>
      <c r="AU28" s="96">
        <f t="shared" si="85"/>
        <v>28</v>
      </c>
      <c r="AV28" s="92">
        <f>SUM([2]春夏合计!$K$84:$K$87)</f>
        <v>28</v>
      </c>
      <c r="AW28" s="93">
        <v>17.933334546591599</v>
      </c>
      <c r="AX28" s="94"/>
      <c r="AY28" s="95">
        <f t="shared" si="86"/>
        <v>17.933334546591599</v>
      </c>
      <c r="AZ28" s="94">
        <f>[5]春夏撤出合计!$BE$102/10000</f>
        <v>20.904169</v>
      </c>
      <c r="BA28" s="96">
        <f t="shared" si="87"/>
        <v>30</v>
      </c>
      <c r="BB28" s="92">
        <f>SUM([2]春夏合计!$L$84:$L$87)</f>
        <v>30</v>
      </c>
      <c r="BC28" s="93">
        <v>11.214121499999989</v>
      </c>
      <c r="BD28" s="94"/>
      <c r="BE28" s="95">
        <f t="shared" si="88"/>
        <v>11.214121499999989</v>
      </c>
      <c r="BF28" s="94">
        <f>[5]春夏撤出合计!$BF$102/10000</f>
        <v>17.178189360000001</v>
      </c>
      <c r="BG28" s="96">
        <f t="shared" si="89"/>
        <v>30.42</v>
      </c>
      <c r="BH28" s="92">
        <f>SUM([2]春夏合计!$M$84:$M$87)</f>
        <v>30.42</v>
      </c>
      <c r="BI28" s="93">
        <v>10.057111330000003</v>
      </c>
      <c r="BJ28" s="94"/>
      <c r="BK28" s="95">
        <f t="shared" si="90"/>
        <v>10.057111330000003</v>
      </c>
      <c r="BL28" s="94">
        <f>[5]春夏撤出合计!$BG$102/10000</f>
        <v>23.214226999999998</v>
      </c>
      <c r="BM28" s="96">
        <f t="shared" si="96"/>
        <v>25.73</v>
      </c>
      <c r="BN28" s="92">
        <f>SUM([2]春夏合计!$N$84:$N$87)</f>
        <v>25.73</v>
      </c>
      <c r="BO28" s="93">
        <v>12.499391478</v>
      </c>
      <c r="BP28" s="94">
        <v>0</v>
      </c>
      <c r="BQ28" s="95">
        <f t="shared" si="91"/>
        <v>12.499391478</v>
      </c>
      <c r="BR28" s="94">
        <f>[5]春夏撤出合计!$BH$102/10000</f>
        <v>34.836049835999994</v>
      </c>
      <c r="BS28" s="96">
        <f>[3]人资差旅分摊!$C$6+[2]春夏合计!$O$85+[2]春夏合计!$O$86+[2]春夏合计!$O$87</f>
        <v>21.753999999999998</v>
      </c>
      <c r="BT28" s="92">
        <f>SUM([2]春夏合计!$O$84:$O$87)</f>
        <v>22</v>
      </c>
      <c r="BU28" s="145">
        <f t="shared" si="92"/>
        <v>233.23533632459694</v>
      </c>
      <c r="BV28" s="95">
        <f t="shared" si="93"/>
        <v>0</v>
      </c>
      <c r="BW28" s="95">
        <f t="shared" si="94"/>
        <v>233.23533632459694</v>
      </c>
      <c r="BX28" s="95">
        <f t="shared" si="95"/>
        <v>211.69901865600002</v>
      </c>
      <c r="BY28" s="95">
        <f t="shared" si="95"/>
        <v>295.82741349999998</v>
      </c>
      <c r="BZ28" s="98">
        <f t="shared" si="95"/>
        <v>296.07341349999996</v>
      </c>
      <c r="CA28" s="127">
        <f t="shared" si="30"/>
        <v>159.15</v>
      </c>
      <c r="CB28" s="127">
        <f>CA28-[1]春夏货架不含3nka!P28</f>
        <v>0</v>
      </c>
      <c r="CC28" s="127">
        <f>CA28-春夏货架!CA28</f>
        <v>-74.762356324597022</v>
      </c>
    </row>
    <row r="29" spans="1:81" s="135" customFormat="1" x14ac:dyDescent="0.4">
      <c r="A29" s="133" t="s">
        <v>6</v>
      </c>
      <c r="B29" s="134"/>
      <c r="C29" s="100">
        <f>C9-C11</f>
        <v>-137.60908249999989</v>
      </c>
      <c r="D29" s="101">
        <f t="shared" ref="D29:BP29" si="97">D9-D11</f>
        <v>177.58445499999982</v>
      </c>
      <c r="E29" s="123">
        <f t="shared" si="1"/>
        <v>-137.60908249999989</v>
      </c>
      <c r="F29" s="99">
        <f t="shared" si="97"/>
        <v>-137.60908249999989</v>
      </c>
      <c r="G29" s="100">
        <f t="shared" si="97"/>
        <v>265.34800000000007</v>
      </c>
      <c r="H29" s="101">
        <f t="shared" si="97"/>
        <v>0</v>
      </c>
      <c r="I29" s="101">
        <f t="shared" si="97"/>
        <v>265.34800000000007</v>
      </c>
      <c r="J29" s="101">
        <f t="shared" si="97"/>
        <v>-528.33211299999994</v>
      </c>
      <c r="K29" s="101">
        <f t="shared" si="97"/>
        <v>265.34800000000007</v>
      </c>
      <c r="L29" s="99">
        <f t="shared" si="97"/>
        <v>265.34800000000007</v>
      </c>
      <c r="M29" s="100">
        <f t="shared" si="97"/>
        <v>-199.40466600000008</v>
      </c>
      <c r="N29" s="101">
        <f t="shared" si="97"/>
        <v>0</v>
      </c>
      <c r="O29" s="101">
        <f t="shared" si="97"/>
        <v>-199.40466600000008</v>
      </c>
      <c r="P29" s="101">
        <f t="shared" si="97"/>
        <v>273.52925599999992</v>
      </c>
      <c r="Q29" s="101">
        <f t="shared" si="97"/>
        <v>-199.40466600000008</v>
      </c>
      <c r="R29" s="99">
        <f t="shared" si="97"/>
        <v>-199.40466600000008</v>
      </c>
      <c r="S29" s="100">
        <f t="shared" si="97"/>
        <v>-245.06734899999992</v>
      </c>
      <c r="T29" s="101">
        <f t="shared" si="97"/>
        <v>0</v>
      </c>
      <c r="U29" s="101">
        <f t="shared" si="97"/>
        <v>-245.06734899999992</v>
      </c>
      <c r="V29" s="101">
        <f t="shared" si="97"/>
        <v>-194.70453799999973</v>
      </c>
      <c r="W29" s="102">
        <f t="shared" si="97"/>
        <v>-245.06734899999992</v>
      </c>
      <c r="X29" s="99">
        <f t="shared" si="97"/>
        <v>-245.06734899999992</v>
      </c>
      <c r="Y29" s="100">
        <f t="shared" si="97"/>
        <v>-131.63635249999993</v>
      </c>
      <c r="Z29" s="101">
        <f t="shared" si="97"/>
        <v>0</v>
      </c>
      <c r="AA29" s="101">
        <f t="shared" ref="AA29" si="98">AA9-AA11</f>
        <v>-131.63635249999993</v>
      </c>
      <c r="AB29" s="101">
        <f t="shared" si="97"/>
        <v>-181.35951100000011</v>
      </c>
      <c r="AC29" s="102">
        <f t="shared" si="97"/>
        <v>-131.63635249999993</v>
      </c>
      <c r="AD29" s="99">
        <f t="shared" si="97"/>
        <v>-131.63635249999993</v>
      </c>
      <c r="AE29" s="100">
        <f t="shared" si="97"/>
        <v>-145.64303550000011</v>
      </c>
      <c r="AF29" s="101">
        <f t="shared" si="97"/>
        <v>0</v>
      </c>
      <c r="AG29" s="101">
        <f t="shared" si="97"/>
        <v>-145.64303550000011</v>
      </c>
      <c r="AH29" s="101">
        <f t="shared" si="97"/>
        <v>179.39817900000014</v>
      </c>
      <c r="AI29" s="102">
        <f t="shared" si="97"/>
        <v>-145.64303550000011</v>
      </c>
      <c r="AJ29" s="99">
        <f t="shared" si="97"/>
        <v>-145.64303550000011</v>
      </c>
      <c r="AK29" s="100">
        <f t="shared" si="97"/>
        <v>-231.54685538720435</v>
      </c>
      <c r="AL29" s="101">
        <f t="shared" si="97"/>
        <v>0</v>
      </c>
      <c r="AM29" s="101">
        <f t="shared" si="97"/>
        <v>-231.54685538720435</v>
      </c>
      <c r="AN29" s="101">
        <f t="shared" si="97"/>
        <v>-150.55617589000008</v>
      </c>
      <c r="AO29" s="102">
        <f t="shared" si="97"/>
        <v>-176.24687385190958</v>
      </c>
      <c r="AP29" s="99">
        <f t="shared" si="97"/>
        <v>-176.24687385190958</v>
      </c>
      <c r="AQ29" s="100">
        <f t="shared" si="97"/>
        <v>-176.45379431586406</v>
      </c>
      <c r="AR29" s="101">
        <f t="shared" si="97"/>
        <v>0</v>
      </c>
      <c r="AS29" s="101">
        <f t="shared" si="97"/>
        <v>-176.45379431586406</v>
      </c>
      <c r="AT29" s="101">
        <f t="shared" ref="AT29" si="99">AT9-AT11</f>
        <v>-311.569076</v>
      </c>
      <c r="AU29" s="102">
        <f t="shared" si="97"/>
        <v>-135.33784894536603</v>
      </c>
      <c r="AV29" s="99">
        <f t="shared" si="97"/>
        <v>-135.33784894536603</v>
      </c>
      <c r="AW29" s="100">
        <f t="shared" si="97"/>
        <v>-98.767303873891478</v>
      </c>
      <c r="AX29" s="101">
        <f t="shared" si="97"/>
        <v>0</v>
      </c>
      <c r="AY29" s="101">
        <f t="shared" si="97"/>
        <v>-98.767303873891478</v>
      </c>
      <c r="AZ29" s="101">
        <f t="shared" ref="AZ29" si="100">AZ9-AZ11</f>
        <v>-2.775833999999918</v>
      </c>
      <c r="BA29" s="102">
        <f t="shared" si="97"/>
        <v>-181.47691477050529</v>
      </c>
      <c r="BB29" s="99">
        <f t="shared" si="97"/>
        <v>-181.47691477050529</v>
      </c>
      <c r="BC29" s="100">
        <f t="shared" si="97"/>
        <v>-39.571053230000075</v>
      </c>
      <c r="BD29" s="101">
        <f t="shared" si="97"/>
        <v>0</v>
      </c>
      <c r="BE29" s="101">
        <f t="shared" si="97"/>
        <v>-39.571053230000075</v>
      </c>
      <c r="BF29" s="101">
        <f t="shared" ref="BF29" si="101">BF9-BF11</f>
        <v>31.831947763999892</v>
      </c>
      <c r="BG29" s="102">
        <f t="shared" si="97"/>
        <v>-76.309178099057476</v>
      </c>
      <c r="BH29" s="99">
        <f t="shared" si="97"/>
        <v>-76.309178099057476</v>
      </c>
      <c r="BI29" s="100">
        <f t="shared" si="97"/>
        <v>15.413637330000142</v>
      </c>
      <c r="BJ29" s="101">
        <f t="shared" si="97"/>
        <v>0</v>
      </c>
      <c r="BK29" s="101">
        <f t="shared" si="97"/>
        <v>15.413637330000142</v>
      </c>
      <c r="BL29" s="101">
        <f t="shared" ref="BL29" si="102">BL9-BL11</f>
        <v>53.632905999999934</v>
      </c>
      <c r="BM29" s="102">
        <f t="shared" si="97"/>
        <v>-178.44326969474162</v>
      </c>
      <c r="BN29" s="99">
        <f t="shared" si="97"/>
        <v>-111.87929825102617</v>
      </c>
      <c r="BO29" s="100">
        <f t="shared" si="97"/>
        <v>292.311001693501</v>
      </c>
      <c r="BP29" s="101">
        <f t="shared" si="97"/>
        <v>0</v>
      </c>
      <c r="BQ29" s="101">
        <f t="shared" ref="BQ29" si="103">BQ9-BQ11</f>
        <v>292.311001693501</v>
      </c>
      <c r="BR29" s="101">
        <f t="shared" ref="BR29:BZ29" si="104">BR9-BR11</f>
        <v>-1473.5585418740002</v>
      </c>
      <c r="BS29" s="102">
        <f t="shared" si="104"/>
        <v>-283.49970144749125</v>
      </c>
      <c r="BT29" s="99">
        <f t="shared" si="104"/>
        <v>-204.69966412530903</v>
      </c>
      <c r="BU29" s="100">
        <f t="shared" si="104"/>
        <v>-832.62685328345924</v>
      </c>
      <c r="BV29" s="101">
        <f t="shared" si="104"/>
        <v>0</v>
      </c>
      <c r="BW29" s="101">
        <f t="shared" si="104"/>
        <v>-832.62685328345924</v>
      </c>
      <c r="BX29" s="101">
        <f t="shared" si="104"/>
        <v>-2126.879046</v>
      </c>
      <c r="BY29" s="101">
        <f t="shared" si="104"/>
        <v>-1625.3262723090702</v>
      </c>
      <c r="BZ29" s="99">
        <f t="shared" si="104"/>
        <v>-1479.9622635431733</v>
      </c>
      <c r="CA29" s="127">
        <f t="shared" si="30"/>
        <v>-885.94977804317352</v>
      </c>
      <c r="CB29" s="127">
        <f>CA29-[1]春夏货架不含3nka!P29</f>
        <v>0</v>
      </c>
      <c r="CC29" s="127">
        <f>CA29-春夏货架!CA29</f>
        <v>318.73053841727813</v>
      </c>
    </row>
    <row r="30" spans="1:81" s="127" customFormat="1" x14ac:dyDescent="0.4">
      <c r="A30" s="136" t="s">
        <v>150</v>
      </c>
      <c r="B30" s="126"/>
      <c r="C30" s="104">
        <f>SUM(C31:C46)</f>
        <v>207.93140699999995</v>
      </c>
      <c r="D30" s="105">
        <f t="shared" ref="D30:BN30" si="105">SUM(D31:D46)</f>
        <v>394.58959754446897</v>
      </c>
      <c r="E30" s="121">
        <f t="shared" si="1"/>
        <v>207.93140699999995</v>
      </c>
      <c r="F30" s="103">
        <f t="shared" si="105"/>
        <v>207.93140699999995</v>
      </c>
      <c r="G30" s="104">
        <f t="shared" si="105"/>
        <v>129.04900649999999</v>
      </c>
      <c r="H30" s="105">
        <f t="shared" si="105"/>
        <v>0</v>
      </c>
      <c r="I30" s="105">
        <f t="shared" si="105"/>
        <v>129.04900649999999</v>
      </c>
      <c r="J30" s="105">
        <f t="shared" si="105"/>
        <v>-187.36013680138032</v>
      </c>
      <c r="K30" s="105">
        <f t="shared" si="105"/>
        <v>129.04900649999999</v>
      </c>
      <c r="L30" s="103">
        <f t="shared" si="105"/>
        <v>129.04900649999999</v>
      </c>
      <c r="M30" s="104">
        <f t="shared" si="105"/>
        <v>129.21817200000001</v>
      </c>
      <c r="N30" s="105">
        <f t="shared" si="105"/>
        <v>0</v>
      </c>
      <c r="O30" s="105">
        <f t="shared" si="105"/>
        <v>129.21817200000001</v>
      </c>
      <c r="P30" s="105">
        <f t="shared" si="105"/>
        <v>297.45613729944449</v>
      </c>
      <c r="Q30" s="105">
        <f t="shared" si="105"/>
        <v>129.21817200000001</v>
      </c>
      <c r="R30" s="103">
        <f t="shared" si="105"/>
        <v>129.21817200000001</v>
      </c>
      <c r="S30" s="104">
        <f t="shared" si="105"/>
        <v>183.93283722000007</v>
      </c>
      <c r="T30" s="105">
        <f t="shared" si="105"/>
        <v>0</v>
      </c>
      <c r="U30" s="105">
        <f t="shared" si="105"/>
        <v>183.93283722000007</v>
      </c>
      <c r="V30" s="105">
        <f t="shared" si="105"/>
        <v>392.04533467376382</v>
      </c>
      <c r="W30" s="96">
        <f t="shared" si="105"/>
        <v>183.93283722000007</v>
      </c>
      <c r="X30" s="103">
        <f t="shared" si="105"/>
        <v>183.93283722000007</v>
      </c>
      <c r="Y30" s="104">
        <f t="shared" si="105"/>
        <v>145.47143588999998</v>
      </c>
      <c r="Z30" s="105">
        <f t="shared" si="105"/>
        <v>0</v>
      </c>
      <c r="AA30" s="105">
        <f t="shared" ref="AA30" si="106">SUM(AA31:AA46)</f>
        <v>145.47143588999998</v>
      </c>
      <c r="AB30" s="105">
        <f t="shared" si="105"/>
        <v>160.93919210403638</v>
      </c>
      <c r="AC30" s="96">
        <f t="shared" si="105"/>
        <v>145.47143588999998</v>
      </c>
      <c r="AD30" s="103">
        <f t="shared" si="105"/>
        <v>145.47143588999998</v>
      </c>
      <c r="AE30" s="104">
        <f t="shared" si="105"/>
        <v>130.34748737999996</v>
      </c>
      <c r="AF30" s="105">
        <f t="shared" si="105"/>
        <v>0</v>
      </c>
      <c r="AG30" s="105">
        <f t="shared" si="105"/>
        <v>130.34748737999996</v>
      </c>
      <c r="AH30" s="105">
        <f t="shared" si="105"/>
        <v>699.10737210487628</v>
      </c>
      <c r="AI30" s="96">
        <f t="shared" si="105"/>
        <v>130.34748737999996</v>
      </c>
      <c r="AJ30" s="103">
        <f t="shared" si="105"/>
        <v>130.34748737999996</v>
      </c>
      <c r="AK30" s="104">
        <f t="shared" si="105"/>
        <v>156.73208693999999</v>
      </c>
      <c r="AL30" s="105">
        <f t="shared" si="105"/>
        <v>0</v>
      </c>
      <c r="AM30" s="105">
        <f t="shared" si="105"/>
        <v>156.73208693999999</v>
      </c>
      <c r="AN30" s="105">
        <f t="shared" si="105"/>
        <v>895.24864299149772</v>
      </c>
      <c r="AO30" s="96">
        <f t="shared" si="105"/>
        <v>109.55425094235849</v>
      </c>
      <c r="AP30" s="103">
        <f t="shared" si="105"/>
        <v>109.55425094235849</v>
      </c>
      <c r="AQ30" s="104">
        <f t="shared" si="105"/>
        <v>99.682202070000002</v>
      </c>
      <c r="AR30" s="105">
        <f t="shared" si="105"/>
        <v>0</v>
      </c>
      <c r="AS30" s="105">
        <f t="shared" si="105"/>
        <v>99.682202070000002</v>
      </c>
      <c r="AT30" s="105">
        <f t="shared" si="105"/>
        <v>800.09318822283478</v>
      </c>
      <c r="AU30" s="96">
        <f t="shared" si="105"/>
        <v>157.88798113197169</v>
      </c>
      <c r="AV30" s="103">
        <f t="shared" si="105"/>
        <v>157.88798113197169</v>
      </c>
      <c r="AW30" s="104">
        <f t="shared" si="105"/>
        <v>130.88179103999997</v>
      </c>
      <c r="AX30" s="105">
        <f t="shared" si="105"/>
        <v>0</v>
      </c>
      <c r="AY30" s="105">
        <f t="shared" si="105"/>
        <v>130.88179103999997</v>
      </c>
      <c r="AZ30" s="105">
        <f t="shared" si="105"/>
        <v>892.79337837366529</v>
      </c>
      <c r="BA30" s="96">
        <f t="shared" si="105"/>
        <v>198.6199433951887</v>
      </c>
      <c r="BB30" s="103">
        <f t="shared" si="105"/>
        <v>198.6199433951887</v>
      </c>
      <c r="BC30" s="104">
        <f t="shared" si="105"/>
        <v>128.98086102000002</v>
      </c>
      <c r="BD30" s="105">
        <f t="shared" si="105"/>
        <v>0</v>
      </c>
      <c r="BE30" s="105">
        <f t="shared" si="105"/>
        <v>128.98086102000002</v>
      </c>
      <c r="BF30" s="105">
        <f t="shared" si="105"/>
        <v>854.22238041004721</v>
      </c>
      <c r="BG30" s="96">
        <f t="shared" si="105"/>
        <v>221.38745283008492</v>
      </c>
      <c r="BH30" s="103">
        <f t="shared" si="105"/>
        <v>221.38745283008492</v>
      </c>
      <c r="BI30" s="104">
        <f t="shared" si="105"/>
        <v>167.23459862999997</v>
      </c>
      <c r="BJ30" s="105">
        <f t="shared" si="105"/>
        <v>0</v>
      </c>
      <c r="BK30" s="105">
        <f t="shared" si="105"/>
        <v>167.23459862999997</v>
      </c>
      <c r="BL30" s="105">
        <f t="shared" si="105"/>
        <v>760.08760204252758</v>
      </c>
      <c r="BM30" s="96">
        <f t="shared" si="105"/>
        <v>253.00676603772547</v>
      </c>
      <c r="BN30" s="103">
        <f t="shared" si="105"/>
        <v>242.77365283017829</v>
      </c>
      <c r="BO30" s="104">
        <f t="shared" ref="BO30:BQ30" si="107">SUM(BO31:BO46)</f>
        <v>139.36760795700013</v>
      </c>
      <c r="BP30" s="105">
        <f t="shared" si="107"/>
        <v>0</v>
      </c>
      <c r="BQ30" s="105">
        <f t="shared" si="107"/>
        <v>139.36760795700013</v>
      </c>
      <c r="BR30" s="105">
        <f t="shared" ref="BR30:BZ30" si="108">SUM(BR31:BR46)</f>
        <v>992.50533414354311</v>
      </c>
      <c r="BS30" s="96">
        <f t="shared" si="108"/>
        <v>238.93039811310376</v>
      </c>
      <c r="BT30" s="103">
        <f t="shared" si="108"/>
        <v>160.86254716970754</v>
      </c>
      <c r="BU30" s="104">
        <f t="shared" ref="BU30" si="109">SUM(BU31:BU46)</f>
        <v>1748.8294936470002</v>
      </c>
      <c r="BV30" s="105">
        <f t="shared" si="108"/>
        <v>0</v>
      </c>
      <c r="BW30" s="105">
        <f t="shared" si="108"/>
        <v>1748.8294936470002</v>
      </c>
      <c r="BX30" s="105">
        <f t="shared" si="108"/>
        <v>6951.7280231093255</v>
      </c>
      <c r="BY30" s="105">
        <f t="shared" si="108"/>
        <v>2105.3371384404336</v>
      </c>
      <c r="BZ30" s="103">
        <f t="shared" si="108"/>
        <v>2017.0361742894902</v>
      </c>
      <c r="CA30" s="127">
        <f t="shared" si="30"/>
        <v>1091.0858282994895</v>
      </c>
      <c r="CC30" s="127">
        <f>CA30-春夏货架!CA30</f>
        <v>-657.74366534751061</v>
      </c>
    </row>
    <row r="31" spans="1:81" s="127" customFormat="1" outlineLevel="1" x14ac:dyDescent="0.4">
      <c r="A31" s="132" t="s">
        <v>50</v>
      </c>
      <c r="B31" s="131" t="s">
        <v>9</v>
      </c>
      <c r="C31" s="114">
        <v>0</v>
      </c>
      <c r="D31" s="115">
        <v>412.85484017306487</v>
      </c>
      <c r="E31" s="116">
        <f t="shared" si="1"/>
        <v>0</v>
      </c>
      <c r="F31" s="117">
        <f t="shared" ref="F31:F46" si="110">C31</f>
        <v>0</v>
      </c>
      <c r="G31" s="93">
        <v>4.7169809999999996</v>
      </c>
      <c r="H31" s="94"/>
      <c r="I31" s="95">
        <f t="shared" ref="I31:I46" si="111">SUM(G31:H31)</f>
        <v>4.7169809999999996</v>
      </c>
      <c r="J31" s="94">
        <v>-292.09714349251948</v>
      </c>
      <c r="K31" s="94">
        <f t="shared" ref="K31:K46" si="112">G31</f>
        <v>4.7169809999999996</v>
      </c>
      <c r="L31" s="92">
        <f t="shared" ref="L31:L46" si="113">G31</f>
        <v>4.7169809999999996</v>
      </c>
      <c r="M31" s="93">
        <v>11.910377499999999</v>
      </c>
      <c r="N31" s="94"/>
      <c r="O31" s="95">
        <f t="shared" ref="O31:O46" si="114">SUM(M31:N31)</f>
        <v>11.910377499999999</v>
      </c>
      <c r="P31" s="94">
        <v>78.311815525504258</v>
      </c>
      <c r="Q31" s="94">
        <f t="shared" ref="Q31:Q46" si="115">M31</f>
        <v>11.910377499999999</v>
      </c>
      <c r="R31" s="92">
        <f t="shared" ref="R31:R46" si="116">O31</f>
        <v>11.910377499999999</v>
      </c>
      <c r="S31" s="93">
        <v>82.932891360000028</v>
      </c>
      <c r="T31" s="94"/>
      <c r="U31" s="95">
        <f t="shared" ref="U31:U46" si="117">SUM(S31:T31)</f>
        <v>82.932891360000028</v>
      </c>
      <c r="V31" s="94">
        <v>162.76517210316572</v>
      </c>
      <c r="W31" s="96">
        <f t="shared" ref="W31:W46" si="118">U31</f>
        <v>82.932891360000028</v>
      </c>
      <c r="X31" s="92">
        <f t="shared" ref="X31:X46" si="119">U31</f>
        <v>82.932891360000028</v>
      </c>
      <c r="Y31" s="93">
        <v>0.59150948999998554</v>
      </c>
      <c r="Z31" s="94"/>
      <c r="AA31" s="95">
        <f t="shared" ref="AA31:AA46" si="120">SUM(Y31:Z31)</f>
        <v>0.59150948999998554</v>
      </c>
      <c r="AB31" s="94">
        <v>35.009363979494822</v>
      </c>
      <c r="AC31" s="96">
        <f t="shared" ref="AC31:AC46" si="121">AA31</f>
        <v>0.59150948999998554</v>
      </c>
      <c r="AD31" s="92">
        <f t="shared" ref="AD31:AD46" si="122">AA31</f>
        <v>0.59150948999998554</v>
      </c>
      <c r="AE31" s="106">
        <v>37.443793859999985</v>
      </c>
      <c r="AF31" s="94"/>
      <c r="AG31" s="95">
        <f t="shared" ref="AG31:AG46" si="123">SUM(AE31:AF31)</f>
        <v>37.443793859999985</v>
      </c>
      <c r="AH31" s="94">
        <v>425.05233631631154</v>
      </c>
      <c r="AI31" s="96">
        <f t="shared" ref="AI31:AI46" si="124">AG31</f>
        <v>37.443793859999985</v>
      </c>
      <c r="AJ31" s="92">
        <f t="shared" ref="AJ31:AJ46" si="125">AG31</f>
        <v>37.443793859999985</v>
      </c>
      <c r="AK31" s="139">
        <v>0.59150949000000086</v>
      </c>
      <c r="AL31" s="94"/>
      <c r="AM31" s="95">
        <f t="shared" ref="AM31:AM46" si="126">AK31</f>
        <v>0.59150949000000086</v>
      </c>
      <c r="AN31" s="94">
        <v>378.48383749026073</v>
      </c>
      <c r="AO31" s="96">
        <v>5.2924528301886786</v>
      </c>
      <c r="AP31" s="92">
        <f>[4]春夏美妆!AP31</f>
        <v>5.2924528301886786</v>
      </c>
      <c r="AQ31" s="93">
        <v>-0.52055948999999713</v>
      </c>
      <c r="AR31" s="94"/>
      <c r="AS31" s="95">
        <f t="shared" ref="AS31:AS46" si="127">AQ31</f>
        <v>-0.52055948999999713</v>
      </c>
      <c r="AT31" s="94">
        <v>685.68078885256443</v>
      </c>
      <c r="AU31" s="96">
        <v>25.528301886792455</v>
      </c>
      <c r="AV31" s="92">
        <f>[4]春夏美妆!AV31</f>
        <v>25.528301886792455</v>
      </c>
      <c r="AW31" s="93">
        <v>37.838609820000002</v>
      </c>
      <c r="AX31" s="94"/>
      <c r="AY31" s="95">
        <f t="shared" ref="AY31:AY46" si="128">AW31+AX31</f>
        <v>37.838609820000002</v>
      </c>
      <c r="AZ31" s="94">
        <v>634.57944694434207</v>
      </c>
      <c r="BA31" s="96">
        <v>75.339622641509436</v>
      </c>
      <c r="BB31" s="92">
        <f>[4]春夏美妆!BB31</f>
        <v>75.339622641509436</v>
      </c>
      <c r="BC31" s="93">
        <v>39.226601699999989</v>
      </c>
      <c r="BD31" s="94"/>
      <c r="BE31" s="95">
        <f t="shared" ref="BE31:BE46" si="129">BC31+BD31</f>
        <v>39.226601699999989</v>
      </c>
      <c r="BF31" s="94">
        <v>744.76009859761916</v>
      </c>
      <c r="BG31" s="96">
        <f t="shared" ref="BG31:BG46" si="130">BH31</f>
        <v>118.9245283018868</v>
      </c>
      <c r="BH31" s="92">
        <f>[4]春夏美妆!BH31</f>
        <v>118.9245283018868</v>
      </c>
      <c r="BI31" s="93">
        <v>72.829856219999968</v>
      </c>
      <c r="BJ31" s="106"/>
      <c r="BK31" s="95">
        <f t="shared" ref="BK31:BK46" si="131">BI31+BJ31</f>
        <v>72.829856219999968</v>
      </c>
      <c r="BL31" s="94">
        <v>261.1400590766728</v>
      </c>
      <c r="BM31" s="96">
        <v>89.037735849056617</v>
      </c>
      <c r="BN31" s="92">
        <f>[4]春夏美妆!BN31</f>
        <v>72.226415094339629</v>
      </c>
      <c r="BO31" s="93">
        <v>22.655925600000081</v>
      </c>
      <c r="BP31" s="94">
        <v>0</v>
      </c>
      <c r="BQ31" s="95">
        <f t="shared" ref="BQ31:BQ46" si="132">BP31+BO31</f>
        <v>22.655925600000081</v>
      </c>
      <c r="BR31" s="94">
        <v>750.49688874947321</v>
      </c>
      <c r="BS31" s="96">
        <v>80.54179245283018</v>
      </c>
      <c r="BT31" s="92">
        <f>[4]春夏美妆!BT31</f>
        <v>30.509433962264154</v>
      </c>
      <c r="BU31" s="145">
        <f t="shared" ref="BU31:BU46" si="133">SUMIF($C$3:$BT$3,"本月已实现",$C31:$BT31)+C31</f>
        <v>310.21749655000002</v>
      </c>
      <c r="BV31" s="95">
        <f t="shared" ref="BV31:BV46" si="134">H31+SUMIF($M$3:$BT$3,"余日预测",$M31:$BT31)</f>
        <v>0</v>
      </c>
      <c r="BW31" s="95">
        <f t="shared" ref="BW31:BW46" si="135">SUM(BU31:BV31)</f>
        <v>310.21749655000002</v>
      </c>
      <c r="BX31" s="95">
        <f t="shared" ref="BX31:BZ46" si="136">SUMIF($C$3:$BT$3,BX$3,$C31:$BT31)</f>
        <v>4277.0375043159547</v>
      </c>
      <c r="BY31" s="95">
        <f t="shared" si="136"/>
        <v>532.25998717226412</v>
      </c>
      <c r="BZ31" s="98">
        <f t="shared" si="136"/>
        <v>465.41630792698118</v>
      </c>
      <c r="CA31" s="127">
        <f t="shared" si="30"/>
        <v>327.82075471698113</v>
      </c>
      <c r="CC31" s="127">
        <f>CA31-春夏货架!CA31</f>
        <v>17.603258166981107</v>
      </c>
    </row>
    <row r="32" spans="1:81" s="127" customFormat="1" outlineLevel="1" x14ac:dyDescent="0.4">
      <c r="A32" s="132" t="s">
        <v>51</v>
      </c>
      <c r="B32" s="131" t="s">
        <v>17</v>
      </c>
      <c r="C32" s="114">
        <v>72.814425499999999</v>
      </c>
      <c r="D32" s="115">
        <v>61.628657813901953</v>
      </c>
      <c r="E32" s="116">
        <f t="shared" si="1"/>
        <v>72.814425499999999</v>
      </c>
      <c r="F32" s="117">
        <f t="shared" si="110"/>
        <v>72.814425499999999</v>
      </c>
      <c r="G32" s="93">
        <v>70.754716999999999</v>
      </c>
      <c r="H32" s="94"/>
      <c r="I32" s="95">
        <f t="shared" si="111"/>
        <v>70.754716999999999</v>
      </c>
      <c r="J32" s="94">
        <v>42.396393361802701</v>
      </c>
      <c r="K32" s="94">
        <f t="shared" si="112"/>
        <v>70.754716999999999</v>
      </c>
      <c r="L32" s="92">
        <f t="shared" si="113"/>
        <v>70.754716999999999</v>
      </c>
      <c r="M32" s="93">
        <v>70.754717000000014</v>
      </c>
      <c r="N32" s="94"/>
      <c r="O32" s="95">
        <f t="shared" si="114"/>
        <v>70.754717000000014</v>
      </c>
      <c r="P32" s="94">
        <v>111.59978574882111</v>
      </c>
      <c r="Q32" s="94">
        <f t="shared" si="115"/>
        <v>70.754717000000014</v>
      </c>
      <c r="R32" s="92">
        <f t="shared" si="116"/>
        <v>70.754717000000014</v>
      </c>
      <c r="S32" s="93">
        <v>46.698113220000003</v>
      </c>
      <c r="T32" s="94"/>
      <c r="U32" s="95">
        <f t="shared" si="117"/>
        <v>46.698113220000003</v>
      </c>
      <c r="V32" s="94">
        <v>51.650814232802801</v>
      </c>
      <c r="W32" s="96">
        <f t="shared" si="118"/>
        <v>46.698113220000003</v>
      </c>
      <c r="X32" s="92">
        <f t="shared" si="119"/>
        <v>46.698113220000003</v>
      </c>
      <c r="Y32" s="93">
        <v>47.120176950000008</v>
      </c>
      <c r="Z32" s="94"/>
      <c r="AA32" s="95">
        <f t="shared" si="120"/>
        <v>47.120176950000008</v>
      </c>
      <c r="AB32" s="94">
        <v>33.649081672514612</v>
      </c>
      <c r="AC32" s="96">
        <f t="shared" si="121"/>
        <v>47.120176950000008</v>
      </c>
      <c r="AD32" s="92">
        <f t="shared" si="122"/>
        <v>47.120176950000008</v>
      </c>
      <c r="AE32" s="106">
        <v>58.723854089999989</v>
      </c>
      <c r="AF32" s="94"/>
      <c r="AG32" s="95">
        <f t="shared" si="123"/>
        <v>58.723854089999989</v>
      </c>
      <c r="AH32" s="94">
        <v>37.944709003813529</v>
      </c>
      <c r="AI32" s="96">
        <f t="shared" si="124"/>
        <v>58.723854089999989</v>
      </c>
      <c r="AJ32" s="92">
        <f t="shared" si="125"/>
        <v>58.723854089999989</v>
      </c>
      <c r="AK32" s="139">
        <v>46.698113220000003</v>
      </c>
      <c r="AL32" s="94"/>
      <c r="AM32" s="95">
        <f t="shared" si="126"/>
        <v>46.698113220000003</v>
      </c>
      <c r="AN32" s="94">
        <v>300.58863938984359</v>
      </c>
      <c r="AO32" s="96">
        <v>46.698113207547173</v>
      </c>
      <c r="AP32" s="92">
        <f>[4]春夏美妆!AP32</f>
        <v>46.698113207547173</v>
      </c>
      <c r="AQ32" s="93">
        <v>46.698113220000003</v>
      </c>
      <c r="AR32" s="94"/>
      <c r="AS32" s="95">
        <f t="shared" si="127"/>
        <v>46.698113220000003</v>
      </c>
      <c r="AT32" s="94">
        <v>41.855782796377198</v>
      </c>
      <c r="AU32" s="96">
        <v>56.037735849056602</v>
      </c>
      <c r="AV32" s="92">
        <f>[4]春夏美妆!AV32</f>
        <v>56.037735849056602</v>
      </c>
      <c r="AW32" s="93">
        <v>46.723265160000004</v>
      </c>
      <c r="AX32" s="94"/>
      <c r="AY32" s="95">
        <f t="shared" si="128"/>
        <v>46.723265160000004</v>
      </c>
      <c r="AZ32" s="94">
        <v>151.77883647059065</v>
      </c>
      <c r="BA32" s="96">
        <v>46.698113207547173</v>
      </c>
      <c r="BB32" s="92">
        <f>[4]春夏美妆!BB32</f>
        <v>46.698113207547173</v>
      </c>
      <c r="BC32" s="93">
        <v>46.698114210000007</v>
      </c>
      <c r="BD32" s="94"/>
      <c r="BE32" s="95">
        <f t="shared" si="129"/>
        <v>46.698114210000007</v>
      </c>
      <c r="BF32" s="94">
        <v>37.944709003813536</v>
      </c>
      <c r="BG32" s="96">
        <f t="shared" si="130"/>
        <v>46.698113207547173</v>
      </c>
      <c r="BH32" s="92">
        <f>[4]春夏美妆!BH32</f>
        <v>46.698113207547173</v>
      </c>
      <c r="BI32" s="93">
        <v>51.886792320000005</v>
      </c>
      <c r="BJ32" s="106"/>
      <c r="BK32" s="95">
        <f t="shared" si="131"/>
        <v>51.886792320000005</v>
      </c>
      <c r="BL32" s="94">
        <v>84.058555235435165</v>
      </c>
      <c r="BM32" s="96">
        <v>72.091011320754731</v>
      </c>
      <c r="BN32" s="92">
        <f>[4]春夏美妆!BN32</f>
        <v>72.091011320754731</v>
      </c>
      <c r="BO32" s="93">
        <v>51.886792320000005</v>
      </c>
      <c r="BP32" s="94">
        <v>0</v>
      </c>
      <c r="BQ32" s="95">
        <f t="shared" si="132"/>
        <v>51.886792320000005</v>
      </c>
      <c r="BR32" s="94">
        <v>64.366111314349837</v>
      </c>
      <c r="BS32" s="96">
        <v>72.091011320754731</v>
      </c>
      <c r="BT32" s="92">
        <f>[4]春夏美妆!BT32</f>
        <v>51.886792452830193</v>
      </c>
      <c r="BU32" s="145">
        <f t="shared" si="133"/>
        <v>657.45719421000001</v>
      </c>
      <c r="BV32" s="95">
        <f t="shared" si="134"/>
        <v>0</v>
      </c>
      <c r="BW32" s="95">
        <f t="shared" si="135"/>
        <v>657.45719421000001</v>
      </c>
      <c r="BX32" s="95">
        <f t="shared" si="136"/>
        <v>1019.4620760440666</v>
      </c>
      <c r="BY32" s="95">
        <f t="shared" si="136"/>
        <v>707.18010187320772</v>
      </c>
      <c r="BZ32" s="98">
        <f t="shared" si="136"/>
        <v>686.97588300528309</v>
      </c>
      <c r="CA32" s="127">
        <f t="shared" si="30"/>
        <v>320.10987924528308</v>
      </c>
      <c r="CC32" s="127">
        <f>CA32-春夏货架!CA32</f>
        <v>-337.34731496471693</v>
      </c>
    </row>
    <row r="33" spans="1:81" s="127" customFormat="1" outlineLevel="1" x14ac:dyDescent="0.4">
      <c r="A33" s="132" t="s">
        <v>52</v>
      </c>
      <c r="B33" s="131" t="s">
        <v>18</v>
      </c>
      <c r="C33" s="114">
        <v>0.2122640000000014</v>
      </c>
      <c r="D33" s="115">
        <v>4.3171201252376736</v>
      </c>
      <c r="E33" s="116">
        <f t="shared" si="1"/>
        <v>0.2122640000000014</v>
      </c>
      <c r="F33" s="117">
        <f t="shared" si="110"/>
        <v>0.2122640000000014</v>
      </c>
      <c r="G33" s="93">
        <v>0</v>
      </c>
      <c r="H33" s="94"/>
      <c r="I33" s="95">
        <f t="shared" si="111"/>
        <v>0</v>
      </c>
      <c r="J33" s="94">
        <v>3.5056489942256537</v>
      </c>
      <c r="K33" s="94">
        <f t="shared" si="112"/>
        <v>0</v>
      </c>
      <c r="L33" s="92">
        <f t="shared" si="113"/>
        <v>0</v>
      </c>
      <c r="M33" s="93">
        <v>0</v>
      </c>
      <c r="N33" s="94"/>
      <c r="O33" s="95">
        <f t="shared" si="114"/>
        <v>0</v>
      </c>
      <c r="P33" s="94">
        <v>1.1383408193312612</v>
      </c>
      <c r="Q33" s="94">
        <f t="shared" si="115"/>
        <v>0</v>
      </c>
      <c r="R33" s="92">
        <f t="shared" si="116"/>
        <v>0</v>
      </c>
      <c r="S33" s="93">
        <v>0.96116492999999803</v>
      </c>
      <c r="T33" s="94"/>
      <c r="U33" s="95">
        <f t="shared" si="117"/>
        <v>0.96116492999999803</v>
      </c>
      <c r="V33" s="94">
        <v>50.7426610453142</v>
      </c>
      <c r="W33" s="96">
        <f t="shared" si="118"/>
        <v>0.96116492999999803</v>
      </c>
      <c r="X33" s="92">
        <f t="shared" si="119"/>
        <v>0.96116492999999803</v>
      </c>
      <c r="Y33" s="93">
        <v>60.583294530000003</v>
      </c>
      <c r="Z33" s="94"/>
      <c r="AA33" s="95">
        <f t="shared" si="120"/>
        <v>60.583294530000003</v>
      </c>
      <c r="AB33" s="94">
        <v>2.2704936154934314</v>
      </c>
      <c r="AC33" s="96">
        <f t="shared" si="121"/>
        <v>60.583294530000003</v>
      </c>
      <c r="AD33" s="92">
        <f t="shared" si="122"/>
        <v>60.583294530000003</v>
      </c>
      <c r="AE33" s="106">
        <v>1.8982299600000097</v>
      </c>
      <c r="AF33" s="94"/>
      <c r="AG33" s="95">
        <f t="shared" si="123"/>
        <v>1.8982299600000097</v>
      </c>
      <c r="AH33" s="94">
        <v>1.5549550570627608</v>
      </c>
      <c r="AI33" s="96">
        <f t="shared" si="124"/>
        <v>1.8982299600000097</v>
      </c>
      <c r="AJ33" s="92">
        <f t="shared" si="125"/>
        <v>1.8982299600000097</v>
      </c>
      <c r="AK33" s="139">
        <v>0.84452510999999797</v>
      </c>
      <c r="AL33" s="94"/>
      <c r="AM33" s="95">
        <f t="shared" si="126"/>
        <v>0.84452510999999797</v>
      </c>
      <c r="AN33" s="94">
        <v>91.359074323560378</v>
      </c>
      <c r="AO33" s="96">
        <v>1.5441509433962264</v>
      </c>
      <c r="AP33" s="92">
        <f>[4]春夏美妆!AP33</f>
        <v>1.5441509433962264</v>
      </c>
      <c r="AQ33" s="93">
        <v>3.5872415700000007</v>
      </c>
      <c r="AR33" s="94"/>
      <c r="AS33" s="95">
        <f t="shared" si="127"/>
        <v>3.5872415700000007</v>
      </c>
      <c r="AT33" s="94">
        <v>1.1936000028322169</v>
      </c>
      <c r="AU33" s="96">
        <v>4.5826415094339623</v>
      </c>
      <c r="AV33" s="92">
        <f>[4]春夏美妆!AV33</f>
        <v>4.5826415094339623</v>
      </c>
      <c r="AW33" s="93">
        <v>-1.9208528101444246E-15</v>
      </c>
      <c r="AX33" s="94"/>
      <c r="AY33" s="95">
        <f t="shared" si="128"/>
        <v>-1.9208528101444246E-15</v>
      </c>
      <c r="AZ33" s="94">
        <v>-9.1067301931015158E-7</v>
      </c>
      <c r="BA33" s="96">
        <v>5.9150943396226419</v>
      </c>
      <c r="BB33" s="92">
        <f>[4]春夏美妆!BB33</f>
        <v>5.9150943396226419</v>
      </c>
      <c r="BC33" s="93">
        <v>0.45141525000000143</v>
      </c>
      <c r="BD33" s="94"/>
      <c r="BE33" s="95">
        <f t="shared" si="129"/>
        <v>0.45141525000000143</v>
      </c>
      <c r="BF33" s="94">
        <v>11.426369193018575</v>
      </c>
      <c r="BG33" s="96">
        <f t="shared" si="130"/>
        <v>0</v>
      </c>
      <c r="BH33" s="92">
        <f>[4]春夏美妆!BH33</f>
        <v>0</v>
      </c>
      <c r="BI33" s="93">
        <v>0.41716982999999891</v>
      </c>
      <c r="BJ33" s="106"/>
      <c r="BK33" s="95">
        <f t="shared" si="131"/>
        <v>0.41716982999999891</v>
      </c>
      <c r="BL33" s="94">
        <v>9.7724695123616936</v>
      </c>
      <c r="BM33" s="96">
        <v>34.245283018867923</v>
      </c>
      <c r="BN33" s="92">
        <f>[4]春夏美妆!BN33</f>
        <v>43.002735849056606</v>
      </c>
      <c r="BO33" s="93">
        <v>3.2750942400000107</v>
      </c>
      <c r="BP33" s="94">
        <v>0</v>
      </c>
      <c r="BQ33" s="95">
        <f t="shared" si="132"/>
        <v>3.2750942400000107</v>
      </c>
      <c r="BR33" s="94">
        <v>0.64472371374311377</v>
      </c>
      <c r="BS33" s="96">
        <v>6.7992452830188679</v>
      </c>
      <c r="BT33" s="92">
        <f>[4]春夏美妆!BT33</f>
        <v>0</v>
      </c>
      <c r="BU33" s="145">
        <f t="shared" si="133"/>
        <v>72.230399420000026</v>
      </c>
      <c r="BV33" s="95">
        <f t="shared" si="134"/>
        <v>0</v>
      </c>
      <c r="BW33" s="95">
        <f t="shared" si="135"/>
        <v>72.230399420000026</v>
      </c>
      <c r="BX33" s="95">
        <f t="shared" si="136"/>
        <v>177.92545549150793</v>
      </c>
      <c r="BY33" s="95">
        <f t="shared" si="136"/>
        <v>116.74136851433964</v>
      </c>
      <c r="BZ33" s="98">
        <f t="shared" si="136"/>
        <v>118.69957606150946</v>
      </c>
      <c r="CA33" s="127">
        <f t="shared" si="30"/>
        <v>55.044622641509434</v>
      </c>
      <c r="CC33" s="127">
        <f>CA33-春夏货架!CA33</f>
        <v>-17.185776778490592</v>
      </c>
    </row>
    <row r="34" spans="1:81" s="127" customFormat="1" outlineLevel="1" x14ac:dyDescent="0.4">
      <c r="A34" s="132" t="s">
        <v>36</v>
      </c>
      <c r="B34" s="131" t="s">
        <v>14</v>
      </c>
      <c r="C34" s="114">
        <v>0</v>
      </c>
      <c r="D34" s="115">
        <v>-4.4516880006812487</v>
      </c>
      <c r="E34" s="116">
        <f t="shared" si="1"/>
        <v>0</v>
      </c>
      <c r="F34" s="117">
        <f t="shared" si="110"/>
        <v>0</v>
      </c>
      <c r="G34" s="93">
        <v>0</v>
      </c>
      <c r="H34" s="94"/>
      <c r="I34" s="95">
        <f t="shared" si="111"/>
        <v>0</v>
      </c>
      <c r="J34" s="94">
        <v>-4.4516880006812487</v>
      </c>
      <c r="K34" s="94">
        <f t="shared" si="112"/>
        <v>0</v>
      </c>
      <c r="L34" s="92">
        <f t="shared" si="113"/>
        <v>0</v>
      </c>
      <c r="M34" s="93">
        <v>0</v>
      </c>
      <c r="N34" s="94"/>
      <c r="O34" s="95">
        <f t="shared" si="114"/>
        <v>0</v>
      </c>
      <c r="P34" s="94">
        <v>0</v>
      </c>
      <c r="Q34" s="94">
        <f t="shared" si="115"/>
        <v>0</v>
      </c>
      <c r="R34" s="92">
        <f t="shared" si="116"/>
        <v>0</v>
      </c>
      <c r="S34" s="93">
        <v>14.57527533</v>
      </c>
      <c r="T34" s="94"/>
      <c r="U34" s="95">
        <f t="shared" si="117"/>
        <v>14.57527533</v>
      </c>
      <c r="V34" s="94">
        <v>0</v>
      </c>
      <c r="W34" s="96">
        <f t="shared" si="118"/>
        <v>14.57527533</v>
      </c>
      <c r="X34" s="92">
        <f t="shared" si="119"/>
        <v>14.57527533</v>
      </c>
      <c r="Y34" s="93">
        <v>1.9800000000000002E-2</v>
      </c>
      <c r="Z34" s="94"/>
      <c r="AA34" s="95">
        <f t="shared" si="120"/>
        <v>1.9800000000000002E-2</v>
      </c>
      <c r="AB34" s="94">
        <v>0</v>
      </c>
      <c r="AC34" s="96">
        <f t="shared" si="121"/>
        <v>1.9800000000000002E-2</v>
      </c>
      <c r="AD34" s="92">
        <f t="shared" si="122"/>
        <v>1.9800000000000002E-2</v>
      </c>
      <c r="AE34" s="106">
        <v>0.76361670000000015</v>
      </c>
      <c r="AF34" s="94"/>
      <c r="AG34" s="95">
        <f t="shared" si="123"/>
        <v>0.76361670000000015</v>
      </c>
      <c r="AH34" s="94">
        <v>0</v>
      </c>
      <c r="AI34" s="96">
        <f t="shared" si="124"/>
        <v>0.76361670000000015</v>
      </c>
      <c r="AJ34" s="92">
        <f t="shared" si="125"/>
        <v>0.76361670000000015</v>
      </c>
      <c r="AK34" s="139">
        <v>0.12830763000000001</v>
      </c>
      <c r="AL34" s="94"/>
      <c r="AM34" s="95">
        <f t="shared" si="126"/>
        <v>0.12830763000000001</v>
      </c>
      <c r="AN34" s="94">
        <v>0</v>
      </c>
      <c r="AO34" s="96">
        <v>1.1886849056603774</v>
      </c>
      <c r="AP34" s="92">
        <f>[4]春夏美妆!AP34</f>
        <v>1.1886849056603774</v>
      </c>
      <c r="AQ34" s="93">
        <v>4.9031202</v>
      </c>
      <c r="AR34" s="94"/>
      <c r="AS34" s="95">
        <f t="shared" si="127"/>
        <v>4.9031202</v>
      </c>
      <c r="AT34" s="94">
        <v>0</v>
      </c>
      <c r="AU34" s="96">
        <v>10.370716981132077</v>
      </c>
      <c r="AV34" s="92">
        <f>[4]春夏美妆!AV34</f>
        <v>10.370716981132077</v>
      </c>
      <c r="AW34" s="93">
        <v>1.2876887100000001</v>
      </c>
      <c r="AX34" s="94"/>
      <c r="AY34" s="95">
        <f t="shared" si="128"/>
        <v>1.2876887100000001</v>
      </c>
      <c r="AZ34" s="94">
        <v>0</v>
      </c>
      <c r="BA34" s="96">
        <v>9.2985283018867921</v>
      </c>
      <c r="BB34" s="92">
        <f>[4]春夏美妆!BB34</f>
        <v>9.2985283018867921</v>
      </c>
      <c r="BC34" s="93">
        <v>0.49231742999999994</v>
      </c>
      <c r="BD34" s="94"/>
      <c r="BE34" s="95">
        <f t="shared" si="129"/>
        <v>0.49231742999999994</v>
      </c>
      <c r="BF34" s="94">
        <v>0</v>
      </c>
      <c r="BG34" s="96">
        <f t="shared" si="130"/>
        <v>5.2924528301886795</v>
      </c>
      <c r="BH34" s="92">
        <f>[4]春夏美妆!BH34</f>
        <v>5.2924528301886795</v>
      </c>
      <c r="BI34" s="93"/>
      <c r="BJ34" s="106"/>
      <c r="BK34" s="95">
        <f t="shared" si="131"/>
        <v>0</v>
      </c>
      <c r="BL34" s="94">
        <v>0</v>
      </c>
      <c r="BM34" s="96">
        <v>7.1603773584905666</v>
      </c>
      <c r="BN34" s="92">
        <f>[4]春夏美妆!BN34</f>
        <v>4.9811320754716979</v>
      </c>
      <c r="BO34" s="93">
        <v>0</v>
      </c>
      <c r="BP34" s="94">
        <v>0</v>
      </c>
      <c r="BQ34" s="95">
        <f t="shared" si="132"/>
        <v>0</v>
      </c>
      <c r="BR34" s="94">
        <v>0</v>
      </c>
      <c r="BS34" s="96">
        <v>6.2575471698113212</v>
      </c>
      <c r="BT34" s="92">
        <f>[4]春夏美妆!BT34</f>
        <v>3.7358490566037736</v>
      </c>
      <c r="BU34" s="145">
        <f t="shared" si="133"/>
        <v>22.170126</v>
      </c>
      <c r="BV34" s="95">
        <f t="shared" si="134"/>
        <v>0</v>
      </c>
      <c r="BW34" s="95">
        <f t="shared" si="135"/>
        <v>22.170126</v>
      </c>
      <c r="BX34" s="95">
        <f t="shared" si="136"/>
        <v>-8.9033760013624974</v>
      </c>
      <c r="BY34" s="95">
        <f t="shared" si="136"/>
        <v>54.926999577169809</v>
      </c>
      <c r="BZ34" s="98">
        <f t="shared" si="136"/>
        <v>50.226056180943402</v>
      </c>
      <c r="CA34" s="127">
        <f t="shared" si="30"/>
        <v>34.867364150943402</v>
      </c>
      <c r="CC34" s="127">
        <f>CA34-春夏货架!CA34</f>
        <v>12.697238150943402</v>
      </c>
    </row>
    <row r="35" spans="1:81" s="127" customFormat="1" outlineLevel="1" x14ac:dyDescent="0.4">
      <c r="A35" s="132" t="s">
        <v>53</v>
      </c>
      <c r="B35" s="131" t="s">
        <v>21</v>
      </c>
      <c r="C35" s="114">
        <v>0</v>
      </c>
      <c r="D35" s="115">
        <v>31.443992137961974</v>
      </c>
      <c r="E35" s="116">
        <f t="shared" si="1"/>
        <v>0</v>
      </c>
      <c r="F35" s="117">
        <f t="shared" si="110"/>
        <v>0</v>
      </c>
      <c r="G35" s="93">
        <v>0</v>
      </c>
      <c r="H35" s="94"/>
      <c r="I35" s="95">
        <f t="shared" si="111"/>
        <v>0</v>
      </c>
      <c r="J35" s="94">
        <v>0</v>
      </c>
      <c r="K35" s="94">
        <f t="shared" si="112"/>
        <v>0</v>
      </c>
      <c r="L35" s="92">
        <f t="shared" si="113"/>
        <v>0</v>
      </c>
      <c r="M35" s="93">
        <v>0</v>
      </c>
      <c r="N35" s="94"/>
      <c r="O35" s="95">
        <f t="shared" si="114"/>
        <v>0</v>
      </c>
      <c r="P35" s="94">
        <v>0</v>
      </c>
      <c r="Q35" s="94">
        <f t="shared" si="115"/>
        <v>0</v>
      </c>
      <c r="R35" s="92">
        <f t="shared" si="116"/>
        <v>0</v>
      </c>
      <c r="S35" s="93"/>
      <c r="T35" s="94"/>
      <c r="U35" s="95">
        <f t="shared" si="117"/>
        <v>0</v>
      </c>
      <c r="V35" s="94">
        <v>58.334620998598915</v>
      </c>
      <c r="W35" s="96">
        <f t="shared" si="118"/>
        <v>0</v>
      </c>
      <c r="X35" s="92">
        <f t="shared" si="119"/>
        <v>0</v>
      </c>
      <c r="Y35" s="93"/>
      <c r="Z35" s="94"/>
      <c r="AA35" s="95">
        <f t="shared" si="120"/>
        <v>0</v>
      </c>
      <c r="AB35" s="94">
        <v>-1.8213460411646942E-6</v>
      </c>
      <c r="AC35" s="96">
        <f t="shared" si="121"/>
        <v>0</v>
      </c>
      <c r="AD35" s="92">
        <f t="shared" si="122"/>
        <v>0</v>
      </c>
      <c r="AE35" s="106"/>
      <c r="AF35" s="94"/>
      <c r="AG35" s="95">
        <f t="shared" si="123"/>
        <v>0</v>
      </c>
      <c r="AH35" s="94">
        <v>0</v>
      </c>
      <c r="AI35" s="96">
        <f t="shared" si="124"/>
        <v>0</v>
      </c>
      <c r="AJ35" s="92">
        <f t="shared" si="125"/>
        <v>0</v>
      </c>
      <c r="AK35" s="139">
        <v>0</v>
      </c>
      <c r="AL35" s="94"/>
      <c r="AM35" s="95">
        <f t="shared" si="126"/>
        <v>0</v>
      </c>
      <c r="AN35" s="94">
        <v>0</v>
      </c>
      <c r="AO35" s="96">
        <v>0</v>
      </c>
      <c r="AP35" s="92">
        <f>[4]春夏美妆!AP35</f>
        <v>0</v>
      </c>
      <c r="AQ35" s="93">
        <v>0</v>
      </c>
      <c r="AR35" s="94"/>
      <c r="AS35" s="95">
        <f t="shared" si="127"/>
        <v>0</v>
      </c>
      <c r="AT35" s="94">
        <v>0</v>
      </c>
      <c r="AU35" s="96">
        <v>0</v>
      </c>
      <c r="AV35" s="92">
        <f>[4]春夏美妆!AV35</f>
        <v>0</v>
      </c>
      <c r="AW35" s="93">
        <v>0</v>
      </c>
      <c r="AX35" s="94"/>
      <c r="AY35" s="95">
        <f t="shared" si="128"/>
        <v>0</v>
      </c>
      <c r="AZ35" s="94">
        <v>0</v>
      </c>
      <c r="BA35" s="96">
        <v>0</v>
      </c>
      <c r="BB35" s="92">
        <f>[4]春夏美妆!BB35</f>
        <v>0</v>
      </c>
      <c r="BC35" s="93">
        <v>0</v>
      </c>
      <c r="BD35" s="94"/>
      <c r="BE35" s="95">
        <f t="shared" si="129"/>
        <v>0</v>
      </c>
      <c r="BF35" s="94">
        <v>-30.069392229765501</v>
      </c>
      <c r="BG35" s="96">
        <f t="shared" si="130"/>
        <v>0</v>
      </c>
      <c r="BH35" s="92">
        <f>[4]春夏美妆!BH35</f>
        <v>0</v>
      </c>
      <c r="BI35" s="93"/>
      <c r="BJ35" s="106"/>
      <c r="BK35" s="95">
        <f t="shared" si="131"/>
        <v>0</v>
      </c>
      <c r="BL35" s="94">
        <v>-12.886882449233287</v>
      </c>
      <c r="BM35" s="96"/>
      <c r="BN35" s="92">
        <f>[4]春夏美妆!BN35</f>
        <v>0</v>
      </c>
      <c r="BO35" s="93">
        <v>-1.1207552400000009</v>
      </c>
      <c r="BP35" s="94">
        <v>0</v>
      </c>
      <c r="BQ35" s="95">
        <f t="shared" si="132"/>
        <v>-1.1207552400000009</v>
      </c>
      <c r="BR35" s="94">
        <v>0</v>
      </c>
      <c r="BS35" s="96">
        <v>22.768443396226417</v>
      </c>
      <c r="BT35" s="92">
        <f>[4]春夏美妆!BT35</f>
        <v>24.258113207547172</v>
      </c>
      <c r="BU35" s="145">
        <f t="shared" si="133"/>
        <v>-1.1207552400000009</v>
      </c>
      <c r="BV35" s="95">
        <f t="shared" si="134"/>
        <v>0</v>
      </c>
      <c r="BW35" s="95">
        <f t="shared" si="135"/>
        <v>-1.1207552400000009</v>
      </c>
      <c r="BX35" s="95">
        <f t="shared" si="136"/>
        <v>46.822336636216065</v>
      </c>
      <c r="BY35" s="95">
        <f t="shared" si="136"/>
        <v>22.768443396226417</v>
      </c>
      <c r="BZ35" s="98">
        <f t="shared" si="136"/>
        <v>24.258113207547172</v>
      </c>
      <c r="CA35" s="127">
        <f t="shared" si="30"/>
        <v>24.258113207547172</v>
      </c>
      <c r="CC35" s="127">
        <f>CA35-春夏货架!CA35</f>
        <v>25.378868447547173</v>
      </c>
    </row>
    <row r="36" spans="1:81" s="127" customFormat="1" outlineLevel="1" x14ac:dyDescent="0.4">
      <c r="A36" s="132" t="s">
        <v>54</v>
      </c>
      <c r="B36" s="131" t="s">
        <v>22</v>
      </c>
      <c r="C36" s="114">
        <v>78.946500499999999</v>
      </c>
      <c r="D36" s="115">
        <v>-255.25827429863588</v>
      </c>
      <c r="E36" s="116">
        <f t="shared" si="1"/>
        <v>78.946500499999999</v>
      </c>
      <c r="F36" s="117">
        <f t="shared" si="110"/>
        <v>78.946500499999999</v>
      </c>
      <c r="G36" s="93">
        <v>-5.6681415000000035</v>
      </c>
      <c r="H36" s="94"/>
      <c r="I36" s="95">
        <f t="shared" si="111"/>
        <v>-5.6681415000000035</v>
      </c>
      <c r="J36" s="94">
        <v>16.710705570449274</v>
      </c>
      <c r="K36" s="94">
        <f t="shared" si="112"/>
        <v>-5.6681415000000035</v>
      </c>
      <c r="L36" s="92">
        <f t="shared" si="113"/>
        <v>-5.6681415000000035</v>
      </c>
      <c r="M36" s="93">
        <v>-0.15094349999999976</v>
      </c>
      <c r="N36" s="94"/>
      <c r="O36" s="95">
        <f t="shared" si="114"/>
        <v>-0.15094349999999976</v>
      </c>
      <c r="P36" s="94">
        <v>15.936777845348796</v>
      </c>
      <c r="Q36" s="94">
        <f t="shared" si="115"/>
        <v>-0.15094349999999976</v>
      </c>
      <c r="R36" s="92">
        <f t="shared" si="116"/>
        <v>-0.15094349999999976</v>
      </c>
      <c r="S36" s="93"/>
      <c r="T36" s="94"/>
      <c r="U36" s="95">
        <f t="shared" si="117"/>
        <v>0</v>
      </c>
      <c r="V36" s="94">
        <v>38.06136029826687</v>
      </c>
      <c r="W36" s="96">
        <f t="shared" si="118"/>
        <v>0</v>
      </c>
      <c r="X36" s="92">
        <f t="shared" si="119"/>
        <v>0</v>
      </c>
      <c r="Y36" s="93"/>
      <c r="Z36" s="94"/>
      <c r="AA36" s="95">
        <f t="shared" si="120"/>
        <v>0</v>
      </c>
      <c r="AB36" s="94">
        <v>21.343865205118981</v>
      </c>
      <c r="AC36" s="96">
        <f t="shared" si="121"/>
        <v>0</v>
      </c>
      <c r="AD36" s="92">
        <f t="shared" si="122"/>
        <v>0</v>
      </c>
      <c r="AE36" s="106"/>
      <c r="AF36" s="94"/>
      <c r="AG36" s="95">
        <f t="shared" si="123"/>
        <v>0</v>
      </c>
      <c r="AH36" s="94">
        <v>12.839630358258342</v>
      </c>
      <c r="AI36" s="96">
        <f t="shared" si="124"/>
        <v>0</v>
      </c>
      <c r="AJ36" s="92">
        <f t="shared" si="125"/>
        <v>0</v>
      </c>
      <c r="AK36" s="139">
        <v>62.85566034</v>
      </c>
      <c r="AL36" s="94"/>
      <c r="AM36" s="95">
        <f t="shared" si="126"/>
        <v>62.85566034</v>
      </c>
      <c r="AN36" s="94">
        <v>18.466258216260947</v>
      </c>
      <c r="AO36" s="96">
        <v>10.377358489528302</v>
      </c>
      <c r="AP36" s="92">
        <f>[4]春夏美妆!AP36</f>
        <v>10.377358489528302</v>
      </c>
      <c r="AQ36" s="93">
        <v>3.3000000030733645E-7</v>
      </c>
      <c r="AR36" s="94"/>
      <c r="AS36" s="95">
        <f t="shared" si="127"/>
        <v>3.3000000030733645E-7</v>
      </c>
      <c r="AT36" s="94">
        <v>0</v>
      </c>
      <c r="AU36" s="96">
        <v>21.273584905556604</v>
      </c>
      <c r="AV36" s="92">
        <f>[4]春夏美妆!AV36</f>
        <v>21.273584905556604</v>
      </c>
      <c r="AW36" s="93">
        <v>-7.6834112405776983E-15</v>
      </c>
      <c r="AX36" s="94"/>
      <c r="AY36" s="95">
        <f t="shared" si="128"/>
        <v>-7.6834112405776983E-15</v>
      </c>
      <c r="AZ36" s="94">
        <v>0.60378122078539431</v>
      </c>
      <c r="BA36" s="96">
        <v>21.273584904622645</v>
      </c>
      <c r="BB36" s="92">
        <f>[4]春夏美妆!BB36</f>
        <v>21.273584904622645</v>
      </c>
      <c r="BC36" s="93">
        <v>-3.0266204099999769</v>
      </c>
      <c r="BD36" s="94"/>
      <c r="BE36" s="95">
        <f t="shared" si="129"/>
        <v>-3.0266204099999769</v>
      </c>
      <c r="BF36" s="94">
        <v>9.8798915910963334E-3</v>
      </c>
      <c r="BG36" s="96">
        <f t="shared" si="130"/>
        <v>10.377358490462264</v>
      </c>
      <c r="BH36" s="92">
        <f>[4]春夏美妆!BH36</f>
        <v>10.377358490462264</v>
      </c>
      <c r="BI36" s="93">
        <v>9.7138697700000023</v>
      </c>
      <c r="BJ36" s="106"/>
      <c r="BK36" s="95">
        <f t="shared" si="131"/>
        <v>9.7138697700000023</v>
      </c>
      <c r="BL36" s="94">
        <v>337.40435381152736</v>
      </c>
      <c r="BM36" s="96">
        <v>10.377358490555663</v>
      </c>
      <c r="BN36" s="92">
        <f>[4]春夏美妆!BN36</f>
        <v>10.377358490555663</v>
      </c>
      <c r="BO36" s="93">
        <v>26.629876679999999</v>
      </c>
      <c r="BP36" s="94">
        <v>0</v>
      </c>
      <c r="BQ36" s="95">
        <f t="shared" si="132"/>
        <v>26.629876679999999</v>
      </c>
      <c r="BR36" s="94">
        <v>17.206078908955927</v>
      </c>
      <c r="BS36" s="96">
        <v>10.377358490462264</v>
      </c>
      <c r="BT36" s="92">
        <f>[4]春夏美妆!BT36</f>
        <v>10.377358490462264</v>
      </c>
      <c r="BU36" s="145">
        <f t="shared" si="133"/>
        <v>169.30020221000001</v>
      </c>
      <c r="BV36" s="95">
        <f t="shared" si="134"/>
        <v>0</v>
      </c>
      <c r="BW36" s="95">
        <f t="shared" si="135"/>
        <v>169.30020221000001</v>
      </c>
      <c r="BX36" s="95">
        <f t="shared" si="136"/>
        <v>223.3244170279271</v>
      </c>
      <c r="BY36" s="95">
        <f t="shared" si="136"/>
        <v>157.18401927118771</v>
      </c>
      <c r="BZ36" s="98">
        <f t="shared" si="136"/>
        <v>157.18401927118771</v>
      </c>
      <c r="CA36" s="127">
        <f t="shared" si="30"/>
        <v>84.056603771187724</v>
      </c>
      <c r="CC36" s="127">
        <f>CA36-春夏货架!CA36</f>
        <v>-85.243598438812313</v>
      </c>
    </row>
    <row r="37" spans="1:81" s="127" customFormat="1" outlineLevel="1" x14ac:dyDescent="0.4">
      <c r="A37" s="132" t="s">
        <v>55</v>
      </c>
      <c r="B37" s="131" t="s">
        <v>16</v>
      </c>
      <c r="C37" s="114">
        <v>0</v>
      </c>
      <c r="D37" s="115">
        <v>101.80080335749938</v>
      </c>
      <c r="E37" s="116">
        <f t="shared" si="1"/>
        <v>0</v>
      </c>
      <c r="F37" s="117">
        <f t="shared" si="110"/>
        <v>0</v>
      </c>
      <c r="G37" s="93">
        <v>0</v>
      </c>
      <c r="H37" s="94"/>
      <c r="I37" s="95">
        <f t="shared" si="111"/>
        <v>0</v>
      </c>
      <c r="J37" s="94">
        <v>0.49120291141280698</v>
      </c>
      <c r="K37" s="94">
        <f t="shared" si="112"/>
        <v>0</v>
      </c>
      <c r="L37" s="92">
        <f t="shared" si="113"/>
        <v>0</v>
      </c>
      <c r="M37" s="93">
        <v>0</v>
      </c>
      <c r="N37" s="94"/>
      <c r="O37" s="95">
        <f t="shared" si="114"/>
        <v>0</v>
      </c>
      <c r="P37" s="94">
        <v>0.3178722388842628</v>
      </c>
      <c r="Q37" s="94">
        <f t="shared" si="115"/>
        <v>0</v>
      </c>
      <c r="R37" s="92">
        <f t="shared" si="116"/>
        <v>0</v>
      </c>
      <c r="S37" s="93">
        <v>-3.7358639999999999E-2</v>
      </c>
      <c r="T37" s="94"/>
      <c r="U37" s="95">
        <f t="shared" si="117"/>
        <v>-3.7358639999999999E-2</v>
      </c>
      <c r="V37" s="94">
        <v>-58.334620998598915</v>
      </c>
      <c r="W37" s="96">
        <f t="shared" si="118"/>
        <v>-3.7358639999999999E-2</v>
      </c>
      <c r="X37" s="92">
        <f t="shared" si="119"/>
        <v>-3.7358639999999999E-2</v>
      </c>
      <c r="Y37" s="93">
        <v>0.89168639999999999</v>
      </c>
      <c r="Z37" s="94"/>
      <c r="AA37" s="95">
        <f t="shared" si="120"/>
        <v>0.89168639999999999</v>
      </c>
      <c r="AB37" s="94">
        <v>0</v>
      </c>
      <c r="AC37" s="96">
        <f t="shared" si="121"/>
        <v>0.89168639999999999</v>
      </c>
      <c r="AD37" s="92">
        <f t="shared" si="122"/>
        <v>0.89168639999999999</v>
      </c>
      <c r="AE37" s="106"/>
      <c r="AF37" s="94"/>
      <c r="AG37" s="95">
        <f t="shared" si="123"/>
        <v>0</v>
      </c>
      <c r="AH37" s="94">
        <v>15.249477435914049</v>
      </c>
      <c r="AI37" s="96">
        <f t="shared" si="124"/>
        <v>0</v>
      </c>
      <c r="AJ37" s="92">
        <f t="shared" si="125"/>
        <v>0</v>
      </c>
      <c r="AK37" s="139">
        <v>1.2452830500000001</v>
      </c>
      <c r="AL37" s="94"/>
      <c r="AM37" s="95">
        <f t="shared" si="126"/>
        <v>1.2452830500000001</v>
      </c>
      <c r="AN37" s="94">
        <v>27.235747525598633</v>
      </c>
      <c r="AO37" s="96">
        <v>4.3584905660377355</v>
      </c>
      <c r="AP37" s="92">
        <f>[4]春夏美妆!AP37</f>
        <v>4.3584905660377355</v>
      </c>
      <c r="AQ37" s="93">
        <v>3.1132074599999999</v>
      </c>
      <c r="AR37" s="94"/>
      <c r="AS37" s="95">
        <f t="shared" si="127"/>
        <v>3.1132074599999999</v>
      </c>
      <c r="AT37" s="94">
        <v>-3.1270080000710312</v>
      </c>
      <c r="AU37" s="96">
        <v>0</v>
      </c>
      <c r="AV37" s="92">
        <f>[4]春夏美妆!AV37</f>
        <v>0</v>
      </c>
      <c r="AW37" s="93">
        <v>0</v>
      </c>
      <c r="AX37" s="94"/>
      <c r="AY37" s="95">
        <f t="shared" si="128"/>
        <v>0</v>
      </c>
      <c r="AZ37" s="94">
        <v>10.344538366580881</v>
      </c>
      <c r="BA37" s="96">
        <v>0</v>
      </c>
      <c r="BB37" s="92">
        <f>[4]春夏美妆!BB37</f>
        <v>0</v>
      </c>
      <c r="BC37" s="93">
        <v>3.1132074599999999</v>
      </c>
      <c r="BD37" s="94"/>
      <c r="BE37" s="95">
        <f t="shared" si="129"/>
        <v>3.1132074599999999</v>
      </c>
      <c r="BF37" s="94">
        <v>-4.5533651122295738E-7</v>
      </c>
      <c r="BG37" s="96">
        <f t="shared" si="130"/>
        <v>0</v>
      </c>
      <c r="BH37" s="92">
        <f>[4]春夏美妆!BH37</f>
        <v>0</v>
      </c>
      <c r="BI37" s="93"/>
      <c r="BJ37" s="106"/>
      <c r="BK37" s="95">
        <f t="shared" si="131"/>
        <v>0</v>
      </c>
      <c r="BL37" s="94">
        <v>0</v>
      </c>
      <c r="BM37" s="96"/>
      <c r="BN37" s="92">
        <f>[4]春夏美妆!BN37</f>
        <v>0</v>
      </c>
      <c r="BO37" s="93">
        <v>0.90283017000000021</v>
      </c>
      <c r="BP37" s="94">
        <v>0</v>
      </c>
      <c r="BQ37" s="95">
        <f t="shared" si="132"/>
        <v>0.90283017000000021</v>
      </c>
      <c r="BR37" s="94">
        <v>0</v>
      </c>
      <c r="BS37" s="96"/>
      <c r="BT37" s="92">
        <f>[4]春夏美妆!BT37</f>
        <v>0</v>
      </c>
      <c r="BU37" s="145">
        <f t="shared" si="133"/>
        <v>9.2288558999999992</v>
      </c>
      <c r="BV37" s="95">
        <f t="shared" si="134"/>
        <v>0</v>
      </c>
      <c r="BW37" s="95">
        <f t="shared" si="135"/>
        <v>9.2288558999999992</v>
      </c>
      <c r="BX37" s="95">
        <f t="shared" si="136"/>
        <v>93.978012381883573</v>
      </c>
      <c r="BY37" s="95">
        <f t="shared" si="136"/>
        <v>5.2128183260377359</v>
      </c>
      <c r="BZ37" s="98">
        <f t="shared" si="136"/>
        <v>5.2128183260377359</v>
      </c>
      <c r="CA37" s="127">
        <f t="shared" si="30"/>
        <v>4.3584905660377355</v>
      </c>
      <c r="CC37" s="127">
        <f>CA37-春夏货架!CA37</f>
        <v>-4.8703653339622637</v>
      </c>
    </row>
    <row r="38" spans="1:81" s="127" customFormat="1" outlineLevel="1" x14ac:dyDescent="0.4">
      <c r="A38" s="132" t="s">
        <v>56</v>
      </c>
      <c r="B38" s="131" t="s">
        <v>23</v>
      </c>
      <c r="C38" s="114">
        <v>2.2800000000000001E-2</v>
      </c>
      <c r="D38" s="115">
        <v>0</v>
      </c>
      <c r="E38" s="116">
        <f t="shared" si="1"/>
        <v>2.2800000000000001E-2</v>
      </c>
      <c r="F38" s="117">
        <f t="shared" si="110"/>
        <v>2.2800000000000001E-2</v>
      </c>
      <c r="G38" s="93">
        <v>0</v>
      </c>
      <c r="H38" s="94"/>
      <c r="I38" s="95">
        <f t="shared" si="111"/>
        <v>0</v>
      </c>
      <c r="J38" s="94">
        <v>0</v>
      </c>
      <c r="K38" s="94">
        <f t="shared" si="112"/>
        <v>0</v>
      </c>
      <c r="L38" s="92">
        <f t="shared" si="113"/>
        <v>0</v>
      </c>
      <c r="M38" s="93">
        <v>0</v>
      </c>
      <c r="N38" s="94"/>
      <c r="O38" s="95">
        <f t="shared" si="114"/>
        <v>0</v>
      </c>
      <c r="P38" s="94">
        <v>2.5954181062425179E-2</v>
      </c>
      <c r="Q38" s="94">
        <f t="shared" si="115"/>
        <v>0</v>
      </c>
      <c r="R38" s="92">
        <f t="shared" si="116"/>
        <v>0</v>
      </c>
      <c r="S38" s="93">
        <v>0.147345</v>
      </c>
      <c r="T38" s="94"/>
      <c r="U38" s="95">
        <f t="shared" si="117"/>
        <v>0.147345</v>
      </c>
      <c r="V38" s="94">
        <v>3.5516247769634461E-2</v>
      </c>
      <c r="W38" s="96">
        <f t="shared" si="118"/>
        <v>0.147345</v>
      </c>
      <c r="X38" s="92">
        <f t="shared" si="119"/>
        <v>0.147345</v>
      </c>
      <c r="Y38" s="93"/>
      <c r="Z38" s="94"/>
      <c r="AA38" s="95">
        <f t="shared" si="120"/>
        <v>0</v>
      </c>
      <c r="AB38" s="94">
        <v>0</v>
      </c>
      <c r="AC38" s="96">
        <f t="shared" si="121"/>
        <v>0</v>
      </c>
      <c r="AD38" s="92">
        <f t="shared" si="122"/>
        <v>0</v>
      </c>
      <c r="AE38" s="106">
        <v>1.32E-2</v>
      </c>
      <c r="AF38" s="94"/>
      <c r="AG38" s="95">
        <f t="shared" si="123"/>
        <v>1.32E-2</v>
      </c>
      <c r="AH38" s="94">
        <v>2.6864854082159401E-2</v>
      </c>
      <c r="AI38" s="96">
        <f t="shared" si="124"/>
        <v>1.32E-2</v>
      </c>
      <c r="AJ38" s="92">
        <f t="shared" si="125"/>
        <v>1.32E-2</v>
      </c>
      <c r="AK38" s="139">
        <v>0.212454</v>
      </c>
      <c r="AL38" s="94"/>
      <c r="AM38" s="95">
        <f t="shared" si="126"/>
        <v>0.212454</v>
      </c>
      <c r="AN38" s="94">
        <v>6.5272488689450001E-2</v>
      </c>
      <c r="AO38" s="96">
        <v>0</v>
      </c>
      <c r="AP38" s="92">
        <f>[4]春夏美妆!AP38</f>
        <v>0</v>
      </c>
      <c r="AQ38" s="93">
        <v>0.10493340000000001</v>
      </c>
      <c r="AR38" s="94"/>
      <c r="AS38" s="95">
        <f t="shared" si="127"/>
        <v>0.10493340000000001</v>
      </c>
      <c r="AT38" s="94">
        <v>0</v>
      </c>
      <c r="AU38" s="96">
        <v>0</v>
      </c>
      <c r="AV38" s="92">
        <f>[4]春夏美妆!AV38</f>
        <v>0</v>
      </c>
      <c r="AW38" s="93">
        <v>0</v>
      </c>
      <c r="AX38" s="94"/>
      <c r="AY38" s="95">
        <f t="shared" si="128"/>
        <v>0</v>
      </c>
      <c r="AZ38" s="94">
        <v>2.8717163004298801E-2</v>
      </c>
      <c r="BA38" s="96">
        <v>0</v>
      </c>
      <c r="BB38" s="92">
        <f>[4]春夏美妆!BB38</f>
        <v>0</v>
      </c>
      <c r="BC38" s="93">
        <v>0</v>
      </c>
      <c r="BD38" s="94"/>
      <c r="BE38" s="95">
        <f t="shared" si="129"/>
        <v>0</v>
      </c>
      <c r="BF38" s="94">
        <v>0.10235964741812598</v>
      </c>
      <c r="BG38" s="96">
        <f t="shared" si="130"/>
        <v>0</v>
      </c>
      <c r="BH38" s="92">
        <f>[4]春夏美妆!BH38</f>
        <v>0</v>
      </c>
      <c r="BI38" s="93"/>
      <c r="BJ38" s="106"/>
      <c r="BK38" s="95">
        <f t="shared" si="131"/>
        <v>0</v>
      </c>
      <c r="BL38" s="94">
        <v>0</v>
      </c>
      <c r="BM38" s="96"/>
      <c r="BN38" s="92">
        <f>[4]春夏美妆!BN38</f>
        <v>0</v>
      </c>
      <c r="BO38" s="93">
        <v>4.7130600000000002E-2</v>
      </c>
      <c r="BP38" s="94">
        <v>0</v>
      </c>
      <c r="BQ38" s="95">
        <f t="shared" si="132"/>
        <v>4.7130600000000002E-2</v>
      </c>
      <c r="BR38" s="94">
        <v>2.3668391782892293E-2</v>
      </c>
      <c r="BS38" s="96"/>
      <c r="BT38" s="92">
        <f>[4]春夏美妆!BT38</f>
        <v>0</v>
      </c>
      <c r="BU38" s="145">
        <f t="shared" si="133"/>
        <v>0.54786299999999999</v>
      </c>
      <c r="BV38" s="95">
        <f t="shared" si="134"/>
        <v>0</v>
      </c>
      <c r="BW38" s="95">
        <f t="shared" si="135"/>
        <v>0.54786299999999999</v>
      </c>
      <c r="BX38" s="95">
        <f t="shared" si="136"/>
        <v>0.30835297380898613</v>
      </c>
      <c r="BY38" s="95">
        <f t="shared" si="136"/>
        <v>0.18334499999999998</v>
      </c>
      <c r="BZ38" s="98">
        <f t="shared" si="136"/>
        <v>0.18334499999999998</v>
      </c>
      <c r="CA38" s="127">
        <f t="shared" si="30"/>
        <v>0</v>
      </c>
      <c r="CC38" s="127">
        <f>CA38-春夏货架!CA38</f>
        <v>-0.54786299999999999</v>
      </c>
    </row>
    <row r="39" spans="1:81" s="127" customFormat="1" outlineLevel="1" x14ac:dyDescent="0.4">
      <c r="A39" s="132" t="s">
        <v>57</v>
      </c>
      <c r="B39" s="131" t="s">
        <v>8</v>
      </c>
      <c r="C39" s="114">
        <v>0</v>
      </c>
      <c r="D39" s="115">
        <v>2.1427721798122144</v>
      </c>
      <c r="E39" s="116">
        <f t="shared" si="1"/>
        <v>0</v>
      </c>
      <c r="F39" s="117">
        <f t="shared" si="110"/>
        <v>0</v>
      </c>
      <c r="G39" s="93">
        <v>0</v>
      </c>
      <c r="H39" s="94"/>
      <c r="I39" s="95">
        <f t="shared" si="111"/>
        <v>0</v>
      </c>
      <c r="J39" s="94">
        <v>1.1004540896912585</v>
      </c>
      <c r="K39" s="94">
        <f t="shared" si="112"/>
        <v>0</v>
      </c>
      <c r="L39" s="92">
        <f t="shared" si="113"/>
        <v>0</v>
      </c>
      <c r="M39" s="93">
        <v>0</v>
      </c>
      <c r="N39" s="94"/>
      <c r="O39" s="95">
        <f t="shared" si="114"/>
        <v>0</v>
      </c>
      <c r="P39" s="94">
        <v>-1.09092344120323</v>
      </c>
      <c r="Q39" s="94">
        <f t="shared" si="115"/>
        <v>0</v>
      </c>
      <c r="R39" s="92">
        <f t="shared" si="116"/>
        <v>0</v>
      </c>
      <c r="S39" s="93"/>
      <c r="T39" s="94"/>
      <c r="U39" s="95">
        <f t="shared" si="117"/>
        <v>0</v>
      </c>
      <c r="V39" s="94">
        <v>2.393695380977702</v>
      </c>
      <c r="W39" s="96">
        <f t="shared" si="118"/>
        <v>0</v>
      </c>
      <c r="X39" s="92">
        <f t="shared" si="119"/>
        <v>0</v>
      </c>
      <c r="Y39" s="93">
        <v>0.28855661999999993</v>
      </c>
      <c r="Z39" s="94"/>
      <c r="AA39" s="95">
        <f t="shared" si="120"/>
        <v>0.28855661999999993</v>
      </c>
      <c r="AB39" s="94">
        <v>0.22565339087739225</v>
      </c>
      <c r="AC39" s="96">
        <f t="shared" si="121"/>
        <v>0.28855661999999993</v>
      </c>
      <c r="AD39" s="92">
        <f t="shared" si="122"/>
        <v>0.28855661999999993</v>
      </c>
      <c r="AE39" s="106">
        <v>0.7847053499999932</v>
      </c>
      <c r="AF39" s="94"/>
      <c r="AG39" s="95">
        <f t="shared" si="123"/>
        <v>0.7847053499999932</v>
      </c>
      <c r="AH39" s="94">
        <v>3.586278617383392</v>
      </c>
      <c r="AI39" s="96">
        <f t="shared" si="124"/>
        <v>0.7847053499999932</v>
      </c>
      <c r="AJ39" s="92">
        <f t="shared" si="125"/>
        <v>0.7847053499999932</v>
      </c>
      <c r="AK39" s="139">
        <v>3.23333373</v>
      </c>
      <c r="AL39" s="94"/>
      <c r="AM39" s="95">
        <f t="shared" si="126"/>
        <v>3.23333373</v>
      </c>
      <c r="AN39" s="94">
        <v>2.1698533187365605</v>
      </c>
      <c r="AO39" s="96">
        <v>0</v>
      </c>
      <c r="AP39" s="92">
        <f>[4]春夏美妆!AP39</f>
        <v>0</v>
      </c>
      <c r="AQ39" s="93">
        <v>4.3406879999999995E-2</v>
      </c>
      <c r="AR39" s="94"/>
      <c r="AS39" s="95">
        <f t="shared" si="127"/>
        <v>4.3406879999999995E-2</v>
      </c>
      <c r="AT39" s="94">
        <v>0</v>
      </c>
      <c r="AU39" s="96">
        <v>0</v>
      </c>
      <c r="AV39" s="92">
        <f>[4]春夏美妆!AV39</f>
        <v>0</v>
      </c>
      <c r="AW39" s="93">
        <v>1.3551730500000001</v>
      </c>
      <c r="AX39" s="94"/>
      <c r="AY39" s="95">
        <f t="shared" si="128"/>
        <v>1.3551730500000001</v>
      </c>
      <c r="AZ39" s="94">
        <v>-3.0769460274936922</v>
      </c>
      <c r="BA39" s="96">
        <v>0</v>
      </c>
      <c r="BB39" s="92">
        <f>[4]春夏美妆!BB39</f>
        <v>0</v>
      </c>
      <c r="BC39" s="93">
        <v>0.29632811999999997</v>
      </c>
      <c r="BD39" s="94"/>
      <c r="BE39" s="95">
        <f t="shared" si="129"/>
        <v>0.29632811999999997</v>
      </c>
      <c r="BF39" s="94">
        <v>18.161731890480887</v>
      </c>
      <c r="BG39" s="96">
        <f t="shared" si="130"/>
        <v>0</v>
      </c>
      <c r="BH39" s="92">
        <f>[4]春夏美妆!BH39</f>
        <v>0</v>
      </c>
      <c r="BI39" s="93">
        <v>0.28476260999999997</v>
      </c>
      <c r="BJ39" s="106"/>
      <c r="BK39" s="95">
        <f t="shared" si="131"/>
        <v>0.28476260999999997</v>
      </c>
      <c r="BL39" s="94">
        <v>1.320521412265601E-2</v>
      </c>
      <c r="BM39" s="96"/>
      <c r="BN39" s="92">
        <f>[4]春夏美妆!BN39</f>
        <v>0</v>
      </c>
      <c r="BO39" s="93">
        <v>7.0510439999999994E-2</v>
      </c>
      <c r="BP39" s="94">
        <v>0</v>
      </c>
      <c r="BQ39" s="95">
        <f t="shared" si="132"/>
        <v>7.0510439999999994E-2</v>
      </c>
      <c r="BR39" s="94">
        <v>4.1302664137025678E-2</v>
      </c>
      <c r="BS39" s="96"/>
      <c r="BT39" s="92">
        <f>[4]春夏美妆!BT39</f>
        <v>0</v>
      </c>
      <c r="BU39" s="145">
        <f t="shared" si="133"/>
        <v>6.3567767999999933</v>
      </c>
      <c r="BV39" s="95">
        <f t="shared" si="134"/>
        <v>0</v>
      </c>
      <c r="BW39" s="95">
        <f t="shared" si="135"/>
        <v>6.3567767999999933</v>
      </c>
      <c r="BX39" s="95">
        <f t="shared" si="136"/>
        <v>25.667077277522164</v>
      </c>
      <c r="BY39" s="95">
        <f t="shared" si="136"/>
        <v>1.0732619699999932</v>
      </c>
      <c r="BZ39" s="98">
        <f t="shared" si="136"/>
        <v>1.0732619699999932</v>
      </c>
      <c r="CA39" s="127">
        <f t="shared" si="30"/>
        <v>0</v>
      </c>
      <c r="CC39" s="127">
        <f>CA39-春夏货架!CA39</f>
        <v>-6.3567767999999933</v>
      </c>
    </row>
    <row r="40" spans="1:81" s="127" customFormat="1" outlineLevel="1" x14ac:dyDescent="0.4">
      <c r="A40" s="132" t="s">
        <v>58</v>
      </c>
      <c r="B40" s="131" t="s">
        <v>12</v>
      </c>
      <c r="C40" s="114">
        <v>0.36040050000000001</v>
      </c>
      <c r="D40" s="115">
        <v>-1.1018360359987045</v>
      </c>
      <c r="E40" s="116">
        <f t="shared" si="1"/>
        <v>0.36040050000000001</v>
      </c>
      <c r="F40" s="117">
        <f t="shared" si="110"/>
        <v>0.36040050000000001</v>
      </c>
      <c r="G40" s="93">
        <v>0</v>
      </c>
      <c r="H40" s="94"/>
      <c r="I40" s="95">
        <f t="shared" si="111"/>
        <v>0</v>
      </c>
      <c r="J40" s="94">
        <v>-2.4851465316289412</v>
      </c>
      <c r="K40" s="94">
        <f t="shared" si="112"/>
        <v>0</v>
      </c>
      <c r="L40" s="92">
        <f t="shared" si="113"/>
        <v>0</v>
      </c>
      <c r="M40" s="93">
        <v>1.1574999999999999E-3</v>
      </c>
      <c r="N40" s="94"/>
      <c r="O40" s="95">
        <f t="shared" si="114"/>
        <v>1.1574999999999999E-3</v>
      </c>
      <c r="P40" s="94">
        <v>0.49007868556996881</v>
      </c>
      <c r="Q40" s="94">
        <f t="shared" si="115"/>
        <v>1.1574999999999999E-3</v>
      </c>
      <c r="R40" s="92">
        <f t="shared" si="116"/>
        <v>1.1574999999999999E-3</v>
      </c>
      <c r="S40" s="93"/>
      <c r="T40" s="94"/>
      <c r="U40" s="95">
        <f t="shared" si="117"/>
        <v>0</v>
      </c>
      <c r="V40" s="94">
        <v>0.1212752367110254</v>
      </c>
      <c r="W40" s="96">
        <f t="shared" si="118"/>
        <v>0</v>
      </c>
      <c r="X40" s="92">
        <f t="shared" si="119"/>
        <v>0</v>
      </c>
      <c r="Y40" s="93">
        <v>7.7389289999999999E-2</v>
      </c>
      <c r="Z40" s="94"/>
      <c r="AA40" s="95">
        <f t="shared" si="120"/>
        <v>7.7389289999999999E-2</v>
      </c>
      <c r="AB40" s="94">
        <v>0</v>
      </c>
      <c r="AC40" s="96">
        <f t="shared" si="121"/>
        <v>7.7389289999999999E-2</v>
      </c>
      <c r="AD40" s="92">
        <f t="shared" si="122"/>
        <v>7.7389289999999999E-2</v>
      </c>
      <c r="AE40" s="106">
        <v>5.3547119999999997E-2</v>
      </c>
      <c r="AF40" s="94"/>
      <c r="AG40" s="95">
        <f t="shared" si="123"/>
        <v>5.3547119999999997E-2</v>
      </c>
      <c r="AH40" s="94">
        <v>1.0249169500598744E-2</v>
      </c>
      <c r="AI40" s="96">
        <f t="shared" si="124"/>
        <v>5.3547119999999997E-2</v>
      </c>
      <c r="AJ40" s="92">
        <f t="shared" si="125"/>
        <v>5.3547119999999997E-2</v>
      </c>
      <c r="AK40" s="139">
        <v>0</v>
      </c>
      <c r="AL40" s="94"/>
      <c r="AM40" s="95">
        <f t="shared" si="126"/>
        <v>0</v>
      </c>
      <c r="AN40" s="94">
        <v>1.4128181228156639E-2</v>
      </c>
      <c r="AO40" s="96">
        <v>0</v>
      </c>
      <c r="AP40" s="92">
        <f>[4]春夏美妆!AP40</f>
        <v>0</v>
      </c>
      <c r="AQ40" s="93">
        <v>0</v>
      </c>
      <c r="AR40" s="94"/>
      <c r="AS40" s="95">
        <f t="shared" si="127"/>
        <v>0</v>
      </c>
      <c r="AT40" s="94">
        <v>0</v>
      </c>
      <c r="AU40" s="96">
        <v>0</v>
      </c>
      <c r="AV40" s="92">
        <f>[4]春夏美妆!AV40</f>
        <v>0</v>
      </c>
      <c r="AW40" s="93">
        <v>6.4754580000000006E-2</v>
      </c>
      <c r="AX40" s="94"/>
      <c r="AY40" s="95">
        <f t="shared" si="128"/>
        <v>6.4754580000000006E-2</v>
      </c>
      <c r="AZ40" s="94">
        <v>0.44324778086664657</v>
      </c>
      <c r="BA40" s="96">
        <v>0</v>
      </c>
      <c r="BB40" s="92">
        <f>[4]春夏美妆!BB40</f>
        <v>0</v>
      </c>
      <c r="BC40" s="93">
        <v>0</v>
      </c>
      <c r="BD40" s="94"/>
      <c r="BE40" s="95">
        <f t="shared" si="129"/>
        <v>0</v>
      </c>
      <c r="BF40" s="94">
        <v>3.517019202213546E-3</v>
      </c>
      <c r="BG40" s="96">
        <f t="shared" si="130"/>
        <v>0</v>
      </c>
      <c r="BH40" s="92">
        <f>[4]春夏美妆!BH40</f>
        <v>0</v>
      </c>
      <c r="BI40" s="93"/>
      <c r="BJ40" s="106"/>
      <c r="BK40" s="95">
        <f t="shared" si="131"/>
        <v>0</v>
      </c>
      <c r="BL40" s="94">
        <v>0</v>
      </c>
      <c r="BM40" s="96"/>
      <c r="BN40" s="92">
        <f>[4]春夏美妆!BN40</f>
        <v>0</v>
      </c>
      <c r="BO40" s="93">
        <v>4.296237E-2</v>
      </c>
      <c r="BP40" s="94">
        <v>0</v>
      </c>
      <c r="BQ40" s="95">
        <f t="shared" si="132"/>
        <v>4.296237E-2</v>
      </c>
      <c r="BR40" s="94">
        <v>2.2478415348005596</v>
      </c>
      <c r="BS40" s="96"/>
      <c r="BT40" s="92">
        <f>[4]春夏美妆!BT40</f>
        <v>0</v>
      </c>
      <c r="BU40" s="145">
        <f t="shared" si="133"/>
        <v>0.60021136000000008</v>
      </c>
      <c r="BV40" s="95">
        <f t="shared" si="134"/>
        <v>0</v>
      </c>
      <c r="BW40" s="95">
        <f t="shared" si="135"/>
        <v>0.60021136000000008</v>
      </c>
      <c r="BX40" s="95">
        <f t="shared" si="136"/>
        <v>-0.25664495974847634</v>
      </c>
      <c r="BY40" s="95">
        <f t="shared" si="136"/>
        <v>0.49249440999999999</v>
      </c>
      <c r="BZ40" s="98">
        <f t="shared" si="136"/>
        <v>0.49249440999999999</v>
      </c>
      <c r="CA40" s="127">
        <f t="shared" si="30"/>
        <v>0</v>
      </c>
      <c r="CC40" s="127">
        <f>CA40-春夏货架!CA40</f>
        <v>-0.60021135999999997</v>
      </c>
    </row>
    <row r="41" spans="1:81" s="127" customFormat="1" outlineLevel="1" x14ac:dyDescent="0.4">
      <c r="A41" s="132" t="s">
        <v>59</v>
      </c>
      <c r="B41" s="131" t="s">
        <v>24</v>
      </c>
      <c r="C41" s="114">
        <v>53.736044000000007</v>
      </c>
      <c r="D41" s="115">
        <v>41.892996083319126</v>
      </c>
      <c r="E41" s="116">
        <f t="shared" si="1"/>
        <v>53.736044000000007</v>
      </c>
      <c r="F41" s="117">
        <f t="shared" si="110"/>
        <v>53.736044000000007</v>
      </c>
      <c r="G41" s="93">
        <v>57.181460999999999</v>
      </c>
      <c r="H41" s="94"/>
      <c r="I41" s="95">
        <f t="shared" si="111"/>
        <v>57.181460999999999</v>
      </c>
      <c r="J41" s="94">
        <v>43.856870191096633</v>
      </c>
      <c r="K41" s="94">
        <f t="shared" si="112"/>
        <v>57.181460999999999</v>
      </c>
      <c r="L41" s="92">
        <f t="shared" si="113"/>
        <v>57.181460999999999</v>
      </c>
      <c r="M41" s="93">
        <v>44.443021000000002</v>
      </c>
      <c r="N41" s="94"/>
      <c r="O41" s="95">
        <f t="shared" si="114"/>
        <v>44.443021000000002</v>
      </c>
      <c r="P41" s="94">
        <v>45.051406365793142</v>
      </c>
      <c r="Q41" s="94">
        <f t="shared" si="115"/>
        <v>44.443021000000002</v>
      </c>
      <c r="R41" s="92">
        <f t="shared" si="116"/>
        <v>44.443021000000002</v>
      </c>
      <c r="S41" s="93">
        <v>36.420933119999994</v>
      </c>
      <c r="T41" s="94"/>
      <c r="U41" s="95">
        <f t="shared" si="117"/>
        <v>36.420933119999994</v>
      </c>
      <c r="V41" s="94">
        <v>67.365320926869515</v>
      </c>
      <c r="W41" s="96">
        <f t="shared" si="118"/>
        <v>36.420933119999994</v>
      </c>
      <c r="X41" s="92">
        <f t="shared" si="119"/>
        <v>36.420933119999994</v>
      </c>
      <c r="Y41" s="93">
        <v>34.286482559999989</v>
      </c>
      <c r="Z41" s="94"/>
      <c r="AA41" s="95">
        <f t="shared" si="120"/>
        <v>34.286482559999989</v>
      </c>
      <c r="AB41" s="94">
        <v>64.496546100293386</v>
      </c>
      <c r="AC41" s="96">
        <f t="shared" si="121"/>
        <v>34.286482559999989</v>
      </c>
      <c r="AD41" s="92">
        <f t="shared" si="122"/>
        <v>34.286482559999989</v>
      </c>
      <c r="AE41" s="106">
        <v>29.446379820000001</v>
      </c>
      <c r="AF41" s="94"/>
      <c r="AG41" s="95">
        <f t="shared" si="123"/>
        <v>29.446379820000001</v>
      </c>
      <c r="AH41" s="94">
        <v>59.259836100448759</v>
      </c>
      <c r="AI41" s="96">
        <f t="shared" si="124"/>
        <v>29.446379820000001</v>
      </c>
      <c r="AJ41" s="92">
        <f t="shared" si="125"/>
        <v>29.446379820000001</v>
      </c>
      <c r="AK41" s="139">
        <v>34.990013520000005</v>
      </c>
      <c r="AL41" s="94"/>
      <c r="AM41" s="95">
        <f t="shared" si="126"/>
        <v>34.990013520000005</v>
      </c>
      <c r="AN41" s="94">
        <v>66.491016544851405</v>
      </c>
      <c r="AO41" s="96">
        <v>37.345000000000006</v>
      </c>
      <c r="AP41" s="92">
        <f>[4]春夏美妆!AP41</f>
        <v>37.345000000000006</v>
      </c>
      <c r="AQ41" s="93">
        <v>36.042289139999994</v>
      </c>
      <c r="AR41" s="94"/>
      <c r="AS41" s="95">
        <f t="shared" si="127"/>
        <v>36.042289139999994</v>
      </c>
      <c r="AT41" s="94">
        <v>65.650958932413417</v>
      </c>
      <c r="AU41" s="96">
        <v>37.345000000000006</v>
      </c>
      <c r="AV41" s="92">
        <f>[4]春夏美妆!AV41</f>
        <v>37.345000000000006</v>
      </c>
      <c r="AW41" s="93">
        <v>35.956016250000005</v>
      </c>
      <c r="AX41" s="94"/>
      <c r="AY41" s="95">
        <f t="shared" si="128"/>
        <v>35.956016250000005</v>
      </c>
      <c r="AZ41" s="94">
        <v>64.662394683291794</v>
      </c>
      <c r="BA41" s="96">
        <v>37.345000000000006</v>
      </c>
      <c r="BB41" s="92">
        <f>[4]春夏美妆!BB41</f>
        <v>37.345000000000006</v>
      </c>
      <c r="BC41" s="93">
        <v>49.870185089999993</v>
      </c>
      <c r="BD41" s="94"/>
      <c r="BE41" s="95">
        <f t="shared" si="129"/>
        <v>49.870185089999993</v>
      </c>
      <c r="BF41" s="94">
        <v>64.799766976299651</v>
      </c>
      <c r="BG41" s="96">
        <f t="shared" si="130"/>
        <v>37.345000000000006</v>
      </c>
      <c r="BH41" s="92">
        <f>[4]春夏美妆!BH41</f>
        <v>37.345000000000006</v>
      </c>
      <c r="BI41" s="93">
        <v>27.963474660000003</v>
      </c>
      <c r="BJ41" s="106"/>
      <c r="BK41" s="95">
        <f t="shared" si="131"/>
        <v>27.963474660000003</v>
      </c>
      <c r="BL41" s="94">
        <v>67.025854809341311</v>
      </c>
      <c r="BM41" s="96">
        <v>37.345000000000006</v>
      </c>
      <c r="BN41" s="92">
        <f>[4]春夏美妆!BN41</f>
        <v>37.345000000000006</v>
      </c>
      <c r="BO41" s="93">
        <v>32.429380500000008</v>
      </c>
      <c r="BP41" s="94">
        <v>0</v>
      </c>
      <c r="BQ41" s="95">
        <f t="shared" si="132"/>
        <v>32.429380500000008</v>
      </c>
      <c r="BR41" s="94">
        <v>128.53207445708603</v>
      </c>
      <c r="BS41" s="96">
        <v>37.345000000000006</v>
      </c>
      <c r="BT41" s="92">
        <f>[4]春夏美妆!BT41</f>
        <v>37.345000000000006</v>
      </c>
      <c r="BU41" s="145">
        <f t="shared" si="133"/>
        <v>472.76568065999993</v>
      </c>
      <c r="BV41" s="95">
        <f t="shared" si="134"/>
        <v>0</v>
      </c>
      <c r="BW41" s="95">
        <f t="shared" si="135"/>
        <v>472.76568065999993</v>
      </c>
      <c r="BX41" s="95">
        <f t="shared" si="136"/>
        <v>779.08504217110408</v>
      </c>
      <c r="BY41" s="95">
        <f t="shared" si="136"/>
        <v>479.58432150000016</v>
      </c>
      <c r="BZ41" s="98">
        <f t="shared" si="136"/>
        <v>479.58432150000016</v>
      </c>
      <c r="CA41" s="127">
        <f t="shared" si="30"/>
        <v>224.07000000000002</v>
      </c>
      <c r="CC41" s="127">
        <f>CA41-春夏货架!CA41</f>
        <v>-248.69568065999991</v>
      </c>
    </row>
    <row r="42" spans="1:81" s="127" customFormat="1" outlineLevel="1" x14ac:dyDescent="0.4">
      <c r="A42" s="132" t="s">
        <v>44</v>
      </c>
      <c r="B42" s="131" t="s">
        <v>10</v>
      </c>
      <c r="C42" s="114">
        <v>-0.46798450000000014</v>
      </c>
      <c r="D42" s="115">
        <v>2.8630193730914175E-2</v>
      </c>
      <c r="E42" s="116">
        <f t="shared" si="1"/>
        <v>-0.46798450000000014</v>
      </c>
      <c r="F42" s="117">
        <f t="shared" si="110"/>
        <v>-0.46798450000000014</v>
      </c>
      <c r="G42" s="93">
        <v>0</v>
      </c>
      <c r="H42" s="94"/>
      <c r="I42" s="95">
        <f t="shared" si="111"/>
        <v>0</v>
      </c>
      <c r="J42" s="94">
        <v>0.80917851168483834</v>
      </c>
      <c r="K42" s="94">
        <f t="shared" si="112"/>
        <v>0</v>
      </c>
      <c r="L42" s="92">
        <f t="shared" si="113"/>
        <v>0</v>
      </c>
      <c r="M42" s="93">
        <v>6.4000000000000001E-2</v>
      </c>
      <c r="N42" s="94"/>
      <c r="O42" s="95">
        <f t="shared" si="114"/>
        <v>6.4000000000000001E-2</v>
      </c>
      <c r="P42" s="94">
        <v>0.37848800108730696</v>
      </c>
      <c r="Q42" s="94">
        <f t="shared" si="115"/>
        <v>6.4000000000000001E-2</v>
      </c>
      <c r="R42" s="92">
        <f t="shared" si="116"/>
        <v>6.4000000000000001E-2</v>
      </c>
      <c r="S42" s="93">
        <v>2.8271505899999996</v>
      </c>
      <c r="T42" s="94"/>
      <c r="U42" s="95">
        <f t="shared" si="117"/>
        <v>2.8271505899999996</v>
      </c>
      <c r="V42" s="94">
        <v>0</v>
      </c>
      <c r="W42" s="96">
        <f t="shared" si="118"/>
        <v>2.8271505899999996</v>
      </c>
      <c r="X42" s="92">
        <f t="shared" si="119"/>
        <v>2.8271505899999996</v>
      </c>
      <c r="Y42" s="93">
        <v>3.4801799999999998E-3</v>
      </c>
      <c r="Z42" s="94"/>
      <c r="AA42" s="95">
        <f t="shared" si="120"/>
        <v>3.4801799999999998E-3</v>
      </c>
      <c r="AB42" s="94">
        <v>0</v>
      </c>
      <c r="AC42" s="96">
        <f t="shared" si="121"/>
        <v>3.4801799999999998E-3</v>
      </c>
      <c r="AD42" s="92">
        <f t="shared" si="122"/>
        <v>3.4801799999999998E-3</v>
      </c>
      <c r="AE42" s="106"/>
      <c r="AF42" s="94"/>
      <c r="AG42" s="95">
        <f t="shared" si="123"/>
        <v>0</v>
      </c>
      <c r="AH42" s="94">
        <v>1.0894249287492577</v>
      </c>
      <c r="AI42" s="96">
        <f t="shared" si="124"/>
        <v>0</v>
      </c>
      <c r="AJ42" s="92">
        <f t="shared" si="125"/>
        <v>0</v>
      </c>
      <c r="AK42" s="139">
        <v>0</v>
      </c>
      <c r="AL42" s="94"/>
      <c r="AM42" s="95">
        <f t="shared" si="126"/>
        <v>0</v>
      </c>
      <c r="AN42" s="94">
        <v>0</v>
      </c>
      <c r="AO42" s="96">
        <v>0</v>
      </c>
      <c r="AP42" s="92">
        <f>[4]春夏美妆!AP42</f>
        <v>0</v>
      </c>
      <c r="AQ42" s="93">
        <v>0</v>
      </c>
      <c r="AR42" s="94"/>
      <c r="AS42" s="95">
        <f t="shared" si="127"/>
        <v>0</v>
      </c>
      <c r="AT42" s="94">
        <v>1.1838749256544819E-2</v>
      </c>
      <c r="AU42" s="96">
        <v>0</v>
      </c>
      <c r="AV42" s="92">
        <f>[4]春夏美妆!AV42</f>
        <v>0</v>
      </c>
      <c r="AW42" s="93">
        <v>0</v>
      </c>
      <c r="AX42" s="94"/>
      <c r="AY42" s="95">
        <f t="shared" si="128"/>
        <v>0</v>
      </c>
      <c r="AZ42" s="94">
        <v>0</v>
      </c>
      <c r="BA42" s="96">
        <v>0</v>
      </c>
      <c r="BB42" s="92">
        <f>[4]春夏美妆!BB42</f>
        <v>0</v>
      </c>
      <c r="BC42" s="93">
        <v>4.7876772900000004</v>
      </c>
      <c r="BD42" s="94"/>
      <c r="BE42" s="95">
        <f t="shared" si="129"/>
        <v>4.7876772900000004</v>
      </c>
      <c r="BF42" s="94">
        <v>2.3802005728347702</v>
      </c>
      <c r="BG42" s="96">
        <f t="shared" si="130"/>
        <v>0</v>
      </c>
      <c r="BH42" s="92">
        <f>[4]春夏美妆!BH42</f>
        <v>0</v>
      </c>
      <c r="BI42" s="93">
        <v>2.1307443300000002</v>
      </c>
      <c r="BJ42" s="106"/>
      <c r="BK42" s="95">
        <f t="shared" si="131"/>
        <v>2.1307443300000002</v>
      </c>
      <c r="BL42" s="94">
        <v>0</v>
      </c>
      <c r="BM42" s="96"/>
      <c r="BN42" s="92">
        <f>[4]春夏美妆!BN42</f>
        <v>0</v>
      </c>
      <c r="BO42" s="93">
        <v>0</v>
      </c>
      <c r="BP42" s="94">
        <v>0</v>
      </c>
      <c r="BQ42" s="95">
        <f t="shared" si="132"/>
        <v>0</v>
      </c>
      <c r="BR42" s="94">
        <v>11.109381672972978</v>
      </c>
      <c r="BS42" s="96"/>
      <c r="BT42" s="92">
        <f>[4]春夏美妆!BT42</f>
        <v>0</v>
      </c>
      <c r="BU42" s="145">
        <f t="shared" si="133"/>
        <v>9.345067890000001</v>
      </c>
      <c r="BV42" s="95">
        <f t="shared" si="134"/>
        <v>0</v>
      </c>
      <c r="BW42" s="95">
        <f t="shared" si="135"/>
        <v>9.345067890000001</v>
      </c>
      <c r="BX42" s="95">
        <f t="shared" si="136"/>
        <v>15.80714263031661</v>
      </c>
      <c r="BY42" s="95">
        <f t="shared" si="136"/>
        <v>2.4266462699999996</v>
      </c>
      <c r="BZ42" s="98">
        <f t="shared" si="136"/>
        <v>2.4266462699999996</v>
      </c>
      <c r="CA42" s="127">
        <f t="shared" si="30"/>
        <v>0</v>
      </c>
      <c r="CC42" s="127">
        <f>CA42-春夏货架!CA42</f>
        <v>-9.345067890000001</v>
      </c>
    </row>
    <row r="43" spans="1:81" s="127" customFormat="1" outlineLevel="1" x14ac:dyDescent="0.4">
      <c r="A43" s="132" t="s">
        <v>45</v>
      </c>
      <c r="B43" s="131" t="s">
        <v>7</v>
      </c>
      <c r="C43" s="114">
        <v>-1.8844500000000063E-2</v>
      </c>
      <c r="D43" s="115">
        <v>0</v>
      </c>
      <c r="E43" s="116">
        <f t="shared" si="1"/>
        <v>-1.8844500000000063E-2</v>
      </c>
      <c r="F43" s="117">
        <f t="shared" si="110"/>
        <v>-1.8844500000000063E-2</v>
      </c>
      <c r="G43" s="93">
        <v>0</v>
      </c>
      <c r="H43" s="94"/>
      <c r="I43" s="95">
        <f t="shared" si="111"/>
        <v>0</v>
      </c>
      <c r="J43" s="94">
        <v>0</v>
      </c>
      <c r="K43" s="94">
        <f t="shared" si="112"/>
        <v>0</v>
      </c>
      <c r="L43" s="92">
        <f t="shared" si="113"/>
        <v>0</v>
      </c>
      <c r="M43" s="93">
        <v>0.13476150000000001</v>
      </c>
      <c r="N43" s="94"/>
      <c r="O43" s="95">
        <f t="shared" si="114"/>
        <v>0.13476150000000001</v>
      </c>
      <c r="P43" s="94">
        <v>0</v>
      </c>
      <c r="Q43" s="94">
        <f t="shared" si="115"/>
        <v>0.13476150000000001</v>
      </c>
      <c r="R43" s="92">
        <f t="shared" si="116"/>
        <v>0.13476150000000001</v>
      </c>
      <c r="S43" s="93">
        <v>4.9879830000000007E-2</v>
      </c>
      <c r="T43" s="94"/>
      <c r="U43" s="95">
        <f t="shared" si="117"/>
        <v>4.9879830000000007E-2</v>
      </c>
      <c r="V43" s="94">
        <v>0</v>
      </c>
      <c r="W43" s="96">
        <f t="shared" si="118"/>
        <v>4.9879830000000007E-2</v>
      </c>
      <c r="X43" s="92">
        <f t="shared" si="119"/>
        <v>4.9879830000000007E-2</v>
      </c>
      <c r="Y43" s="93">
        <v>0.54310674000000003</v>
      </c>
      <c r="Z43" s="94"/>
      <c r="AA43" s="95">
        <f t="shared" si="120"/>
        <v>0.54310674000000003</v>
      </c>
      <c r="AB43" s="94">
        <v>0</v>
      </c>
      <c r="AC43" s="96">
        <f t="shared" si="121"/>
        <v>0.54310674000000003</v>
      </c>
      <c r="AD43" s="92">
        <f t="shared" si="122"/>
        <v>0.54310674000000003</v>
      </c>
      <c r="AE43" s="106">
        <v>0.21393966</v>
      </c>
      <c r="AF43" s="94"/>
      <c r="AG43" s="95">
        <f t="shared" si="123"/>
        <v>0.21393966</v>
      </c>
      <c r="AH43" s="94">
        <v>0</v>
      </c>
      <c r="AI43" s="96">
        <f t="shared" si="124"/>
        <v>0.21393966</v>
      </c>
      <c r="AJ43" s="92">
        <f t="shared" si="125"/>
        <v>0.21393966</v>
      </c>
      <c r="AK43" s="139">
        <v>4.4846069400000008</v>
      </c>
      <c r="AL43" s="94"/>
      <c r="AM43" s="95">
        <f t="shared" si="126"/>
        <v>4.4846069400000008</v>
      </c>
      <c r="AN43" s="94">
        <v>0</v>
      </c>
      <c r="AO43" s="96">
        <v>0</v>
      </c>
      <c r="AP43" s="92">
        <f>[4]春夏美妆!AP43</f>
        <v>0</v>
      </c>
      <c r="AQ43" s="93">
        <v>4.6192446300000007</v>
      </c>
      <c r="AR43" s="94"/>
      <c r="AS43" s="95">
        <f t="shared" si="127"/>
        <v>4.6192446300000007</v>
      </c>
      <c r="AT43" s="94">
        <v>0</v>
      </c>
      <c r="AU43" s="96">
        <v>0</v>
      </c>
      <c r="AV43" s="92">
        <f>[4]春夏美妆!AV43</f>
        <v>0</v>
      </c>
      <c r="AW43" s="93">
        <v>6.072927299999999</v>
      </c>
      <c r="AX43" s="94"/>
      <c r="AY43" s="95">
        <f t="shared" si="128"/>
        <v>6.072927299999999</v>
      </c>
      <c r="AZ43" s="94">
        <v>0</v>
      </c>
      <c r="BA43" s="96">
        <v>0</v>
      </c>
      <c r="BB43" s="92">
        <f>[4]春夏美妆!BB43</f>
        <v>0</v>
      </c>
      <c r="BC43" s="93">
        <v>-13.718672880000002</v>
      </c>
      <c r="BD43" s="94"/>
      <c r="BE43" s="95">
        <f t="shared" si="129"/>
        <v>-13.718672880000002</v>
      </c>
      <c r="BF43" s="94">
        <v>0</v>
      </c>
      <c r="BG43" s="96">
        <f t="shared" si="130"/>
        <v>0</v>
      </c>
      <c r="BH43" s="92">
        <f>[4]春夏美妆!BH43</f>
        <v>0</v>
      </c>
      <c r="BI43" s="93">
        <v>-2.0789999999999952E-5</v>
      </c>
      <c r="BJ43" s="106"/>
      <c r="BK43" s="95">
        <f t="shared" si="131"/>
        <v>-2.0789999999999952E-5</v>
      </c>
      <c r="BL43" s="94">
        <v>0</v>
      </c>
      <c r="BM43" s="96"/>
      <c r="BN43" s="92">
        <f>[4]春夏美妆!BN43</f>
        <v>0</v>
      </c>
      <c r="BO43" s="93">
        <v>0.25642376700000002</v>
      </c>
      <c r="BP43" s="94">
        <v>0</v>
      </c>
      <c r="BQ43" s="95">
        <f t="shared" si="132"/>
        <v>0.25642376700000002</v>
      </c>
      <c r="BR43" s="94">
        <v>-2.3313229305199599E-4</v>
      </c>
      <c r="BS43" s="96"/>
      <c r="BT43" s="92">
        <f>[4]春夏美妆!BT43</f>
        <v>0</v>
      </c>
      <c r="BU43" s="145">
        <f t="shared" si="133"/>
        <v>2.6373521969999993</v>
      </c>
      <c r="BV43" s="95">
        <f t="shared" si="134"/>
        <v>0</v>
      </c>
      <c r="BW43" s="95">
        <f t="shared" si="135"/>
        <v>2.6373521969999993</v>
      </c>
      <c r="BX43" s="95">
        <f t="shared" si="136"/>
        <v>-2.3313229305199599E-4</v>
      </c>
      <c r="BY43" s="95">
        <f t="shared" si="136"/>
        <v>0.9228432299999999</v>
      </c>
      <c r="BZ43" s="98">
        <f t="shared" si="136"/>
        <v>0.9228432299999999</v>
      </c>
      <c r="CA43" s="127">
        <f t="shared" si="30"/>
        <v>0</v>
      </c>
      <c r="CC43" s="127">
        <f>CA43-春夏货架!CA43</f>
        <v>-2.6373521969999993</v>
      </c>
    </row>
    <row r="44" spans="1:81" s="127" customFormat="1" outlineLevel="1" x14ac:dyDescent="0.4">
      <c r="A44" s="132" t="s">
        <v>46</v>
      </c>
      <c r="B44" s="131" t="s">
        <v>19</v>
      </c>
      <c r="C44" s="114">
        <v>0.53895249999999995</v>
      </c>
      <c r="D44" s="115">
        <v>-11.824367908217177</v>
      </c>
      <c r="E44" s="116">
        <f t="shared" si="1"/>
        <v>0.53895249999999995</v>
      </c>
      <c r="F44" s="117">
        <f t="shared" si="110"/>
        <v>0.53895249999999995</v>
      </c>
      <c r="G44" s="93">
        <v>0.57398249999999995</v>
      </c>
      <c r="H44" s="94"/>
      <c r="I44" s="95">
        <f t="shared" si="111"/>
        <v>0.57398249999999995</v>
      </c>
      <c r="J44" s="94">
        <v>0.49080995600481536</v>
      </c>
      <c r="K44" s="94">
        <f t="shared" si="112"/>
        <v>0.57398249999999995</v>
      </c>
      <c r="L44" s="92">
        <f t="shared" si="113"/>
        <v>0.57398249999999995</v>
      </c>
      <c r="M44" s="93">
        <v>0.57398199999999999</v>
      </c>
      <c r="N44" s="94"/>
      <c r="O44" s="95">
        <f t="shared" si="114"/>
        <v>0.57398199999999999</v>
      </c>
      <c r="P44" s="94">
        <v>0.49080950066830548</v>
      </c>
      <c r="Q44" s="94">
        <f t="shared" si="115"/>
        <v>0.57398199999999999</v>
      </c>
      <c r="R44" s="92">
        <f t="shared" si="116"/>
        <v>0.57398199999999999</v>
      </c>
      <c r="S44" s="93">
        <v>0.37882811999999999</v>
      </c>
      <c r="T44" s="94"/>
      <c r="U44" s="95">
        <f t="shared" si="117"/>
        <v>0.37882811999999999</v>
      </c>
      <c r="V44" s="94">
        <v>1.8233586268420463</v>
      </c>
      <c r="W44" s="96">
        <f t="shared" si="118"/>
        <v>0.37882811999999999</v>
      </c>
      <c r="X44" s="92">
        <f t="shared" si="119"/>
        <v>0.37882811999999999</v>
      </c>
      <c r="Y44" s="93">
        <v>0.37882811999999999</v>
      </c>
      <c r="Z44" s="94"/>
      <c r="AA44" s="95">
        <f t="shared" si="120"/>
        <v>0.37882811999999999</v>
      </c>
      <c r="AB44" s="94">
        <v>0.49080950066830548</v>
      </c>
      <c r="AC44" s="96">
        <f t="shared" si="121"/>
        <v>0.37882811999999999</v>
      </c>
      <c r="AD44" s="92">
        <f t="shared" si="122"/>
        <v>0.37882811999999999</v>
      </c>
      <c r="AE44" s="106">
        <v>0.37882845000000004</v>
      </c>
      <c r="AF44" s="94"/>
      <c r="AG44" s="95">
        <f t="shared" si="123"/>
        <v>0.37882845000000004</v>
      </c>
      <c r="AH44" s="94">
        <v>0.49080995600481536</v>
      </c>
      <c r="AI44" s="96">
        <f t="shared" si="124"/>
        <v>0.37882845000000004</v>
      </c>
      <c r="AJ44" s="92">
        <f t="shared" si="125"/>
        <v>0.37882845000000004</v>
      </c>
      <c r="AK44" s="139">
        <v>0.37882811999999999</v>
      </c>
      <c r="AL44" s="94"/>
      <c r="AM44" s="95">
        <f t="shared" si="126"/>
        <v>0.37882811999999999</v>
      </c>
      <c r="AN44" s="94">
        <v>0.49080950066830548</v>
      </c>
      <c r="AO44" s="96">
        <v>0</v>
      </c>
      <c r="AP44" s="92">
        <f>[4]春夏美妆!AP44</f>
        <v>0</v>
      </c>
      <c r="AQ44" s="93">
        <v>0.37882811999999999</v>
      </c>
      <c r="AR44" s="94"/>
      <c r="AS44" s="95">
        <f t="shared" si="127"/>
        <v>0.37882811999999999</v>
      </c>
      <c r="AT44" s="94">
        <v>0.49080950066830548</v>
      </c>
      <c r="AU44" s="96">
        <v>0</v>
      </c>
      <c r="AV44" s="92">
        <f>[4]春夏美妆!AV44</f>
        <v>0</v>
      </c>
      <c r="AW44" s="93">
        <v>0.37882845000000004</v>
      </c>
      <c r="AX44" s="94"/>
      <c r="AY44" s="95">
        <f t="shared" si="128"/>
        <v>0.37882845000000004</v>
      </c>
      <c r="AZ44" s="94">
        <v>0.49080950066830548</v>
      </c>
      <c r="BA44" s="96">
        <v>0</v>
      </c>
      <c r="BB44" s="92">
        <f>[4]春夏美妆!BB44</f>
        <v>0</v>
      </c>
      <c r="BC44" s="93">
        <v>0.37882811999999999</v>
      </c>
      <c r="BD44" s="94"/>
      <c r="BE44" s="95">
        <f t="shared" si="129"/>
        <v>0.37882811999999999</v>
      </c>
      <c r="BF44" s="94">
        <v>0.49080995600481536</v>
      </c>
      <c r="BG44" s="96">
        <f t="shared" si="130"/>
        <v>0</v>
      </c>
      <c r="BH44" s="92">
        <f>[4]春夏美妆!BH44</f>
        <v>0</v>
      </c>
      <c r="BI44" s="93">
        <v>0.37882811999999999</v>
      </c>
      <c r="BJ44" s="106"/>
      <c r="BK44" s="95">
        <f t="shared" si="131"/>
        <v>0.37882811999999999</v>
      </c>
      <c r="BL44" s="94">
        <v>0.49080950066830548</v>
      </c>
      <c r="BM44" s="96"/>
      <c r="BN44" s="92">
        <f>[4]春夏美妆!BN44</f>
        <v>0</v>
      </c>
      <c r="BO44" s="93">
        <f>3788.2812/10000</f>
        <v>0.37882811999999999</v>
      </c>
      <c r="BP44" s="94">
        <v>0</v>
      </c>
      <c r="BQ44" s="95">
        <f t="shared" si="132"/>
        <v>0.37882811999999999</v>
      </c>
      <c r="BR44" s="94">
        <v>0.49080950066830548</v>
      </c>
      <c r="BS44" s="96"/>
      <c r="BT44" s="92">
        <f>[4]春夏美妆!BT44</f>
        <v>0</v>
      </c>
      <c r="BU44" s="145">
        <f t="shared" si="133"/>
        <v>5.0963707399999993</v>
      </c>
      <c r="BV44" s="95">
        <f t="shared" si="134"/>
        <v>0</v>
      </c>
      <c r="BW44" s="95">
        <f t="shared" si="135"/>
        <v>5.0963707399999993</v>
      </c>
      <c r="BX44" s="95">
        <f t="shared" si="136"/>
        <v>-5.0929129086825462</v>
      </c>
      <c r="BY44" s="95">
        <f t="shared" si="136"/>
        <v>2.8234016899999999</v>
      </c>
      <c r="BZ44" s="98">
        <f t="shared" si="136"/>
        <v>2.8234016899999999</v>
      </c>
      <c r="CA44" s="127">
        <f t="shared" si="30"/>
        <v>0</v>
      </c>
      <c r="CC44" s="127">
        <f>CA44-春夏货架!CA44</f>
        <v>-5.0963707399999993</v>
      </c>
    </row>
    <row r="45" spans="1:81" s="127" customFormat="1" outlineLevel="1" x14ac:dyDescent="0.4">
      <c r="A45" s="132" t="s">
        <v>47</v>
      </c>
      <c r="B45" s="131" t="s">
        <v>15</v>
      </c>
      <c r="C45" s="114">
        <v>0</v>
      </c>
      <c r="D45" s="115">
        <v>3.2714248042230332</v>
      </c>
      <c r="E45" s="116">
        <f t="shared" si="1"/>
        <v>0</v>
      </c>
      <c r="F45" s="117">
        <f t="shared" si="110"/>
        <v>0</v>
      </c>
      <c r="G45" s="93">
        <v>0.12452850000000035</v>
      </c>
      <c r="H45" s="94"/>
      <c r="I45" s="95">
        <f t="shared" si="111"/>
        <v>0.12452850000000035</v>
      </c>
      <c r="J45" s="94">
        <v>3.6701033368308697E-2</v>
      </c>
      <c r="K45" s="94">
        <f t="shared" si="112"/>
        <v>0.12452850000000035</v>
      </c>
      <c r="L45" s="92">
        <f t="shared" si="113"/>
        <v>0.12452850000000035</v>
      </c>
      <c r="M45" s="93">
        <v>0</v>
      </c>
      <c r="N45" s="94"/>
      <c r="O45" s="95">
        <f t="shared" si="114"/>
        <v>0</v>
      </c>
      <c r="P45" s="94">
        <v>39.745775265805506</v>
      </c>
      <c r="Q45" s="94">
        <f t="shared" si="115"/>
        <v>0</v>
      </c>
      <c r="R45" s="92">
        <f t="shared" si="116"/>
        <v>0</v>
      </c>
      <c r="S45" s="93">
        <v>-2.2787120400000003</v>
      </c>
      <c r="T45" s="94"/>
      <c r="U45" s="95">
        <f t="shared" si="117"/>
        <v>-2.2787120400000003</v>
      </c>
      <c r="V45" s="94">
        <v>8.7553155944585406</v>
      </c>
      <c r="W45" s="96">
        <f t="shared" si="118"/>
        <v>-2.2787120400000003</v>
      </c>
      <c r="X45" s="92">
        <f t="shared" si="119"/>
        <v>-2.2787120400000003</v>
      </c>
      <c r="Y45" s="93"/>
      <c r="Z45" s="94"/>
      <c r="AA45" s="95">
        <f t="shared" si="120"/>
        <v>0</v>
      </c>
      <c r="AB45" s="94">
        <v>-3.1571949893291813</v>
      </c>
      <c r="AC45" s="96">
        <f t="shared" si="121"/>
        <v>0</v>
      </c>
      <c r="AD45" s="92">
        <f t="shared" si="122"/>
        <v>0</v>
      </c>
      <c r="AE45" s="106"/>
      <c r="AF45" s="94"/>
      <c r="AG45" s="95">
        <f t="shared" si="123"/>
        <v>0</v>
      </c>
      <c r="AH45" s="94">
        <v>131.0498531350311</v>
      </c>
      <c r="AI45" s="96">
        <f t="shared" si="124"/>
        <v>0</v>
      </c>
      <c r="AJ45" s="92">
        <f t="shared" si="125"/>
        <v>0</v>
      </c>
      <c r="AK45" s="139">
        <v>0</v>
      </c>
      <c r="AL45" s="94"/>
      <c r="AM45" s="95">
        <f t="shared" si="126"/>
        <v>0</v>
      </c>
      <c r="AN45" s="94">
        <v>1.527334344374216</v>
      </c>
      <c r="AO45" s="96">
        <v>0</v>
      </c>
      <c r="AP45" s="92">
        <f>[4]春夏美妆!AP45</f>
        <v>0</v>
      </c>
      <c r="AQ45" s="93">
        <v>0</v>
      </c>
      <c r="AR45" s="94"/>
      <c r="AS45" s="95">
        <f t="shared" si="127"/>
        <v>0</v>
      </c>
      <c r="AT45" s="94">
        <v>-5.2630011299243264</v>
      </c>
      <c r="AU45" s="96">
        <v>0</v>
      </c>
      <c r="AV45" s="92">
        <f>[4]春夏美妆!AV45</f>
        <v>0</v>
      </c>
      <c r="AW45" s="93">
        <v>-1.6500000000000001E-6</v>
      </c>
      <c r="AX45" s="94"/>
      <c r="AY45" s="95">
        <f t="shared" si="128"/>
        <v>-1.6500000000000001E-6</v>
      </c>
      <c r="AZ45" s="94">
        <v>17.557340063435756</v>
      </c>
      <c r="BA45" s="96">
        <v>0</v>
      </c>
      <c r="BB45" s="92">
        <f>[4]春夏美妆!BB45</f>
        <v>0</v>
      </c>
      <c r="BC45" s="93">
        <v>0</v>
      </c>
      <c r="BD45" s="94"/>
      <c r="BE45" s="95">
        <f t="shared" si="129"/>
        <v>0</v>
      </c>
      <c r="BF45" s="94">
        <v>-3.0283994148211875</v>
      </c>
      <c r="BG45" s="96">
        <f t="shared" si="130"/>
        <v>0</v>
      </c>
      <c r="BH45" s="92">
        <f>[4]春夏美妆!BH45</f>
        <v>0</v>
      </c>
      <c r="BI45" s="93"/>
      <c r="BJ45" s="106"/>
      <c r="BK45" s="95">
        <f t="shared" si="131"/>
        <v>0</v>
      </c>
      <c r="BL45" s="94">
        <v>6.1857464865446687E-2</v>
      </c>
      <c r="BM45" s="96"/>
      <c r="BN45" s="92">
        <f>[4]春夏美妆!BN45</f>
        <v>0</v>
      </c>
      <c r="BO45" s="93">
        <v>0</v>
      </c>
      <c r="BP45" s="94">
        <v>0</v>
      </c>
      <c r="BQ45" s="95">
        <f t="shared" si="132"/>
        <v>0</v>
      </c>
      <c r="BR45" s="94">
        <v>4.2085874807552788</v>
      </c>
      <c r="BS45" s="96"/>
      <c r="BT45" s="92">
        <f>[4]春夏美妆!BT45</f>
        <v>0</v>
      </c>
      <c r="BU45" s="145">
        <f t="shared" si="133"/>
        <v>-2.1541851900000002</v>
      </c>
      <c r="BV45" s="95">
        <f t="shared" si="134"/>
        <v>0</v>
      </c>
      <c r="BW45" s="95">
        <f t="shared" si="135"/>
        <v>-2.1541851900000002</v>
      </c>
      <c r="BX45" s="95">
        <f t="shared" si="136"/>
        <v>194.7655936522425</v>
      </c>
      <c r="BY45" s="95">
        <f t="shared" si="136"/>
        <v>-2.15418354</v>
      </c>
      <c r="BZ45" s="98">
        <f t="shared" si="136"/>
        <v>-2.15418354</v>
      </c>
      <c r="CA45" s="127">
        <f t="shared" si="30"/>
        <v>0</v>
      </c>
      <c r="CC45" s="127">
        <f>CA45-春夏货架!CA45</f>
        <v>2.1541851900000002</v>
      </c>
    </row>
    <row r="46" spans="1:81" s="127" customFormat="1" outlineLevel="1" x14ac:dyDescent="0.4">
      <c r="A46" s="132" t="s">
        <v>60</v>
      </c>
      <c r="B46" s="131" t="s">
        <v>25</v>
      </c>
      <c r="C46" s="114">
        <v>1.7868490000000001</v>
      </c>
      <c r="D46" s="115">
        <v>7.8445269192508178</v>
      </c>
      <c r="E46" s="116">
        <f t="shared" si="1"/>
        <v>1.7868490000000001</v>
      </c>
      <c r="F46" s="117">
        <f t="shared" si="110"/>
        <v>1.7868490000000001</v>
      </c>
      <c r="G46" s="93">
        <v>1.3654780000000002</v>
      </c>
      <c r="H46" s="94"/>
      <c r="I46" s="95">
        <f t="shared" si="111"/>
        <v>1.3654780000000002</v>
      </c>
      <c r="J46" s="94">
        <v>2.2758766037130775</v>
      </c>
      <c r="K46" s="94">
        <f t="shared" si="112"/>
        <v>1.3654780000000002</v>
      </c>
      <c r="L46" s="92">
        <f t="shared" si="113"/>
        <v>1.3654780000000002</v>
      </c>
      <c r="M46" s="93">
        <v>1.4870989999999999</v>
      </c>
      <c r="N46" s="94"/>
      <c r="O46" s="95">
        <f t="shared" si="114"/>
        <v>1.4870989999999999</v>
      </c>
      <c r="P46" s="94">
        <v>5.0599565627713829</v>
      </c>
      <c r="Q46" s="94">
        <f t="shared" si="115"/>
        <v>1.4870989999999999</v>
      </c>
      <c r="R46" s="92">
        <f t="shared" si="116"/>
        <v>1.4870989999999999</v>
      </c>
      <c r="S46" s="93">
        <v>1.2573264000000002</v>
      </c>
      <c r="T46" s="94"/>
      <c r="U46" s="95">
        <f t="shared" si="117"/>
        <v>1.2573264000000002</v>
      </c>
      <c r="V46" s="94">
        <v>8.3308449805857929</v>
      </c>
      <c r="W46" s="96">
        <f t="shared" si="118"/>
        <v>1.2573264000000002</v>
      </c>
      <c r="X46" s="92">
        <f t="shared" si="119"/>
        <v>1.2573264000000002</v>
      </c>
      <c r="Y46" s="93">
        <v>0.68712500999999981</v>
      </c>
      <c r="Z46" s="94"/>
      <c r="AA46" s="95">
        <f t="shared" si="120"/>
        <v>0.68712500999999981</v>
      </c>
      <c r="AB46" s="94">
        <v>6.6105754502506811</v>
      </c>
      <c r="AC46" s="96">
        <f t="shared" si="121"/>
        <v>0.68712500999999981</v>
      </c>
      <c r="AD46" s="92">
        <f t="shared" si="122"/>
        <v>0.68712500999999981</v>
      </c>
      <c r="AE46" s="106">
        <v>0.62739237000000003</v>
      </c>
      <c r="AF46" s="94"/>
      <c r="AG46" s="95">
        <f t="shared" si="123"/>
        <v>0.62739237000000003</v>
      </c>
      <c r="AH46" s="94">
        <v>10.952947172316051</v>
      </c>
      <c r="AI46" s="96">
        <f t="shared" si="124"/>
        <v>0.62739237000000003</v>
      </c>
      <c r="AJ46" s="92">
        <f t="shared" si="125"/>
        <v>0.62739237000000003</v>
      </c>
      <c r="AK46" s="139">
        <v>1.0694517899999998</v>
      </c>
      <c r="AL46" s="94"/>
      <c r="AM46" s="95">
        <f t="shared" si="126"/>
        <v>1.0694517899999998</v>
      </c>
      <c r="AN46" s="94">
        <v>8.3566716674254593</v>
      </c>
      <c r="AO46" s="96">
        <v>2.7500000000000004</v>
      </c>
      <c r="AP46" s="92">
        <f>[4]春夏美妆!AP46</f>
        <v>2.7500000000000004</v>
      </c>
      <c r="AQ46" s="93">
        <v>0.71237661000000008</v>
      </c>
      <c r="AR46" s="94"/>
      <c r="AS46" s="95">
        <f t="shared" si="127"/>
        <v>0.71237661000000008</v>
      </c>
      <c r="AT46" s="94">
        <v>13.599418518717895</v>
      </c>
      <c r="AU46" s="96">
        <v>2.7500000000000004</v>
      </c>
      <c r="AV46" s="92">
        <f>[4]春夏美妆!AV46</f>
        <v>2.7500000000000004</v>
      </c>
      <c r="AW46" s="93">
        <v>1.2045293699999999</v>
      </c>
      <c r="AX46" s="94"/>
      <c r="AY46" s="95">
        <f t="shared" si="128"/>
        <v>1.2045293699999999</v>
      </c>
      <c r="AZ46" s="94">
        <v>15.381213118266251</v>
      </c>
      <c r="BA46" s="96">
        <v>2.7500000000000004</v>
      </c>
      <c r="BB46" s="92">
        <f>[4]春夏美妆!BB46</f>
        <v>2.7500000000000004</v>
      </c>
      <c r="BC46" s="93">
        <v>0.41147964000000004</v>
      </c>
      <c r="BD46" s="94"/>
      <c r="BE46" s="95">
        <f t="shared" si="129"/>
        <v>0.41147964000000004</v>
      </c>
      <c r="BF46" s="94">
        <v>7.2407297616875761</v>
      </c>
      <c r="BG46" s="96">
        <f t="shared" si="130"/>
        <v>2.7500000000000004</v>
      </c>
      <c r="BH46" s="92">
        <f>[4]春夏美妆!BH46</f>
        <v>2.7500000000000004</v>
      </c>
      <c r="BI46" s="93">
        <v>1.6291215600000002</v>
      </c>
      <c r="BJ46" s="106"/>
      <c r="BK46" s="95">
        <f t="shared" si="131"/>
        <v>1.6291215600000002</v>
      </c>
      <c r="BL46" s="94">
        <v>13.007319866766156</v>
      </c>
      <c r="BM46" s="96">
        <v>2.7500000000000004</v>
      </c>
      <c r="BN46" s="92">
        <f>[4]春夏美妆!BN46</f>
        <v>2.7500000000000004</v>
      </c>
      <c r="BO46" s="93">
        <v>1.9126083900000002</v>
      </c>
      <c r="BP46" s="94">
        <v>0</v>
      </c>
      <c r="BQ46" s="95">
        <f t="shared" si="132"/>
        <v>1.9126083900000002</v>
      </c>
      <c r="BR46" s="94">
        <v>13.138098887111131</v>
      </c>
      <c r="BS46" s="96">
        <v>2.7500000000000004</v>
      </c>
      <c r="BT46" s="92">
        <f>[4]春夏美妆!BT46</f>
        <v>2.7500000000000004</v>
      </c>
      <c r="BU46" s="145">
        <f t="shared" si="133"/>
        <v>14.15083714</v>
      </c>
      <c r="BV46" s="95">
        <f t="shared" si="134"/>
        <v>0</v>
      </c>
      <c r="BW46" s="95">
        <f t="shared" si="135"/>
        <v>14.15083714</v>
      </c>
      <c r="BX46" s="95">
        <f t="shared" si="136"/>
        <v>111.79817950886226</v>
      </c>
      <c r="BY46" s="95">
        <f t="shared" si="136"/>
        <v>23.711269780000002</v>
      </c>
      <c r="BZ46" s="98">
        <f t="shared" si="136"/>
        <v>23.711269780000002</v>
      </c>
      <c r="CA46" s="127">
        <f t="shared" si="30"/>
        <v>16.500000000000004</v>
      </c>
      <c r="CC46" s="127">
        <f>CA46-春夏货架!CA46</f>
        <v>2.3491628600000034</v>
      </c>
    </row>
    <row r="47" spans="1:81" s="135" customFormat="1" ht="14.25" thickBot="1" x14ac:dyDescent="0.45">
      <c r="A47" s="137" t="s">
        <v>1</v>
      </c>
      <c r="B47" s="134"/>
      <c r="C47" s="108">
        <f>C29-C30</f>
        <v>-345.54048949999981</v>
      </c>
      <c r="D47" s="109">
        <f t="shared" ref="D47:BP47" si="137">D29-D30</f>
        <v>-217.00514254446915</v>
      </c>
      <c r="E47" s="124">
        <f t="shared" si="1"/>
        <v>-345.54048949999981</v>
      </c>
      <c r="F47" s="107">
        <f t="shared" si="137"/>
        <v>-345.54048949999981</v>
      </c>
      <c r="G47" s="108">
        <f t="shared" si="137"/>
        <v>136.29899350000008</v>
      </c>
      <c r="H47" s="109">
        <f t="shared" si="137"/>
        <v>0</v>
      </c>
      <c r="I47" s="109">
        <f t="shared" si="137"/>
        <v>136.29899350000008</v>
      </c>
      <c r="J47" s="109">
        <f t="shared" si="137"/>
        <v>-340.97197619861959</v>
      </c>
      <c r="K47" s="109">
        <f t="shared" si="137"/>
        <v>136.29899350000008</v>
      </c>
      <c r="L47" s="107">
        <f t="shared" si="137"/>
        <v>136.29899350000008</v>
      </c>
      <c r="M47" s="108">
        <f t="shared" si="137"/>
        <v>-328.62283800000012</v>
      </c>
      <c r="N47" s="109">
        <f t="shared" si="137"/>
        <v>0</v>
      </c>
      <c r="O47" s="109">
        <f t="shared" si="137"/>
        <v>-328.62283800000012</v>
      </c>
      <c r="P47" s="109">
        <f t="shared" si="137"/>
        <v>-23.926881299444574</v>
      </c>
      <c r="Q47" s="109">
        <f t="shared" si="137"/>
        <v>-328.62283800000012</v>
      </c>
      <c r="R47" s="107">
        <f t="shared" si="137"/>
        <v>-328.62283800000012</v>
      </c>
      <c r="S47" s="108">
        <f t="shared" si="137"/>
        <v>-429.00018621999999</v>
      </c>
      <c r="T47" s="109">
        <f t="shared" si="137"/>
        <v>0</v>
      </c>
      <c r="U47" s="109">
        <f t="shared" si="137"/>
        <v>-429.00018621999999</v>
      </c>
      <c r="V47" s="109">
        <f t="shared" si="137"/>
        <v>-586.74987267376355</v>
      </c>
      <c r="W47" s="110">
        <f t="shared" si="137"/>
        <v>-429.00018621999999</v>
      </c>
      <c r="X47" s="107">
        <f t="shared" si="137"/>
        <v>-429.00018621999999</v>
      </c>
      <c r="Y47" s="108">
        <f t="shared" si="137"/>
        <v>-277.10778838999988</v>
      </c>
      <c r="Z47" s="109">
        <f t="shared" si="137"/>
        <v>0</v>
      </c>
      <c r="AA47" s="109">
        <f t="shared" ref="AA47" si="138">AA29-AA30</f>
        <v>-277.10778838999988</v>
      </c>
      <c r="AB47" s="109">
        <f t="shared" si="137"/>
        <v>-342.29870310403646</v>
      </c>
      <c r="AC47" s="110">
        <f t="shared" si="137"/>
        <v>-277.10778838999988</v>
      </c>
      <c r="AD47" s="107">
        <f t="shared" si="137"/>
        <v>-277.10778838999988</v>
      </c>
      <c r="AE47" s="108">
        <f t="shared" si="137"/>
        <v>-275.99052288000007</v>
      </c>
      <c r="AF47" s="109">
        <f t="shared" si="137"/>
        <v>0</v>
      </c>
      <c r="AG47" s="109">
        <f t="shared" si="137"/>
        <v>-275.99052288000007</v>
      </c>
      <c r="AH47" s="109">
        <f t="shared" si="137"/>
        <v>-519.70919310487614</v>
      </c>
      <c r="AI47" s="110">
        <f t="shared" si="137"/>
        <v>-275.99052288000007</v>
      </c>
      <c r="AJ47" s="107">
        <f t="shared" si="137"/>
        <v>-275.99052288000007</v>
      </c>
      <c r="AK47" s="108">
        <f t="shared" si="137"/>
        <v>-388.27894232720433</v>
      </c>
      <c r="AL47" s="109">
        <f t="shared" si="137"/>
        <v>0</v>
      </c>
      <c r="AM47" s="109">
        <f t="shared" si="137"/>
        <v>-388.27894232720433</v>
      </c>
      <c r="AN47" s="109">
        <f t="shared" si="137"/>
        <v>-1045.8048188814978</v>
      </c>
      <c r="AO47" s="110">
        <f t="shared" si="137"/>
        <v>-285.80112479426805</v>
      </c>
      <c r="AP47" s="107">
        <f t="shared" si="137"/>
        <v>-285.80112479426805</v>
      </c>
      <c r="AQ47" s="108">
        <f t="shared" si="137"/>
        <v>-276.13599638586408</v>
      </c>
      <c r="AR47" s="109">
        <f t="shared" si="137"/>
        <v>0</v>
      </c>
      <c r="AS47" s="109">
        <f t="shared" si="137"/>
        <v>-276.13599638586408</v>
      </c>
      <c r="AT47" s="109">
        <f t="shared" si="137"/>
        <v>-1111.6622642228349</v>
      </c>
      <c r="AU47" s="110">
        <f t="shared" si="137"/>
        <v>-293.22583007733772</v>
      </c>
      <c r="AV47" s="107">
        <f t="shared" si="137"/>
        <v>-293.22583007733772</v>
      </c>
      <c r="AW47" s="108">
        <f t="shared" si="137"/>
        <v>-229.64909491389145</v>
      </c>
      <c r="AX47" s="109">
        <f t="shared" si="137"/>
        <v>0</v>
      </c>
      <c r="AY47" s="109">
        <f t="shared" si="137"/>
        <v>-229.64909491389145</v>
      </c>
      <c r="AZ47" s="109">
        <f t="shared" si="137"/>
        <v>-895.56921237366521</v>
      </c>
      <c r="BA47" s="110">
        <f t="shared" si="137"/>
        <v>-380.09685816569402</v>
      </c>
      <c r="BB47" s="107">
        <f t="shared" si="137"/>
        <v>-380.09685816569402</v>
      </c>
      <c r="BC47" s="108">
        <f t="shared" si="137"/>
        <v>-168.5519142500001</v>
      </c>
      <c r="BD47" s="109">
        <f t="shared" si="137"/>
        <v>0</v>
      </c>
      <c r="BE47" s="109">
        <f t="shared" si="137"/>
        <v>-168.5519142500001</v>
      </c>
      <c r="BF47" s="109">
        <f t="shared" si="137"/>
        <v>-822.39043264604732</v>
      </c>
      <c r="BG47" s="110">
        <f t="shared" si="137"/>
        <v>-297.69663092914243</v>
      </c>
      <c r="BH47" s="107">
        <f t="shared" si="137"/>
        <v>-297.69663092914243</v>
      </c>
      <c r="BI47" s="108">
        <f t="shared" si="137"/>
        <v>-151.82096129999982</v>
      </c>
      <c r="BJ47" s="109">
        <f t="shared" si="137"/>
        <v>0</v>
      </c>
      <c r="BK47" s="109">
        <f t="shared" si="137"/>
        <v>-151.82096129999982</v>
      </c>
      <c r="BL47" s="109">
        <f t="shared" si="137"/>
        <v>-706.45469604252764</v>
      </c>
      <c r="BM47" s="110">
        <f t="shared" si="137"/>
        <v>-431.45003573246709</v>
      </c>
      <c r="BN47" s="107">
        <f t="shared" si="137"/>
        <v>-354.65295108120449</v>
      </c>
      <c r="BO47" s="108">
        <f t="shared" si="137"/>
        <v>152.94339373650087</v>
      </c>
      <c r="BP47" s="109">
        <f t="shared" si="137"/>
        <v>0</v>
      </c>
      <c r="BQ47" s="109">
        <f t="shared" ref="BQ47:BZ47" si="139">BQ29-BQ30</f>
        <v>152.94339373650087</v>
      </c>
      <c r="BR47" s="109">
        <f t="shared" si="139"/>
        <v>-2466.0638760175434</v>
      </c>
      <c r="BS47" s="110">
        <f t="shared" si="139"/>
        <v>-522.43009956059495</v>
      </c>
      <c r="BT47" s="107">
        <f t="shared" si="139"/>
        <v>-365.5622112950166</v>
      </c>
      <c r="BU47" s="108">
        <f t="shared" si="139"/>
        <v>-2581.4563469304594</v>
      </c>
      <c r="BV47" s="109">
        <f t="shared" si="139"/>
        <v>0</v>
      </c>
      <c r="BW47" s="109">
        <f t="shared" si="139"/>
        <v>-2581.4563469304594</v>
      </c>
      <c r="BX47" s="109">
        <f t="shared" si="139"/>
        <v>-9078.6070691093264</v>
      </c>
      <c r="BY47" s="109">
        <f t="shared" si="139"/>
        <v>-3730.6634107495038</v>
      </c>
      <c r="BZ47" s="107">
        <f t="shared" si="139"/>
        <v>-3496.9984378326635</v>
      </c>
      <c r="CA47" s="127">
        <f t="shared" si="30"/>
        <v>-1977.0356063426634</v>
      </c>
      <c r="CB47" s="127"/>
      <c r="CC47" s="127">
        <f>CA47-春夏货架!CA47</f>
        <v>976.47420376478794</v>
      </c>
    </row>
    <row r="48" spans="1:81" x14ac:dyDescent="0.4">
      <c r="L48" s="26"/>
    </row>
    <row r="49" spans="3:80" s="11" customFormat="1" x14ac:dyDescent="0.4">
      <c r="L49" s="16"/>
      <c r="CA49" s="112"/>
      <c r="CB49" s="112"/>
    </row>
    <row r="50" spans="3:80" x14ac:dyDescent="0.4">
      <c r="C50" s="85"/>
      <c r="G50" s="85"/>
      <c r="M50" s="83"/>
      <c r="Y50" s="83"/>
      <c r="AE50" s="83"/>
      <c r="BI50" s="24">
        <f>(BI11-BI12-BI13)*10000</f>
        <v>5255001.2266999986</v>
      </c>
    </row>
    <row r="51" spans="3:80" s="11" customFormat="1" x14ac:dyDescent="0.4">
      <c r="L51" s="8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CA51" s="112"/>
      <c r="CB51" s="112"/>
    </row>
    <row r="52" spans="3:80" x14ac:dyDescent="0.4">
      <c r="BK52" s="24"/>
    </row>
  </sheetData>
  <sheetProtection autoFilter="0"/>
  <mergeCells count="14">
    <mergeCell ref="BO2:BT2"/>
    <mergeCell ref="BU2:BZ2"/>
    <mergeCell ref="AE2:AJ2"/>
    <mergeCell ref="AK2:AP2"/>
    <mergeCell ref="AQ2:AV2"/>
    <mergeCell ref="AW2:BB2"/>
    <mergeCell ref="BC2:BH2"/>
    <mergeCell ref="BI2:BN2"/>
    <mergeCell ref="Y2:AD2"/>
    <mergeCell ref="A2:A3"/>
    <mergeCell ref="C2:F2"/>
    <mergeCell ref="G2:L2"/>
    <mergeCell ref="M2:R2"/>
    <mergeCell ref="S2:X2"/>
  </mergeCells>
  <phoneticPr fontId="2" type="noConversion"/>
  <hyperlinks>
    <hyperlink ref="L1" location="目录!A1" display="返回目录"/>
  </hyperlinks>
  <pageMargins left="0.7" right="0.7" top="0.75" bottom="0.75" header="0.3" footer="0.3"/>
  <pageSetup paperSize="9" orientation="portrait" r:id="rId1"/>
  <customProperties>
    <customPr name="_pios_id" r:id="rId2"/>
  </customProperties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pplication xmlns="http://www.sap.com/cof/excel/application">
  <Version>2</Version>
  <Revision>2.5.401.79435</Revision>
</Application>
</file>

<file path=customXml/itemProps1.xml><?xml version="1.0" encoding="utf-8"?>
<ds:datastoreItem xmlns:ds="http://schemas.openxmlformats.org/officeDocument/2006/customXml" ds:itemID="{2206CF1D-1765-4629-B34B-A9BA1B4214C1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货架事业部</vt:lpstr>
      <vt:lpstr>货架事业部 -春夏撤出</vt:lpstr>
      <vt:lpstr>自然堂货架</vt:lpstr>
      <vt:lpstr>春夏货架</vt:lpstr>
      <vt:lpstr>春夏货架-退货影响</vt:lpstr>
      <vt:lpstr>春夏货架（不含3nka）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李娟</dc:creator>
  <cp:lastModifiedBy>王晋</cp:lastModifiedBy>
  <cp:lastPrinted>2020-04-10T06:59:32Z</cp:lastPrinted>
  <dcterms:created xsi:type="dcterms:W3CDTF">2015-06-05T18:19:34Z</dcterms:created>
  <dcterms:modified xsi:type="dcterms:W3CDTF">2021-01-08T10:16:26Z</dcterms:modified>
</cp:coreProperties>
</file>