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465F09-B019-4CFD-AE7B-A27C05105CCD}" xr6:coauthVersionLast="47" xr6:coauthVersionMax="47" xr10:uidLastSave="{00000000-0000-0000-0000-000000000000}"/>
  <bookViews>
    <workbookView xWindow="360" yWindow="345" windowWidth="28800" windowHeight="15135" xr2:uid="{00000000-000D-0000-FFFF-FFFF00000000}"/>
  </bookViews>
  <sheets>
    <sheet name="Tasks" sheetId="1" r:id="rId1"/>
    <sheet name="Summary" sheetId="2" r:id="rId2"/>
  </sheets>
  <definedNames>
    <definedName name="_xlnm._FilterDatabase" localSheetId="0" hidden="1">Tasks!$A$1:$K$506</definedName>
  </definedNames>
  <calcPr calcId="181029"/>
</workbook>
</file>

<file path=xl/calcChain.xml><?xml version="1.0" encoding="utf-8"?>
<calcChain xmlns="http://schemas.openxmlformats.org/spreadsheetml/2006/main">
  <c r="L27" i="2" l="1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M25" i="2" s="1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M17" i="2" s="1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M5" i="2" s="1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L28" i="2" s="1"/>
  <c r="K2" i="2"/>
  <c r="K28" i="2" s="1"/>
  <c r="J2" i="2"/>
  <c r="I2" i="2"/>
  <c r="H2" i="2"/>
  <c r="G2" i="2"/>
  <c r="F2" i="2"/>
  <c r="E2" i="2"/>
  <c r="D2" i="2"/>
  <c r="D28" i="2" s="1"/>
  <c r="C2" i="2"/>
  <c r="C28" i="2" s="1"/>
  <c r="B2" i="2"/>
  <c r="H28" i="2" l="1"/>
  <c r="M4" i="2"/>
  <c r="M12" i="2"/>
  <c r="M20" i="2"/>
  <c r="I28" i="2"/>
  <c r="M7" i="2"/>
  <c r="M15" i="2"/>
  <c r="M23" i="2"/>
  <c r="G28" i="2"/>
  <c r="M9" i="2"/>
  <c r="M2" i="2"/>
  <c r="J28" i="2"/>
  <c r="M10" i="2"/>
  <c r="M18" i="2"/>
  <c r="M26" i="2"/>
  <c r="M13" i="2"/>
  <c r="M21" i="2"/>
  <c r="M8" i="2"/>
  <c r="M16" i="2"/>
  <c r="M24" i="2"/>
  <c r="E28" i="2"/>
  <c r="M3" i="2"/>
  <c r="M11" i="2"/>
  <c r="M19" i="2"/>
  <c r="M27" i="2"/>
  <c r="M6" i="2"/>
  <c r="M14" i="2"/>
  <c r="M22" i="2"/>
  <c r="F28" i="2"/>
  <c r="B28" i="2"/>
  <c r="M28" i="2" l="1"/>
</calcChain>
</file>

<file path=xl/sharedStrings.xml><?xml version="1.0" encoding="utf-8"?>
<sst xmlns="http://schemas.openxmlformats.org/spreadsheetml/2006/main" count="3560" uniqueCount="1171">
  <si>
    <t>Task Number</t>
  </si>
  <si>
    <t>Assignee</t>
  </si>
  <si>
    <t>Team</t>
  </si>
  <si>
    <t>Task Title</t>
  </si>
  <si>
    <t>Task Description</t>
  </si>
  <si>
    <t>Task start date</t>
  </si>
  <si>
    <t>Task end date</t>
  </si>
  <si>
    <t>Status</t>
  </si>
  <si>
    <t>Priority</t>
  </si>
  <si>
    <t>Story Point</t>
  </si>
  <si>
    <t>TK-1</t>
  </si>
  <si>
    <t>John</t>
  </si>
  <si>
    <t>Business Analyst</t>
  </si>
  <si>
    <t>Backlog refinement: Daily Challenges</t>
  </si>
  <si>
    <t>Business Analyst task for 'Daily Challenges'. Deliverable sized to 8 SP.</t>
  </si>
  <si>
    <t>Done</t>
  </si>
  <si>
    <t>Critical</t>
  </si>
  <si>
    <t>TK-2</t>
  </si>
  <si>
    <t>Olivia</t>
  </si>
  <si>
    <t>QA</t>
  </si>
  <si>
    <t>Test plan: Shop &amp; IAP</t>
  </si>
  <si>
    <t>QA task for 'Shop &amp; IAP'. Deliverable sized to 3 SP.</t>
  </si>
  <si>
    <t>Lowest</t>
  </si>
  <si>
    <t>TK-3</t>
  </si>
  <si>
    <t>Sophia</t>
  </si>
  <si>
    <t>Backend</t>
  </si>
  <si>
    <t>Authentication/Session: Crafting &amp; Upgrades</t>
  </si>
  <si>
    <t>Backend task for 'Crafting &amp; Upgrades'. Deliverable sized to 3 SP.</t>
  </si>
  <si>
    <t>Medium</t>
  </si>
  <si>
    <t>TK-4</t>
  </si>
  <si>
    <t>Liam</t>
  </si>
  <si>
    <t>Data Team</t>
  </si>
  <si>
    <t>Balance analysis: Social Sharing</t>
  </si>
  <si>
    <t>Data Team task for 'Social Sharing'. Deliverable sized to 3 SP.</t>
  </si>
  <si>
    <t>High</t>
  </si>
  <si>
    <t>TK-5</t>
  </si>
  <si>
    <t>Alice</t>
  </si>
  <si>
    <t>Backlog refinement: Live Ops Tooling</t>
  </si>
  <si>
    <t>Business Analyst task for 'Live Ops Tooling'. Deliverable sized to 3 SP.</t>
  </si>
  <si>
    <t>TK-6</t>
  </si>
  <si>
    <t>Noah</t>
  </si>
  <si>
    <t>Frontend</t>
  </si>
  <si>
    <t>UX polish: Localization</t>
  </si>
  <si>
    <t>Frontend task for 'Localization'. Deliverable sized to 8 SP.</t>
  </si>
  <si>
    <t>TK-7</t>
  </si>
  <si>
    <t>David</t>
  </si>
  <si>
    <t>Responsive layout: Guilds &amp; Chat</t>
  </si>
  <si>
    <t>Frontend task for 'Guilds &amp; Chat'. Deliverable sized to 5 SP.</t>
  </si>
  <si>
    <t>TK-8</t>
  </si>
  <si>
    <t>Performance tuning: Offline Mode</t>
  </si>
  <si>
    <t>Backend task for 'Offline Mode'. Deliverable sized to 3 SP.</t>
  </si>
  <si>
    <t>TK-9</t>
  </si>
  <si>
    <t>User stories: Weekly Boss Chase</t>
  </si>
  <si>
    <t>Business Analyst task for 'Weekly Boss Chase'. Deliverable sized to 5 SP.</t>
  </si>
  <si>
    <t>Low</t>
  </si>
  <si>
    <t>TK-10</t>
  </si>
  <si>
    <t>Emily</t>
  </si>
  <si>
    <t>UI integration test fixes: Inventory</t>
  </si>
  <si>
    <t>Frontend task for 'Inventory'. Deliverable sized to 5 SP.</t>
  </si>
  <si>
    <t>TK-11</t>
  </si>
  <si>
    <t>API endpoint: Accessibility</t>
  </si>
  <si>
    <t>Backend task for 'Accessibility'. Deliverable sized to 3 SP.</t>
  </si>
  <si>
    <t>TK-12</t>
  </si>
  <si>
    <t>Michael</t>
  </si>
  <si>
    <t>Game logic service: Weekly Boss Chase</t>
  </si>
  <si>
    <t>Backend task for 'Weekly Boss Chase'. Deliverable sized to 5 SP.</t>
  </si>
  <si>
    <t>TK-13</t>
  </si>
  <si>
    <t>UX polish: Live Ops Tooling</t>
  </si>
  <si>
    <t>Frontend task for 'Live Ops Tooling'. Deliverable sized to 5 SP.</t>
  </si>
  <si>
    <t>TK-14</t>
  </si>
  <si>
    <t>Test data setup: Inventory</t>
  </si>
  <si>
    <t>QA task for 'Inventory'. Deliverable sized to 3 SP.</t>
  </si>
  <si>
    <t>TK-15</t>
  </si>
  <si>
    <t>Daniel</t>
  </si>
  <si>
    <t>Test data setup: Guilds &amp; Chat</t>
  </si>
  <si>
    <t>QA task for 'Guilds &amp; Chat'. Deliverable sized to 5 SP.</t>
  </si>
  <si>
    <t>TK-16</t>
  </si>
  <si>
    <t>Exploratory testing: Pet Companions</t>
  </si>
  <si>
    <t>QA task for 'Pet Companions'. Deliverable sized to 3 SP.</t>
  </si>
  <si>
    <t>TK-17</t>
  </si>
  <si>
    <t>Test plan: Analytics &amp; Telemetry</t>
  </si>
  <si>
    <t>QA task for 'Analytics &amp; Telemetry'. Deliverable sized to 3 SP.</t>
  </si>
  <si>
    <t>TK-18</t>
  </si>
  <si>
    <t>Leaderboard/Guild service: Level Generator</t>
  </si>
  <si>
    <t>Backend task for 'Level Generator'. Deliverable sized to 5 SP.</t>
  </si>
  <si>
    <t>TK-19</t>
  </si>
  <si>
    <t>Ava</t>
  </si>
  <si>
    <t>Leaderboard/Guild service: Anti-cheat</t>
  </si>
  <si>
    <t>Backend task for 'Anti-cheat'. Deliverable sized to 8 SP.</t>
  </si>
  <si>
    <t>TK-20</t>
  </si>
  <si>
    <t>Balance analysis: Crafting &amp; Upgrades</t>
  </si>
  <si>
    <t>Data Team task for 'Crafting &amp; Upgrades'. Deliverable sized to 3 SP.</t>
  </si>
  <si>
    <t>TK-21</t>
  </si>
  <si>
    <t>Responsive layout: Live Ops Tooling</t>
  </si>
  <si>
    <t>Frontend task for 'Live Ops Tooling'. Deliverable sized to 3 SP.</t>
  </si>
  <si>
    <t>TK-22</t>
  </si>
  <si>
    <t>ETL pipeline: Character Customization</t>
  </si>
  <si>
    <t>Data Team task for 'Character Customization'. Deliverable sized to 3 SP.</t>
  </si>
  <si>
    <t>TK-23</t>
  </si>
  <si>
    <t>Test data setup: Accessibility</t>
  </si>
  <si>
    <t>QA task for 'Accessibility'. Deliverable sized to 8 SP.</t>
  </si>
  <si>
    <t>TK-24</t>
  </si>
  <si>
    <t>API endpoint: Offline Mode</t>
  </si>
  <si>
    <t>Backend task for 'Offline Mode'. Deliverable sized to 5 SP.</t>
  </si>
  <si>
    <t>TK-25</t>
  </si>
  <si>
    <t>Event schema: Analytics &amp; Telemetry</t>
  </si>
  <si>
    <t>Data Team task for 'Analytics &amp; Telemetry'. Deliverable sized to 3 SP.</t>
  </si>
  <si>
    <t>TK-26</t>
  </si>
  <si>
    <t>Animations &amp; VFX: Localization</t>
  </si>
  <si>
    <t>Frontend task for 'Localization'. Deliverable sized to 5 SP.</t>
  </si>
  <si>
    <t>TK-27</t>
  </si>
  <si>
    <t>Leaderboard/Guild service: Weekly Boss Chase</t>
  </si>
  <si>
    <t>Backend task for 'Weekly Boss Chase'. Deliverable sized to 3 SP.</t>
  </si>
  <si>
    <t>TK-28</t>
  </si>
  <si>
    <t>API endpoint: Beta Release</t>
  </si>
  <si>
    <t>Backend task for 'Beta Release'. Deliverable sized to 3 SP.</t>
  </si>
  <si>
    <t>TK-29</t>
  </si>
  <si>
    <t>UI integration test fixes: Level Generator</t>
  </si>
  <si>
    <t>Frontend task for 'Level Generator'. Deliverable sized to 5 SP.</t>
  </si>
  <si>
    <t>TK-30</t>
  </si>
  <si>
    <t>Regression suite update: Inventory</t>
  </si>
  <si>
    <t>QA task for 'Inventory'. Deliverable sized to 8 SP.</t>
  </si>
  <si>
    <t>TK-31</t>
  </si>
  <si>
    <t>Acceptance criteria: Offline Mode</t>
  </si>
  <si>
    <t>Business Analyst task for 'Offline Mode'. Deliverable sized to 8 SP.</t>
  </si>
  <si>
    <t>TK-32</t>
  </si>
  <si>
    <t>Balance analysis: Weekly Boss Chase</t>
  </si>
  <si>
    <t>Data Team task for 'Weekly Boss Chase'. Deliverable sized to 5 SP.</t>
  </si>
  <si>
    <t>TK-33</t>
  </si>
  <si>
    <t>Implement UI: Shop &amp; IAP</t>
  </si>
  <si>
    <t>Frontend task for 'Shop &amp; IAP'. Deliverable sized to 8 SP.</t>
  </si>
  <si>
    <t>TK-34</t>
  </si>
  <si>
    <t>Epic scoping: Shop &amp; IAP</t>
  </si>
  <si>
    <t>Business Analyst task for 'Shop &amp; IAP'. Deliverable sized to 3 SP.</t>
  </si>
  <si>
    <t>TK-35</t>
  </si>
  <si>
    <t>Leaderboard/Guild service: Live Ops Tooling</t>
  </si>
  <si>
    <t>Backend task for 'Live Ops Tooling'. Deliverable sized to 3 SP.</t>
  </si>
  <si>
    <t>TK-36</t>
  </si>
  <si>
    <t>API endpoint: Obstacle Library</t>
  </si>
  <si>
    <t>Backend task for 'Obstacle Library'. Deliverable sized to 5 SP.</t>
  </si>
  <si>
    <t>TK-37</t>
  </si>
  <si>
    <t>Leaderboard/Guild service: Daily Challenges</t>
  </si>
  <si>
    <t>Backend task for 'Daily Challenges'. Deliverable sized to 5 SP.</t>
  </si>
  <si>
    <t>TK-38</t>
  </si>
  <si>
    <t>TK-39</t>
  </si>
  <si>
    <t>Acceptance criteria: Onboarding &amp; Tutorial</t>
  </si>
  <si>
    <t>Business Analyst task for 'Onboarding &amp; Tutorial'. Deliverable sized to 3 SP.</t>
  </si>
  <si>
    <t>TK-40</t>
  </si>
  <si>
    <t>Animations &amp; VFX: Character Customization</t>
  </si>
  <si>
    <t>Frontend task for 'Character Customization'. Deliverable sized to 3 SP.</t>
  </si>
  <si>
    <t>TK-41</t>
  </si>
  <si>
    <t>Epic scoping: Onboarding &amp; Tutorial</t>
  </si>
  <si>
    <t>TK-42</t>
  </si>
  <si>
    <t>Test data setup: Core Runner Mechanics</t>
  </si>
  <si>
    <t>QA task for 'Core Runner Mechanics'. Deliverable sized to 8 SP.</t>
  </si>
  <si>
    <t>TK-43</t>
  </si>
  <si>
    <t>Functional test: Social Sharing</t>
  </si>
  <si>
    <t>QA task for 'Social Sharing'. Deliverable sized to 5 SP.</t>
  </si>
  <si>
    <t>TK-44</t>
  </si>
  <si>
    <t>Implement UI: Accessibility</t>
  </si>
  <si>
    <t>Frontend task for 'Accessibility'. Deliverable sized to 5 SP.</t>
  </si>
  <si>
    <t>TK-45</t>
  </si>
  <si>
    <t>Implement UI: Anti-cheat</t>
  </si>
  <si>
    <t>Frontend task for 'Anti-cheat'. Deliverable sized to 3 SP.</t>
  </si>
  <si>
    <t>TK-46</t>
  </si>
  <si>
    <t>Epic scoping: Crafting &amp; Upgrades</t>
  </si>
  <si>
    <t>Business Analyst task for 'Crafting &amp; Upgrades'. Deliverable sized to 5 SP.</t>
  </si>
  <si>
    <t>TK-47</t>
  </si>
  <si>
    <t>API endpoint: Power-ups &amp; Boosts</t>
  </si>
  <si>
    <t>Backend task for 'Power-ups &amp; Boosts'. Deliverable sized to 8 SP.</t>
  </si>
  <si>
    <t>TK-48</t>
  </si>
  <si>
    <t>UI integration test fixes: Power-ups &amp; Boosts</t>
  </si>
  <si>
    <t>Frontend task for 'Power-ups &amp; Boosts'. Deliverable sized to 8 SP.</t>
  </si>
  <si>
    <t>TK-49</t>
  </si>
  <si>
    <t>API endpoint: Inventory</t>
  </si>
  <si>
    <t>Backend task for 'Inventory'. Deliverable sized to 8 SP.</t>
  </si>
  <si>
    <t>TK-50</t>
  </si>
  <si>
    <t>Responsive layout: Social Sharing</t>
  </si>
  <si>
    <t>Frontend task for 'Social Sharing'. Deliverable sized to 5 SP.</t>
  </si>
  <si>
    <t>TK-51</t>
  </si>
  <si>
    <t>UX polish: Shop &amp; IAP</t>
  </si>
  <si>
    <t>Frontend task for 'Shop &amp; IAP'. Deliverable sized to 3 SP.</t>
  </si>
  <si>
    <t>TK-52</t>
  </si>
  <si>
    <t>Stakeholder workshop: Beta Release</t>
  </si>
  <si>
    <t>Business Analyst task for 'Beta Release'. Deliverable sized to 5 SP.</t>
  </si>
  <si>
    <t>TK-53</t>
  </si>
  <si>
    <t>ETL pipeline: Shop &amp; IAP</t>
  </si>
  <si>
    <t>Data Team task for 'Shop &amp; IAP'. Deliverable sized to 8 SP.</t>
  </si>
  <si>
    <t>TK-54</t>
  </si>
  <si>
    <t>Stakeholder workshop: Pet Companions</t>
  </si>
  <si>
    <t>Business Analyst task for 'Pet Companions'. Deliverable sized to 5 SP.</t>
  </si>
  <si>
    <t>TK-55</t>
  </si>
  <si>
    <t>Backlog refinement: Localization</t>
  </si>
  <si>
    <t>Business Analyst task for 'Localization'. Deliverable sized to 5 SP.</t>
  </si>
  <si>
    <t>TK-56</t>
  </si>
  <si>
    <t>Performance tuning: Season Pass</t>
  </si>
  <si>
    <t>Backend task for 'Season Pass'. Deliverable sized to 5 SP.</t>
  </si>
  <si>
    <t>TK-57</t>
  </si>
  <si>
    <t>Test plan: Pet Companions</t>
  </si>
  <si>
    <t>TK-58</t>
  </si>
  <si>
    <t>Authentication/Session: Analytics &amp; Telemetry</t>
  </si>
  <si>
    <t>Backend task for 'Analytics &amp; Telemetry'. Deliverable sized to 3 SP.</t>
  </si>
  <si>
    <t>TK-59</t>
  </si>
  <si>
    <t>Animations &amp; VFX: Power-ups &amp; Boosts</t>
  </si>
  <si>
    <t>Frontend task for 'Power-ups &amp; Boosts'. Deliverable sized to 5 SP.</t>
  </si>
  <si>
    <t>TK-60</t>
  </si>
  <si>
    <t>Epic scoping: Analytics &amp; Telemetry</t>
  </si>
  <si>
    <t>Business Analyst task for 'Analytics &amp; Telemetry'. Deliverable sized to 5 SP.</t>
  </si>
  <si>
    <t>TK-61</t>
  </si>
  <si>
    <t>Exploratory testing: Analytics &amp; Telemetry</t>
  </si>
  <si>
    <t>QA task for 'Analytics &amp; Telemetry'. Deliverable sized to 5 SP.</t>
  </si>
  <si>
    <t>TK-62</t>
  </si>
  <si>
    <t>Performance tuning: Beta Release</t>
  </si>
  <si>
    <t>Backend task for 'Beta Release'. Deliverable sized to 8 SP.</t>
  </si>
  <si>
    <t>TK-63</t>
  </si>
  <si>
    <t>UX polish: Season Pass</t>
  </si>
  <si>
    <t>Frontend task for 'Season Pass'. Deliverable sized to 5 SP.</t>
  </si>
  <si>
    <t>TK-64</t>
  </si>
  <si>
    <t>UX polish: Leaderboard</t>
  </si>
  <si>
    <t>Frontend task for 'Leaderboard'. Deliverable sized to 5 SP.</t>
  </si>
  <si>
    <t>TK-65</t>
  </si>
  <si>
    <t>Backend task for 'Weekly Boss Chase'. Deliverable sized to 8 SP.</t>
  </si>
  <si>
    <t>TK-66</t>
  </si>
  <si>
    <t>Responsive layout: Crafting &amp; Upgrades</t>
  </si>
  <si>
    <t>Frontend task for 'Crafting &amp; Upgrades'. Deliverable sized to 3 SP.</t>
  </si>
  <si>
    <t>TK-67</t>
  </si>
  <si>
    <t>Test plan: Character Customization</t>
  </si>
  <si>
    <t>QA task for 'Character Customization'. Deliverable sized to 5 SP.</t>
  </si>
  <si>
    <t>TK-68</t>
  </si>
  <si>
    <t>Stakeholder workshop: Offline Mode</t>
  </si>
  <si>
    <t>Business Analyst task for 'Offline Mode'. Deliverable sized to 5 SP.</t>
  </si>
  <si>
    <t>TK-69</t>
  </si>
  <si>
    <t>A/B experiment design: Season Pass</t>
  </si>
  <si>
    <t>Data Team task for 'Season Pass'. Deliverable sized to 3 SP.</t>
  </si>
  <si>
    <t>TK-70</t>
  </si>
  <si>
    <t>Game logic service: Anti-cheat</t>
  </si>
  <si>
    <t>Backend task for 'Anti-cheat'. Deliverable sized to 5 SP.</t>
  </si>
  <si>
    <t>TK-71</t>
  </si>
  <si>
    <t>A/B experiment design: Shop &amp; IAP</t>
  </si>
  <si>
    <t>Data Team task for 'Shop &amp; IAP'. Deliverable sized to 3 SP.</t>
  </si>
  <si>
    <t>TK-72</t>
  </si>
  <si>
    <t>Test plan: Beta Release</t>
  </si>
  <si>
    <t>QA task for 'Beta Release'. Deliverable sized to 3 SP.</t>
  </si>
  <si>
    <t>TK-73</t>
  </si>
  <si>
    <t>Functional test: Beta Release</t>
  </si>
  <si>
    <t>TK-74</t>
  </si>
  <si>
    <t>UI integration test fixes: Offline Mode</t>
  </si>
  <si>
    <t>Frontend task for 'Offline Mode'. Deliverable sized to 8 SP.</t>
  </si>
  <si>
    <t>TK-75</t>
  </si>
  <si>
    <t>Leaderboard/Guild service: Shop &amp; IAP</t>
  </si>
  <si>
    <t>Backend task for 'Shop &amp; IAP'. Deliverable sized to 5 SP.</t>
  </si>
  <si>
    <t>TK-76</t>
  </si>
  <si>
    <t>User stories: A/B Testing Framework</t>
  </si>
  <si>
    <t>Business Analyst task for 'A/B Testing Framework'. Deliverable sized to 5 SP.</t>
  </si>
  <si>
    <t>TK-77</t>
  </si>
  <si>
    <t>Dashboard build: A/B Testing Framework</t>
  </si>
  <si>
    <t>Data Team task for 'A/B Testing Framework'. Deliverable sized to 3 SP.</t>
  </si>
  <si>
    <t>TK-78</t>
  </si>
  <si>
    <t>User stories: Accessibility</t>
  </si>
  <si>
    <t>Business Analyst task for 'Accessibility'. Deliverable sized to 3 SP.</t>
  </si>
  <si>
    <t>TK-79</t>
  </si>
  <si>
    <t>Animations &amp; VFX: Social Sharing</t>
  </si>
  <si>
    <t>Frontend task for 'Social Sharing'. Deliverable sized to 3 SP.</t>
  </si>
  <si>
    <t>TK-80</t>
  </si>
  <si>
    <t>Balance analysis: Leaderboard</t>
  </si>
  <si>
    <t>Data Team task for 'Leaderboard'. Deliverable sized to 8 SP.</t>
  </si>
  <si>
    <t>TK-81</t>
  </si>
  <si>
    <t>QA task for 'Character Customization'. Deliverable sized to 3 SP.</t>
  </si>
  <si>
    <t>TK-82</t>
  </si>
  <si>
    <t>User stories: Push Notifications</t>
  </si>
  <si>
    <t>Business Analyst task for 'Push Notifications'. Deliverable sized to 5 SP.</t>
  </si>
  <si>
    <t>TK-83</t>
  </si>
  <si>
    <t>TK-84</t>
  </si>
  <si>
    <t>Frontend task for 'Power-ups &amp; Boosts'. Deliverable sized to 3 SP.</t>
  </si>
  <si>
    <t>TK-85</t>
  </si>
  <si>
    <t>Exploratory testing: Push Notifications</t>
  </si>
  <si>
    <t>QA task for 'Push Notifications'. Deliverable sized to 5 SP.</t>
  </si>
  <si>
    <t>TK-86</t>
  </si>
  <si>
    <t>Exploratory testing: Guilds &amp; Chat</t>
  </si>
  <si>
    <t>TK-87</t>
  </si>
  <si>
    <t>Game logic service: Season Pass</t>
  </si>
  <si>
    <t>Backend task for 'Season Pass'. Deliverable sized to 8 SP.</t>
  </si>
  <si>
    <t>TK-88</t>
  </si>
  <si>
    <t>Functional test: Launch &amp; Post-Launch</t>
  </si>
  <si>
    <t>QA task for 'Launch &amp; Post-Launch'. Deliverable sized to 5 SP.</t>
  </si>
  <si>
    <t>TK-89</t>
  </si>
  <si>
    <t>TK-90</t>
  </si>
  <si>
    <t>Animations &amp; VFX: Push Notifications</t>
  </si>
  <si>
    <t>Frontend task for 'Push Notifications'. Deliverable sized to 3 SP.</t>
  </si>
  <si>
    <t>TK-91</t>
  </si>
  <si>
    <t>User stories: Localization</t>
  </si>
  <si>
    <t>TK-92</t>
  </si>
  <si>
    <t>Leaderboard/Guild service: Leaderboard</t>
  </si>
  <si>
    <t>Backend task for 'Leaderboard'. Deliverable sized to 3 SP.</t>
  </si>
  <si>
    <t>TK-93</t>
  </si>
  <si>
    <t>UI integration test fixes: Analytics &amp; Telemetry</t>
  </si>
  <si>
    <t>Frontend task for 'Analytics &amp; Telemetry'. Deliverable sized to 3 SP.</t>
  </si>
  <si>
    <t>TK-94</t>
  </si>
  <si>
    <t>Frontend task for 'Accessibility'. Deliverable sized to 8 SP.</t>
  </si>
  <si>
    <t>TK-95</t>
  </si>
  <si>
    <t>UI integration test fixes: Launch &amp; Post-Launch</t>
  </si>
  <si>
    <t>Frontend task for 'Launch &amp; Post-Launch'. Deliverable sized to 5 SP.</t>
  </si>
  <si>
    <t>TK-96</t>
  </si>
  <si>
    <t>Stakeholder workshop: Guilds &amp; Chat</t>
  </si>
  <si>
    <t>Business Analyst task for 'Guilds &amp; Chat'. Deliverable sized to 5 SP.</t>
  </si>
  <si>
    <t>TK-97</t>
  </si>
  <si>
    <t>Performance tuning: Accessibility</t>
  </si>
  <si>
    <t>Backend task for 'Accessibility'. Deliverable sized to 8 SP.</t>
  </si>
  <si>
    <t>TK-98</t>
  </si>
  <si>
    <t>Test data setup: Localization</t>
  </si>
  <si>
    <t>QA task for 'Localization'. Deliverable sized to 3 SP.</t>
  </si>
  <si>
    <t>TK-99</t>
  </si>
  <si>
    <t>Test plan: Offline Mode</t>
  </si>
  <si>
    <t>QA task for 'Offline Mode'. Deliverable sized to 8 SP.</t>
  </si>
  <si>
    <t>TK-100</t>
  </si>
  <si>
    <t>TK-101</t>
  </si>
  <si>
    <t>Implement UI: Localization</t>
  </si>
  <si>
    <t>Frontend task for 'Localization'. Deliverable sized to 3 SP.</t>
  </si>
  <si>
    <t>TK-102</t>
  </si>
  <si>
    <t>Stakeholder workshop: Live Ops Tooling</t>
  </si>
  <si>
    <t>TK-103</t>
  </si>
  <si>
    <t>UX polish: Character Customization</t>
  </si>
  <si>
    <t>Frontend task for 'Character Customization'. Deliverable sized to 8 SP.</t>
  </si>
  <si>
    <t>TK-104</t>
  </si>
  <si>
    <t>Acceptance criteria: Crafting &amp; Upgrades</t>
  </si>
  <si>
    <t>Business Analyst task for 'Crafting &amp; Upgrades'. Deliverable sized to 3 SP.</t>
  </si>
  <si>
    <t>TK-105</t>
  </si>
  <si>
    <t>Balance analysis: Guilds &amp; Chat</t>
  </si>
  <si>
    <t>Data Team task for 'Guilds &amp; Chat'. Deliverable sized to 5 SP.</t>
  </si>
  <si>
    <t>TK-106</t>
  </si>
  <si>
    <t>Event schema: Launch &amp; Post-Launch</t>
  </si>
  <si>
    <t>Data Team task for 'Launch &amp; Post-Launch'. Deliverable sized to 5 SP.</t>
  </si>
  <si>
    <t>TK-107</t>
  </si>
  <si>
    <t>Exploratory testing: Accessibility</t>
  </si>
  <si>
    <t>QA task for 'Accessibility'. Deliverable sized to 5 SP.</t>
  </si>
  <si>
    <t>TK-108</t>
  </si>
  <si>
    <t>Responsive layout: A/B Testing Framework</t>
  </si>
  <si>
    <t>Frontend task for 'A/B Testing Framework'. Deliverable sized to 5 SP.</t>
  </si>
  <si>
    <t>TK-109</t>
  </si>
  <si>
    <t>API endpoint: Anti-cheat</t>
  </si>
  <si>
    <t>TK-110</t>
  </si>
  <si>
    <t>Business Analyst task for 'Analytics &amp; Telemetry'. Deliverable sized to 3 SP.</t>
  </si>
  <si>
    <t>TK-111</t>
  </si>
  <si>
    <t>Stakeholder workshop: Season Pass</t>
  </si>
  <si>
    <t>Business Analyst task for 'Season Pass'. Deliverable sized to 3 SP.</t>
  </si>
  <si>
    <t>TK-112</t>
  </si>
  <si>
    <t>UI integration test fixes: Season Pass</t>
  </si>
  <si>
    <t>Frontend task for 'Season Pass'. Deliverable sized to 8 SP.</t>
  </si>
  <si>
    <t>TK-113</t>
  </si>
  <si>
    <t>User stories: Leaderboard</t>
  </si>
  <si>
    <t>Business Analyst task for 'Leaderboard'. Deliverable sized to 3 SP.</t>
  </si>
  <si>
    <t>TK-114</t>
  </si>
  <si>
    <t>Authentication/Session: Leaderboard</t>
  </si>
  <si>
    <t>Backend task for 'Leaderboard'. Deliverable sized to 5 SP.</t>
  </si>
  <si>
    <t>TK-115</t>
  </si>
  <si>
    <t>Stakeholder workshop: Weekly Boss Chase</t>
  </si>
  <si>
    <t>Business Analyst task for 'Weekly Boss Chase'. Deliverable sized to 3 SP.</t>
  </si>
  <si>
    <t>TK-116</t>
  </si>
  <si>
    <t>Backend task for 'Inventory'. Deliverable sized to 3 SP.</t>
  </si>
  <si>
    <t>TK-117</t>
  </si>
  <si>
    <t>Performance tuning: Pet Companions</t>
  </si>
  <si>
    <t>Backend task for 'Pet Companions'. Deliverable sized to 3 SP.</t>
  </si>
  <si>
    <t>TK-118</t>
  </si>
  <si>
    <t>Responsive layout: Character Customization</t>
  </si>
  <si>
    <t>TK-119</t>
  </si>
  <si>
    <t>TK-120</t>
  </si>
  <si>
    <t>TK-121</t>
  </si>
  <si>
    <t>API endpoint: Push Notifications</t>
  </si>
  <si>
    <t>Backend task for 'Push Notifications'. Deliverable sized to 8 SP.</t>
  </si>
  <si>
    <t>TK-122</t>
  </si>
  <si>
    <t>Animations &amp; VFX: Accessibility</t>
  </si>
  <si>
    <t>TK-123</t>
  </si>
  <si>
    <t>UI integration test fixes: Localization</t>
  </si>
  <si>
    <t>TK-124</t>
  </si>
  <si>
    <t>Epic scoping: Level Generator</t>
  </si>
  <si>
    <t>Business Analyst task for 'Level Generator'. Deliverable sized to 5 SP.</t>
  </si>
  <si>
    <t>TK-125</t>
  </si>
  <si>
    <t>ETL pipeline: Accessibility</t>
  </si>
  <si>
    <t>Data Team task for 'Accessibility'. Deliverable sized to 8 SP.</t>
  </si>
  <si>
    <t>TK-126</t>
  </si>
  <si>
    <t>Exploratory testing: Daily Challenges</t>
  </si>
  <si>
    <t>QA task for 'Daily Challenges'. Deliverable sized to 3 SP.</t>
  </si>
  <si>
    <t>TK-127</t>
  </si>
  <si>
    <t>TK-128</t>
  </si>
  <si>
    <t>Game logic service: Character Customization</t>
  </si>
  <si>
    <t>Backend task for 'Character Customization'. Deliverable sized to 5 SP.</t>
  </si>
  <si>
    <t>TK-129</t>
  </si>
  <si>
    <t>UX polish: Inventory</t>
  </si>
  <si>
    <t>TK-130</t>
  </si>
  <si>
    <t>Regression suite update: Guilds &amp; Chat</t>
  </si>
  <si>
    <t>QA task for 'Guilds &amp; Chat'. Deliverable sized to 3 SP.</t>
  </si>
  <si>
    <t>TK-131</t>
  </si>
  <si>
    <t>Performance tuning: Power-ups &amp; Boosts</t>
  </si>
  <si>
    <t>Backend task for 'Power-ups &amp; Boosts'. Deliverable sized to 5 SP.</t>
  </si>
  <si>
    <t>TK-132</t>
  </si>
  <si>
    <t>Leaderboard/Guild service: Crafting &amp; Upgrades</t>
  </si>
  <si>
    <t>Backend task for 'Crafting &amp; Upgrades'. Deliverable sized to 5 SP.</t>
  </si>
  <si>
    <t>TK-133</t>
  </si>
  <si>
    <t>TK-134</t>
  </si>
  <si>
    <t>TK-135</t>
  </si>
  <si>
    <t>Acceptance criteria: A/B Testing Framework</t>
  </si>
  <si>
    <t>TK-136</t>
  </si>
  <si>
    <t>Exploratory testing: Inventory</t>
  </si>
  <si>
    <t>QA task for 'Inventory'. Deliverable sized to 5 SP.</t>
  </si>
  <si>
    <t>TK-137</t>
  </si>
  <si>
    <t>Responsive layout: Push Notifications</t>
  </si>
  <si>
    <t>TK-138</t>
  </si>
  <si>
    <t>UX polish: Obstacle Library</t>
  </si>
  <si>
    <t>Frontend task for 'Obstacle Library'. Deliverable sized to 8 SP.</t>
  </si>
  <si>
    <t>TK-139</t>
  </si>
  <si>
    <t>Leaderboard/Guild service: Offline Mode</t>
  </si>
  <si>
    <t>TK-140</t>
  </si>
  <si>
    <t>Animations &amp; VFX: Leaderboard</t>
  </si>
  <si>
    <t>Frontend task for 'Leaderboard'. Deliverable sized to 3 SP.</t>
  </si>
  <si>
    <t>TK-141</t>
  </si>
  <si>
    <t>Backlog refinement: Pet Companions</t>
  </si>
  <si>
    <t>Business Analyst task for 'Pet Companions'. Deliverable sized to 8 SP.</t>
  </si>
  <si>
    <t>TK-142</t>
  </si>
  <si>
    <t>Stakeholder workshop: A/B Testing Framework</t>
  </si>
  <si>
    <t>Business Analyst task for 'A/B Testing Framework'. Deliverable sized to 3 SP.</t>
  </si>
  <si>
    <t>TK-143</t>
  </si>
  <si>
    <t>Epic scoping: Season Pass</t>
  </si>
  <si>
    <t>Business Analyst task for 'Season Pass'. Deliverable sized to 5 SP.</t>
  </si>
  <si>
    <t>TK-144</t>
  </si>
  <si>
    <t>Test data setup: Season Pass</t>
  </si>
  <si>
    <t>QA task for 'Season Pass'. Deliverable sized to 8 SP.</t>
  </si>
  <si>
    <t>TK-145</t>
  </si>
  <si>
    <t>Functional test: Offline Mode</t>
  </si>
  <si>
    <t>QA task for 'Offline Mode'. Deliverable sized to 5 SP.</t>
  </si>
  <si>
    <t>TK-146</t>
  </si>
  <si>
    <t>TK-147</t>
  </si>
  <si>
    <t>Performance tuning: Level Generator</t>
  </si>
  <si>
    <t>TK-148</t>
  </si>
  <si>
    <t>Authentication/Session: Pet Companions</t>
  </si>
  <si>
    <t>Backend task for 'Pet Companions'. Deliverable sized to 5 SP.</t>
  </si>
  <si>
    <t>TK-149</t>
  </si>
  <si>
    <t>API endpoint: Shop &amp; IAP</t>
  </si>
  <si>
    <t>Backend task for 'Shop &amp; IAP'. Deliverable sized to 8 SP.</t>
  </si>
  <si>
    <t>TK-150</t>
  </si>
  <si>
    <t>Implement UI: Cloud Save</t>
  </si>
  <si>
    <t>Frontend task for 'Cloud Save'. Deliverable sized to 5 SP.</t>
  </si>
  <si>
    <t>TK-151</t>
  </si>
  <si>
    <t>Functional test: Live Ops Tooling</t>
  </si>
  <si>
    <t>QA task for 'Live Ops Tooling'. Deliverable sized to 5 SP.</t>
  </si>
  <si>
    <t>TK-152</t>
  </si>
  <si>
    <t>Balance analysis: Season Pass</t>
  </si>
  <si>
    <t>Data Team task for 'Season Pass'. Deliverable sized to 8 SP.</t>
  </si>
  <si>
    <t>TK-153</t>
  </si>
  <si>
    <t>UI integration test fixes: Weekly Boss Chase</t>
  </si>
  <si>
    <t>Frontend task for 'Weekly Boss Chase'. Deliverable sized to 5 SP.</t>
  </si>
  <si>
    <t>TK-154</t>
  </si>
  <si>
    <t>Backend task for 'Live Ops Tooling'. Deliverable sized to 5 SP.</t>
  </si>
  <si>
    <t>TK-155</t>
  </si>
  <si>
    <t>API endpoint: Guilds &amp; Chat</t>
  </si>
  <si>
    <t>Backend task for 'Guilds &amp; Chat'. Deliverable sized to 3 SP.</t>
  </si>
  <si>
    <t>TK-156</t>
  </si>
  <si>
    <t>Test data setup: Level Generator</t>
  </si>
  <si>
    <t>QA task for 'Level Generator'. Deliverable sized to 8 SP.</t>
  </si>
  <si>
    <t>TK-157</t>
  </si>
  <si>
    <t>Authentication/Session: Live Ops Tooling</t>
  </si>
  <si>
    <t>Backend task for 'Live Ops Tooling'. Deliverable sized to 8 SP.</t>
  </si>
  <si>
    <t>TK-158</t>
  </si>
  <si>
    <t>TK-159</t>
  </si>
  <si>
    <t>Epic scoping: Leaderboard</t>
  </si>
  <si>
    <t>Business Analyst task for 'Leaderboard'. Deliverable sized to 5 SP.</t>
  </si>
  <si>
    <t>TK-160</t>
  </si>
  <si>
    <t>UI integration test fixes: Beta Release</t>
  </si>
  <si>
    <t>Frontend task for 'Beta Release'. Deliverable sized to 5 SP.</t>
  </si>
  <si>
    <t>TK-161</t>
  </si>
  <si>
    <t>TK-162</t>
  </si>
  <si>
    <t>TK-163</t>
  </si>
  <si>
    <t>Performance tuning: Shop &amp; IAP</t>
  </si>
  <si>
    <t>TK-164</t>
  </si>
  <si>
    <t>Event schema: Offline Mode</t>
  </si>
  <si>
    <t>Data Team task for 'Offline Mode'. Deliverable sized to 8 SP.</t>
  </si>
  <si>
    <t>TK-165</t>
  </si>
  <si>
    <t>User stories: Launch &amp; Post-Launch</t>
  </si>
  <si>
    <t>Business Analyst task for 'Launch &amp; Post-Launch'. Deliverable sized to 8 SP.</t>
  </si>
  <si>
    <t>TK-166</t>
  </si>
  <si>
    <t>UX polish: Beta Release</t>
  </si>
  <si>
    <t>Frontend task for 'Beta Release'. Deliverable sized to 3 SP.</t>
  </si>
  <si>
    <t>TK-167</t>
  </si>
  <si>
    <t>Backend task for 'Shop &amp; IAP'. Deliverable sized to 3 SP.</t>
  </si>
  <si>
    <t>TK-168</t>
  </si>
  <si>
    <t>Exploratory testing: Launch &amp; Post-Launch</t>
  </si>
  <si>
    <t>QA task for 'Launch &amp; Post-Launch'. Deliverable sized to 8 SP.</t>
  </si>
  <si>
    <t>TK-169</t>
  </si>
  <si>
    <t>API endpoint: Character Customization</t>
  </si>
  <si>
    <t>Backend task for 'Character Customization'. Deliverable sized to 3 SP.</t>
  </si>
  <si>
    <t>TK-170</t>
  </si>
  <si>
    <t>UI integration test fixes: Shop &amp; IAP</t>
  </si>
  <si>
    <t>Frontend task for 'Shop &amp; IAP'. Deliverable sized to 5 SP.</t>
  </si>
  <si>
    <t>TK-171</t>
  </si>
  <si>
    <t>Leaderboard/Guild service: Accessibility</t>
  </si>
  <si>
    <t>Backend task for 'Accessibility'. Deliverable sized to 5 SP.</t>
  </si>
  <si>
    <t>TK-172</t>
  </si>
  <si>
    <t>Frontend task for 'Season Pass'. Deliverable sized to 3 SP.</t>
  </si>
  <si>
    <t>TK-173</t>
  </si>
  <si>
    <t>UI integration test fixes: Onboarding &amp; Tutorial</t>
  </si>
  <si>
    <t>Frontend task for 'Onboarding &amp; Tutorial'. Deliverable sized to 5 SP.</t>
  </si>
  <si>
    <t>TK-174</t>
  </si>
  <si>
    <t>Animations &amp; VFX: Crafting &amp; Upgrades</t>
  </si>
  <si>
    <t>Frontend task for 'Crafting &amp; Upgrades'. Deliverable sized to 5 SP.</t>
  </si>
  <si>
    <t>TK-175</t>
  </si>
  <si>
    <t>UX polish: Weekly Boss Chase</t>
  </si>
  <si>
    <t>Frontend task for 'Weekly Boss Chase'. Deliverable sized to 8 SP.</t>
  </si>
  <si>
    <t>TK-176</t>
  </si>
  <si>
    <t>Game logic service: Localization</t>
  </si>
  <si>
    <t>Backend task for 'Localization'. Deliverable sized to 5 SP.</t>
  </si>
  <si>
    <t>TK-177</t>
  </si>
  <si>
    <t>Authentication/Session: Social Sharing</t>
  </si>
  <si>
    <t>Backend task for 'Social Sharing'. Deliverable sized to 5 SP.</t>
  </si>
  <si>
    <t>TK-178</t>
  </si>
  <si>
    <t>Backlog refinement: Push Notifications</t>
  </si>
  <si>
    <t>Business Analyst task for 'Push Notifications'. Deliverable sized to 3 SP.</t>
  </si>
  <si>
    <t>TK-179</t>
  </si>
  <si>
    <t>Game logic service: Leaderboard</t>
  </si>
  <si>
    <t>TK-180</t>
  </si>
  <si>
    <t>Responsive layout: Launch &amp; Post-Launch</t>
  </si>
  <si>
    <t>Frontend task for 'Launch &amp; Post-Launch'. Deliverable sized to 3 SP.</t>
  </si>
  <si>
    <t>TK-181</t>
  </si>
  <si>
    <t>Epic scoping: Beta Release</t>
  </si>
  <si>
    <t>TK-182</t>
  </si>
  <si>
    <t>Frontend task for 'Inventory'. Deliverable sized to 3 SP.</t>
  </si>
  <si>
    <t>TK-183</t>
  </si>
  <si>
    <t>QA task for 'Guilds &amp; Chat'. Deliverable sized to 8 SP.</t>
  </si>
  <si>
    <t>TK-184</t>
  </si>
  <si>
    <t>Balance analysis: Power-ups &amp; Boosts</t>
  </si>
  <si>
    <t>Data Team task for 'Power-ups &amp; Boosts'. Deliverable sized to 5 SP.</t>
  </si>
  <si>
    <t>TK-185</t>
  </si>
  <si>
    <t>Authentication/Session: Push Notifications</t>
  </si>
  <si>
    <t>Backend task for 'Push Notifications'. Deliverable sized to 3 SP.</t>
  </si>
  <si>
    <t>TK-186</t>
  </si>
  <si>
    <t>A/B experiment design: Weekly Boss Chase</t>
  </si>
  <si>
    <t>Data Team task for 'Weekly Boss Chase'. Deliverable sized to 3 SP.</t>
  </si>
  <si>
    <t>TK-187</t>
  </si>
  <si>
    <t>Game logic service: Accessibility</t>
  </si>
  <si>
    <t>TK-188</t>
  </si>
  <si>
    <t>Backlog refinement: Obstacle Library</t>
  </si>
  <si>
    <t>Business Analyst task for 'Obstacle Library'. Deliverable sized to 5 SP.</t>
  </si>
  <si>
    <t>TK-189</t>
  </si>
  <si>
    <t>Test plan: Weekly Boss Chase</t>
  </si>
  <si>
    <t>QA task for 'Weekly Boss Chase'. Deliverable sized to 8 SP.</t>
  </si>
  <si>
    <t>TK-190</t>
  </si>
  <si>
    <t>User stories: Character Customization</t>
  </si>
  <si>
    <t>Business Analyst task for 'Character Customization'. Deliverable sized to 3 SP.</t>
  </si>
  <si>
    <t>TK-191</t>
  </si>
  <si>
    <t>UX polish: Accessibility</t>
  </si>
  <si>
    <t>TK-192</t>
  </si>
  <si>
    <t>Game logic service: Onboarding &amp; Tutorial</t>
  </si>
  <si>
    <t>Backend task for 'Onboarding &amp; Tutorial'. Deliverable sized to 8 SP.</t>
  </si>
  <si>
    <t>TK-193</t>
  </si>
  <si>
    <t>Regression suite update: Daily Challenges</t>
  </si>
  <si>
    <t>QA task for 'Daily Challenges'. Deliverable sized to 5 SP.</t>
  </si>
  <si>
    <t>TK-194</t>
  </si>
  <si>
    <t>Performance tuning: Social Sharing</t>
  </si>
  <si>
    <t>Backend task for 'Social Sharing'. Deliverable sized to 3 SP.</t>
  </si>
  <si>
    <t>TK-195</t>
  </si>
  <si>
    <t>Animations &amp; VFX: Launch &amp; Post-Launch</t>
  </si>
  <si>
    <t>TK-196</t>
  </si>
  <si>
    <t>TK-197</t>
  </si>
  <si>
    <t>Responsive layout: Core Runner Mechanics</t>
  </si>
  <si>
    <t>Frontend task for 'Core Runner Mechanics'. Deliverable sized to 5 SP.</t>
  </si>
  <si>
    <t>TK-198</t>
  </si>
  <si>
    <t>A/B experiment design: Core Runner Mechanics</t>
  </si>
  <si>
    <t>Data Team task for 'Core Runner Mechanics'. Deliverable sized to 3 SP.</t>
  </si>
  <si>
    <t>TK-199</t>
  </si>
  <si>
    <t>Animations &amp; VFX: Core Runner Mechanics</t>
  </si>
  <si>
    <t>TK-200</t>
  </si>
  <si>
    <t>Backlog refinement: Onboarding &amp; Tutorial</t>
  </si>
  <si>
    <t>Business Analyst task for 'Onboarding &amp; Tutorial'. Deliverable sized to 8 SP.</t>
  </si>
  <si>
    <t>TK-201</t>
  </si>
  <si>
    <t>QA task for 'Weekly Boss Chase'. Deliverable sized to 5 SP.</t>
  </si>
  <si>
    <t>TK-202</t>
  </si>
  <si>
    <t>TK-203</t>
  </si>
  <si>
    <t>Functional test: Localization</t>
  </si>
  <si>
    <t>TK-204</t>
  </si>
  <si>
    <t>Acceptance criteria: Core Runner Mechanics</t>
  </si>
  <si>
    <t>Business Analyst task for 'Core Runner Mechanics'. Deliverable sized to 3 SP.</t>
  </si>
  <si>
    <t>TK-205</t>
  </si>
  <si>
    <t>Data Team task for 'Power-ups &amp; Boosts'. Deliverable sized to 3 SP.</t>
  </si>
  <si>
    <t>TK-206</t>
  </si>
  <si>
    <t>API endpoint: Localization</t>
  </si>
  <si>
    <t>TK-207</t>
  </si>
  <si>
    <t>Event schema: Onboarding &amp; Tutorial</t>
  </si>
  <si>
    <t>Data Team task for 'Onboarding &amp; Tutorial'. Deliverable sized to 3 SP.</t>
  </si>
  <si>
    <t>TK-208</t>
  </si>
  <si>
    <t>Implement UI: Level Generator</t>
  </si>
  <si>
    <t>TK-209</t>
  </si>
  <si>
    <t>TK-210</t>
  </si>
  <si>
    <t>TK-211</t>
  </si>
  <si>
    <t>TK-212</t>
  </si>
  <si>
    <t>A/B experiment design: Accessibility</t>
  </si>
  <si>
    <t>Data Team task for 'Accessibility'. Deliverable sized to 3 SP.</t>
  </si>
  <si>
    <t>TK-213</t>
  </si>
  <si>
    <t>Dashboard build: Localization</t>
  </si>
  <si>
    <t>Data Team task for 'Localization'. Deliverable sized to 5 SP.</t>
  </si>
  <si>
    <t>TK-214</t>
  </si>
  <si>
    <t>Responsive layout: Analytics &amp; Telemetry</t>
  </si>
  <si>
    <t>TK-215</t>
  </si>
  <si>
    <t>Implement UI: Obstacle Library</t>
  </si>
  <si>
    <t>Frontend task for 'Obstacle Library'. Deliverable sized to 5 SP.</t>
  </si>
  <si>
    <t>TK-216</t>
  </si>
  <si>
    <t>Stakeholder workshop: Cloud Save</t>
  </si>
  <si>
    <t>Business Analyst task for 'Cloud Save'. Deliverable sized to 5 SP.</t>
  </si>
  <si>
    <t>TK-217</t>
  </si>
  <si>
    <t>Responsive layout: Localization</t>
  </si>
  <si>
    <t>TK-218</t>
  </si>
  <si>
    <t>Epic scoping: Character Customization</t>
  </si>
  <si>
    <t>Business Analyst task for 'Character Customization'. Deliverable sized to 8 SP.</t>
  </si>
  <si>
    <t>TK-219</t>
  </si>
  <si>
    <t>Backend task for 'Inventory'. Deliverable sized to 5 SP.</t>
  </si>
  <si>
    <t>TK-220</t>
  </si>
  <si>
    <t>API endpoint: Crafting &amp; Upgrades</t>
  </si>
  <si>
    <t>TK-221</t>
  </si>
  <si>
    <t>Performance tuning: Localization</t>
  </si>
  <si>
    <t>Backend task for 'Localization'. Deliverable sized to 8 SP.</t>
  </si>
  <si>
    <t>TK-222</t>
  </si>
  <si>
    <t>Animations &amp; VFX: Live Ops Tooling</t>
  </si>
  <si>
    <t>TK-223</t>
  </si>
  <si>
    <t>Implement UI: Leaderboard</t>
  </si>
  <si>
    <t>TK-224</t>
  </si>
  <si>
    <t>Regression suite update: Leaderboard</t>
  </si>
  <si>
    <t>QA task for 'Leaderboard'. Deliverable sized to 8 SP.</t>
  </si>
  <si>
    <t>TK-225</t>
  </si>
  <si>
    <t>TK-226</t>
  </si>
  <si>
    <t>Functional test: Analytics &amp; Telemetry</t>
  </si>
  <si>
    <t>TK-227</t>
  </si>
  <si>
    <t>QA task for 'Leaderboard'. Deliverable sized to 5 SP.</t>
  </si>
  <si>
    <t>TK-228</t>
  </si>
  <si>
    <t>Backlog refinement: Crafting &amp; Upgrades</t>
  </si>
  <si>
    <t>TK-229</t>
  </si>
  <si>
    <t>TK-230</t>
  </si>
  <si>
    <t>Acceptance criteria: Live Ops Tooling</t>
  </si>
  <si>
    <t>Business Analyst task for 'Live Ops Tooling'. Deliverable sized to 5 SP.</t>
  </si>
  <si>
    <t>TK-231</t>
  </si>
  <si>
    <t>Epic scoping: Cloud Save</t>
  </si>
  <si>
    <t>Business Analyst task for 'Cloud Save'. Deliverable sized to 3 SP.</t>
  </si>
  <si>
    <t>TK-232</t>
  </si>
  <si>
    <t>Responsive layout: Leaderboard</t>
  </si>
  <si>
    <t>TK-233</t>
  </si>
  <si>
    <t>Dashboard build: Inventory</t>
  </si>
  <si>
    <t>Data Team task for 'Inventory'. Deliverable sized to 3 SP.</t>
  </si>
  <si>
    <t>TK-234</t>
  </si>
  <si>
    <t>Animations &amp; VFX: Onboarding &amp; Tutorial</t>
  </si>
  <si>
    <t>Frontend task for 'Onboarding &amp; Tutorial'. Deliverable sized to 8 SP.</t>
  </si>
  <si>
    <t>TK-235</t>
  </si>
  <si>
    <t>Regression suite update: Analytics &amp; Telemetry</t>
  </si>
  <si>
    <t>TK-236</t>
  </si>
  <si>
    <t>Game logic service: Level Generator</t>
  </si>
  <si>
    <t>TK-237</t>
  </si>
  <si>
    <t>Game logic service: Launch &amp; Post-Launch</t>
  </si>
  <si>
    <t>Backend task for 'Launch &amp; Post-Launch'. Deliverable sized to 5 SP.</t>
  </si>
  <si>
    <t>TK-238</t>
  </si>
  <si>
    <t>TK-239</t>
  </si>
  <si>
    <t>Regression suite update: Character Customization</t>
  </si>
  <si>
    <t>QA task for 'Character Customization'. Deliverable sized to 8 SP.</t>
  </si>
  <si>
    <t>TK-240</t>
  </si>
  <si>
    <t>Game logic service: Shop &amp; IAP</t>
  </si>
  <si>
    <t>TK-241</t>
  </si>
  <si>
    <t>Performance tuning: Anti-cheat</t>
  </si>
  <si>
    <t>Backend task for 'Anti-cheat'. Deliverable sized to 3 SP.</t>
  </si>
  <si>
    <t>TK-242</t>
  </si>
  <si>
    <t>UX polish: Power-ups &amp; Boosts</t>
  </si>
  <si>
    <t>TK-243</t>
  </si>
  <si>
    <t>Acceptance criteria: Power-ups &amp; Boosts</t>
  </si>
  <si>
    <t>Business Analyst task for 'Power-ups &amp; Boosts'. Deliverable sized to 3 SP.</t>
  </si>
  <si>
    <t>TK-244</t>
  </si>
  <si>
    <t>Leaderboard/Guild service: Obstacle Library</t>
  </si>
  <si>
    <t>Backend task for 'Obstacle Library'. Deliverable sized to 3 SP.</t>
  </si>
  <si>
    <t>TK-245</t>
  </si>
  <si>
    <t>TK-246</t>
  </si>
  <si>
    <t>Dashboard build: Obstacle Library</t>
  </si>
  <si>
    <t>Data Team task for 'Obstacle Library'. Deliverable sized to 5 SP.</t>
  </si>
  <si>
    <t>TK-247</t>
  </si>
  <si>
    <t>TK-248</t>
  </si>
  <si>
    <t>TK-249</t>
  </si>
  <si>
    <t>Exploratory testing: Character Customization</t>
  </si>
  <si>
    <t>TK-250</t>
  </si>
  <si>
    <t>Implement UI: Season Pass</t>
  </si>
  <si>
    <t>TK-251</t>
  </si>
  <si>
    <t>Acceptance criteria: Launch &amp; Post-Launch</t>
  </si>
  <si>
    <t>Business Analyst task for 'Launch &amp; Post-Launch'. Deliverable sized to 5 SP.</t>
  </si>
  <si>
    <t>TK-252</t>
  </si>
  <si>
    <t>Regression suite update: Core Runner Mechanics</t>
  </si>
  <si>
    <t>QA task for 'Core Runner Mechanics'. Deliverable sized to 3 SP.</t>
  </si>
  <si>
    <t>TK-253</t>
  </si>
  <si>
    <t>Responsive layout: Beta Release</t>
  </si>
  <si>
    <t>TK-254</t>
  </si>
  <si>
    <t>TK-255</t>
  </si>
  <si>
    <t>Responsive layout: Inventory</t>
  </si>
  <si>
    <t>TK-256</t>
  </si>
  <si>
    <t>A/B experiment design: Level Generator</t>
  </si>
  <si>
    <t>Data Team task for 'Level Generator'. Deliverable sized to 8 SP.</t>
  </si>
  <si>
    <t>TK-257</t>
  </si>
  <si>
    <t>QA task for 'Localization'. Deliverable sized to 5 SP.</t>
  </si>
  <si>
    <t>TK-258</t>
  </si>
  <si>
    <t>Frontend task for 'Accessibility'. Deliverable sized to 3 SP.</t>
  </si>
  <si>
    <t>TK-259</t>
  </si>
  <si>
    <t>Performance tuning: Daily Challenges</t>
  </si>
  <si>
    <t>Backend task for 'Daily Challenges'. Deliverable sized to 3 SP.</t>
  </si>
  <si>
    <t>TK-260</t>
  </si>
  <si>
    <t>Performance tuning: Guilds &amp; Chat</t>
  </si>
  <si>
    <t>Backend task for 'Guilds &amp; Chat'. Deliverable sized to 5 SP.</t>
  </si>
  <si>
    <t>TK-261</t>
  </si>
  <si>
    <t>TK-262</t>
  </si>
  <si>
    <t>QA task for 'Live Ops Tooling'. Deliverable sized to 3 SP.</t>
  </si>
  <si>
    <t>TK-263</t>
  </si>
  <si>
    <t>Exploratory testing: Season Pass</t>
  </si>
  <si>
    <t>QA task for 'Season Pass'. Deliverable sized to 5 SP.</t>
  </si>
  <si>
    <t>TK-264</t>
  </si>
  <si>
    <t>User stories: Core Runner Mechanics</t>
  </si>
  <si>
    <t>Business Analyst task for 'Core Runner Mechanics'. Deliverable sized to 5 SP.</t>
  </si>
  <si>
    <t>TK-265</t>
  </si>
  <si>
    <t>TK-266</t>
  </si>
  <si>
    <t>Authentication/Session: Level Generator</t>
  </si>
  <si>
    <t>TK-267</t>
  </si>
  <si>
    <t>Game logic service: Beta Release</t>
  </si>
  <si>
    <t>TK-268</t>
  </si>
  <si>
    <t>Backlog refinement: Shop &amp; IAP</t>
  </si>
  <si>
    <t>TK-269</t>
  </si>
  <si>
    <t>TK-270</t>
  </si>
  <si>
    <t>TK-271</t>
  </si>
  <si>
    <t>Authentication/Session: Inventory</t>
  </si>
  <si>
    <t>TK-272</t>
  </si>
  <si>
    <t>TK-273</t>
  </si>
  <si>
    <t>TK-274</t>
  </si>
  <si>
    <t>Game logic service: Inventory</t>
  </si>
  <si>
    <t>TK-275</t>
  </si>
  <si>
    <t>Backlog refinement: Power-ups &amp; Boosts</t>
  </si>
  <si>
    <t>Business Analyst task for 'Power-ups &amp; Boosts'. Deliverable sized to 5 SP.</t>
  </si>
  <si>
    <t>TK-276</t>
  </si>
  <si>
    <t>Backend task for 'Analytics &amp; Telemetry'. Deliverable sized to 5 SP.</t>
  </si>
  <si>
    <t>TK-277</t>
  </si>
  <si>
    <t>Regression suite update: Power-ups &amp; Boosts</t>
  </si>
  <si>
    <t>QA task for 'Power-ups &amp; Boosts'. Deliverable sized to 3 SP.</t>
  </si>
  <si>
    <t>TK-278</t>
  </si>
  <si>
    <t>UX polish: Anti-cheat</t>
  </si>
  <si>
    <t>TK-279</t>
  </si>
  <si>
    <t>Implement UI: Power-ups &amp; Boosts</t>
  </si>
  <si>
    <t>TK-280</t>
  </si>
  <si>
    <t>Test plan: Obstacle Library</t>
  </si>
  <si>
    <t>QA task for 'Obstacle Library'. Deliverable sized to 3 SP.</t>
  </si>
  <si>
    <t>TK-281</t>
  </si>
  <si>
    <t>Balance analysis: Analytics &amp; Telemetry</t>
  </si>
  <si>
    <t>Data Team task for 'Analytics &amp; Telemetry'. Deliverable sized to 5 SP.</t>
  </si>
  <si>
    <t>TK-282</t>
  </si>
  <si>
    <t>Test plan: Crafting &amp; Upgrades</t>
  </si>
  <si>
    <t>QA task for 'Crafting &amp; Upgrades'. Deliverable sized to 5 SP.</t>
  </si>
  <si>
    <t>TK-283</t>
  </si>
  <si>
    <t>Stakeholder workshop: Daily Challenges</t>
  </si>
  <si>
    <t>TK-284</t>
  </si>
  <si>
    <t>TK-285</t>
  </si>
  <si>
    <t>Acceptance criteria: Pet Companions</t>
  </si>
  <si>
    <t>Business Analyst task for 'Pet Companions'. Deliverable sized to 3 SP.</t>
  </si>
  <si>
    <t>TK-286</t>
  </si>
  <si>
    <t>Dashboard build: Shop &amp; IAP</t>
  </si>
  <si>
    <t>Data Team task for 'Shop &amp; IAP'. Deliverable sized to 5 SP.</t>
  </si>
  <si>
    <t>TK-287</t>
  </si>
  <si>
    <t>UI integration test fixes: Obstacle Library</t>
  </si>
  <si>
    <t>Frontend task for 'Obstacle Library'. Deliverable sized to 3 SP.</t>
  </si>
  <si>
    <t>TK-288</t>
  </si>
  <si>
    <t>TK-289</t>
  </si>
  <si>
    <t>Leaderboard/Guild service: A/B Testing Framework</t>
  </si>
  <si>
    <t>Backend task for 'A/B Testing Framework'. Deliverable sized to 3 SP.</t>
  </si>
  <si>
    <t>TK-290</t>
  </si>
  <si>
    <t>TK-291</t>
  </si>
  <si>
    <t>UI integration test fixes: Crafting &amp; Upgrades</t>
  </si>
  <si>
    <t>TK-292</t>
  </si>
  <si>
    <t>Leaderboard/Guild service: Inventory</t>
  </si>
  <si>
    <t>TK-293</t>
  </si>
  <si>
    <t>Leaderboard/Guild service: Pet Companions</t>
  </si>
  <si>
    <t>Backend task for 'Pet Companions'. Deliverable sized to 8 SP.</t>
  </si>
  <si>
    <t>TK-294</t>
  </si>
  <si>
    <t>Dashboard build: Season Pass</t>
  </si>
  <si>
    <t>Data Team task for 'Season Pass'. Deliverable sized to 5 SP.</t>
  </si>
  <si>
    <t>TK-295</t>
  </si>
  <si>
    <t>Backend task for 'Power-ups &amp; Boosts'. Deliverable sized to 3 SP.</t>
  </si>
  <si>
    <t>TK-296</t>
  </si>
  <si>
    <t>Implement UI: Character Customization</t>
  </si>
  <si>
    <t>Frontend task for 'Character Customization'. Deliverable sized to 5 SP.</t>
  </si>
  <si>
    <t>TK-297</t>
  </si>
  <si>
    <t>Leaderboard/Guild service: Season Pass</t>
  </si>
  <si>
    <t>Backend task for 'Season Pass'. Deliverable sized to 3 SP.</t>
  </si>
  <si>
    <t>TK-298</t>
  </si>
  <si>
    <t>Regression suite update: Obstacle Library</t>
  </si>
  <si>
    <t>QA task for 'Obstacle Library'. Deliverable sized to 8 SP.</t>
  </si>
  <si>
    <t>TK-299</t>
  </si>
  <si>
    <t>Stakeholder workshop: Push Notifications</t>
  </si>
  <si>
    <t>TK-300</t>
  </si>
  <si>
    <t>Epic scoping: Inventory</t>
  </si>
  <si>
    <t>Business Analyst task for 'Inventory'. Deliverable sized to 8 SP.</t>
  </si>
  <si>
    <t>TK-301</t>
  </si>
  <si>
    <t>ETL pipeline: A/B Testing Framework</t>
  </si>
  <si>
    <t>TK-302</t>
  </si>
  <si>
    <t>TK-303</t>
  </si>
  <si>
    <t>TK-304</t>
  </si>
  <si>
    <t>Test plan: Leaderboard</t>
  </si>
  <si>
    <t>TK-305</t>
  </si>
  <si>
    <t>Stakeholder workshop: Localization</t>
  </si>
  <si>
    <t>TK-306</t>
  </si>
  <si>
    <t>Authentication/Session: Accessibility</t>
  </si>
  <si>
    <t>TK-307</t>
  </si>
  <si>
    <t>TK-308</t>
  </si>
  <si>
    <t>TK-309</t>
  </si>
  <si>
    <t>Test plan: Social Sharing</t>
  </si>
  <si>
    <t>QA task for 'Social Sharing'. Deliverable sized to 8 SP.</t>
  </si>
  <si>
    <t>TK-310</t>
  </si>
  <si>
    <t>User stories: Analytics &amp; Telemetry</t>
  </si>
  <si>
    <t>TK-311</t>
  </si>
  <si>
    <t>A/B experiment design: Inventory</t>
  </si>
  <si>
    <t>Data Team task for 'Inventory'. Deliverable sized to 8 SP.</t>
  </si>
  <si>
    <t>TK-312</t>
  </si>
  <si>
    <t>UX polish: Offline Mode</t>
  </si>
  <si>
    <t>Frontend task for 'Offline Mode'. Deliverable sized to 5 SP.</t>
  </si>
  <si>
    <t>TK-313</t>
  </si>
  <si>
    <t>Performance tuning: Core Runner Mechanics</t>
  </si>
  <si>
    <t>Backend task for 'Core Runner Mechanics'. Deliverable sized to 8 SP.</t>
  </si>
  <si>
    <t>TK-314</t>
  </si>
  <si>
    <t>Performance tuning: Push Notifications</t>
  </si>
  <si>
    <t>Backend task for 'Push Notifications'. Deliverable sized to 5 SP.</t>
  </si>
  <si>
    <t>TK-315</t>
  </si>
  <si>
    <t>TK-316</t>
  </si>
  <si>
    <t>TK-317</t>
  </si>
  <si>
    <t>UX polish: A/B Testing Framework</t>
  </si>
  <si>
    <t>Frontend task for 'A/B Testing Framework'. Deliverable sized to 8 SP.</t>
  </si>
  <si>
    <t>TK-318</t>
  </si>
  <si>
    <t>Authentication/Session: Character Customization</t>
  </si>
  <si>
    <t>TK-319</t>
  </si>
  <si>
    <t>Game logic service: Push Notifications</t>
  </si>
  <si>
    <t>TK-320</t>
  </si>
  <si>
    <t>TK-321</t>
  </si>
  <si>
    <t>TK-322</t>
  </si>
  <si>
    <t>QA task for 'Shop &amp; IAP'. Deliverable sized to 5 SP.</t>
  </si>
  <si>
    <t>TK-323</t>
  </si>
  <si>
    <t>TK-324</t>
  </si>
  <si>
    <t>Functional test: Inventory</t>
  </si>
  <si>
    <t>TK-325</t>
  </si>
  <si>
    <t>UI integration test fixes: Cloud Save</t>
  </si>
  <si>
    <t>Frontend task for 'Cloud Save'. Deliverable sized to 8 SP.</t>
  </si>
  <si>
    <t>TK-326</t>
  </si>
  <si>
    <t>Authentication/Session: Cloud Save</t>
  </si>
  <si>
    <t>Backend task for 'Cloud Save'. Deliverable sized to 5 SP.</t>
  </si>
  <si>
    <t>TK-327</t>
  </si>
  <si>
    <t>User stories: Guilds &amp; Chat</t>
  </si>
  <si>
    <t>Business Analyst task for 'Guilds &amp; Chat'. Deliverable sized to 8 SP.</t>
  </si>
  <si>
    <t>TK-328</t>
  </si>
  <si>
    <t>Exploratory testing: Power-ups &amp; Boosts</t>
  </si>
  <si>
    <t>TK-329</t>
  </si>
  <si>
    <t>Acceptance criteria: Anti-cheat</t>
  </si>
  <si>
    <t>Business Analyst task for 'Anti-cheat'. Deliverable sized to 3 SP.</t>
  </si>
  <si>
    <t>TK-330</t>
  </si>
  <si>
    <t>A/B experiment design: Beta Release</t>
  </si>
  <si>
    <t>Data Team task for 'Beta Release'. Deliverable sized to 5 SP.</t>
  </si>
  <si>
    <t>TK-331</t>
  </si>
  <si>
    <t>TK-332</t>
  </si>
  <si>
    <t>TK-333</t>
  </si>
  <si>
    <t>TK-334</t>
  </si>
  <si>
    <t>API endpoint: Live Ops Tooling</t>
  </si>
  <si>
    <t>TK-335</t>
  </si>
  <si>
    <t>A/B experiment design: Onboarding &amp; Tutorial</t>
  </si>
  <si>
    <t>Data Team task for 'Onboarding &amp; Tutorial'. Deliverable sized to 5 SP.</t>
  </si>
  <si>
    <t>TK-336</t>
  </si>
  <si>
    <t>TK-337</t>
  </si>
  <si>
    <t>Test data setup: Crafting &amp; Upgrades</t>
  </si>
  <si>
    <t>QA task for 'Crafting &amp; Upgrades'. Deliverable sized to 8 SP.</t>
  </si>
  <si>
    <t>TK-338</t>
  </si>
  <si>
    <t>Stakeholder workshop: Social Sharing</t>
  </si>
  <si>
    <t>Business Analyst task for 'Social Sharing'. Deliverable sized to 3 SP.</t>
  </si>
  <si>
    <t>TK-339</t>
  </si>
  <si>
    <t>Test data setup: Push Notifications</t>
  </si>
  <si>
    <t>TK-340</t>
  </si>
  <si>
    <t>Authentication/Session: Anti-cheat</t>
  </si>
  <si>
    <t>TK-341</t>
  </si>
  <si>
    <t>TK-342</t>
  </si>
  <si>
    <t>Implement UI: Crafting &amp; Upgrades</t>
  </si>
  <si>
    <t>TK-343</t>
  </si>
  <si>
    <t>Authentication/Session: Localization</t>
  </si>
  <si>
    <t>Backend task for 'Localization'. Deliverable sized to 3 SP.</t>
  </si>
  <si>
    <t>TK-344</t>
  </si>
  <si>
    <t>Data Team task for 'Localization'. Deliverable sized to 8 SP.</t>
  </si>
  <si>
    <t>TK-345</t>
  </si>
  <si>
    <t>TK-346</t>
  </si>
  <si>
    <t>Game logic service: Offline Mode</t>
  </si>
  <si>
    <t>TK-347</t>
  </si>
  <si>
    <t>TK-348</t>
  </si>
  <si>
    <t>TK-349</t>
  </si>
  <si>
    <t>Epic scoping: Push Notifications</t>
  </si>
  <si>
    <t>TK-350</t>
  </si>
  <si>
    <t>TK-351</t>
  </si>
  <si>
    <t>QA task for 'Analytics &amp; Telemetry'. Deliverable sized to 8 SP.</t>
  </si>
  <si>
    <t>TK-352</t>
  </si>
  <si>
    <t>TK-353</t>
  </si>
  <si>
    <t>Authentication/Session: Season Pass</t>
  </si>
  <si>
    <t>TK-354</t>
  </si>
  <si>
    <t>TK-355</t>
  </si>
  <si>
    <t>Implement UI: A/B Testing Framework</t>
  </si>
  <si>
    <t>TK-356</t>
  </si>
  <si>
    <t>TK-357</t>
  </si>
  <si>
    <t>TK-358</t>
  </si>
  <si>
    <t>QA task for 'Push Notifications'. Deliverable sized to 3 SP.</t>
  </si>
  <si>
    <t>TK-359</t>
  </si>
  <si>
    <t>TK-360</t>
  </si>
  <si>
    <t>Frontend task for 'Push Notifications'. Deliverable sized to 5 SP.</t>
  </si>
  <si>
    <t>TK-361</t>
  </si>
  <si>
    <t>TK-362</t>
  </si>
  <si>
    <t>TK-363</t>
  </si>
  <si>
    <t>Epic scoping: Daily Challenges</t>
  </si>
  <si>
    <t>Business Analyst task for 'Daily Challenges'. Deliverable sized to 3 SP.</t>
  </si>
  <si>
    <t>TK-364</t>
  </si>
  <si>
    <t>Regression suite update: Localization</t>
  </si>
  <si>
    <t>TK-365</t>
  </si>
  <si>
    <t>TK-366</t>
  </si>
  <si>
    <t>Ready to work</t>
  </si>
  <si>
    <t>TK-367</t>
  </si>
  <si>
    <t>Balance analysis: Obstacle Library</t>
  </si>
  <si>
    <t>TK-368</t>
  </si>
  <si>
    <t>To Do</t>
  </si>
  <si>
    <t>TK-369</t>
  </si>
  <si>
    <t>Leaderboard/Guild service: Social Sharing</t>
  </si>
  <si>
    <t>TK-370</t>
  </si>
  <si>
    <t>TK-371</t>
  </si>
  <si>
    <t>Test plan: Live Ops Tooling</t>
  </si>
  <si>
    <t>TK-372</t>
  </si>
  <si>
    <t>Ready for Test</t>
  </si>
  <si>
    <t>TK-373</t>
  </si>
  <si>
    <t>Acceptance criteria: Localization</t>
  </si>
  <si>
    <t>Business Analyst task for 'Localization'. Deliverable sized to 3 SP.</t>
  </si>
  <si>
    <t>TK-374</t>
  </si>
  <si>
    <t>TK-375</t>
  </si>
  <si>
    <t>UI integration test fixes: Live Ops Tooling</t>
  </si>
  <si>
    <t>Frontend task for 'Live Ops Tooling'. Deliverable sized to 8 SP.</t>
  </si>
  <si>
    <t>TK-376</t>
  </si>
  <si>
    <t>Regression suite update: Weekly Boss Chase</t>
  </si>
  <si>
    <t>QA task for 'Weekly Boss Chase'. Deliverable sized to 3 SP.</t>
  </si>
  <si>
    <t>TK-377</t>
  </si>
  <si>
    <t>Regression suite update: Onboarding &amp; Tutorial</t>
  </si>
  <si>
    <t>QA task for 'Onboarding &amp; Tutorial'. Deliverable sized to 3 SP.</t>
  </si>
  <si>
    <t>In Progress</t>
  </si>
  <si>
    <t>TK-378</t>
  </si>
  <si>
    <t>Testing</t>
  </si>
  <si>
    <t>TK-379</t>
  </si>
  <si>
    <t>UX polish: Push Notifications</t>
  </si>
  <si>
    <t>TK-380</t>
  </si>
  <si>
    <t>Acceptance criteria: Shop &amp; IAP</t>
  </si>
  <si>
    <t>Business Analyst task for 'Shop &amp; IAP'. Deliverable sized to 5 SP.</t>
  </si>
  <si>
    <t>TK-381</t>
  </si>
  <si>
    <t>TK-382</t>
  </si>
  <si>
    <t>Animations &amp; VFX: Analytics &amp; Telemetry</t>
  </si>
  <si>
    <t>TK-383</t>
  </si>
  <si>
    <t>TK-384</t>
  </si>
  <si>
    <t>Implement UI: Beta Release</t>
  </si>
  <si>
    <t>TK-385</t>
  </si>
  <si>
    <t>TK-386</t>
  </si>
  <si>
    <t>Implement UI: Inventory</t>
  </si>
  <si>
    <t>TK-387</t>
  </si>
  <si>
    <t>TK-388</t>
  </si>
  <si>
    <t>Exploratory testing: Beta Release</t>
  </si>
  <si>
    <t>QA task for 'Beta Release'. Deliverable sized to 5 SP.</t>
  </si>
  <si>
    <t>TK-389</t>
  </si>
  <si>
    <t>TK-390</t>
  </si>
  <si>
    <t>Test data setup: Power-ups &amp; Boosts</t>
  </si>
  <si>
    <t>TK-391</t>
  </si>
  <si>
    <t>Stakeholder workshop: Crafting &amp; Upgrades</t>
  </si>
  <si>
    <t>TK-392</t>
  </si>
  <si>
    <t>Frontend task for 'Level Generator'. Deliverable sized to 3 SP.</t>
  </si>
  <si>
    <t>TK-393</t>
  </si>
  <si>
    <t>TK-394</t>
  </si>
  <si>
    <t>UI integration test fixes: Character Customization</t>
  </si>
  <si>
    <t>TK-395</t>
  </si>
  <si>
    <t>TK-396</t>
  </si>
  <si>
    <t>Epic scoping: Accessibility</t>
  </si>
  <si>
    <t>TK-397</t>
  </si>
  <si>
    <t>Performance tuning: Crafting &amp; Upgrades</t>
  </si>
  <si>
    <t>Blocked</t>
  </si>
  <si>
    <t>TK-398</t>
  </si>
  <si>
    <t>UI integration test fixes: Anti-cheat</t>
  </si>
  <si>
    <t>Frontend task for 'Anti-cheat'. Deliverable sized to 5 SP.</t>
  </si>
  <si>
    <t>TK-399</t>
  </si>
  <si>
    <t>TK-400</t>
  </si>
  <si>
    <t>Frontend task for 'Anti-cheat'. Deliverable sized to 8 SP.</t>
  </si>
  <si>
    <t>TK-401</t>
  </si>
  <si>
    <t>TK-402</t>
  </si>
  <si>
    <t>TK-403</t>
  </si>
  <si>
    <t>TK-404</t>
  </si>
  <si>
    <t>Stakeholder workshop: Analytics &amp; Telemetry</t>
  </si>
  <si>
    <t>TK-405</t>
  </si>
  <si>
    <t>Performance tuning: Leaderboard</t>
  </si>
  <si>
    <t>TK-406</t>
  </si>
  <si>
    <t>TK-407</t>
  </si>
  <si>
    <t>TK-408</t>
  </si>
  <si>
    <t>Functional test: Daily Challenges</t>
  </si>
  <si>
    <t>TK-409</t>
  </si>
  <si>
    <t>Implement UI: Launch &amp; Post-Launch</t>
  </si>
  <si>
    <t>TK-410</t>
  </si>
  <si>
    <t>Frontend task for 'Offline Mode'. Deliverable sized to 3 SP.</t>
  </si>
  <si>
    <t>TK-411</t>
  </si>
  <si>
    <t>TK-412</t>
  </si>
  <si>
    <t>TK-413</t>
  </si>
  <si>
    <t>Data Team task for 'Crafting &amp; Upgrades'. Deliverable sized to 5 SP.</t>
  </si>
  <si>
    <t>TK-414</t>
  </si>
  <si>
    <t>User stories: Onboarding &amp; Tutorial</t>
  </si>
  <si>
    <t>Business Analyst task for 'Onboarding &amp; Tutorial'. Deliverable sized to 5 SP.</t>
  </si>
  <si>
    <t>TK-415</t>
  </si>
  <si>
    <t>Stakeholder workshop: Accessibility</t>
  </si>
  <si>
    <t>TK-416</t>
  </si>
  <si>
    <t>Frontend task for 'Crafting &amp; Upgrades'. Deliverable sized to 8 SP.</t>
  </si>
  <si>
    <t>TK-417</t>
  </si>
  <si>
    <t>Performance tuning: Cloud Save</t>
  </si>
  <si>
    <t>Backend task for 'Cloud Save'. Deliverable sized to 8 SP.</t>
  </si>
  <si>
    <t>TK-418</t>
  </si>
  <si>
    <t>Exploratory testing: Localization</t>
  </si>
  <si>
    <t>TK-419</t>
  </si>
  <si>
    <t>Test data setup: Anti-cheat</t>
  </si>
  <si>
    <t>QA task for 'Anti-cheat'. Deliverable sized to 3 SP.</t>
  </si>
  <si>
    <t>TK-420</t>
  </si>
  <si>
    <t>Business Analyst task for 'Shop &amp; IAP'. Deliverable sized to 8 SP.</t>
  </si>
  <si>
    <t>TK-421</t>
  </si>
  <si>
    <t>Exploratory testing: Social Sharing</t>
  </si>
  <si>
    <t>TK-422</t>
  </si>
  <si>
    <t>Responsive layout: Shop &amp; IAP</t>
  </si>
  <si>
    <t>TK-423</t>
  </si>
  <si>
    <t>TK-424</t>
  </si>
  <si>
    <t>Performance tuning: Onboarding &amp; Tutorial</t>
  </si>
  <si>
    <t>Backend task for 'Onboarding &amp; Tutorial'. Deliverable sized to 3 SP.</t>
  </si>
  <si>
    <t>TK-425</t>
  </si>
  <si>
    <t>TK-426</t>
  </si>
  <si>
    <t>API endpoint: Season Pass</t>
  </si>
  <si>
    <t>TK-427</t>
  </si>
  <si>
    <t>Event schema: Live Ops Tooling</t>
  </si>
  <si>
    <t>Data Team task for 'Live Ops Tooling'. Deliverable sized to 3 SP.</t>
  </si>
  <si>
    <t>TK-428</t>
  </si>
  <si>
    <t>Responsive layout: Accessibility</t>
  </si>
  <si>
    <t>TK-429</t>
  </si>
  <si>
    <t>Frontend task for 'Leaderboard'. Deliverable sized to 8 SP.</t>
  </si>
  <si>
    <t>TK-430</t>
  </si>
  <si>
    <t>Implement UI: Daily Challenges</t>
  </si>
  <si>
    <t>Frontend task for 'Daily Challenges'. Deliverable sized to 3 SP.</t>
  </si>
  <si>
    <t>TK-431</t>
  </si>
  <si>
    <t>Animations &amp; VFX: Anti-cheat</t>
  </si>
  <si>
    <t>TK-432</t>
  </si>
  <si>
    <t>TK-433</t>
  </si>
  <si>
    <t>Epic scoping: Core Runner Mechanics</t>
  </si>
  <si>
    <t>TK-434</t>
  </si>
  <si>
    <t>QA task for 'Level Generator'. Deliverable sized to 5 SP.</t>
  </si>
  <si>
    <t>TK-435</t>
  </si>
  <si>
    <t>Animations &amp; VFX: Guilds &amp; Chat</t>
  </si>
  <si>
    <t>Frontend task for 'Guilds &amp; Chat'. Deliverable sized to 3 SP.</t>
  </si>
  <si>
    <t>TK-436</t>
  </si>
  <si>
    <t>ETL pipeline: Pet Companions</t>
  </si>
  <si>
    <t>Data Team task for 'Pet Companions'. Deliverable sized to 3 SP.</t>
  </si>
  <si>
    <t>TK-437</t>
  </si>
  <si>
    <t>Leaderboard/Guild service: Localization</t>
  </si>
  <si>
    <t>TK-438</t>
  </si>
  <si>
    <t>Authentication/Session: Beta Release</t>
  </si>
  <si>
    <t>TK-439</t>
  </si>
  <si>
    <t>Game logic service: Obstacle Library</t>
  </si>
  <si>
    <t>Backend task for 'Obstacle Library'. Deliverable sized to 8 SP.</t>
  </si>
  <si>
    <t>TK-440</t>
  </si>
  <si>
    <t>TK-441</t>
  </si>
  <si>
    <t>Backlog refinement: A/B Testing Framework</t>
  </si>
  <si>
    <t>TK-442</t>
  </si>
  <si>
    <t>Authentication/Session: Onboarding &amp; Tutorial</t>
  </si>
  <si>
    <t>Backend task for 'Onboarding &amp; Tutorial'. Deliverable sized to 5 SP.</t>
  </si>
  <si>
    <t>TK-443</t>
  </si>
  <si>
    <t>Test plan: A/B Testing Framework</t>
  </si>
  <si>
    <t>QA task for 'A/B Testing Framework'. Deliverable sized to 5 SP.</t>
  </si>
  <si>
    <t>TK-444</t>
  </si>
  <si>
    <t>Authentication/Session: Obstacle Library</t>
  </si>
  <si>
    <t>TK-445</t>
  </si>
  <si>
    <t>ETL pipeline: Analytics &amp; Telemetry</t>
  </si>
  <si>
    <t>TK-446</t>
  </si>
  <si>
    <t>Acceptance criteria: Obstacle Library</t>
  </si>
  <si>
    <t>Business Analyst task for 'Obstacle Library'. Deliverable sized to 3 SP.</t>
  </si>
  <si>
    <t>TK-447</t>
  </si>
  <si>
    <t>Acceptance criteria: Leaderboard</t>
  </si>
  <si>
    <t>TK-448</t>
  </si>
  <si>
    <t>UX polish: Analytics &amp; Telemetry</t>
  </si>
  <si>
    <t>Frontend task for 'Analytics &amp; Telemetry'. Deliverable sized to 8 SP.</t>
  </si>
  <si>
    <t>TK-449</t>
  </si>
  <si>
    <t>Performance tuning: Analytics &amp; Telemetry</t>
  </si>
  <si>
    <t>TK-450</t>
  </si>
  <si>
    <t>Frontend task for 'Beta Release'. Deliverable sized to 8 SP.</t>
  </si>
  <si>
    <t>TK-451</t>
  </si>
  <si>
    <t>TK-452</t>
  </si>
  <si>
    <t>Business Analyst task for 'Daily Challenges'. Deliverable sized to 5 SP.</t>
  </si>
  <si>
    <t>TK-453</t>
  </si>
  <si>
    <t>Dashboard build: Power-ups &amp; Boosts</t>
  </si>
  <si>
    <t>TK-454</t>
  </si>
  <si>
    <t>TK-455</t>
  </si>
  <si>
    <t>TK-456</t>
  </si>
  <si>
    <t>Balance analysis: Offline Mode</t>
  </si>
  <si>
    <t>Data Team task for 'Offline Mode'. Deliverable sized to 5 SP.</t>
  </si>
  <si>
    <t>TK-457</t>
  </si>
  <si>
    <t>TK-458</t>
  </si>
  <si>
    <t>Animations &amp; VFX: Beta Release</t>
  </si>
  <si>
    <t>TK-459</t>
  </si>
  <si>
    <t>TK-460</t>
  </si>
  <si>
    <t>TK-461</t>
  </si>
  <si>
    <t>TK-462</t>
  </si>
  <si>
    <t>Leaderboard/Guild service: Cloud Save</t>
  </si>
  <si>
    <t>TK-463</t>
  </si>
  <si>
    <t>Functional test: Shop &amp; IAP</t>
  </si>
  <si>
    <t>QA task for 'Shop &amp; IAP'. Deliverable sized to 8 SP.</t>
  </si>
  <si>
    <t>TK-464</t>
  </si>
  <si>
    <t>TK-465</t>
  </si>
  <si>
    <t>TK-466</t>
  </si>
  <si>
    <t>TK-467</t>
  </si>
  <si>
    <t>ETL pipeline: Push Notifications</t>
  </si>
  <si>
    <t>Data Team task for 'Push Notifications'. Deliverable sized to 3 SP.</t>
  </si>
  <si>
    <t>TK-468</t>
  </si>
  <si>
    <t>TK-469</t>
  </si>
  <si>
    <t>Test data setup: Pet Companions</t>
  </si>
  <si>
    <t>TK-470</t>
  </si>
  <si>
    <t>TK-471</t>
  </si>
  <si>
    <t>TK-472</t>
  </si>
  <si>
    <t>TK-473</t>
  </si>
  <si>
    <t>Game logic service: Power-ups &amp; Boosts</t>
  </si>
  <si>
    <t>TK-474</t>
  </si>
  <si>
    <t>TK-475</t>
  </si>
  <si>
    <t>TK-476</t>
  </si>
  <si>
    <t>TK-477</t>
  </si>
  <si>
    <t>Responsive layout: Power-ups &amp; Boosts</t>
  </si>
  <si>
    <t>TK-478</t>
  </si>
  <si>
    <t>Responsive layout: Offline Mode</t>
  </si>
  <si>
    <t>TK-479</t>
  </si>
  <si>
    <t>Business Analyst task for 'Power-ups &amp; Boosts'. Deliverable sized to 8 SP.</t>
  </si>
  <si>
    <t>TK-480</t>
  </si>
  <si>
    <t>Balance analysis: Live Ops Tooling</t>
  </si>
  <si>
    <t>Data Team task for 'Live Ops Tooling'. Deliverable sized to 5 SP.</t>
  </si>
  <si>
    <t>TK-481</t>
  </si>
  <si>
    <t>TK-482</t>
  </si>
  <si>
    <t>QA task for 'Level Generator'. Deliverable sized to 3 SP.</t>
  </si>
  <si>
    <t>TK-483</t>
  </si>
  <si>
    <t>TK-484</t>
  </si>
  <si>
    <t>TK-485</t>
  </si>
  <si>
    <t>Animations &amp; VFX: Level Generator</t>
  </si>
  <si>
    <t>TK-486</t>
  </si>
  <si>
    <t>Animations &amp; VFX: Daily Challenges</t>
  </si>
  <si>
    <t>TK-487</t>
  </si>
  <si>
    <t>TK-488</t>
  </si>
  <si>
    <t>TK-489</t>
  </si>
  <si>
    <t>TK-490</t>
  </si>
  <si>
    <t>A/B experiment design: Analytics &amp; Telemetry</t>
  </si>
  <si>
    <t>Data Team task for 'Analytics &amp; Telemetry'. Deliverable sized to 8 SP.</t>
  </si>
  <si>
    <t>TK-491</t>
  </si>
  <si>
    <t>Implement UI: Social Sharing</t>
  </si>
  <si>
    <t>TK-492</t>
  </si>
  <si>
    <t>TK-493</t>
  </si>
  <si>
    <t>Test plan: Guilds &amp; Chat</t>
  </si>
  <si>
    <t>TK-494</t>
  </si>
  <si>
    <t>Business Analyst task for 'Core Runner Mechanics'. Deliverable sized to 8 SP.</t>
  </si>
  <si>
    <t>TK-495</t>
  </si>
  <si>
    <t>TK-496</t>
  </si>
  <si>
    <t>TK-497</t>
  </si>
  <si>
    <t>TK-498</t>
  </si>
  <si>
    <t>Frontend task for 'Analytics &amp; Telemetry'. Deliverable sized to 5 SP.</t>
  </si>
  <si>
    <t>TK-499</t>
  </si>
  <si>
    <t>Regression suite update: Anti-cheat</t>
  </si>
  <si>
    <t>QA task for 'Anti-cheat'. Deliverable sized to 5 SP.</t>
  </si>
  <si>
    <t>TK-500</t>
  </si>
  <si>
    <t>TK-501</t>
  </si>
  <si>
    <t>Backend task for 'Leaderboard'. Deliverable sized to 8 SP.</t>
  </si>
  <si>
    <t>TK-502</t>
  </si>
  <si>
    <t>Frontend task for 'Daily Challenges'. Deliverable sized to 8 SP.</t>
  </si>
  <si>
    <t>TK-503</t>
  </si>
  <si>
    <t>TK-504</t>
  </si>
  <si>
    <t>Business Analyst task for 'Accessibility'. Deliverable sized to 5 SP.</t>
  </si>
  <si>
    <t>TK-505</t>
  </si>
  <si>
    <t>Total</t>
  </si>
  <si>
    <t>Sprint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</si>
</sst>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6"/>
  <sheetViews>
    <sheetView tabSelected="1" workbookViewId="0"/>
  </sheetViews>
  <sheetFormatPr defaultRowHeight="15" x14ac:dyDescent="0.25"/>
  <cols>
    <col min="7" max="7" width="18.42578125" bestFit="1" customWidth="1"/>
    <col min="8" max="8" width="18.28515625" bestFit="1" customWidth="1"/>
  </cols>
  <sheetData>
    <row r="1" spans="1:11" x14ac:dyDescent="0.25">
      <c r="A1" t="s">
        <v>1170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>
        <v>45663</v>
      </c>
      <c r="H2" s="2">
        <v>45666</v>
      </c>
      <c r="I2" t="s">
        <v>15</v>
      </c>
      <c r="J2" t="s">
        <v>16</v>
      </c>
      <c r="K2">
        <v>8</v>
      </c>
    </row>
    <row r="3" spans="1:11" x14ac:dyDescent="0.25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s="2">
        <v>45664</v>
      </c>
      <c r="H3" s="2">
        <v>45666</v>
      </c>
      <c r="I3" t="s">
        <v>15</v>
      </c>
      <c r="J3" t="s">
        <v>22</v>
      </c>
      <c r="K3">
        <v>3</v>
      </c>
    </row>
    <row r="4" spans="1:11" x14ac:dyDescent="0.25">
      <c r="A4">
        <v>1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s="2">
        <v>45664</v>
      </c>
      <c r="H4" s="2">
        <v>45665</v>
      </c>
      <c r="I4" t="s">
        <v>15</v>
      </c>
      <c r="J4" t="s">
        <v>28</v>
      </c>
      <c r="K4">
        <v>3</v>
      </c>
    </row>
    <row r="5" spans="1:11" x14ac:dyDescent="0.25">
      <c r="A5">
        <v>1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s="2">
        <v>45664</v>
      </c>
      <c r="H5" s="2">
        <v>45665</v>
      </c>
      <c r="I5" t="s">
        <v>15</v>
      </c>
      <c r="J5" t="s">
        <v>34</v>
      </c>
      <c r="K5">
        <v>3</v>
      </c>
    </row>
    <row r="6" spans="1:11" x14ac:dyDescent="0.25">
      <c r="A6">
        <v>1</v>
      </c>
      <c r="B6" t="s">
        <v>35</v>
      </c>
      <c r="C6" t="s">
        <v>36</v>
      </c>
      <c r="D6" t="s">
        <v>12</v>
      </c>
      <c r="E6" t="s">
        <v>37</v>
      </c>
      <c r="F6" t="s">
        <v>38</v>
      </c>
      <c r="G6" s="2">
        <v>45664</v>
      </c>
      <c r="H6" s="2">
        <v>45666</v>
      </c>
      <c r="I6" t="s">
        <v>15</v>
      </c>
      <c r="J6" t="s">
        <v>28</v>
      </c>
      <c r="K6">
        <v>3</v>
      </c>
    </row>
    <row r="7" spans="1:11" x14ac:dyDescent="0.25">
      <c r="A7">
        <v>1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s="2">
        <v>45665</v>
      </c>
      <c r="H7" s="2">
        <v>45670</v>
      </c>
      <c r="I7" t="s">
        <v>15</v>
      </c>
      <c r="J7" t="s">
        <v>22</v>
      </c>
      <c r="K7">
        <v>8</v>
      </c>
    </row>
    <row r="8" spans="1:11" x14ac:dyDescent="0.25">
      <c r="A8">
        <v>1</v>
      </c>
      <c r="B8" t="s">
        <v>44</v>
      </c>
      <c r="C8" t="s">
        <v>45</v>
      </c>
      <c r="D8" t="s">
        <v>41</v>
      </c>
      <c r="E8" t="s">
        <v>46</v>
      </c>
      <c r="F8" t="s">
        <v>47</v>
      </c>
      <c r="G8" s="2">
        <v>45665</v>
      </c>
      <c r="H8" s="2">
        <v>45667</v>
      </c>
      <c r="I8" t="s">
        <v>15</v>
      </c>
      <c r="J8" t="s">
        <v>34</v>
      </c>
      <c r="K8">
        <v>5</v>
      </c>
    </row>
    <row r="9" spans="1:11" x14ac:dyDescent="0.25">
      <c r="A9">
        <v>1</v>
      </c>
      <c r="B9" t="s">
        <v>48</v>
      </c>
      <c r="C9" t="s">
        <v>24</v>
      </c>
      <c r="D9" t="s">
        <v>25</v>
      </c>
      <c r="E9" t="s">
        <v>49</v>
      </c>
      <c r="F9" t="s">
        <v>50</v>
      </c>
      <c r="G9" s="2">
        <v>45666</v>
      </c>
      <c r="H9" s="2">
        <v>45668</v>
      </c>
      <c r="I9" t="s">
        <v>15</v>
      </c>
      <c r="J9" t="s">
        <v>34</v>
      </c>
      <c r="K9">
        <v>3</v>
      </c>
    </row>
    <row r="10" spans="1:11" x14ac:dyDescent="0.25">
      <c r="A10">
        <v>1</v>
      </c>
      <c r="B10" t="s">
        <v>51</v>
      </c>
      <c r="C10" t="s">
        <v>36</v>
      </c>
      <c r="D10" t="s">
        <v>12</v>
      </c>
      <c r="E10" t="s">
        <v>52</v>
      </c>
      <c r="F10" t="s">
        <v>53</v>
      </c>
      <c r="G10" s="2">
        <v>45666</v>
      </c>
      <c r="H10" s="2">
        <v>45667</v>
      </c>
      <c r="I10" t="s">
        <v>15</v>
      </c>
      <c r="J10" t="s">
        <v>54</v>
      </c>
      <c r="K10">
        <v>5</v>
      </c>
    </row>
    <row r="11" spans="1:11" x14ac:dyDescent="0.25">
      <c r="A11">
        <v>1</v>
      </c>
      <c r="B11" t="s">
        <v>55</v>
      </c>
      <c r="C11" t="s">
        <v>56</v>
      </c>
      <c r="D11" t="s">
        <v>41</v>
      </c>
      <c r="E11" t="s">
        <v>57</v>
      </c>
      <c r="F11" t="s">
        <v>58</v>
      </c>
      <c r="G11" s="2">
        <v>45666</v>
      </c>
      <c r="H11" s="2">
        <v>45669</v>
      </c>
      <c r="I11" t="s">
        <v>15</v>
      </c>
      <c r="J11" t="s">
        <v>34</v>
      </c>
      <c r="K11">
        <v>5</v>
      </c>
    </row>
    <row r="12" spans="1:11" x14ac:dyDescent="0.25">
      <c r="A12">
        <v>1</v>
      </c>
      <c r="B12" t="s">
        <v>59</v>
      </c>
      <c r="C12" t="s">
        <v>24</v>
      </c>
      <c r="D12" t="s">
        <v>25</v>
      </c>
      <c r="E12" t="s">
        <v>60</v>
      </c>
      <c r="F12" t="s">
        <v>61</v>
      </c>
      <c r="G12" s="2">
        <v>45666</v>
      </c>
      <c r="H12" s="2">
        <v>45667</v>
      </c>
      <c r="I12" t="s">
        <v>15</v>
      </c>
      <c r="J12" t="s">
        <v>16</v>
      </c>
      <c r="K12">
        <v>3</v>
      </c>
    </row>
    <row r="13" spans="1:11" x14ac:dyDescent="0.25">
      <c r="A13">
        <v>1</v>
      </c>
      <c r="B13" t="s">
        <v>62</v>
      </c>
      <c r="C13" t="s">
        <v>63</v>
      </c>
      <c r="D13" t="s">
        <v>25</v>
      </c>
      <c r="E13" t="s">
        <v>64</v>
      </c>
      <c r="F13" t="s">
        <v>65</v>
      </c>
      <c r="G13" s="2">
        <v>45666</v>
      </c>
      <c r="H13" s="2">
        <v>45669</v>
      </c>
      <c r="I13" t="s">
        <v>15</v>
      </c>
      <c r="J13" t="s">
        <v>22</v>
      </c>
      <c r="K13">
        <v>5</v>
      </c>
    </row>
    <row r="14" spans="1:11" x14ac:dyDescent="0.25">
      <c r="A14">
        <v>1</v>
      </c>
      <c r="B14" t="s">
        <v>66</v>
      </c>
      <c r="C14" t="s">
        <v>56</v>
      </c>
      <c r="D14" t="s">
        <v>41</v>
      </c>
      <c r="E14" t="s">
        <v>67</v>
      </c>
      <c r="F14" t="s">
        <v>68</v>
      </c>
      <c r="G14" s="2">
        <v>45667</v>
      </c>
      <c r="H14" s="2">
        <v>45668</v>
      </c>
      <c r="I14" t="s">
        <v>15</v>
      </c>
      <c r="J14" t="s">
        <v>34</v>
      </c>
      <c r="K14">
        <v>5</v>
      </c>
    </row>
    <row r="15" spans="1:11" x14ac:dyDescent="0.25">
      <c r="A15">
        <v>1</v>
      </c>
      <c r="B15" t="s">
        <v>69</v>
      </c>
      <c r="C15" t="s">
        <v>18</v>
      </c>
      <c r="D15" t="s">
        <v>19</v>
      </c>
      <c r="E15" t="s">
        <v>70</v>
      </c>
      <c r="F15" t="s">
        <v>71</v>
      </c>
      <c r="G15" s="2">
        <v>45667</v>
      </c>
      <c r="H15" s="2">
        <v>45668</v>
      </c>
      <c r="I15" t="s">
        <v>15</v>
      </c>
      <c r="J15" t="s">
        <v>22</v>
      </c>
      <c r="K15">
        <v>3</v>
      </c>
    </row>
    <row r="16" spans="1:11" x14ac:dyDescent="0.25">
      <c r="A16">
        <v>1</v>
      </c>
      <c r="B16" t="s">
        <v>72</v>
      </c>
      <c r="C16" t="s">
        <v>73</v>
      </c>
      <c r="D16" t="s">
        <v>19</v>
      </c>
      <c r="E16" t="s">
        <v>74</v>
      </c>
      <c r="F16" t="s">
        <v>75</v>
      </c>
      <c r="G16" s="2">
        <v>45667</v>
      </c>
      <c r="H16" s="2">
        <v>45668</v>
      </c>
      <c r="I16" t="s">
        <v>15</v>
      </c>
      <c r="J16" t="s">
        <v>34</v>
      </c>
      <c r="K16">
        <v>5</v>
      </c>
    </row>
    <row r="17" spans="1:11" x14ac:dyDescent="0.25">
      <c r="A17">
        <v>1</v>
      </c>
      <c r="B17" t="s">
        <v>76</v>
      </c>
      <c r="C17" t="s">
        <v>73</v>
      </c>
      <c r="D17" t="s">
        <v>19</v>
      </c>
      <c r="E17" t="s">
        <v>77</v>
      </c>
      <c r="F17" t="s">
        <v>78</v>
      </c>
      <c r="G17" s="2">
        <v>45668</v>
      </c>
      <c r="H17" s="2">
        <v>45670</v>
      </c>
      <c r="I17" t="s">
        <v>15</v>
      </c>
      <c r="J17" t="s">
        <v>54</v>
      </c>
      <c r="K17">
        <v>3</v>
      </c>
    </row>
    <row r="18" spans="1:11" x14ac:dyDescent="0.25">
      <c r="A18">
        <v>1</v>
      </c>
      <c r="B18" t="s">
        <v>79</v>
      </c>
      <c r="C18" t="s">
        <v>18</v>
      </c>
      <c r="D18" t="s">
        <v>19</v>
      </c>
      <c r="E18" t="s">
        <v>80</v>
      </c>
      <c r="F18" t="s">
        <v>81</v>
      </c>
      <c r="G18" s="2">
        <v>45669</v>
      </c>
      <c r="H18" s="2">
        <v>45670</v>
      </c>
      <c r="I18" t="s">
        <v>15</v>
      </c>
      <c r="J18" t="s">
        <v>28</v>
      </c>
      <c r="K18">
        <v>3</v>
      </c>
    </row>
    <row r="19" spans="1:11" x14ac:dyDescent="0.25">
      <c r="A19">
        <v>1</v>
      </c>
      <c r="B19" t="s">
        <v>82</v>
      </c>
      <c r="C19" t="s">
        <v>63</v>
      </c>
      <c r="D19" t="s">
        <v>25</v>
      </c>
      <c r="E19" t="s">
        <v>83</v>
      </c>
      <c r="F19" t="s">
        <v>84</v>
      </c>
      <c r="G19" s="2">
        <v>45669</v>
      </c>
      <c r="H19" s="2">
        <v>45672</v>
      </c>
      <c r="I19" t="s">
        <v>15</v>
      </c>
      <c r="J19" t="s">
        <v>28</v>
      </c>
      <c r="K19">
        <v>5</v>
      </c>
    </row>
    <row r="20" spans="1:11" x14ac:dyDescent="0.25">
      <c r="A20">
        <v>1</v>
      </c>
      <c r="B20" t="s">
        <v>85</v>
      </c>
      <c r="C20" t="s">
        <v>86</v>
      </c>
      <c r="D20" t="s">
        <v>25</v>
      </c>
      <c r="E20" t="s">
        <v>87</v>
      </c>
      <c r="F20" t="s">
        <v>88</v>
      </c>
      <c r="G20" s="2">
        <v>45669</v>
      </c>
      <c r="H20" s="2">
        <v>45673</v>
      </c>
      <c r="I20" t="s">
        <v>15</v>
      </c>
      <c r="J20" t="s">
        <v>22</v>
      </c>
      <c r="K20">
        <v>8</v>
      </c>
    </row>
    <row r="21" spans="1:11" x14ac:dyDescent="0.25">
      <c r="A21">
        <v>1</v>
      </c>
      <c r="B21" t="s">
        <v>89</v>
      </c>
      <c r="C21" t="s">
        <v>30</v>
      </c>
      <c r="D21" t="s">
        <v>31</v>
      </c>
      <c r="E21" t="s">
        <v>90</v>
      </c>
      <c r="F21" t="s">
        <v>91</v>
      </c>
      <c r="G21" s="2">
        <v>45672</v>
      </c>
      <c r="H21" s="2">
        <v>45674</v>
      </c>
      <c r="I21" t="s">
        <v>15</v>
      </c>
      <c r="J21" t="s">
        <v>28</v>
      </c>
      <c r="K21">
        <v>3</v>
      </c>
    </row>
    <row r="22" spans="1:11" x14ac:dyDescent="0.25">
      <c r="A22">
        <v>1</v>
      </c>
      <c r="B22" t="s">
        <v>92</v>
      </c>
      <c r="C22" t="s">
        <v>45</v>
      </c>
      <c r="D22" t="s">
        <v>41</v>
      </c>
      <c r="E22" t="s">
        <v>93</v>
      </c>
      <c r="F22" t="s">
        <v>94</v>
      </c>
      <c r="G22" s="2">
        <v>45673</v>
      </c>
      <c r="H22" s="2">
        <v>45674</v>
      </c>
      <c r="I22" t="s">
        <v>15</v>
      </c>
      <c r="J22" t="s">
        <v>54</v>
      </c>
      <c r="K22">
        <v>3</v>
      </c>
    </row>
    <row r="23" spans="1:11" x14ac:dyDescent="0.25">
      <c r="A23">
        <v>1</v>
      </c>
      <c r="B23" t="s">
        <v>95</v>
      </c>
      <c r="C23" t="s">
        <v>30</v>
      </c>
      <c r="D23" t="s">
        <v>31</v>
      </c>
      <c r="E23" t="s">
        <v>96</v>
      </c>
      <c r="F23" t="s">
        <v>97</v>
      </c>
      <c r="G23" s="2">
        <v>45673</v>
      </c>
      <c r="H23" s="2">
        <v>45675</v>
      </c>
      <c r="I23" t="s">
        <v>15</v>
      </c>
      <c r="J23" t="s">
        <v>28</v>
      </c>
      <c r="K23">
        <v>3</v>
      </c>
    </row>
    <row r="24" spans="1:11" x14ac:dyDescent="0.25">
      <c r="A24">
        <v>2</v>
      </c>
      <c r="B24" t="s">
        <v>98</v>
      </c>
      <c r="C24" t="s">
        <v>73</v>
      </c>
      <c r="D24" t="s">
        <v>19</v>
      </c>
      <c r="E24" t="s">
        <v>99</v>
      </c>
      <c r="F24" t="s">
        <v>100</v>
      </c>
      <c r="G24" s="2">
        <v>45677</v>
      </c>
      <c r="H24" s="2">
        <v>45681</v>
      </c>
      <c r="I24" t="s">
        <v>15</v>
      </c>
      <c r="J24" t="s">
        <v>16</v>
      </c>
      <c r="K24">
        <v>8</v>
      </c>
    </row>
    <row r="25" spans="1:11" x14ac:dyDescent="0.25">
      <c r="A25">
        <v>2</v>
      </c>
      <c r="B25" t="s">
        <v>101</v>
      </c>
      <c r="C25" t="s">
        <v>86</v>
      </c>
      <c r="D25" t="s">
        <v>25</v>
      </c>
      <c r="E25" t="s">
        <v>102</v>
      </c>
      <c r="F25" t="s">
        <v>103</v>
      </c>
      <c r="G25" s="2">
        <v>45677</v>
      </c>
      <c r="H25" s="2">
        <v>45679</v>
      </c>
      <c r="I25" t="s">
        <v>15</v>
      </c>
      <c r="J25" t="s">
        <v>22</v>
      </c>
      <c r="K25">
        <v>5</v>
      </c>
    </row>
    <row r="26" spans="1:11" x14ac:dyDescent="0.25">
      <c r="A26">
        <v>2</v>
      </c>
      <c r="B26" t="s">
        <v>104</v>
      </c>
      <c r="C26" t="s">
        <v>30</v>
      </c>
      <c r="D26" t="s">
        <v>31</v>
      </c>
      <c r="E26" t="s">
        <v>105</v>
      </c>
      <c r="F26" t="s">
        <v>106</v>
      </c>
      <c r="G26" s="2">
        <v>45677</v>
      </c>
      <c r="H26" s="2">
        <v>45678</v>
      </c>
      <c r="I26" t="s">
        <v>15</v>
      </c>
      <c r="J26" t="s">
        <v>28</v>
      </c>
      <c r="K26">
        <v>3</v>
      </c>
    </row>
    <row r="27" spans="1:11" x14ac:dyDescent="0.25">
      <c r="A27">
        <v>2</v>
      </c>
      <c r="B27" t="s">
        <v>107</v>
      </c>
      <c r="C27" t="s">
        <v>56</v>
      </c>
      <c r="D27" t="s">
        <v>41</v>
      </c>
      <c r="E27" t="s">
        <v>108</v>
      </c>
      <c r="F27" t="s">
        <v>109</v>
      </c>
      <c r="G27" s="2">
        <v>45678</v>
      </c>
      <c r="H27" s="2">
        <v>45681</v>
      </c>
      <c r="I27" t="s">
        <v>15</v>
      </c>
      <c r="J27" t="s">
        <v>28</v>
      </c>
      <c r="K27">
        <v>5</v>
      </c>
    </row>
    <row r="28" spans="1:11" x14ac:dyDescent="0.25">
      <c r="A28">
        <v>2</v>
      </c>
      <c r="B28" t="s">
        <v>110</v>
      </c>
      <c r="C28" t="s">
        <v>24</v>
      </c>
      <c r="D28" t="s">
        <v>25</v>
      </c>
      <c r="E28" t="s">
        <v>111</v>
      </c>
      <c r="F28" t="s">
        <v>112</v>
      </c>
      <c r="G28" s="2">
        <v>45680</v>
      </c>
      <c r="H28" s="2">
        <v>45681</v>
      </c>
      <c r="I28" t="s">
        <v>15</v>
      </c>
      <c r="J28" t="s">
        <v>22</v>
      </c>
      <c r="K28">
        <v>3</v>
      </c>
    </row>
    <row r="29" spans="1:11" x14ac:dyDescent="0.25">
      <c r="A29">
        <v>2</v>
      </c>
      <c r="B29" t="s">
        <v>113</v>
      </c>
      <c r="C29" t="s">
        <v>86</v>
      </c>
      <c r="D29" t="s">
        <v>25</v>
      </c>
      <c r="E29" t="s">
        <v>114</v>
      </c>
      <c r="F29" t="s">
        <v>115</v>
      </c>
      <c r="G29" s="2">
        <v>45680</v>
      </c>
      <c r="H29" s="2">
        <v>45681</v>
      </c>
      <c r="I29" t="s">
        <v>15</v>
      </c>
      <c r="J29" t="s">
        <v>16</v>
      </c>
      <c r="K29">
        <v>3</v>
      </c>
    </row>
    <row r="30" spans="1:11" x14ac:dyDescent="0.25">
      <c r="A30">
        <v>2</v>
      </c>
      <c r="B30" t="s">
        <v>116</v>
      </c>
      <c r="C30" t="s">
        <v>45</v>
      </c>
      <c r="D30" t="s">
        <v>41</v>
      </c>
      <c r="E30" t="s">
        <v>117</v>
      </c>
      <c r="F30" t="s">
        <v>118</v>
      </c>
      <c r="G30" s="2">
        <v>45680</v>
      </c>
      <c r="H30" s="2">
        <v>45683</v>
      </c>
      <c r="I30" t="s">
        <v>15</v>
      </c>
      <c r="J30" t="s">
        <v>22</v>
      </c>
      <c r="K30">
        <v>5</v>
      </c>
    </row>
    <row r="31" spans="1:11" x14ac:dyDescent="0.25">
      <c r="A31">
        <v>2</v>
      </c>
      <c r="B31" t="s">
        <v>119</v>
      </c>
      <c r="C31" t="s">
        <v>18</v>
      </c>
      <c r="D31" t="s">
        <v>19</v>
      </c>
      <c r="E31" t="s">
        <v>120</v>
      </c>
      <c r="F31" t="s">
        <v>121</v>
      </c>
      <c r="G31" s="2">
        <v>45680</v>
      </c>
      <c r="H31" s="2">
        <v>45682</v>
      </c>
      <c r="I31" t="s">
        <v>15</v>
      </c>
      <c r="J31" t="s">
        <v>16</v>
      </c>
      <c r="K31">
        <v>8</v>
      </c>
    </row>
    <row r="32" spans="1:11" x14ac:dyDescent="0.25">
      <c r="A32">
        <v>2</v>
      </c>
      <c r="B32" t="s">
        <v>122</v>
      </c>
      <c r="C32" t="s">
        <v>11</v>
      </c>
      <c r="D32" t="s">
        <v>12</v>
      </c>
      <c r="E32" t="s">
        <v>123</v>
      </c>
      <c r="F32" t="s">
        <v>124</v>
      </c>
      <c r="G32" s="2">
        <v>45680</v>
      </c>
      <c r="H32" s="2">
        <v>45683</v>
      </c>
      <c r="I32" t="s">
        <v>15</v>
      </c>
      <c r="J32" t="s">
        <v>28</v>
      </c>
      <c r="K32">
        <v>8</v>
      </c>
    </row>
    <row r="33" spans="1:11" x14ac:dyDescent="0.25">
      <c r="A33">
        <v>2</v>
      </c>
      <c r="B33" t="s">
        <v>125</v>
      </c>
      <c r="C33" t="s">
        <v>30</v>
      </c>
      <c r="D33" t="s">
        <v>31</v>
      </c>
      <c r="E33" t="s">
        <v>126</v>
      </c>
      <c r="F33" t="s">
        <v>127</v>
      </c>
      <c r="G33" s="2">
        <v>45680</v>
      </c>
      <c r="H33" s="2">
        <v>45681</v>
      </c>
      <c r="I33" t="s">
        <v>15</v>
      </c>
      <c r="J33" t="s">
        <v>22</v>
      </c>
      <c r="K33">
        <v>5</v>
      </c>
    </row>
    <row r="34" spans="1:11" x14ac:dyDescent="0.25">
      <c r="A34">
        <v>2</v>
      </c>
      <c r="B34" t="s">
        <v>128</v>
      </c>
      <c r="C34" t="s">
        <v>40</v>
      </c>
      <c r="D34" t="s">
        <v>41</v>
      </c>
      <c r="E34" t="s">
        <v>129</v>
      </c>
      <c r="F34" t="s">
        <v>130</v>
      </c>
      <c r="G34" s="2">
        <v>45680</v>
      </c>
      <c r="H34" s="2">
        <v>45683</v>
      </c>
      <c r="I34" t="s">
        <v>15</v>
      </c>
      <c r="J34" t="s">
        <v>16</v>
      </c>
      <c r="K34">
        <v>8</v>
      </c>
    </row>
    <row r="35" spans="1:11" x14ac:dyDescent="0.25">
      <c r="A35">
        <v>2</v>
      </c>
      <c r="B35" t="s">
        <v>131</v>
      </c>
      <c r="C35" t="s">
        <v>36</v>
      </c>
      <c r="D35" t="s">
        <v>12</v>
      </c>
      <c r="E35" t="s">
        <v>132</v>
      </c>
      <c r="F35" t="s">
        <v>133</v>
      </c>
      <c r="G35" s="2">
        <v>45681</v>
      </c>
      <c r="H35" s="2">
        <v>45683</v>
      </c>
      <c r="I35" t="s">
        <v>15</v>
      </c>
      <c r="J35" t="s">
        <v>34</v>
      </c>
      <c r="K35">
        <v>3</v>
      </c>
    </row>
    <row r="36" spans="1:11" x14ac:dyDescent="0.25">
      <c r="A36">
        <v>2</v>
      </c>
      <c r="B36" t="s">
        <v>134</v>
      </c>
      <c r="C36" t="s">
        <v>63</v>
      </c>
      <c r="D36" t="s">
        <v>25</v>
      </c>
      <c r="E36" t="s">
        <v>135</v>
      </c>
      <c r="F36" t="s">
        <v>136</v>
      </c>
      <c r="G36" s="2">
        <v>45682</v>
      </c>
      <c r="H36" s="2">
        <v>45684</v>
      </c>
      <c r="I36" t="s">
        <v>15</v>
      </c>
      <c r="J36" t="s">
        <v>54</v>
      </c>
      <c r="K36">
        <v>3</v>
      </c>
    </row>
    <row r="37" spans="1:11" x14ac:dyDescent="0.25">
      <c r="A37">
        <v>2</v>
      </c>
      <c r="B37" t="s">
        <v>137</v>
      </c>
      <c r="C37" t="s">
        <v>24</v>
      </c>
      <c r="D37" t="s">
        <v>25</v>
      </c>
      <c r="E37" t="s">
        <v>138</v>
      </c>
      <c r="F37" t="s">
        <v>139</v>
      </c>
      <c r="G37" s="2">
        <v>45682</v>
      </c>
      <c r="H37" s="2">
        <v>45683</v>
      </c>
      <c r="I37" t="s">
        <v>15</v>
      </c>
      <c r="J37" t="s">
        <v>22</v>
      </c>
      <c r="K37">
        <v>5</v>
      </c>
    </row>
    <row r="38" spans="1:11" x14ac:dyDescent="0.25">
      <c r="A38">
        <v>2</v>
      </c>
      <c r="B38" t="s">
        <v>140</v>
      </c>
      <c r="C38" t="s">
        <v>63</v>
      </c>
      <c r="D38" t="s">
        <v>25</v>
      </c>
      <c r="E38" t="s">
        <v>141</v>
      </c>
      <c r="F38" t="s">
        <v>142</v>
      </c>
      <c r="G38" s="2">
        <v>45683</v>
      </c>
      <c r="H38" s="2">
        <v>45684</v>
      </c>
      <c r="I38" t="s">
        <v>15</v>
      </c>
      <c r="J38" t="s">
        <v>28</v>
      </c>
      <c r="K38">
        <v>5</v>
      </c>
    </row>
    <row r="39" spans="1:11" x14ac:dyDescent="0.25">
      <c r="A39">
        <v>2</v>
      </c>
      <c r="B39" t="s">
        <v>143</v>
      </c>
      <c r="C39" t="s">
        <v>45</v>
      </c>
      <c r="D39" t="s">
        <v>41</v>
      </c>
      <c r="E39" t="s">
        <v>93</v>
      </c>
      <c r="F39" t="s">
        <v>94</v>
      </c>
      <c r="G39" s="2">
        <v>45684</v>
      </c>
      <c r="H39" s="2">
        <v>45686</v>
      </c>
      <c r="I39" t="s">
        <v>15</v>
      </c>
      <c r="J39" t="s">
        <v>28</v>
      </c>
      <c r="K39">
        <v>3</v>
      </c>
    </row>
    <row r="40" spans="1:11" x14ac:dyDescent="0.25">
      <c r="A40">
        <v>2</v>
      </c>
      <c r="B40" t="s">
        <v>144</v>
      </c>
      <c r="C40" t="s">
        <v>36</v>
      </c>
      <c r="D40" t="s">
        <v>12</v>
      </c>
      <c r="E40" t="s">
        <v>145</v>
      </c>
      <c r="F40" t="s">
        <v>146</v>
      </c>
      <c r="G40" s="2">
        <v>45685</v>
      </c>
      <c r="H40" s="2">
        <v>45686</v>
      </c>
      <c r="I40" t="s">
        <v>15</v>
      </c>
      <c r="J40" t="s">
        <v>28</v>
      </c>
      <c r="K40">
        <v>3</v>
      </c>
    </row>
    <row r="41" spans="1:11" x14ac:dyDescent="0.25">
      <c r="A41">
        <v>2</v>
      </c>
      <c r="B41" t="s">
        <v>147</v>
      </c>
      <c r="C41" t="s">
        <v>56</v>
      </c>
      <c r="D41" t="s">
        <v>41</v>
      </c>
      <c r="E41" t="s">
        <v>148</v>
      </c>
      <c r="F41" t="s">
        <v>149</v>
      </c>
      <c r="G41" s="2">
        <v>45685</v>
      </c>
      <c r="H41" s="2">
        <v>45686</v>
      </c>
      <c r="I41" t="s">
        <v>15</v>
      </c>
      <c r="J41" t="s">
        <v>22</v>
      </c>
      <c r="K41">
        <v>3</v>
      </c>
    </row>
    <row r="42" spans="1:11" x14ac:dyDescent="0.25">
      <c r="A42">
        <v>2</v>
      </c>
      <c r="B42" t="s">
        <v>150</v>
      </c>
      <c r="C42" t="s">
        <v>36</v>
      </c>
      <c r="D42" t="s">
        <v>12</v>
      </c>
      <c r="E42" t="s">
        <v>151</v>
      </c>
      <c r="F42" t="s">
        <v>146</v>
      </c>
      <c r="G42" s="2">
        <v>45687</v>
      </c>
      <c r="H42" s="2">
        <v>45689</v>
      </c>
      <c r="I42" t="s">
        <v>15</v>
      </c>
      <c r="J42" t="s">
        <v>34</v>
      </c>
      <c r="K42">
        <v>3</v>
      </c>
    </row>
    <row r="43" spans="1:11" x14ac:dyDescent="0.25">
      <c r="A43">
        <v>3</v>
      </c>
      <c r="B43" t="s">
        <v>152</v>
      </c>
      <c r="C43" t="s">
        <v>73</v>
      </c>
      <c r="D43" t="s">
        <v>19</v>
      </c>
      <c r="E43" t="s">
        <v>153</v>
      </c>
      <c r="F43" t="s">
        <v>154</v>
      </c>
      <c r="G43" s="2">
        <v>45691</v>
      </c>
      <c r="H43" s="2">
        <v>45695</v>
      </c>
      <c r="I43" t="s">
        <v>15</v>
      </c>
      <c r="J43" t="s">
        <v>54</v>
      </c>
      <c r="K43">
        <v>8</v>
      </c>
    </row>
    <row r="44" spans="1:11" x14ac:dyDescent="0.25">
      <c r="A44">
        <v>3</v>
      </c>
      <c r="B44" t="s">
        <v>155</v>
      </c>
      <c r="C44" t="s">
        <v>18</v>
      </c>
      <c r="D44" t="s">
        <v>19</v>
      </c>
      <c r="E44" t="s">
        <v>156</v>
      </c>
      <c r="F44" t="s">
        <v>157</v>
      </c>
      <c r="G44" s="2">
        <v>45691</v>
      </c>
      <c r="H44" s="2">
        <v>45694</v>
      </c>
      <c r="I44" t="s">
        <v>15</v>
      </c>
      <c r="J44" t="s">
        <v>16</v>
      </c>
      <c r="K44">
        <v>5</v>
      </c>
    </row>
    <row r="45" spans="1:11" x14ac:dyDescent="0.25">
      <c r="A45">
        <v>3</v>
      </c>
      <c r="B45" t="s">
        <v>158</v>
      </c>
      <c r="C45" t="s">
        <v>40</v>
      </c>
      <c r="D45" t="s">
        <v>41</v>
      </c>
      <c r="E45" t="s">
        <v>159</v>
      </c>
      <c r="F45" t="s">
        <v>160</v>
      </c>
      <c r="G45" s="2">
        <v>45691</v>
      </c>
      <c r="H45" s="2">
        <v>45693</v>
      </c>
      <c r="I45" t="s">
        <v>15</v>
      </c>
      <c r="J45" t="s">
        <v>54</v>
      </c>
      <c r="K45">
        <v>5</v>
      </c>
    </row>
    <row r="46" spans="1:11" x14ac:dyDescent="0.25">
      <c r="A46">
        <v>3</v>
      </c>
      <c r="B46" t="s">
        <v>161</v>
      </c>
      <c r="C46" t="s">
        <v>40</v>
      </c>
      <c r="D46" t="s">
        <v>41</v>
      </c>
      <c r="E46" t="s">
        <v>162</v>
      </c>
      <c r="F46" t="s">
        <v>163</v>
      </c>
      <c r="G46" s="2">
        <v>45692</v>
      </c>
      <c r="H46" s="2">
        <v>45693</v>
      </c>
      <c r="I46" t="s">
        <v>15</v>
      </c>
      <c r="J46" t="s">
        <v>16</v>
      </c>
      <c r="K46">
        <v>3</v>
      </c>
    </row>
    <row r="47" spans="1:11" x14ac:dyDescent="0.25">
      <c r="A47">
        <v>3</v>
      </c>
      <c r="B47" t="s">
        <v>164</v>
      </c>
      <c r="C47" t="s">
        <v>36</v>
      </c>
      <c r="D47" t="s">
        <v>12</v>
      </c>
      <c r="E47" t="s">
        <v>165</v>
      </c>
      <c r="F47" t="s">
        <v>166</v>
      </c>
      <c r="G47" s="2">
        <v>45693</v>
      </c>
      <c r="H47" s="2">
        <v>45695</v>
      </c>
      <c r="I47" t="s">
        <v>15</v>
      </c>
      <c r="J47" t="s">
        <v>34</v>
      </c>
      <c r="K47">
        <v>5</v>
      </c>
    </row>
    <row r="48" spans="1:11" x14ac:dyDescent="0.25">
      <c r="A48">
        <v>3</v>
      </c>
      <c r="B48" t="s">
        <v>167</v>
      </c>
      <c r="C48" t="s">
        <v>86</v>
      </c>
      <c r="D48" t="s">
        <v>25</v>
      </c>
      <c r="E48" t="s">
        <v>168</v>
      </c>
      <c r="F48" t="s">
        <v>169</v>
      </c>
      <c r="G48" s="2">
        <v>45693</v>
      </c>
      <c r="H48" s="2">
        <v>45697</v>
      </c>
      <c r="I48" t="s">
        <v>15</v>
      </c>
      <c r="J48" t="s">
        <v>28</v>
      </c>
      <c r="K48">
        <v>8</v>
      </c>
    </row>
    <row r="49" spans="1:11" x14ac:dyDescent="0.25">
      <c r="A49">
        <v>3</v>
      </c>
      <c r="B49" t="s">
        <v>170</v>
      </c>
      <c r="C49" t="s">
        <v>56</v>
      </c>
      <c r="D49" t="s">
        <v>41</v>
      </c>
      <c r="E49" t="s">
        <v>171</v>
      </c>
      <c r="F49" t="s">
        <v>172</v>
      </c>
      <c r="G49" s="2">
        <v>45694</v>
      </c>
      <c r="H49" s="2">
        <v>45696</v>
      </c>
      <c r="I49" t="s">
        <v>15</v>
      </c>
      <c r="J49" t="s">
        <v>28</v>
      </c>
      <c r="K49">
        <v>8</v>
      </c>
    </row>
    <row r="50" spans="1:11" x14ac:dyDescent="0.25">
      <c r="A50">
        <v>3</v>
      </c>
      <c r="B50" t="s">
        <v>173</v>
      </c>
      <c r="C50" t="s">
        <v>24</v>
      </c>
      <c r="D50" t="s">
        <v>25</v>
      </c>
      <c r="E50" t="s">
        <v>174</v>
      </c>
      <c r="F50" t="s">
        <v>175</v>
      </c>
      <c r="G50" s="2">
        <v>45694</v>
      </c>
      <c r="H50" s="2">
        <v>45698</v>
      </c>
      <c r="I50" t="s">
        <v>15</v>
      </c>
      <c r="J50" t="s">
        <v>28</v>
      </c>
      <c r="K50">
        <v>8</v>
      </c>
    </row>
    <row r="51" spans="1:11" x14ac:dyDescent="0.25">
      <c r="A51">
        <v>3</v>
      </c>
      <c r="B51" t="s">
        <v>176</v>
      </c>
      <c r="C51" t="s">
        <v>45</v>
      </c>
      <c r="D51" t="s">
        <v>41</v>
      </c>
      <c r="E51" t="s">
        <v>177</v>
      </c>
      <c r="F51" t="s">
        <v>178</v>
      </c>
      <c r="G51" s="2">
        <v>45695</v>
      </c>
      <c r="H51" s="2">
        <v>45696</v>
      </c>
      <c r="I51" t="s">
        <v>15</v>
      </c>
      <c r="J51" t="s">
        <v>16</v>
      </c>
      <c r="K51">
        <v>5</v>
      </c>
    </row>
    <row r="52" spans="1:11" x14ac:dyDescent="0.25">
      <c r="A52">
        <v>3</v>
      </c>
      <c r="B52" t="s">
        <v>179</v>
      </c>
      <c r="C52" t="s">
        <v>45</v>
      </c>
      <c r="D52" t="s">
        <v>41</v>
      </c>
      <c r="E52" t="s">
        <v>180</v>
      </c>
      <c r="F52" t="s">
        <v>181</v>
      </c>
      <c r="G52" s="2">
        <v>45695</v>
      </c>
      <c r="H52" s="2">
        <v>45697</v>
      </c>
      <c r="I52" t="s">
        <v>15</v>
      </c>
      <c r="J52" t="s">
        <v>34</v>
      </c>
      <c r="K52">
        <v>3</v>
      </c>
    </row>
    <row r="53" spans="1:11" x14ac:dyDescent="0.25">
      <c r="A53">
        <v>3</v>
      </c>
      <c r="B53" t="s">
        <v>182</v>
      </c>
      <c r="C53" t="s">
        <v>11</v>
      </c>
      <c r="D53" t="s">
        <v>12</v>
      </c>
      <c r="E53" t="s">
        <v>183</v>
      </c>
      <c r="F53" t="s">
        <v>184</v>
      </c>
      <c r="G53" s="2">
        <v>45695</v>
      </c>
      <c r="H53" s="2">
        <v>45697</v>
      </c>
      <c r="I53" t="s">
        <v>15</v>
      </c>
      <c r="J53" t="s">
        <v>16</v>
      </c>
      <c r="K53">
        <v>5</v>
      </c>
    </row>
    <row r="54" spans="1:11" x14ac:dyDescent="0.25">
      <c r="A54">
        <v>3</v>
      </c>
      <c r="B54" t="s">
        <v>185</v>
      </c>
      <c r="C54" t="s">
        <v>30</v>
      </c>
      <c r="D54" t="s">
        <v>31</v>
      </c>
      <c r="E54" t="s">
        <v>186</v>
      </c>
      <c r="F54" t="s">
        <v>187</v>
      </c>
      <c r="G54" s="2">
        <v>45695</v>
      </c>
      <c r="H54" s="2">
        <v>45700</v>
      </c>
      <c r="I54" t="s">
        <v>15</v>
      </c>
      <c r="J54" t="s">
        <v>16</v>
      </c>
      <c r="K54">
        <v>8</v>
      </c>
    </row>
    <row r="55" spans="1:11" x14ac:dyDescent="0.25">
      <c r="A55">
        <v>3</v>
      </c>
      <c r="B55" t="s">
        <v>188</v>
      </c>
      <c r="C55" t="s">
        <v>36</v>
      </c>
      <c r="D55" t="s">
        <v>12</v>
      </c>
      <c r="E55" t="s">
        <v>189</v>
      </c>
      <c r="F55" t="s">
        <v>190</v>
      </c>
      <c r="G55" s="2">
        <v>45698</v>
      </c>
      <c r="H55" s="2">
        <v>45700</v>
      </c>
      <c r="I55" t="s">
        <v>15</v>
      </c>
      <c r="J55" t="s">
        <v>22</v>
      </c>
      <c r="K55">
        <v>5</v>
      </c>
    </row>
    <row r="56" spans="1:11" x14ac:dyDescent="0.25">
      <c r="A56">
        <v>3</v>
      </c>
      <c r="B56" t="s">
        <v>191</v>
      </c>
      <c r="C56" t="s">
        <v>11</v>
      </c>
      <c r="D56" t="s">
        <v>12</v>
      </c>
      <c r="E56" t="s">
        <v>192</v>
      </c>
      <c r="F56" t="s">
        <v>193</v>
      </c>
      <c r="G56" s="2">
        <v>45698</v>
      </c>
      <c r="H56" s="2">
        <v>45699</v>
      </c>
      <c r="I56" t="s">
        <v>15</v>
      </c>
      <c r="J56" t="s">
        <v>54</v>
      </c>
      <c r="K56">
        <v>5</v>
      </c>
    </row>
    <row r="57" spans="1:11" x14ac:dyDescent="0.25">
      <c r="A57">
        <v>3</v>
      </c>
      <c r="B57" t="s">
        <v>194</v>
      </c>
      <c r="C57" t="s">
        <v>63</v>
      </c>
      <c r="D57" t="s">
        <v>25</v>
      </c>
      <c r="E57" t="s">
        <v>195</v>
      </c>
      <c r="F57" t="s">
        <v>196</v>
      </c>
      <c r="G57" s="2">
        <v>45699</v>
      </c>
      <c r="H57" s="2">
        <v>45700</v>
      </c>
      <c r="I57" t="s">
        <v>15</v>
      </c>
      <c r="J57" t="s">
        <v>22</v>
      </c>
      <c r="K57">
        <v>5</v>
      </c>
    </row>
    <row r="58" spans="1:11" x14ac:dyDescent="0.25">
      <c r="A58">
        <v>3</v>
      </c>
      <c r="B58" t="s">
        <v>197</v>
      </c>
      <c r="C58" t="s">
        <v>18</v>
      </c>
      <c r="D58" t="s">
        <v>19</v>
      </c>
      <c r="E58" t="s">
        <v>198</v>
      </c>
      <c r="F58" t="s">
        <v>78</v>
      </c>
      <c r="G58" s="2">
        <v>45700</v>
      </c>
      <c r="H58" s="2">
        <v>45701</v>
      </c>
      <c r="I58" t="s">
        <v>15</v>
      </c>
      <c r="J58" t="s">
        <v>16</v>
      </c>
      <c r="K58">
        <v>3</v>
      </c>
    </row>
    <row r="59" spans="1:11" x14ac:dyDescent="0.25">
      <c r="A59">
        <v>3</v>
      </c>
      <c r="B59" t="s">
        <v>199</v>
      </c>
      <c r="C59" t="s">
        <v>63</v>
      </c>
      <c r="D59" t="s">
        <v>25</v>
      </c>
      <c r="E59" t="s">
        <v>200</v>
      </c>
      <c r="F59" t="s">
        <v>201</v>
      </c>
      <c r="G59" s="2">
        <v>45701</v>
      </c>
      <c r="H59" s="2">
        <v>45702</v>
      </c>
      <c r="I59" t="s">
        <v>15</v>
      </c>
      <c r="J59" t="s">
        <v>22</v>
      </c>
      <c r="K59">
        <v>3</v>
      </c>
    </row>
    <row r="60" spans="1:11" x14ac:dyDescent="0.25">
      <c r="A60">
        <v>4</v>
      </c>
      <c r="B60" t="s">
        <v>202</v>
      </c>
      <c r="C60" t="s">
        <v>56</v>
      </c>
      <c r="D60" t="s">
        <v>41</v>
      </c>
      <c r="E60" t="s">
        <v>203</v>
      </c>
      <c r="F60" t="s">
        <v>204</v>
      </c>
      <c r="G60" s="2">
        <v>45705</v>
      </c>
      <c r="H60" s="2">
        <v>45707</v>
      </c>
      <c r="I60" t="s">
        <v>15</v>
      </c>
      <c r="J60" t="s">
        <v>28</v>
      </c>
      <c r="K60">
        <v>5</v>
      </c>
    </row>
    <row r="61" spans="1:11" x14ac:dyDescent="0.25">
      <c r="A61">
        <v>4</v>
      </c>
      <c r="B61" t="s">
        <v>205</v>
      </c>
      <c r="C61" t="s">
        <v>11</v>
      </c>
      <c r="D61" t="s">
        <v>12</v>
      </c>
      <c r="E61" t="s">
        <v>206</v>
      </c>
      <c r="F61" t="s">
        <v>207</v>
      </c>
      <c r="G61" s="2">
        <v>45706</v>
      </c>
      <c r="H61" s="2">
        <v>45707</v>
      </c>
      <c r="I61" t="s">
        <v>15</v>
      </c>
      <c r="J61" t="s">
        <v>34</v>
      </c>
      <c r="K61">
        <v>5</v>
      </c>
    </row>
    <row r="62" spans="1:11" x14ac:dyDescent="0.25">
      <c r="A62">
        <v>4</v>
      </c>
      <c r="B62" t="s">
        <v>208</v>
      </c>
      <c r="C62" t="s">
        <v>18</v>
      </c>
      <c r="D62" t="s">
        <v>19</v>
      </c>
      <c r="E62" t="s">
        <v>209</v>
      </c>
      <c r="F62" t="s">
        <v>210</v>
      </c>
      <c r="G62" s="2">
        <v>45707</v>
      </c>
      <c r="H62" s="2">
        <v>45708</v>
      </c>
      <c r="I62" t="s">
        <v>15</v>
      </c>
      <c r="J62" t="s">
        <v>16</v>
      </c>
      <c r="K62">
        <v>5</v>
      </c>
    </row>
    <row r="63" spans="1:11" x14ac:dyDescent="0.25">
      <c r="A63">
        <v>4</v>
      </c>
      <c r="B63" t="s">
        <v>211</v>
      </c>
      <c r="C63" t="s">
        <v>86</v>
      </c>
      <c r="D63" t="s">
        <v>25</v>
      </c>
      <c r="E63" t="s">
        <v>212</v>
      </c>
      <c r="F63" t="s">
        <v>213</v>
      </c>
      <c r="G63" s="2">
        <v>45708</v>
      </c>
      <c r="H63" s="2">
        <v>45712</v>
      </c>
      <c r="I63" t="s">
        <v>15</v>
      </c>
      <c r="J63" t="s">
        <v>34</v>
      </c>
      <c r="K63">
        <v>8</v>
      </c>
    </row>
    <row r="64" spans="1:11" x14ac:dyDescent="0.25">
      <c r="A64">
        <v>4</v>
      </c>
      <c r="B64" t="s">
        <v>214</v>
      </c>
      <c r="C64" t="s">
        <v>45</v>
      </c>
      <c r="D64" t="s">
        <v>41</v>
      </c>
      <c r="E64" t="s">
        <v>215</v>
      </c>
      <c r="F64" t="s">
        <v>216</v>
      </c>
      <c r="G64" s="2">
        <v>45708</v>
      </c>
      <c r="H64" s="2">
        <v>45709</v>
      </c>
      <c r="I64" t="s">
        <v>15</v>
      </c>
      <c r="J64" t="s">
        <v>16</v>
      </c>
      <c r="K64">
        <v>5</v>
      </c>
    </row>
    <row r="65" spans="1:11" x14ac:dyDescent="0.25">
      <c r="A65">
        <v>4</v>
      </c>
      <c r="B65" t="s">
        <v>217</v>
      </c>
      <c r="C65" t="s">
        <v>56</v>
      </c>
      <c r="D65" t="s">
        <v>41</v>
      </c>
      <c r="E65" t="s">
        <v>218</v>
      </c>
      <c r="F65" t="s">
        <v>219</v>
      </c>
      <c r="G65" s="2">
        <v>45709</v>
      </c>
      <c r="H65" s="2">
        <v>45710</v>
      </c>
      <c r="I65" t="s">
        <v>15</v>
      </c>
      <c r="J65" t="s">
        <v>16</v>
      </c>
      <c r="K65">
        <v>5</v>
      </c>
    </row>
    <row r="66" spans="1:11" x14ac:dyDescent="0.25">
      <c r="A66">
        <v>4</v>
      </c>
      <c r="B66" t="s">
        <v>220</v>
      </c>
      <c r="C66" t="s">
        <v>24</v>
      </c>
      <c r="D66" t="s">
        <v>25</v>
      </c>
      <c r="E66" t="s">
        <v>64</v>
      </c>
      <c r="F66" t="s">
        <v>221</v>
      </c>
      <c r="G66" s="2">
        <v>45709</v>
      </c>
      <c r="H66" s="2">
        <v>45711</v>
      </c>
      <c r="I66" t="s">
        <v>15</v>
      </c>
      <c r="J66" t="s">
        <v>34</v>
      </c>
      <c r="K66">
        <v>8</v>
      </c>
    </row>
    <row r="67" spans="1:11" x14ac:dyDescent="0.25">
      <c r="A67">
        <v>4</v>
      </c>
      <c r="B67" t="s">
        <v>222</v>
      </c>
      <c r="C67" t="s">
        <v>45</v>
      </c>
      <c r="D67" t="s">
        <v>41</v>
      </c>
      <c r="E67" t="s">
        <v>223</v>
      </c>
      <c r="F67" t="s">
        <v>224</v>
      </c>
      <c r="G67" s="2">
        <v>45709</v>
      </c>
      <c r="H67" s="2">
        <v>45710</v>
      </c>
      <c r="I67" t="s">
        <v>15</v>
      </c>
      <c r="J67" t="s">
        <v>28</v>
      </c>
      <c r="K67">
        <v>3</v>
      </c>
    </row>
    <row r="68" spans="1:11" x14ac:dyDescent="0.25">
      <c r="A68">
        <v>4</v>
      </c>
      <c r="B68" t="s">
        <v>225</v>
      </c>
      <c r="C68" t="s">
        <v>73</v>
      </c>
      <c r="D68" t="s">
        <v>19</v>
      </c>
      <c r="E68" t="s">
        <v>226</v>
      </c>
      <c r="F68" t="s">
        <v>227</v>
      </c>
      <c r="G68" s="2">
        <v>45709</v>
      </c>
      <c r="H68" s="2">
        <v>45711</v>
      </c>
      <c r="I68" t="s">
        <v>15</v>
      </c>
      <c r="J68" t="s">
        <v>16</v>
      </c>
      <c r="K68">
        <v>5</v>
      </c>
    </row>
    <row r="69" spans="1:11" x14ac:dyDescent="0.25">
      <c r="A69">
        <v>4</v>
      </c>
      <c r="B69" t="s">
        <v>228</v>
      </c>
      <c r="C69" t="s">
        <v>36</v>
      </c>
      <c r="D69" t="s">
        <v>12</v>
      </c>
      <c r="E69" t="s">
        <v>229</v>
      </c>
      <c r="F69" t="s">
        <v>230</v>
      </c>
      <c r="G69" s="2">
        <v>45709</v>
      </c>
      <c r="H69" s="2">
        <v>45710</v>
      </c>
      <c r="I69" t="s">
        <v>15</v>
      </c>
      <c r="J69" t="s">
        <v>28</v>
      </c>
      <c r="K69">
        <v>5</v>
      </c>
    </row>
    <row r="70" spans="1:11" x14ac:dyDescent="0.25">
      <c r="A70">
        <v>4</v>
      </c>
      <c r="B70" t="s">
        <v>231</v>
      </c>
      <c r="C70" t="s">
        <v>30</v>
      </c>
      <c r="D70" t="s">
        <v>31</v>
      </c>
      <c r="E70" t="s">
        <v>232</v>
      </c>
      <c r="F70" t="s">
        <v>233</v>
      </c>
      <c r="G70" s="2">
        <v>45709</v>
      </c>
      <c r="H70" s="2">
        <v>45711</v>
      </c>
      <c r="I70" t="s">
        <v>15</v>
      </c>
      <c r="J70" t="s">
        <v>54</v>
      </c>
      <c r="K70">
        <v>3</v>
      </c>
    </row>
    <row r="71" spans="1:11" x14ac:dyDescent="0.25">
      <c r="A71">
        <v>4</v>
      </c>
      <c r="B71" t="s">
        <v>234</v>
      </c>
      <c r="C71" t="s">
        <v>63</v>
      </c>
      <c r="D71" t="s">
        <v>25</v>
      </c>
      <c r="E71" t="s">
        <v>235</v>
      </c>
      <c r="F71" t="s">
        <v>236</v>
      </c>
      <c r="G71" s="2">
        <v>45709</v>
      </c>
      <c r="H71" s="2">
        <v>45710</v>
      </c>
      <c r="I71" t="s">
        <v>15</v>
      </c>
      <c r="J71" t="s">
        <v>28</v>
      </c>
      <c r="K71">
        <v>5</v>
      </c>
    </row>
    <row r="72" spans="1:11" x14ac:dyDescent="0.25">
      <c r="A72">
        <v>4</v>
      </c>
      <c r="B72" t="s">
        <v>237</v>
      </c>
      <c r="C72" t="s">
        <v>30</v>
      </c>
      <c r="D72" t="s">
        <v>31</v>
      </c>
      <c r="E72" t="s">
        <v>238</v>
      </c>
      <c r="F72" t="s">
        <v>239</v>
      </c>
      <c r="G72" s="2">
        <v>45710</v>
      </c>
      <c r="H72" s="2">
        <v>45711</v>
      </c>
      <c r="I72" t="s">
        <v>15</v>
      </c>
      <c r="J72" t="s">
        <v>22</v>
      </c>
      <c r="K72">
        <v>3</v>
      </c>
    </row>
    <row r="73" spans="1:11" x14ac:dyDescent="0.25">
      <c r="A73">
        <v>4</v>
      </c>
      <c r="B73" t="s">
        <v>240</v>
      </c>
      <c r="C73" t="s">
        <v>73</v>
      </c>
      <c r="D73" t="s">
        <v>19</v>
      </c>
      <c r="E73" t="s">
        <v>241</v>
      </c>
      <c r="F73" t="s">
        <v>242</v>
      </c>
      <c r="G73" s="2">
        <v>45710</v>
      </c>
      <c r="H73" s="2">
        <v>45711</v>
      </c>
      <c r="I73" t="s">
        <v>15</v>
      </c>
      <c r="J73" t="s">
        <v>28</v>
      </c>
      <c r="K73">
        <v>3</v>
      </c>
    </row>
    <row r="74" spans="1:11" x14ac:dyDescent="0.25">
      <c r="A74">
        <v>4</v>
      </c>
      <c r="B74" t="s">
        <v>243</v>
      </c>
      <c r="C74" t="s">
        <v>18</v>
      </c>
      <c r="D74" t="s">
        <v>19</v>
      </c>
      <c r="E74" t="s">
        <v>244</v>
      </c>
      <c r="F74" t="s">
        <v>242</v>
      </c>
      <c r="G74" s="2">
        <v>45711</v>
      </c>
      <c r="H74" s="2">
        <v>45712</v>
      </c>
      <c r="I74" t="s">
        <v>15</v>
      </c>
      <c r="J74" t="s">
        <v>28</v>
      </c>
      <c r="K74">
        <v>3</v>
      </c>
    </row>
    <row r="75" spans="1:11" x14ac:dyDescent="0.25">
      <c r="A75">
        <v>4</v>
      </c>
      <c r="B75" t="s">
        <v>245</v>
      </c>
      <c r="C75" t="s">
        <v>40</v>
      </c>
      <c r="D75" t="s">
        <v>41</v>
      </c>
      <c r="E75" t="s">
        <v>246</v>
      </c>
      <c r="F75" t="s">
        <v>247</v>
      </c>
      <c r="G75" s="2">
        <v>45711</v>
      </c>
      <c r="H75" s="2">
        <v>45715</v>
      </c>
      <c r="I75" t="s">
        <v>15</v>
      </c>
      <c r="J75" t="s">
        <v>16</v>
      </c>
      <c r="K75">
        <v>8</v>
      </c>
    </row>
    <row r="76" spans="1:11" x14ac:dyDescent="0.25">
      <c r="A76">
        <v>4</v>
      </c>
      <c r="B76" t="s">
        <v>248</v>
      </c>
      <c r="C76" t="s">
        <v>63</v>
      </c>
      <c r="D76" t="s">
        <v>25</v>
      </c>
      <c r="E76" t="s">
        <v>249</v>
      </c>
      <c r="F76" t="s">
        <v>250</v>
      </c>
      <c r="G76" s="2">
        <v>45713</v>
      </c>
      <c r="H76" s="2">
        <v>45714</v>
      </c>
      <c r="I76" t="s">
        <v>15</v>
      </c>
      <c r="J76" t="s">
        <v>54</v>
      </c>
      <c r="K76">
        <v>5</v>
      </c>
    </row>
    <row r="77" spans="1:11" x14ac:dyDescent="0.25">
      <c r="A77">
        <v>4</v>
      </c>
      <c r="B77" t="s">
        <v>251</v>
      </c>
      <c r="C77" t="s">
        <v>11</v>
      </c>
      <c r="D77" t="s">
        <v>12</v>
      </c>
      <c r="E77" t="s">
        <v>252</v>
      </c>
      <c r="F77" t="s">
        <v>253</v>
      </c>
      <c r="G77" s="2">
        <v>45713</v>
      </c>
      <c r="H77" s="2">
        <v>45714</v>
      </c>
      <c r="I77" t="s">
        <v>15</v>
      </c>
      <c r="J77" t="s">
        <v>16</v>
      </c>
      <c r="K77">
        <v>5</v>
      </c>
    </row>
    <row r="78" spans="1:11" x14ac:dyDescent="0.25">
      <c r="A78">
        <v>4</v>
      </c>
      <c r="B78" t="s">
        <v>254</v>
      </c>
      <c r="C78" t="s">
        <v>30</v>
      </c>
      <c r="D78" t="s">
        <v>31</v>
      </c>
      <c r="E78" t="s">
        <v>255</v>
      </c>
      <c r="F78" t="s">
        <v>256</v>
      </c>
      <c r="G78" s="2">
        <v>45713</v>
      </c>
      <c r="H78" s="2">
        <v>45714</v>
      </c>
      <c r="I78" t="s">
        <v>15</v>
      </c>
      <c r="J78" t="s">
        <v>34</v>
      </c>
      <c r="K78">
        <v>3</v>
      </c>
    </row>
    <row r="79" spans="1:11" x14ac:dyDescent="0.25">
      <c r="A79">
        <v>4</v>
      </c>
      <c r="B79" t="s">
        <v>257</v>
      </c>
      <c r="C79" t="s">
        <v>36</v>
      </c>
      <c r="D79" t="s">
        <v>12</v>
      </c>
      <c r="E79" t="s">
        <v>258</v>
      </c>
      <c r="F79" t="s">
        <v>259</v>
      </c>
      <c r="G79" s="2">
        <v>45715</v>
      </c>
      <c r="H79" s="2">
        <v>45717</v>
      </c>
      <c r="I79" t="s">
        <v>15</v>
      </c>
      <c r="J79" t="s">
        <v>34</v>
      </c>
      <c r="K79">
        <v>3</v>
      </c>
    </row>
    <row r="80" spans="1:11" x14ac:dyDescent="0.25">
      <c r="A80">
        <v>5</v>
      </c>
      <c r="B80" t="s">
        <v>260</v>
      </c>
      <c r="C80" t="s">
        <v>45</v>
      </c>
      <c r="D80" t="s">
        <v>41</v>
      </c>
      <c r="E80" t="s">
        <v>261</v>
      </c>
      <c r="F80" t="s">
        <v>262</v>
      </c>
      <c r="G80" s="2">
        <v>45719</v>
      </c>
      <c r="H80" s="2">
        <v>45720</v>
      </c>
      <c r="I80" t="s">
        <v>15</v>
      </c>
      <c r="J80" t="s">
        <v>54</v>
      </c>
      <c r="K80">
        <v>3</v>
      </c>
    </row>
    <row r="81" spans="1:11" x14ac:dyDescent="0.25">
      <c r="A81">
        <v>5</v>
      </c>
      <c r="B81" t="s">
        <v>263</v>
      </c>
      <c r="C81" t="s">
        <v>30</v>
      </c>
      <c r="D81" t="s">
        <v>31</v>
      </c>
      <c r="E81" t="s">
        <v>264</v>
      </c>
      <c r="F81" t="s">
        <v>265</v>
      </c>
      <c r="G81" s="2">
        <v>45719</v>
      </c>
      <c r="H81" s="2">
        <v>45724</v>
      </c>
      <c r="I81" t="s">
        <v>15</v>
      </c>
      <c r="J81" t="s">
        <v>34</v>
      </c>
      <c r="K81">
        <v>8</v>
      </c>
    </row>
    <row r="82" spans="1:11" x14ac:dyDescent="0.25">
      <c r="A82">
        <v>5</v>
      </c>
      <c r="B82" t="s">
        <v>266</v>
      </c>
      <c r="C82" t="s">
        <v>73</v>
      </c>
      <c r="D82" t="s">
        <v>19</v>
      </c>
      <c r="E82" t="s">
        <v>226</v>
      </c>
      <c r="F82" t="s">
        <v>267</v>
      </c>
      <c r="G82" s="2">
        <v>45719</v>
      </c>
      <c r="H82" s="2">
        <v>45720</v>
      </c>
      <c r="I82" t="s">
        <v>15</v>
      </c>
      <c r="J82" t="s">
        <v>28</v>
      </c>
      <c r="K82">
        <v>3</v>
      </c>
    </row>
    <row r="83" spans="1:11" x14ac:dyDescent="0.25">
      <c r="A83">
        <v>5</v>
      </c>
      <c r="B83" t="s">
        <v>268</v>
      </c>
      <c r="C83" t="s">
        <v>11</v>
      </c>
      <c r="D83" t="s">
        <v>12</v>
      </c>
      <c r="E83" t="s">
        <v>269</v>
      </c>
      <c r="F83" t="s">
        <v>270</v>
      </c>
      <c r="G83" s="2">
        <v>45720</v>
      </c>
      <c r="H83" s="2">
        <v>45722</v>
      </c>
      <c r="I83" t="s">
        <v>15</v>
      </c>
      <c r="J83" t="s">
        <v>34</v>
      </c>
      <c r="K83">
        <v>5</v>
      </c>
    </row>
    <row r="84" spans="1:11" x14ac:dyDescent="0.25">
      <c r="A84">
        <v>5</v>
      </c>
      <c r="B84" t="s">
        <v>271</v>
      </c>
      <c r="C84" t="s">
        <v>86</v>
      </c>
      <c r="D84" t="s">
        <v>25</v>
      </c>
      <c r="E84" t="s">
        <v>141</v>
      </c>
      <c r="F84" t="s">
        <v>142</v>
      </c>
      <c r="G84" s="2">
        <v>45721</v>
      </c>
      <c r="H84" s="2">
        <v>45724</v>
      </c>
      <c r="I84" t="s">
        <v>15</v>
      </c>
      <c r="J84" t="s">
        <v>22</v>
      </c>
      <c r="K84">
        <v>5</v>
      </c>
    </row>
    <row r="85" spans="1:11" x14ac:dyDescent="0.25">
      <c r="A85">
        <v>5</v>
      </c>
      <c r="B85" t="s">
        <v>272</v>
      </c>
      <c r="C85" t="s">
        <v>45</v>
      </c>
      <c r="D85" t="s">
        <v>41</v>
      </c>
      <c r="E85" t="s">
        <v>203</v>
      </c>
      <c r="F85" t="s">
        <v>273</v>
      </c>
      <c r="G85" s="2">
        <v>45721</v>
      </c>
      <c r="H85" s="2">
        <v>45723</v>
      </c>
      <c r="I85" t="s">
        <v>15</v>
      </c>
      <c r="J85" t="s">
        <v>34</v>
      </c>
      <c r="K85">
        <v>3</v>
      </c>
    </row>
    <row r="86" spans="1:11" x14ac:dyDescent="0.25">
      <c r="A86">
        <v>5</v>
      </c>
      <c r="B86" t="s">
        <v>274</v>
      </c>
      <c r="C86" t="s">
        <v>18</v>
      </c>
      <c r="D86" t="s">
        <v>19</v>
      </c>
      <c r="E86" t="s">
        <v>275</v>
      </c>
      <c r="F86" t="s">
        <v>276</v>
      </c>
      <c r="G86" s="2">
        <v>45722</v>
      </c>
      <c r="H86" s="2">
        <v>45723</v>
      </c>
      <c r="I86" t="s">
        <v>15</v>
      </c>
      <c r="J86" t="s">
        <v>16</v>
      </c>
      <c r="K86">
        <v>5</v>
      </c>
    </row>
    <row r="87" spans="1:11" x14ac:dyDescent="0.25">
      <c r="A87">
        <v>5</v>
      </c>
      <c r="B87" t="s">
        <v>277</v>
      </c>
      <c r="C87" t="s">
        <v>18</v>
      </c>
      <c r="D87" t="s">
        <v>19</v>
      </c>
      <c r="E87" t="s">
        <v>278</v>
      </c>
      <c r="F87" t="s">
        <v>75</v>
      </c>
      <c r="G87" s="2">
        <v>45722</v>
      </c>
      <c r="H87" s="2">
        <v>45725</v>
      </c>
      <c r="I87" t="s">
        <v>15</v>
      </c>
      <c r="J87" t="s">
        <v>34</v>
      </c>
      <c r="K87">
        <v>5</v>
      </c>
    </row>
    <row r="88" spans="1:11" x14ac:dyDescent="0.25">
      <c r="A88">
        <v>5</v>
      </c>
      <c r="B88" t="s">
        <v>279</v>
      </c>
      <c r="C88" t="s">
        <v>63</v>
      </c>
      <c r="D88" t="s">
        <v>25</v>
      </c>
      <c r="E88" t="s">
        <v>280</v>
      </c>
      <c r="F88" t="s">
        <v>281</v>
      </c>
      <c r="G88" s="2">
        <v>45723</v>
      </c>
      <c r="H88" s="2">
        <v>45727</v>
      </c>
      <c r="I88" t="s">
        <v>15</v>
      </c>
      <c r="J88" t="s">
        <v>16</v>
      </c>
      <c r="K88">
        <v>8</v>
      </c>
    </row>
    <row r="89" spans="1:11" x14ac:dyDescent="0.25">
      <c r="A89">
        <v>5</v>
      </c>
      <c r="B89" t="s">
        <v>282</v>
      </c>
      <c r="C89" t="s">
        <v>73</v>
      </c>
      <c r="D89" t="s">
        <v>19</v>
      </c>
      <c r="E89" t="s">
        <v>283</v>
      </c>
      <c r="F89" t="s">
        <v>284</v>
      </c>
      <c r="G89" s="2">
        <v>45723</v>
      </c>
      <c r="H89" s="2">
        <v>45724</v>
      </c>
      <c r="I89" t="s">
        <v>15</v>
      </c>
      <c r="J89" t="s">
        <v>34</v>
      </c>
      <c r="K89">
        <v>5</v>
      </c>
    </row>
    <row r="90" spans="1:11" x14ac:dyDescent="0.25">
      <c r="A90">
        <v>5</v>
      </c>
      <c r="B90" t="s">
        <v>285</v>
      </c>
      <c r="C90" t="s">
        <v>36</v>
      </c>
      <c r="D90" t="s">
        <v>12</v>
      </c>
      <c r="E90" t="s">
        <v>145</v>
      </c>
      <c r="F90" t="s">
        <v>146</v>
      </c>
      <c r="G90" s="2">
        <v>45723</v>
      </c>
      <c r="H90" s="2">
        <v>45724</v>
      </c>
      <c r="I90" t="s">
        <v>15</v>
      </c>
      <c r="J90" t="s">
        <v>34</v>
      </c>
      <c r="K90">
        <v>3</v>
      </c>
    </row>
    <row r="91" spans="1:11" x14ac:dyDescent="0.25">
      <c r="A91">
        <v>5</v>
      </c>
      <c r="B91" t="s">
        <v>286</v>
      </c>
      <c r="C91" t="s">
        <v>40</v>
      </c>
      <c r="D91" t="s">
        <v>41</v>
      </c>
      <c r="E91" t="s">
        <v>287</v>
      </c>
      <c r="F91" t="s">
        <v>288</v>
      </c>
      <c r="G91" s="2">
        <v>45723</v>
      </c>
      <c r="H91" s="2">
        <v>45724</v>
      </c>
      <c r="I91" t="s">
        <v>15</v>
      </c>
      <c r="J91" t="s">
        <v>22</v>
      </c>
      <c r="K91">
        <v>3</v>
      </c>
    </row>
    <row r="92" spans="1:11" x14ac:dyDescent="0.25">
      <c r="A92">
        <v>5</v>
      </c>
      <c r="B92" t="s">
        <v>289</v>
      </c>
      <c r="C92" t="s">
        <v>36</v>
      </c>
      <c r="D92" t="s">
        <v>12</v>
      </c>
      <c r="E92" t="s">
        <v>290</v>
      </c>
      <c r="F92" t="s">
        <v>193</v>
      </c>
      <c r="G92" s="2">
        <v>45723</v>
      </c>
      <c r="H92" s="2">
        <v>45725</v>
      </c>
      <c r="I92" t="s">
        <v>15</v>
      </c>
      <c r="J92" t="s">
        <v>34</v>
      </c>
      <c r="K92">
        <v>5</v>
      </c>
    </row>
    <row r="93" spans="1:11" x14ac:dyDescent="0.25">
      <c r="A93">
        <v>5</v>
      </c>
      <c r="B93" t="s">
        <v>291</v>
      </c>
      <c r="C93" t="s">
        <v>86</v>
      </c>
      <c r="D93" t="s">
        <v>25</v>
      </c>
      <c r="E93" t="s">
        <v>292</v>
      </c>
      <c r="F93" t="s">
        <v>293</v>
      </c>
      <c r="G93" s="2">
        <v>45724</v>
      </c>
      <c r="H93" s="2">
        <v>45726</v>
      </c>
      <c r="I93" t="s">
        <v>15</v>
      </c>
      <c r="J93" t="s">
        <v>28</v>
      </c>
      <c r="K93">
        <v>3</v>
      </c>
    </row>
    <row r="94" spans="1:11" x14ac:dyDescent="0.25">
      <c r="A94">
        <v>5</v>
      </c>
      <c r="B94" t="s">
        <v>294</v>
      </c>
      <c r="C94" t="s">
        <v>45</v>
      </c>
      <c r="D94" t="s">
        <v>41</v>
      </c>
      <c r="E94" t="s">
        <v>295</v>
      </c>
      <c r="F94" t="s">
        <v>296</v>
      </c>
      <c r="G94" s="2">
        <v>45724</v>
      </c>
      <c r="H94" s="2">
        <v>45726</v>
      </c>
      <c r="I94" t="s">
        <v>15</v>
      </c>
      <c r="J94" t="s">
        <v>34</v>
      </c>
      <c r="K94">
        <v>3</v>
      </c>
    </row>
    <row r="95" spans="1:11" x14ac:dyDescent="0.25">
      <c r="A95">
        <v>5</v>
      </c>
      <c r="B95" t="s">
        <v>297</v>
      </c>
      <c r="C95" t="s">
        <v>56</v>
      </c>
      <c r="D95" t="s">
        <v>41</v>
      </c>
      <c r="E95" t="s">
        <v>159</v>
      </c>
      <c r="F95" t="s">
        <v>298</v>
      </c>
      <c r="G95" s="2">
        <v>45725</v>
      </c>
      <c r="H95" s="2">
        <v>45728</v>
      </c>
      <c r="I95" t="s">
        <v>15</v>
      </c>
      <c r="J95" t="s">
        <v>22</v>
      </c>
      <c r="K95">
        <v>8</v>
      </c>
    </row>
    <row r="96" spans="1:11" x14ac:dyDescent="0.25">
      <c r="A96">
        <v>5</v>
      </c>
      <c r="B96" t="s">
        <v>299</v>
      </c>
      <c r="C96" t="s">
        <v>40</v>
      </c>
      <c r="D96" t="s">
        <v>41</v>
      </c>
      <c r="E96" t="s">
        <v>300</v>
      </c>
      <c r="F96" t="s">
        <v>301</v>
      </c>
      <c r="G96" s="2">
        <v>45726</v>
      </c>
      <c r="H96" s="2">
        <v>45727</v>
      </c>
      <c r="I96" t="s">
        <v>15</v>
      </c>
      <c r="J96" t="s">
        <v>34</v>
      </c>
      <c r="K96">
        <v>5</v>
      </c>
    </row>
    <row r="97" spans="1:11" x14ac:dyDescent="0.25">
      <c r="A97">
        <v>5</v>
      </c>
      <c r="B97" t="s">
        <v>302</v>
      </c>
      <c r="C97" t="s">
        <v>11</v>
      </c>
      <c r="D97" t="s">
        <v>12</v>
      </c>
      <c r="E97" t="s">
        <v>303</v>
      </c>
      <c r="F97" t="s">
        <v>304</v>
      </c>
      <c r="G97" s="2">
        <v>45726</v>
      </c>
      <c r="H97" s="2">
        <v>45729</v>
      </c>
      <c r="I97" t="s">
        <v>15</v>
      </c>
      <c r="J97" t="s">
        <v>34</v>
      </c>
      <c r="K97">
        <v>5</v>
      </c>
    </row>
    <row r="98" spans="1:11" x14ac:dyDescent="0.25">
      <c r="A98">
        <v>5</v>
      </c>
      <c r="B98" t="s">
        <v>305</v>
      </c>
      <c r="C98" t="s">
        <v>24</v>
      </c>
      <c r="D98" t="s">
        <v>25</v>
      </c>
      <c r="E98" t="s">
        <v>306</v>
      </c>
      <c r="F98" t="s">
        <v>307</v>
      </c>
      <c r="G98" s="2">
        <v>45726</v>
      </c>
      <c r="H98" s="2">
        <v>45729</v>
      </c>
      <c r="I98" t="s">
        <v>15</v>
      </c>
      <c r="J98" t="s">
        <v>28</v>
      </c>
      <c r="K98">
        <v>8</v>
      </c>
    </row>
    <row r="99" spans="1:11" x14ac:dyDescent="0.25">
      <c r="A99">
        <v>6</v>
      </c>
      <c r="B99" t="s">
        <v>308</v>
      </c>
      <c r="C99" t="s">
        <v>73</v>
      </c>
      <c r="D99" t="s">
        <v>19</v>
      </c>
      <c r="E99" t="s">
        <v>309</v>
      </c>
      <c r="F99" t="s">
        <v>310</v>
      </c>
      <c r="G99" s="2">
        <v>45733</v>
      </c>
      <c r="H99" s="2">
        <v>45735</v>
      </c>
      <c r="I99" t="s">
        <v>15</v>
      </c>
      <c r="J99" t="s">
        <v>54</v>
      </c>
      <c r="K99">
        <v>3</v>
      </c>
    </row>
    <row r="100" spans="1:11" x14ac:dyDescent="0.25">
      <c r="A100">
        <v>6</v>
      </c>
      <c r="B100" t="s">
        <v>311</v>
      </c>
      <c r="C100" t="s">
        <v>18</v>
      </c>
      <c r="D100" t="s">
        <v>19</v>
      </c>
      <c r="E100" t="s">
        <v>312</v>
      </c>
      <c r="F100" t="s">
        <v>313</v>
      </c>
      <c r="G100" s="2">
        <v>45733</v>
      </c>
      <c r="H100" s="2">
        <v>45736</v>
      </c>
      <c r="I100" t="s">
        <v>15</v>
      </c>
      <c r="J100" t="s">
        <v>16</v>
      </c>
      <c r="K100">
        <v>8</v>
      </c>
    </row>
    <row r="101" spans="1:11" x14ac:dyDescent="0.25">
      <c r="A101">
        <v>6</v>
      </c>
      <c r="B101" t="s">
        <v>314</v>
      </c>
      <c r="C101" t="s">
        <v>24</v>
      </c>
      <c r="D101" t="s">
        <v>25</v>
      </c>
      <c r="E101" t="s">
        <v>235</v>
      </c>
      <c r="F101" t="s">
        <v>88</v>
      </c>
      <c r="G101" s="2">
        <v>45734</v>
      </c>
      <c r="H101" s="2">
        <v>45738</v>
      </c>
      <c r="I101" t="s">
        <v>15</v>
      </c>
      <c r="J101" t="s">
        <v>16</v>
      </c>
      <c r="K101">
        <v>8</v>
      </c>
    </row>
    <row r="102" spans="1:11" x14ac:dyDescent="0.25">
      <c r="A102">
        <v>6</v>
      </c>
      <c r="B102" t="s">
        <v>315</v>
      </c>
      <c r="C102" t="s">
        <v>45</v>
      </c>
      <c r="D102" t="s">
        <v>41</v>
      </c>
      <c r="E102" t="s">
        <v>316</v>
      </c>
      <c r="F102" t="s">
        <v>317</v>
      </c>
      <c r="G102" s="2">
        <v>45735</v>
      </c>
      <c r="H102" s="2">
        <v>45737</v>
      </c>
      <c r="I102" t="s">
        <v>15</v>
      </c>
      <c r="J102" t="s">
        <v>54</v>
      </c>
      <c r="K102">
        <v>3</v>
      </c>
    </row>
    <row r="103" spans="1:11" x14ac:dyDescent="0.25">
      <c r="A103">
        <v>6</v>
      </c>
      <c r="B103" t="s">
        <v>318</v>
      </c>
      <c r="C103" t="s">
        <v>36</v>
      </c>
      <c r="D103" t="s">
        <v>12</v>
      </c>
      <c r="E103" t="s">
        <v>319</v>
      </c>
      <c r="F103" t="s">
        <v>38</v>
      </c>
      <c r="G103" s="2">
        <v>45735</v>
      </c>
      <c r="H103" s="2">
        <v>45737</v>
      </c>
      <c r="I103" t="s">
        <v>15</v>
      </c>
      <c r="J103" t="s">
        <v>28</v>
      </c>
      <c r="K103">
        <v>3</v>
      </c>
    </row>
    <row r="104" spans="1:11" x14ac:dyDescent="0.25">
      <c r="A104">
        <v>6</v>
      </c>
      <c r="B104" t="s">
        <v>320</v>
      </c>
      <c r="C104" t="s">
        <v>56</v>
      </c>
      <c r="D104" t="s">
        <v>41</v>
      </c>
      <c r="E104" t="s">
        <v>321</v>
      </c>
      <c r="F104" t="s">
        <v>322</v>
      </c>
      <c r="G104" s="2">
        <v>45735</v>
      </c>
      <c r="H104" s="2">
        <v>45740</v>
      </c>
      <c r="I104" t="s">
        <v>15</v>
      </c>
      <c r="J104" t="s">
        <v>34</v>
      </c>
      <c r="K104">
        <v>8</v>
      </c>
    </row>
    <row r="105" spans="1:11" x14ac:dyDescent="0.25">
      <c r="A105">
        <v>6</v>
      </c>
      <c r="B105" t="s">
        <v>323</v>
      </c>
      <c r="C105" t="s">
        <v>11</v>
      </c>
      <c r="D105" t="s">
        <v>12</v>
      </c>
      <c r="E105" t="s">
        <v>324</v>
      </c>
      <c r="F105" t="s">
        <v>325</v>
      </c>
      <c r="G105" s="2">
        <v>45736</v>
      </c>
      <c r="H105" s="2">
        <v>45738</v>
      </c>
      <c r="I105" t="s">
        <v>15</v>
      </c>
      <c r="J105" t="s">
        <v>54</v>
      </c>
      <c r="K105">
        <v>3</v>
      </c>
    </row>
    <row r="106" spans="1:11" x14ac:dyDescent="0.25">
      <c r="A106">
        <v>6</v>
      </c>
      <c r="B106" t="s">
        <v>326</v>
      </c>
      <c r="C106" t="s">
        <v>30</v>
      </c>
      <c r="D106" t="s">
        <v>31</v>
      </c>
      <c r="E106" t="s">
        <v>327</v>
      </c>
      <c r="F106" t="s">
        <v>328</v>
      </c>
      <c r="G106" s="2">
        <v>45737</v>
      </c>
      <c r="H106" s="2">
        <v>45739</v>
      </c>
      <c r="I106" t="s">
        <v>15</v>
      </c>
      <c r="J106" t="s">
        <v>22</v>
      </c>
      <c r="K106">
        <v>5</v>
      </c>
    </row>
    <row r="107" spans="1:11" x14ac:dyDescent="0.25">
      <c r="A107">
        <v>6</v>
      </c>
      <c r="B107" t="s">
        <v>329</v>
      </c>
      <c r="C107" t="s">
        <v>30</v>
      </c>
      <c r="D107" t="s">
        <v>31</v>
      </c>
      <c r="E107" t="s">
        <v>330</v>
      </c>
      <c r="F107" t="s">
        <v>331</v>
      </c>
      <c r="G107" s="2">
        <v>45737</v>
      </c>
      <c r="H107" s="2">
        <v>45739</v>
      </c>
      <c r="I107" t="s">
        <v>15</v>
      </c>
      <c r="J107" t="s">
        <v>54</v>
      </c>
      <c r="K107">
        <v>5</v>
      </c>
    </row>
    <row r="108" spans="1:11" x14ac:dyDescent="0.25">
      <c r="A108">
        <v>6</v>
      </c>
      <c r="B108" t="s">
        <v>332</v>
      </c>
      <c r="C108" t="s">
        <v>73</v>
      </c>
      <c r="D108" t="s">
        <v>19</v>
      </c>
      <c r="E108" t="s">
        <v>333</v>
      </c>
      <c r="F108" t="s">
        <v>334</v>
      </c>
      <c r="G108" s="2">
        <v>45737</v>
      </c>
      <c r="H108" s="2">
        <v>45738</v>
      </c>
      <c r="I108" t="s">
        <v>15</v>
      </c>
      <c r="J108" t="s">
        <v>54</v>
      </c>
      <c r="K108">
        <v>5</v>
      </c>
    </row>
    <row r="109" spans="1:11" x14ac:dyDescent="0.25">
      <c r="A109">
        <v>6</v>
      </c>
      <c r="B109" t="s">
        <v>335</v>
      </c>
      <c r="C109" t="s">
        <v>45</v>
      </c>
      <c r="D109" t="s">
        <v>41</v>
      </c>
      <c r="E109" t="s">
        <v>336</v>
      </c>
      <c r="F109" t="s">
        <v>337</v>
      </c>
      <c r="G109" s="2">
        <v>45738</v>
      </c>
      <c r="H109" s="2">
        <v>45739</v>
      </c>
      <c r="I109" t="s">
        <v>15</v>
      </c>
      <c r="J109" t="s">
        <v>28</v>
      </c>
      <c r="K109">
        <v>5</v>
      </c>
    </row>
    <row r="110" spans="1:11" x14ac:dyDescent="0.25">
      <c r="A110">
        <v>6</v>
      </c>
      <c r="B110" t="s">
        <v>338</v>
      </c>
      <c r="C110" t="s">
        <v>63</v>
      </c>
      <c r="D110" t="s">
        <v>25</v>
      </c>
      <c r="E110" t="s">
        <v>339</v>
      </c>
      <c r="F110" t="s">
        <v>236</v>
      </c>
      <c r="G110" s="2">
        <v>45738</v>
      </c>
      <c r="H110" s="2">
        <v>45741</v>
      </c>
      <c r="I110" t="s">
        <v>15</v>
      </c>
      <c r="J110" t="s">
        <v>22</v>
      </c>
      <c r="K110">
        <v>5</v>
      </c>
    </row>
    <row r="111" spans="1:11" x14ac:dyDescent="0.25">
      <c r="A111">
        <v>6</v>
      </c>
      <c r="B111" t="s">
        <v>340</v>
      </c>
      <c r="C111" t="s">
        <v>11</v>
      </c>
      <c r="D111" t="s">
        <v>12</v>
      </c>
      <c r="E111" t="s">
        <v>206</v>
      </c>
      <c r="F111" t="s">
        <v>341</v>
      </c>
      <c r="G111" s="2">
        <v>45739</v>
      </c>
      <c r="H111" s="2">
        <v>45740</v>
      </c>
      <c r="I111" t="s">
        <v>15</v>
      </c>
      <c r="J111" t="s">
        <v>22</v>
      </c>
      <c r="K111">
        <v>3</v>
      </c>
    </row>
    <row r="112" spans="1:11" x14ac:dyDescent="0.25">
      <c r="A112">
        <v>6</v>
      </c>
      <c r="B112" t="s">
        <v>342</v>
      </c>
      <c r="C112" t="s">
        <v>36</v>
      </c>
      <c r="D112" t="s">
        <v>12</v>
      </c>
      <c r="E112" t="s">
        <v>343</v>
      </c>
      <c r="F112" t="s">
        <v>344</v>
      </c>
      <c r="G112" s="2">
        <v>45739</v>
      </c>
      <c r="H112" s="2">
        <v>45740</v>
      </c>
      <c r="I112" t="s">
        <v>15</v>
      </c>
      <c r="J112" t="s">
        <v>34</v>
      </c>
      <c r="K112">
        <v>3</v>
      </c>
    </row>
    <row r="113" spans="1:11" x14ac:dyDescent="0.25">
      <c r="A113">
        <v>6</v>
      </c>
      <c r="B113" t="s">
        <v>345</v>
      </c>
      <c r="C113" t="s">
        <v>40</v>
      </c>
      <c r="D113" t="s">
        <v>41</v>
      </c>
      <c r="E113" t="s">
        <v>346</v>
      </c>
      <c r="F113" t="s">
        <v>347</v>
      </c>
      <c r="G113" s="2">
        <v>45739</v>
      </c>
      <c r="H113" s="2">
        <v>45744</v>
      </c>
      <c r="I113" t="s">
        <v>15</v>
      </c>
      <c r="J113" t="s">
        <v>22</v>
      </c>
      <c r="K113">
        <v>8</v>
      </c>
    </row>
    <row r="114" spans="1:11" x14ac:dyDescent="0.25">
      <c r="A114">
        <v>6</v>
      </c>
      <c r="B114" t="s">
        <v>348</v>
      </c>
      <c r="C114" t="s">
        <v>11</v>
      </c>
      <c r="D114" t="s">
        <v>12</v>
      </c>
      <c r="E114" t="s">
        <v>349</v>
      </c>
      <c r="F114" t="s">
        <v>350</v>
      </c>
      <c r="G114" s="2">
        <v>45740</v>
      </c>
      <c r="H114" s="2">
        <v>45741</v>
      </c>
      <c r="I114" t="s">
        <v>15</v>
      </c>
      <c r="J114" t="s">
        <v>22</v>
      </c>
      <c r="K114">
        <v>3</v>
      </c>
    </row>
    <row r="115" spans="1:11" x14ac:dyDescent="0.25">
      <c r="A115">
        <v>6</v>
      </c>
      <c r="B115" t="s">
        <v>351</v>
      </c>
      <c r="C115" t="s">
        <v>86</v>
      </c>
      <c r="D115" t="s">
        <v>25</v>
      </c>
      <c r="E115" t="s">
        <v>352</v>
      </c>
      <c r="F115" t="s">
        <v>353</v>
      </c>
      <c r="G115" s="2">
        <v>45740</v>
      </c>
      <c r="H115" s="2">
        <v>45743</v>
      </c>
      <c r="I115" t="s">
        <v>15</v>
      </c>
      <c r="J115" t="s">
        <v>16</v>
      </c>
      <c r="K115">
        <v>5</v>
      </c>
    </row>
    <row r="116" spans="1:11" x14ac:dyDescent="0.25">
      <c r="A116">
        <v>6</v>
      </c>
      <c r="B116" t="s">
        <v>354</v>
      </c>
      <c r="C116" t="s">
        <v>36</v>
      </c>
      <c r="D116" t="s">
        <v>12</v>
      </c>
      <c r="E116" t="s">
        <v>355</v>
      </c>
      <c r="F116" t="s">
        <v>356</v>
      </c>
      <c r="G116" s="2">
        <v>45740</v>
      </c>
      <c r="H116" s="2">
        <v>45741</v>
      </c>
      <c r="I116" t="s">
        <v>15</v>
      </c>
      <c r="J116" t="s">
        <v>28</v>
      </c>
      <c r="K116">
        <v>3</v>
      </c>
    </row>
    <row r="117" spans="1:11" x14ac:dyDescent="0.25">
      <c r="A117">
        <v>6</v>
      </c>
      <c r="B117" t="s">
        <v>357</v>
      </c>
      <c r="C117" t="s">
        <v>63</v>
      </c>
      <c r="D117" t="s">
        <v>25</v>
      </c>
      <c r="E117" t="s">
        <v>174</v>
      </c>
      <c r="F117" t="s">
        <v>358</v>
      </c>
      <c r="G117" s="2">
        <v>45741</v>
      </c>
      <c r="H117" s="2">
        <v>45743</v>
      </c>
      <c r="I117" t="s">
        <v>15</v>
      </c>
      <c r="J117" t="s">
        <v>34</v>
      </c>
      <c r="K117">
        <v>3</v>
      </c>
    </row>
    <row r="118" spans="1:11" x14ac:dyDescent="0.25">
      <c r="A118">
        <v>6</v>
      </c>
      <c r="B118" t="s">
        <v>359</v>
      </c>
      <c r="C118" t="s">
        <v>86</v>
      </c>
      <c r="D118" t="s">
        <v>25</v>
      </c>
      <c r="E118" t="s">
        <v>360</v>
      </c>
      <c r="F118" t="s">
        <v>361</v>
      </c>
      <c r="G118" s="2">
        <v>45743</v>
      </c>
      <c r="H118" s="2">
        <v>45745</v>
      </c>
      <c r="I118" t="s">
        <v>15</v>
      </c>
      <c r="J118" t="s">
        <v>16</v>
      </c>
      <c r="K118">
        <v>3</v>
      </c>
    </row>
    <row r="119" spans="1:11" x14ac:dyDescent="0.25">
      <c r="A119">
        <v>7</v>
      </c>
      <c r="B119" t="s">
        <v>362</v>
      </c>
      <c r="C119" t="s">
        <v>45</v>
      </c>
      <c r="D119" t="s">
        <v>41</v>
      </c>
      <c r="E119" t="s">
        <v>363</v>
      </c>
      <c r="F119" t="s">
        <v>149</v>
      </c>
      <c r="G119" s="2">
        <v>45747</v>
      </c>
      <c r="H119" s="2">
        <v>45748</v>
      </c>
      <c r="I119" t="s">
        <v>15</v>
      </c>
      <c r="J119" t="s">
        <v>54</v>
      </c>
      <c r="K119">
        <v>3</v>
      </c>
    </row>
    <row r="120" spans="1:11" x14ac:dyDescent="0.25">
      <c r="A120">
        <v>7</v>
      </c>
      <c r="B120" t="s">
        <v>364</v>
      </c>
      <c r="C120" t="s">
        <v>36</v>
      </c>
      <c r="D120" t="s">
        <v>12</v>
      </c>
      <c r="E120" t="s">
        <v>324</v>
      </c>
      <c r="F120" t="s">
        <v>166</v>
      </c>
      <c r="G120" s="2">
        <v>45747</v>
      </c>
      <c r="H120" s="2">
        <v>45749</v>
      </c>
      <c r="I120" t="s">
        <v>15</v>
      </c>
      <c r="J120" t="s">
        <v>54</v>
      </c>
      <c r="K120">
        <v>5</v>
      </c>
    </row>
    <row r="121" spans="1:11" x14ac:dyDescent="0.25">
      <c r="A121">
        <v>7</v>
      </c>
      <c r="B121" t="s">
        <v>365</v>
      </c>
      <c r="C121" t="s">
        <v>86</v>
      </c>
      <c r="D121" t="s">
        <v>25</v>
      </c>
      <c r="E121" t="s">
        <v>352</v>
      </c>
      <c r="F121" t="s">
        <v>353</v>
      </c>
      <c r="G121" s="2">
        <v>45747</v>
      </c>
      <c r="H121" s="2">
        <v>45750</v>
      </c>
      <c r="I121" t="s">
        <v>15</v>
      </c>
      <c r="J121" t="s">
        <v>16</v>
      </c>
      <c r="K121">
        <v>5</v>
      </c>
    </row>
    <row r="122" spans="1:11" x14ac:dyDescent="0.25">
      <c r="A122">
        <v>7</v>
      </c>
      <c r="B122" t="s">
        <v>366</v>
      </c>
      <c r="C122" t="s">
        <v>24</v>
      </c>
      <c r="D122" t="s">
        <v>25</v>
      </c>
      <c r="E122" t="s">
        <v>367</v>
      </c>
      <c r="F122" t="s">
        <v>368</v>
      </c>
      <c r="G122" s="2">
        <v>45748</v>
      </c>
      <c r="H122" s="2">
        <v>45753</v>
      </c>
      <c r="I122" t="s">
        <v>15</v>
      </c>
      <c r="J122" t="s">
        <v>28</v>
      </c>
      <c r="K122">
        <v>8</v>
      </c>
    </row>
    <row r="123" spans="1:11" x14ac:dyDescent="0.25">
      <c r="A123">
        <v>7</v>
      </c>
      <c r="B123" t="s">
        <v>369</v>
      </c>
      <c r="C123" t="s">
        <v>40</v>
      </c>
      <c r="D123" t="s">
        <v>41</v>
      </c>
      <c r="E123" t="s">
        <v>370</v>
      </c>
      <c r="F123" t="s">
        <v>160</v>
      </c>
      <c r="G123" s="2">
        <v>45748</v>
      </c>
      <c r="H123" s="2">
        <v>45749</v>
      </c>
      <c r="I123" t="s">
        <v>15</v>
      </c>
      <c r="J123" t="s">
        <v>22</v>
      </c>
      <c r="K123">
        <v>5</v>
      </c>
    </row>
    <row r="124" spans="1:11" x14ac:dyDescent="0.25">
      <c r="A124">
        <v>7</v>
      </c>
      <c r="B124" t="s">
        <v>371</v>
      </c>
      <c r="C124" t="s">
        <v>56</v>
      </c>
      <c r="D124" t="s">
        <v>41</v>
      </c>
      <c r="E124" t="s">
        <v>372</v>
      </c>
      <c r="F124" t="s">
        <v>109</v>
      </c>
      <c r="G124" s="2">
        <v>45749</v>
      </c>
      <c r="H124" s="2">
        <v>45750</v>
      </c>
      <c r="I124" t="s">
        <v>15</v>
      </c>
      <c r="J124" t="s">
        <v>28</v>
      </c>
      <c r="K124">
        <v>5</v>
      </c>
    </row>
    <row r="125" spans="1:11" x14ac:dyDescent="0.25">
      <c r="A125">
        <v>7</v>
      </c>
      <c r="B125" t="s">
        <v>373</v>
      </c>
      <c r="C125" t="s">
        <v>11</v>
      </c>
      <c r="D125" t="s">
        <v>12</v>
      </c>
      <c r="E125" t="s">
        <v>374</v>
      </c>
      <c r="F125" t="s">
        <v>375</v>
      </c>
      <c r="G125" s="2">
        <v>45750</v>
      </c>
      <c r="H125" s="2">
        <v>45753</v>
      </c>
      <c r="I125" t="s">
        <v>15</v>
      </c>
      <c r="J125" t="s">
        <v>22</v>
      </c>
      <c r="K125">
        <v>5</v>
      </c>
    </row>
    <row r="126" spans="1:11" x14ac:dyDescent="0.25">
      <c r="A126">
        <v>7</v>
      </c>
      <c r="B126" t="s">
        <v>376</v>
      </c>
      <c r="C126" t="s">
        <v>30</v>
      </c>
      <c r="D126" t="s">
        <v>31</v>
      </c>
      <c r="E126" t="s">
        <v>377</v>
      </c>
      <c r="F126" t="s">
        <v>378</v>
      </c>
      <c r="G126" s="2">
        <v>45750</v>
      </c>
      <c r="H126" s="2">
        <v>45754</v>
      </c>
      <c r="I126" t="s">
        <v>15</v>
      </c>
      <c r="J126" t="s">
        <v>54</v>
      </c>
      <c r="K126">
        <v>8</v>
      </c>
    </row>
    <row r="127" spans="1:11" x14ac:dyDescent="0.25">
      <c r="A127">
        <v>7</v>
      </c>
      <c r="B127" t="s">
        <v>379</v>
      </c>
      <c r="C127" t="s">
        <v>73</v>
      </c>
      <c r="D127" t="s">
        <v>19</v>
      </c>
      <c r="E127" t="s">
        <v>380</v>
      </c>
      <c r="F127" t="s">
        <v>381</v>
      </c>
      <c r="G127" s="2">
        <v>45750</v>
      </c>
      <c r="H127" s="2">
        <v>45752</v>
      </c>
      <c r="I127" t="s">
        <v>15</v>
      </c>
      <c r="J127" t="s">
        <v>22</v>
      </c>
      <c r="K127">
        <v>3</v>
      </c>
    </row>
    <row r="128" spans="1:11" x14ac:dyDescent="0.25">
      <c r="A128">
        <v>7</v>
      </c>
      <c r="B128" t="s">
        <v>382</v>
      </c>
      <c r="C128" t="s">
        <v>36</v>
      </c>
      <c r="D128" t="s">
        <v>12</v>
      </c>
      <c r="E128" t="s">
        <v>189</v>
      </c>
      <c r="F128" t="s">
        <v>190</v>
      </c>
      <c r="G128" s="2">
        <v>45750</v>
      </c>
      <c r="H128" s="2">
        <v>45752</v>
      </c>
      <c r="I128" t="s">
        <v>15</v>
      </c>
      <c r="J128" t="s">
        <v>22</v>
      </c>
      <c r="K128">
        <v>5</v>
      </c>
    </row>
    <row r="129" spans="1:11" x14ac:dyDescent="0.25">
      <c r="A129">
        <v>7</v>
      </c>
      <c r="B129" t="s">
        <v>383</v>
      </c>
      <c r="C129" t="s">
        <v>63</v>
      </c>
      <c r="D129" t="s">
        <v>25</v>
      </c>
      <c r="E129" t="s">
        <v>384</v>
      </c>
      <c r="F129" t="s">
        <v>385</v>
      </c>
      <c r="G129" s="2">
        <v>45751</v>
      </c>
      <c r="H129" s="2">
        <v>45752</v>
      </c>
      <c r="I129" t="s">
        <v>15</v>
      </c>
      <c r="J129" t="s">
        <v>34</v>
      </c>
      <c r="K129">
        <v>5</v>
      </c>
    </row>
    <row r="130" spans="1:11" x14ac:dyDescent="0.25">
      <c r="A130">
        <v>7</v>
      </c>
      <c r="B130" t="s">
        <v>386</v>
      </c>
      <c r="C130" t="s">
        <v>45</v>
      </c>
      <c r="D130" t="s">
        <v>41</v>
      </c>
      <c r="E130" t="s">
        <v>387</v>
      </c>
      <c r="F130" t="s">
        <v>58</v>
      </c>
      <c r="G130" s="2">
        <v>45751</v>
      </c>
      <c r="H130" s="2">
        <v>45752</v>
      </c>
      <c r="I130" t="s">
        <v>15</v>
      </c>
      <c r="J130" t="s">
        <v>22</v>
      </c>
      <c r="K130">
        <v>5</v>
      </c>
    </row>
    <row r="131" spans="1:11" x14ac:dyDescent="0.25">
      <c r="A131">
        <v>7</v>
      </c>
      <c r="B131" t="s">
        <v>388</v>
      </c>
      <c r="C131" t="s">
        <v>18</v>
      </c>
      <c r="D131" t="s">
        <v>19</v>
      </c>
      <c r="E131" t="s">
        <v>389</v>
      </c>
      <c r="F131" t="s">
        <v>390</v>
      </c>
      <c r="G131" s="2">
        <v>45751</v>
      </c>
      <c r="H131" s="2">
        <v>45753</v>
      </c>
      <c r="I131" t="s">
        <v>15</v>
      </c>
      <c r="J131" t="s">
        <v>28</v>
      </c>
      <c r="K131">
        <v>3</v>
      </c>
    </row>
    <row r="132" spans="1:11" x14ac:dyDescent="0.25">
      <c r="A132">
        <v>7</v>
      </c>
      <c r="B132" t="s">
        <v>391</v>
      </c>
      <c r="C132" t="s">
        <v>63</v>
      </c>
      <c r="D132" t="s">
        <v>25</v>
      </c>
      <c r="E132" t="s">
        <v>392</v>
      </c>
      <c r="F132" t="s">
        <v>393</v>
      </c>
      <c r="G132" s="2">
        <v>45753</v>
      </c>
      <c r="H132" s="2">
        <v>45756</v>
      </c>
      <c r="I132" t="s">
        <v>15</v>
      </c>
      <c r="J132" t="s">
        <v>16</v>
      </c>
      <c r="K132">
        <v>5</v>
      </c>
    </row>
    <row r="133" spans="1:11" x14ac:dyDescent="0.25">
      <c r="A133">
        <v>7</v>
      </c>
      <c r="B133" t="s">
        <v>394</v>
      </c>
      <c r="C133" t="s">
        <v>86</v>
      </c>
      <c r="D133" t="s">
        <v>25</v>
      </c>
      <c r="E133" t="s">
        <v>395</v>
      </c>
      <c r="F133" t="s">
        <v>396</v>
      </c>
      <c r="G133" s="2">
        <v>45754</v>
      </c>
      <c r="H133" s="2">
        <v>45756</v>
      </c>
      <c r="I133" t="s">
        <v>15</v>
      </c>
      <c r="J133" t="s">
        <v>54</v>
      </c>
      <c r="K133">
        <v>5</v>
      </c>
    </row>
    <row r="134" spans="1:11" x14ac:dyDescent="0.25">
      <c r="A134">
        <v>7</v>
      </c>
      <c r="B134" t="s">
        <v>397</v>
      </c>
      <c r="C134" t="s">
        <v>73</v>
      </c>
      <c r="D134" t="s">
        <v>19</v>
      </c>
      <c r="E134" t="s">
        <v>275</v>
      </c>
      <c r="F134" t="s">
        <v>276</v>
      </c>
      <c r="G134" s="2">
        <v>45754</v>
      </c>
      <c r="H134" s="2">
        <v>45755</v>
      </c>
      <c r="I134" t="s">
        <v>15</v>
      </c>
      <c r="J134" t="s">
        <v>22</v>
      </c>
      <c r="K134">
        <v>5</v>
      </c>
    </row>
    <row r="135" spans="1:11" x14ac:dyDescent="0.25">
      <c r="A135">
        <v>7</v>
      </c>
      <c r="B135" t="s">
        <v>398</v>
      </c>
      <c r="C135" t="s">
        <v>40</v>
      </c>
      <c r="D135" t="s">
        <v>41</v>
      </c>
      <c r="E135" t="s">
        <v>287</v>
      </c>
      <c r="F135" t="s">
        <v>288</v>
      </c>
      <c r="G135" s="2">
        <v>45754</v>
      </c>
      <c r="H135" s="2">
        <v>45756</v>
      </c>
      <c r="I135" t="s">
        <v>15</v>
      </c>
      <c r="J135" t="s">
        <v>34</v>
      </c>
      <c r="K135">
        <v>3</v>
      </c>
    </row>
    <row r="136" spans="1:11" x14ac:dyDescent="0.25">
      <c r="A136">
        <v>7</v>
      </c>
      <c r="B136" t="s">
        <v>399</v>
      </c>
      <c r="C136" t="s">
        <v>11</v>
      </c>
      <c r="D136" t="s">
        <v>12</v>
      </c>
      <c r="E136" t="s">
        <v>400</v>
      </c>
      <c r="F136" t="s">
        <v>253</v>
      </c>
      <c r="G136" s="2">
        <v>45755</v>
      </c>
      <c r="H136" s="2">
        <v>45756</v>
      </c>
      <c r="I136" t="s">
        <v>15</v>
      </c>
      <c r="J136" t="s">
        <v>22</v>
      </c>
      <c r="K136">
        <v>5</v>
      </c>
    </row>
    <row r="137" spans="1:11" x14ac:dyDescent="0.25">
      <c r="A137">
        <v>7</v>
      </c>
      <c r="B137" t="s">
        <v>401</v>
      </c>
      <c r="C137" t="s">
        <v>18</v>
      </c>
      <c r="D137" t="s">
        <v>19</v>
      </c>
      <c r="E137" t="s">
        <v>402</v>
      </c>
      <c r="F137" t="s">
        <v>403</v>
      </c>
      <c r="G137" s="2">
        <v>45755</v>
      </c>
      <c r="H137" s="2">
        <v>45757</v>
      </c>
      <c r="I137" t="s">
        <v>15</v>
      </c>
      <c r="J137" t="s">
        <v>34</v>
      </c>
      <c r="K137">
        <v>5</v>
      </c>
    </row>
    <row r="138" spans="1:11" x14ac:dyDescent="0.25">
      <c r="A138">
        <v>7</v>
      </c>
      <c r="B138" t="s">
        <v>404</v>
      </c>
      <c r="C138" t="s">
        <v>56</v>
      </c>
      <c r="D138" t="s">
        <v>41</v>
      </c>
      <c r="E138" t="s">
        <v>405</v>
      </c>
      <c r="F138" t="s">
        <v>288</v>
      </c>
      <c r="G138" s="2">
        <v>45756</v>
      </c>
      <c r="H138" s="2">
        <v>45758</v>
      </c>
      <c r="I138" t="s">
        <v>15</v>
      </c>
      <c r="J138" t="s">
        <v>34</v>
      </c>
      <c r="K138">
        <v>3</v>
      </c>
    </row>
    <row r="139" spans="1:11" x14ac:dyDescent="0.25">
      <c r="A139">
        <v>8</v>
      </c>
      <c r="B139" t="s">
        <v>406</v>
      </c>
      <c r="C139" t="s">
        <v>45</v>
      </c>
      <c r="D139" t="s">
        <v>41</v>
      </c>
      <c r="E139" t="s">
        <v>407</v>
      </c>
      <c r="F139" t="s">
        <v>408</v>
      </c>
      <c r="G139" s="2">
        <v>45761</v>
      </c>
      <c r="H139" s="2">
        <v>45765</v>
      </c>
      <c r="I139" t="s">
        <v>15</v>
      </c>
      <c r="J139" t="s">
        <v>54</v>
      </c>
      <c r="K139">
        <v>8</v>
      </c>
    </row>
    <row r="140" spans="1:11" x14ac:dyDescent="0.25">
      <c r="A140">
        <v>8</v>
      </c>
      <c r="B140" t="s">
        <v>409</v>
      </c>
      <c r="C140" t="s">
        <v>86</v>
      </c>
      <c r="D140" t="s">
        <v>25</v>
      </c>
      <c r="E140" t="s">
        <v>410</v>
      </c>
      <c r="F140" t="s">
        <v>50</v>
      </c>
      <c r="G140" s="2">
        <v>45761</v>
      </c>
      <c r="H140" s="2">
        <v>45762</v>
      </c>
      <c r="I140" t="s">
        <v>15</v>
      </c>
      <c r="J140" t="s">
        <v>28</v>
      </c>
      <c r="K140">
        <v>3</v>
      </c>
    </row>
    <row r="141" spans="1:11" x14ac:dyDescent="0.25">
      <c r="A141">
        <v>8</v>
      </c>
      <c r="B141" t="s">
        <v>411</v>
      </c>
      <c r="C141" t="s">
        <v>40</v>
      </c>
      <c r="D141" t="s">
        <v>41</v>
      </c>
      <c r="E141" t="s">
        <v>412</v>
      </c>
      <c r="F141" t="s">
        <v>413</v>
      </c>
      <c r="G141" s="2">
        <v>45762</v>
      </c>
      <c r="H141" s="2">
        <v>45764</v>
      </c>
      <c r="I141" t="s">
        <v>15</v>
      </c>
      <c r="J141" t="s">
        <v>34</v>
      </c>
      <c r="K141">
        <v>3</v>
      </c>
    </row>
    <row r="142" spans="1:11" x14ac:dyDescent="0.25">
      <c r="A142">
        <v>8</v>
      </c>
      <c r="B142" t="s">
        <v>414</v>
      </c>
      <c r="C142" t="s">
        <v>36</v>
      </c>
      <c r="D142" t="s">
        <v>12</v>
      </c>
      <c r="E142" t="s">
        <v>415</v>
      </c>
      <c r="F142" t="s">
        <v>416</v>
      </c>
      <c r="G142" s="2">
        <v>45762</v>
      </c>
      <c r="H142" s="2">
        <v>45765</v>
      </c>
      <c r="I142" t="s">
        <v>15</v>
      </c>
      <c r="J142" t="s">
        <v>54</v>
      </c>
      <c r="K142">
        <v>8</v>
      </c>
    </row>
    <row r="143" spans="1:11" x14ac:dyDescent="0.25">
      <c r="A143">
        <v>8</v>
      </c>
      <c r="B143" t="s">
        <v>417</v>
      </c>
      <c r="C143" t="s">
        <v>11</v>
      </c>
      <c r="D143" t="s">
        <v>12</v>
      </c>
      <c r="E143" t="s">
        <v>418</v>
      </c>
      <c r="F143" t="s">
        <v>419</v>
      </c>
      <c r="G143" s="2">
        <v>45762</v>
      </c>
      <c r="H143" s="2">
        <v>45763</v>
      </c>
      <c r="I143" t="s">
        <v>15</v>
      </c>
      <c r="J143" t="s">
        <v>28</v>
      </c>
      <c r="K143">
        <v>3</v>
      </c>
    </row>
    <row r="144" spans="1:11" x14ac:dyDescent="0.25">
      <c r="A144">
        <v>8</v>
      </c>
      <c r="B144" t="s">
        <v>420</v>
      </c>
      <c r="C144" t="s">
        <v>11</v>
      </c>
      <c r="D144" t="s">
        <v>12</v>
      </c>
      <c r="E144" t="s">
        <v>421</v>
      </c>
      <c r="F144" t="s">
        <v>422</v>
      </c>
      <c r="G144" s="2">
        <v>45764</v>
      </c>
      <c r="H144" s="2">
        <v>45766</v>
      </c>
      <c r="I144" t="s">
        <v>15</v>
      </c>
      <c r="J144" t="s">
        <v>34</v>
      </c>
      <c r="K144">
        <v>5</v>
      </c>
    </row>
    <row r="145" spans="1:11" x14ac:dyDescent="0.25">
      <c r="A145">
        <v>8</v>
      </c>
      <c r="B145" t="s">
        <v>423</v>
      </c>
      <c r="C145" t="s">
        <v>18</v>
      </c>
      <c r="D145" t="s">
        <v>19</v>
      </c>
      <c r="E145" t="s">
        <v>424</v>
      </c>
      <c r="F145" t="s">
        <v>425</v>
      </c>
      <c r="G145" s="2">
        <v>45765</v>
      </c>
      <c r="H145" s="2">
        <v>45770</v>
      </c>
      <c r="I145" t="s">
        <v>15</v>
      </c>
      <c r="J145" t="s">
        <v>54</v>
      </c>
      <c r="K145">
        <v>8</v>
      </c>
    </row>
    <row r="146" spans="1:11" x14ac:dyDescent="0.25">
      <c r="A146">
        <v>8</v>
      </c>
      <c r="B146" t="s">
        <v>426</v>
      </c>
      <c r="C146" t="s">
        <v>73</v>
      </c>
      <c r="D146" t="s">
        <v>19</v>
      </c>
      <c r="E146" t="s">
        <v>427</v>
      </c>
      <c r="F146" t="s">
        <v>428</v>
      </c>
      <c r="G146" s="2">
        <v>45765</v>
      </c>
      <c r="H146" s="2">
        <v>45766</v>
      </c>
      <c r="I146" t="s">
        <v>15</v>
      </c>
      <c r="J146" t="s">
        <v>54</v>
      </c>
      <c r="K146">
        <v>5</v>
      </c>
    </row>
    <row r="147" spans="1:11" x14ac:dyDescent="0.25">
      <c r="A147">
        <v>8</v>
      </c>
      <c r="B147" t="s">
        <v>429</v>
      </c>
      <c r="C147" t="s">
        <v>40</v>
      </c>
      <c r="D147" t="s">
        <v>41</v>
      </c>
      <c r="E147" t="s">
        <v>261</v>
      </c>
      <c r="F147" t="s">
        <v>178</v>
      </c>
      <c r="G147" s="2">
        <v>45765</v>
      </c>
      <c r="H147" s="2">
        <v>45766</v>
      </c>
      <c r="I147" t="s">
        <v>15</v>
      </c>
      <c r="J147" t="s">
        <v>22</v>
      </c>
      <c r="K147">
        <v>5</v>
      </c>
    </row>
    <row r="148" spans="1:11" x14ac:dyDescent="0.25">
      <c r="A148">
        <v>8</v>
      </c>
      <c r="B148" t="s">
        <v>430</v>
      </c>
      <c r="C148" t="s">
        <v>86</v>
      </c>
      <c r="D148" t="s">
        <v>25</v>
      </c>
      <c r="E148" t="s">
        <v>431</v>
      </c>
      <c r="F148" t="s">
        <v>84</v>
      </c>
      <c r="G148" s="2">
        <v>45766</v>
      </c>
      <c r="H148" s="2">
        <v>45769</v>
      </c>
      <c r="I148" t="s">
        <v>15</v>
      </c>
      <c r="J148" t="s">
        <v>34</v>
      </c>
      <c r="K148">
        <v>5</v>
      </c>
    </row>
    <row r="149" spans="1:11" x14ac:dyDescent="0.25">
      <c r="A149">
        <v>8</v>
      </c>
      <c r="B149" t="s">
        <v>432</v>
      </c>
      <c r="C149" t="s">
        <v>24</v>
      </c>
      <c r="D149" t="s">
        <v>25</v>
      </c>
      <c r="E149" t="s">
        <v>433</v>
      </c>
      <c r="F149" t="s">
        <v>434</v>
      </c>
      <c r="G149" s="2">
        <v>45767</v>
      </c>
      <c r="H149" s="2">
        <v>45770</v>
      </c>
      <c r="I149" t="s">
        <v>15</v>
      </c>
      <c r="J149" t="s">
        <v>16</v>
      </c>
      <c r="K149">
        <v>5</v>
      </c>
    </row>
    <row r="150" spans="1:11" x14ac:dyDescent="0.25">
      <c r="A150">
        <v>8</v>
      </c>
      <c r="B150" t="s">
        <v>435</v>
      </c>
      <c r="C150" t="s">
        <v>63</v>
      </c>
      <c r="D150" t="s">
        <v>25</v>
      </c>
      <c r="E150" t="s">
        <v>436</v>
      </c>
      <c r="F150" t="s">
        <v>437</v>
      </c>
      <c r="G150" s="2">
        <v>45767</v>
      </c>
      <c r="H150" s="2">
        <v>45769</v>
      </c>
      <c r="I150" t="s">
        <v>15</v>
      </c>
      <c r="J150" t="s">
        <v>34</v>
      </c>
      <c r="K150">
        <v>8</v>
      </c>
    </row>
    <row r="151" spans="1:11" x14ac:dyDescent="0.25">
      <c r="A151">
        <v>8</v>
      </c>
      <c r="B151" t="s">
        <v>438</v>
      </c>
      <c r="C151" t="s">
        <v>56</v>
      </c>
      <c r="D151" t="s">
        <v>41</v>
      </c>
      <c r="E151" t="s">
        <v>439</v>
      </c>
      <c r="F151" t="s">
        <v>440</v>
      </c>
      <c r="G151" s="2">
        <v>45767</v>
      </c>
      <c r="H151" s="2">
        <v>45770</v>
      </c>
      <c r="I151" t="s">
        <v>15</v>
      </c>
      <c r="J151" t="s">
        <v>16</v>
      </c>
      <c r="K151">
        <v>5</v>
      </c>
    </row>
    <row r="152" spans="1:11" x14ac:dyDescent="0.25">
      <c r="A152">
        <v>8</v>
      </c>
      <c r="B152" t="s">
        <v>441</v>
      </c>
      <c r="C152" t="s">
        <v>73</v>
      </c>
      <c r="D152" t="s">
        <v>19</v>
      </c>
      <c r="E152" t="s">
        <v>442</v>
      </c>
      <c r="F152" t="s">
        <v>443</v>
      </c>
      <c r="G152" s="2">
        <v>45767</v>
      </c>
      <c r="H152" s="2">
        <v>45768</v>
      </c>
      <c r="I152" t="s">
        <v>15</v>
      </c>
      <c r="J152" t="s">
        <v>54</v>
      </c>
      <c r="K152">
        <v>5</v>
      </c>
    </row>
    <row r="153" spans="1:11" x14ac:dyDescent="0.25">
      <c r="A153">
        <v>8</v>
      </c>
      <c r="B153" t="s">
        <v>444</v>
      </c>
      <c r="C153" t="s">
        <v>30</v>
      </c>
      <c r="D153" t="s">
        <v>31</v>
      </c>
      <c r="E153" t="s">
        <v>445</v>
      </c>
      <c r="F153" t="s">
        <v>446</v>
      </c>
      <c r="G153" s="2">
        <v>45768</v>
      </c>
      <c r="H153" s="2">
        <v>45770</v>
      </c>
      <c r="I153" t="s">
        <v>15</v>
      </c>
      <c r="J153" t="s">
        <v>54</v>
      </c>
      <c r="K153">
        <v>8</v>
      </c>
    </row>
    <row r="154" spans="1:11" x14ac:dyDescent="0.25">
      <c r="A154">
        <v>8</v>
      </c>
      <c r="B154" t="s">
        <v>447</v>
      </c>
      <c r="C154" t="s">
        <v>56</v>
      </c>
      <c r="D154" t="s">
        <v>41</v>
      </c>
      <c r="E154" t="s">
        <v>448</v>
      </c>
      <c r="F154" t="s">
        <v>449</v>
      </c>
      <c r="G154" s="2">
        <v>45769</v>
      </c>
      <c r="H154" s="2">
        <v>45771</v>
      </c>
      <c r="I154" t="s">
        <v>15</v>
      </c>
      <c r="J154" t="s">
        <v>16</v>
      </c>
      <c r="K154">
        <v>5</v>
      </c>
    </row>
    <row r="155" spans="1:11" x14ac:dyDescent="0.25">
      <c r="A155">
        <v>8</v>
      </c>
      <c r="B155" t="s">
        <v>450</v>
      </c>
      <c r="C155" t="s">
        <v>24</v>
      </c>
      <c r="D155" t="s">
        <v>25</v>
      </c>
      <c r="E155" t="s">
        <v>135</v>
      </c>
      <c r="F155" t="s">
        <v>451</v>
      </c>
      <c r="G155" s="2">
        <v>45769</v>
      </c>
      <c r="H155" s="2">
        <v>45770</v>
      </c>
      <c r="I155" t="s">
        <v>15</v>
      </c>
      <c r="J155" t="s">
        <v>16</v>
      </c>
      <c r="K155">
        <v>5</v>
      </c>
    </row>
    <row r="156" spans="1:11" x14ac:dyDescent="0.25">
      <c r="A156">
        <v>9</v>
      </c>
      <c r="B156" t="s">
        <v>452</v>
      </c>
      <c r="C156" t="s">
        <v>24</v>
      </c>
      <c r="D156" t="s">
        <v>25</v>
      </c>
      <c r="E156" t="s">
        <v>453</v>
      </c>
      <c r="F156" t="s">
        <v>454</v>
      </c>
      <c r="G156" s="2">
        <v>45777</v>
      </c>
      <c r="H156" s="2">
        <v>45779</v>
      </c>
      <c r="I156" t="s">
        <v>15</v>
      </c>
      <c r="J156" t="s">
        <v>22</v>
      </c>
      <c r="K156">
        <v>3</v>
      </c>
    </row>
    <row r="157" spans="1:11" x14ac:dyDescent="0.25">
      <c r="A157">
        <v>9</v>
      </c>
      <c r="B157" t="s">
        <v>455</v>
      </c>
      <c r="C157" t="s">
        <v>18</v>
      </c>
      <c r="D157" t="s">
        <v>19</v>
      </c>
      <c r="E157" t="s">
        <v>456</v>
      </c>
      <c r="F157" t="s">
        <v>457</v>
      </c>
      <c r="G157" s="2">
        <v>45777</v>
      </c>
      <c r="H157" s="2">
        <v>45779</v>
      </c>
      <c r="I157" t="s">
        <v>15</v>
      </c>
      <c r="J157" t="s">
        <v>28</v>
      </c>
      <c r="K157">
        <v>8</v>
      </c>
    </row>
    <row r="158" spans="1:11" x14ac:dyDescent="0.25">
      <c r="A158">
        <v>9</v>
      </c>
      <c r="B158" t="s">
        <v>458</v>
      </c>
      <c r="C158" t="s">
        <v>86</v>
      </c>
      <c r="D158" t="s">
        <v>25</v>
      </c>
      <c r="E158" t="s">
        <v>459</v>
      </c>
      <c r="F158" t="s">
        <v>460</v>
      </c>
      <c r="G158" s="2">
        <v>45778</v>
      </c>
      <c r="H158" s="2">
        <v>45780</v>
      </c>
      <c r="I158" t="s">
        <v>15</v>
      </c>
      <c r="J158" t="s">
        <v>28</v>
      </c>
      <c r="K158">
        <v>8</v>
      </c>
    </row>
    <row r="159" spans="1:11" x14ac:dyDescent="0.25">
      <c r="A159">
        <v>9</v>
      </c>
      <c r="B159" t="s">
        <v>461</v>
      </c>
      <c r="C159" t="s">
        <v>45</v>
      </c>
      <c r="D159" t="s">
        <v>41</v>
      </c>
      <c r="E159" t="s">
        <v>180</v>
      </c>
      <c r="F159" t="s">
        <v>181</v>
      </c>
      <c r="G159" s="2">
        <v>45778</v>
      </c>
      <c r="H159" s="2">
        <v>45780</v>
      </c>
      <c r="I159" t="s">
        <v>15</v>
      </c>
      <c r="J159" t="s">
        <v>28</v>
      </c>
      <c r="K159">
        <v>3</v>
      </c>
    </row>
    <row r="160" spans="1:11" x14ac:dyDescent="0.25">
      <c r="A160">
        <v>9</v>
      </c>
      <c r="B160" t="s">
        <v>462</v>
      </c>
      <c r="C160" t="s">
        <v>36</v>
      </c>
      <c r="D160" t="s">
        <v>12</v>
      </c>
      <c r="E160" t="s">
        <v>463</v>
      </c>
      <c r="F160" t="s">
        <v>464</v>
      </c>
      <c r="G160" s="2">
        <v>45778</v>
      </c>
      <c r="H160" s="2">
        <v>45779</v>
      </c>
      <c r="I160" t="s">
        <v>15</v>
      </c>
      <c r="J160" t="s">
        <v>34</v>
      </c>
      <c r="K160">
        <v>5</v>
      </c>
    </row>
    <row r="161" spans="1:11" x14ac:dyDescent="0.25">
      <c r="A161">
        <v>9</v>
      </c>
      <c r="B161" t="s">
        <v>465</v>
      </c>
      <c r="C161" t="s">
        <v>56</v>
      </c>
      <c r="D161" t="s">
        <v>41</v>
      </c>
      <c r="E161" t="s">
        <v>466</v>
      </c>
      <c r="F161" t="s">
        <v>467</v>
      </c>
      <c r="G161" s="2">
        <v>45779</v>
      </c>
      <c r="H161" s="2">
        <v>45780</v>
      </c>
      <c r="I161" t="s">
        <v>15</v>
      </c>
      <c r="J161" t="s">
        <v>22</v>
      </c>
      <c r="K161">
        <v>5</v>
      </c>
    </row>
    <row r="162" spans="1:11" x14ac:dyDescent="0.25">
      <c r="A162">
        <v>9</v>
      </c>
      <c r="B162" t="s">
        <v>468</v>
      </c>
      <c r="C162" t="s">
        <v>36</v>
      </c>
      <c r="D162" t="s">
        <v>12</v>
      </c>
      <c r="E162" t="s">
        <v>252</v>
      </c>
      <c r="F162" t="s">
        <v>253</v>
      </c>
      <c r="G162" s="2">
        <v>45779</v>
      </c>
      <c r="H162" s="2">
        <v>45782</v>
      </c>
      <c r="I162" t="s">
        <v>15</v>
      </c>
      <c r="J162" t="s">
        <v>22</v>
      </c>
      <c r="K162">
        <v>5</v>
      </c>
    </row>
    <row r="163" spans="1:11" x14ac:dyDescent="0.25">
      <c r="A163">
        <v>9</v>
      </c>
      <c r="B163" t="s">
        <v>469</v>
      </c>
      <c r="C163" t="s">
        <v>40</v>
      </c>
      <c r="D163" t="s">
        <v>41</v>
      </c>
      <c r="E163" t="s">
        <v>108</v>
      </c>
      <c r="F163" t="s">
        <v>109</v>
      </c>
      <c r="G163" s="2">
        <v>45781</v>
      </c>
      <c r="H163" s="2">
        <v>45783</v>
      </c>
      <c r="I163" t="s">
        <v>15</v>
      </c>
      <c r="J163" t="s">
        <v>54</v>
      </c>
      <c r="K163">
        <v>5</v>
      </c>
    </row>
    <row r="164" spans="1:11" x14ac:dyDescent="0.25">
      <c r="A164">
        <v>9</v>
      </c>
      <c r="B164" t="s">
        <v>470</v>
      </c>
      <c r="C164" t="s">
        <v>63</v>
      </c>
      <c r="D164" t="s">
        <v>25</v>
      </c>
      <c r="E164" t="s">
        <v>471</v>
      </c>
      <c r="F164" t="s">
        <v>250</v>
      </c>
      <c r="G164" s="2">
        <v>45781</v>
      </c>
      <c r="H164" s="2">
        <v>45783</v>
      </c>
      <c r="I164" t="s">
        <v>15</v>
      </c>
      <c r="J164" t="s">
        <v>22</v>
      </c>
      <c r="K164">
        <v>5</v>
      </c>
    </row>
    <row r="165" spans="1:11" x14ac:dyDescent="0.25">
      <c r="A165">
        <v>9</v>
      </c>
      <c r="B165" t="s">
        <v>472</v>
      </c>
      <c r="C165" t="s">
        <v>30</v>
      </c>
      <c r="D165" t="s">
        <v>31</v>
      </c>
      <c r="E165" t="s">
        <v>473</v>
      </c>
      <c r="F165" t="s">
        <v>474</v>
      </c>
      <c r="G165" s="2">
        <v>45782</v>
      </c>
      <c r="H165" s="2">
        <v>45785</v>
      </c>
      <c r="I165" t="s">
        <v>15</v>
      </c>
      <c r="J165" t="s">
        <v>28</v>
      </c>
      <c r="K165">
        <v>8</v>
      </c>
    </row>
    <row r="166" spans="1:11" x14ac:dyDescent="0.25">
      <c r="A166">
        <v>9</v>
      </c>
      <c r="B166" t="s">
        <v>475</v>
      </c>
      <c r="C166" t="s">
        <v>11</v>
      </c>
      <c r="D166" t="s">
        <v>12</v>
      </c>
      <c r="E166" t="s">
        <v>476</v>
      </c>
      <c r="F166" t="s">
        <v>477</v>
      </c>
      <c r="G166" s="2">
        <v>45782</v>
      </c>
      <c r="H166" s="2">
        <v>45786</v>
      </c>
      <c r="I166" t="s">
        <v>15</v>
      </c>
      <c r="J166" t="s">
        <v>28</v>
      </c>
      <c r="K166">
        <v>8</v>
      </c>
    </row>
    <row r="167" spans="1:11" x14ac:dyDescent="0.25">
      <c r="A167">
        <v>9</v>
      </c>
      <c r="B167" t="s">
        <v>478</v>
      </c>
      <c r="C167" t="s">
        <v>40</v>
      </c>
      <c r="D167" t="s">
        <v>41</v>
      </c>
      <c r="E167" t="s">
        <v>479</v>
      </c>
      <c r="F167" t="s">
        <v>480</v>
      </c>
      <c r="G167" s="2">
        <v>45782</v>
      </c>
      <c r="H167" s="2">
        <v>45783</v>
      </c>
      <c r="I167" t="s">
        <v>15</v>
      </c>
      <c r="J167" t="s">
        <v>34</v>
      </c>
      <c r="K167">
        <v>3</v>
      </c>
    </row>
    <row r="168" spans="1:11" x14ac:dyDescent="0.25">
      <c r="A168">
        <v>9</v>
      </c>
      <c r="B168" t="s">
        <v>481</v>
      </c>
      <c r="C168" t="s">
        <v>24</v>
      </c>
      <c r="D168" t="s">
        <v>25</v>
      </c>
      <c r="E168" t="s">
        <v>436</v>
      </c>
      <c r="F168" t="s">
        <v>482</v>
      </c>
      <c r="G168" s="2">
        <v>45782</v>
      </c>
      <c r="H168" s="2">
        <v>45783</v>
      </c>
      <c r="I168" t="s">
        <v>15</v>
      </c>
      <c r="J168" t="s">
        <v>22</v>
      </c>
      <c r="K168">
        <v>3</v>
      </c>
    </row>
    <row r="169" spans="1:11" x14ac:dyDescent="0.25">
      <c r="A169">
        <v>9</v>
      </c>
      <c r="B169" t="s">
        <v>483</v>
      </c>
      <c r="C169" t="s">
        <v>73</v>
      </c>
      <c r="D169" t="s">
        <v>19</v>
      </c>
      <c r="E169" t="s">
        <v>484</v>
      </c>
      <c r="F169" t="s">
        <v>485</v>
      </c>
      <c r="G169" s="2">
        <v>45782</v>
      </c>
      <c r="H169" s="2">
        <v>45785</v>
      </c>
      <c r="I169" t="s">
        <v>15</v>
      </c>
      <c r="J169" t="s">
        <v>16</v>
      </c>
      <c r="K169">
        <v>8</v>
      </c>
    </row>
    <row r="170" spans="1:11" x14ac:dyDescent="0.25">
      <c r="A170">
        <v>9</v>
      </c>
      <c r="B170" t="s">
        <v>486</v>
      </c>
      <c r="C170" t="s">
        <v>24</v>
      </c>
      <c r="D170" t="s">
        <v>25</v>
      </c>
      <c r="E170" t="s">
        <v>487</v>
      </c>
      <c r="F170" t="s">
        <v>488</v>
      </c>
      <c r="G170" s="2">
        <v>45782</v>
      </c>
      <c r="H170" s="2">
        <v>45784</v>
      </c>
      <c r="I170" t="s">
        <v>15</v>
      </c>
      <c r="J170" t="s">
        <v>22</v>
      </c>
      <c r="K170">
        <v>3</v>
      </c>
    </row>
    <row r="171" spans="1:11" x14ac:dyDescent="0.25">
      <c r="A171">
        <v>9</v>
      </c>
      <c r="B171" t="s">
        <v>489</v>
      </c>
      <c r="C171" t="s">
        <v>45</v>
      </c>
      <c r="D171" t="s">
        <v>41</v>
      </c>
      <c r="E171" t="s">
        <v>490</v>
      </c>
      <c r="F171" t="s">
        <v>491</v>
      </c>
      <c r="G171" s="2">
        <v>45783</v>
      </c>
      <c r="H171" s="2">
        <v>45785</v>
      </c>
      <c r="I171" t="s">
        <v>15</v>
      </c>
      <c r="J171" t="s">
        <v>34</v>
      </c>
      <c r="K171">
        <v>5</v>
      </c>
    </row>
    <row r="172" spans="1:11" x14ac:dyDescent="0.25">
      <c r="A172">
        <v>9</v>
      </c>
      <c r="B172" t="s">
        <v>492</v>
      </c>
      <c r="C172" t="s">
        <v>63</v>
      </c>
      <c r="D172" t="s">
        <v>25</v>
      </c>
      <c r="E172" t="s">
        <v>493</v>
      </c>
      <c r="F172" t="s">
        <v>494</v>
      </c>
      <c r="G172" s="2">
        <v>45783</v>
      </c>
      <c r="H172" s="2">
        <v>45784</v>
      </c>
      <c r="I172" t="s">
        <v>15</v>
      </c>
      <c r="J172" t="s">
        <v>16</v>
      </c>
      <c r="K172">
        <v>5</v>
      </c>
    </row>
    <row r="173" spans="1:11" x14ac:dyDescent="0.25">
      <c r="A173">
        <v>9</v>
      </c>
      <c r="B173" t="s">
        <v>495</v>
      </c>
      <c r="C173" t="s">
        <v>56</v>
      </c>
      <c r="D173" t="s">
        <v>41</v>
      </c>
      <c r="E173" t="s">
        <v>346</v>
      </c>
      <c r="F173" t="s">
        <v>496</v>
      </c>
      <c r="G173" s="2">
        <v>45784</v>
      </c>
      <c r="H173" s="2">
        <v>45786</v>
      </c>
      <c r="I173" t="s">
        <v>15</v>
      </c>
      <c r="J173" t="s">
        <v>16</v>
      </c>
      <c r="K173">
        <v>3</v>
      </c>
    </row>
    <row r="174" spans="1:11" x14ac:dyDescent="0.25">
      <c r="A174">
        <v>10</v>
      </c>
      <c r="B174" t="s">
        <v>497</v>
      </c>
      <c r="C174" t="s">
        <v>45</v>
      </c>
      <c r="D174" t="s">
        <v>41</v>
      </c>
      <c r="E174" t="s">
        <v>498</v>
      </c>
      <c r="F174" t="s">
        <v>499</v>
      </c>
      <c r="G174" s="2">
        <v>45789</v>
      </c>
      <c r="H174" s="2">
        <v>45792</v>
      </c>
      <c r="I174" t="s">
        <v>15</v>
      </c>
      <c r="J174" t="s">
        <v>16</v>
      </c>
      <c r="K174">
        <v>5</v>
      </c>
    </row>
    <row r="175" spans="1:11" x14ac:dyDescent="0.25">
      <c r="A175">
        <v>10</v>
      </c>
      <c r="B175" t="s">
        <v>500</v>
      </c>
      <c r="C175" t="s">
        <v>56</v>
      </c>
      <c r="D175" t="s">
        <v>41</v>
      </c>
      <c r="E175" t="s">
        <v>501</v>
      </c>
      <c r="F175" t="s">
        <v>502</v>
      </c>
      <c r="G175" s="2">
        <v>45790</v>
      </c>
      <c r="H175" s="2">
        <v>45791</v>
      </c>
      <c r="I175" t="s">
        <v>15</v>
      </c>
      <c r="J175" t="s">
        <v>22</v>
      </c>
      <c r="K175">
        <v>5</v>
      </c>
    </row>
    <row r="176" spans="1:11" x14ac:dyDescent="0.25">
      <c r="A176">
        <v>10</v>
      </c>
      <c r="B176" t="s">
        <v>503</v>
      </c>
      <c r="C176" t="s">
        <v>40</v>
      </c>
      <c r="D176" t="s">
        <v>41</v>
      </c>
      <c r="E176" t="s">
        <v>504</v>
      </c>
      <c r="F176" t="s">
        <v>505</v>
      </c>
      <c r="G176" s="2">
        <v>45790</v>
      </c>
      <c r="H176" s="2">
        <v>45792</v>
      </c>
      <c r="I176" t="s">
        <v>15</v>
      </c>
      <c r="J176" t="s">
        <v>22</v>
      </c>
      <c r="K176">
        <v>8</v>
      </c>
    </row>
    <row r="177" spans="1:11" x14ac:dyDescent="0.25">
      <c r="A177">
        <v>10</v>
      </c>
      <c r="B177" t="s">
        <v>506</v>
      </c>
      <c r="C177" t="s">
        <v>24</v>
      </c>
      <c r="D177" t="s">
        <v>25</v>
      </c>
      <c r="E177" t="s">
        <v>507</v>
      </c>
      <c r="F177" t="s">
        <v>508</v>
      </c>
      <c r="G177" s="2">
        <v>45790</v>
      </c>
      <c r="H177" s="2">
        <v>45792</v>
      </c>
      <c r="I177" t="s">
        <v>15</v>
      </c>
      <c r="J177" t="s">
        <v>28</v>
      </c>
      <c r="K177">
        <v>5</v>
      </c>
    </row>
    <row r="178" spans="1:11" x14ac:dyDescent="0.25">
      <c r="A178">
        <v>10</v>
      </c>
      <c r="B178" t="s">
        <v>509</v>
      </c>
      <c r="C178" t="s">
        <v>63</v>
      </c>
      <c r="D178" t="s">
        <v>25</v>
      </c>
      <c r="E178" t="s">
        <v>510</v>
      </c>
      <c r="F178" t="s">
        <v>511</v>
      </c>
      <c r="G178" s="2">
        <v>45791</v>
      </c>
      <c r="H178" s="2">
        <v>45793</v>
      </c>
      <c r="I178" t="s">
        <v>15</v>
      </c>
      <c r="J178" t="s">
        <v>54</v>
      </c>
      <c r="K178">
        <v>5</v>
      </c>
    </row>
    <row r="179" spans="1:11" x14ac:dyDescent="0.25">
      <c r="A179">
        <v>10</v>
      </c>
      <c r="B179" t="s">
        <v>512</v>
      </c>
      <c r="C179" t="s">
        <v>11</v>
      </c>
      <c r="D179" t="s">
        <v>12</v>
      </c>
      <c r="E179" t="s">
        <v>513</v>
      </c>
      <c r="F179" t="s">
        <v>514</v>
      </c>
      <c r="G179" s="2">
        <v>45791</v>
      </c>
      <c r="H179" s="2">
        <v>45792</v>
      </c>
      <c r="I179" t="s">
        <v>15</v>
      </c>
      <c r="J179" t="s">
        <v>28</v>
      </c>
      <c r="K179">
        <v>3</v>
      </c>
    </row>
    <row r="180" spans="1:11" x14ac:dyDescent="0.25">
      <c r="A180">
        <v>10</v>
      </c>
      <c r="B180" t="s">
        <v>515</v>
      </c>
      <c r="C180" t="s">
        <v>24</v>
      </c>
      <c r="D180" t="s">
        <v>25</v>
      </c>
      <c r="E180" t="s">
        <v>516</v>
      </c>
      <c r="F180" t="s">
        <v>293</v>
      </c>
      <c r="G180" s="2">
        <v>45792</v>
      </c>
      <c r="H180" s="2">
        <v>45793</v>
      </c>
      <c r="I180" t="s">
        <v>15</v>
      </c>
      <c r="J180" t="s">
        <v>54</v>
      </c>
      <c r="K180">
        <v>3</v>
      </c>
    </row>
    <row r="181" spans="1:11" x14ac:dyDescent="0.25">
      <c r="A181">
        <v>10</v>
      </c>
      <c r="B181" t="s">
        <v>517</v>
      </c>
      <c r="C181" t="s">
        <v>45</v>
      </c>
      <c r="D181" t="s">
        <v>41</v>
      </c>
      <c r="E181" t="s">
        <v>518</v>
      </c>
      <c r="F181" t="s">
        <v>519</v>
      </c>
      <c r="G181" s="2">
        <v>45792</v>
      </c>
      <c r="H181" s="2">
        <v>45794</v>
      </c>
      <c r="I181" t="s">
        <v>15</v>
      </c>
      <c r="J181" t="s">
        <v>16</v>
      </c>
      <c r="K181">
        <v>3</v>
      </c>
    </row>
    <row r="182" spans="1:11" x14ac:dyDescent="0.25">
      <c r="A182">
        <v>10</v>
      </c>
      <c r="B182" t="s">
        <v>520</v>
      </c>
      <c r="C182" t="s">
        <v>36</v>
      </c>
      <c r="D182" t="s">
        <v>12</v>
      </c>
      <c r="E182" t="s">
        <v>521</v>
      </c>
      <c r="F182" t="s">
        <v>184</v>
      </c>
      <c r="G182" s="2">
        <v>45793</v>
      </c>
      <c r="H182" s="2">
        <v>45795</v>
      </c>
      <c r="I182" t="s">
        <v>15</v>
      </c>
      <c r="J182" t="s">
        <v>16</v>
      </c>
      <c r="K182">
        <v>5</v>
      </c>
    </row>
    <row r="183" spans="1:11" x14ac:dyDescent="0.25">
      <c r="A183">
        <v>10</v>
      </c>
      <c r="B183" t="s">
        <v>522</v>
      </c>
      <c r="C183" t="s">
        <v>56</v>
      </c>
      <c r="D183" t="s">
        <v>41</v>
      </c>
      <c r="E183" t="s">
        <v>57</v>
      </c>
      <c r="F183" t="s">
        <v>523</v>
      </c>
      <c r="G183" s="2">
        <v>45793</v>
      </c>
      <c r="H183" s="2">
        <v>45795</v>
      </c>
      <c r="I183" t="s">
        <v>15</v>
      </c>
      <c r="J183" t="s">
        <v>34</v>
      </c>
      <c r="K183">
        <v>3</v>
      </c>
    </row>
    <row r="184" spans="1:11" x14ac:dyDescent="0.25">
      <c r="A184">
        <v>10</v>
      </c>
      <c r="B184" t="s">
        <v>524</v>
      </c>
      <c r="C184" t="s">
        <v>18</v>
      </c>
      <c r="D184" t="s">
        <v>19</v>
      </c>
      <c r="E184" t="s">
        <v>389</v>
      </c>
      <c r="F184" t="s">
        <v>525</v>
      </c>
      <c r="G184" s="2">
        <v>45793</v>
      </c>
      <c r="H184" s="2">
        <v>45798</v>
      </c>
      <c r="I184" t="s">
        <v>15</v>
      </c>
      <c r="J184" t="s">
        <v>34</v>
      </c>
      <c r="K184">
        <v>8</v>
      </c>
    </row>
    <row r="185" spans="1:11" x14ac:dyDescent="0.25">
      <c r="A185">
        <v>10</v>
      </c>
      <c r="B185" t="s">
        <v>526</v>
      </c>
      <c r="C185" t="s">
        <v>30</v>
      </c>
      <c r="D185" t="s">
        <v>31</v>
      </c>
      <c r="E185" t="s">
        <v>527</v>
      </c>
      <c r="F185" t="s">
        <v>528</v>
      </c>
      <c r="G185" s="2">
        <v>45794</v>
      </c>
      <c r="H185" s="2">
        <v>45797</v>
      </c>
      <c r="I185" t="s">
        <v>15</v>
      </c>
      <c r="J185" t="s">
        <v>16</v>
      </c>
      <c r="K185">
        <v>5</v>
      </c>
    </row>
    <row r="186" spans="1:11" x14ac:dyDescent="0.25">
      <c r="A186">
        <v>10</v>
      </c>
      <c r="B186" t="s">
        <v>529</v>
      </c>
      <c r="C186" t="s">
        <v>63</v>
      </c>
      <c r="D186" t="s">
        <v>25</v>
      </c>
      <c r="E186" t="s">
        <v>530</v>
      </c>
      <c r="F186" t="s">
        <v>531</v>
      </c>
      <c r="G186" s="2">
        <v>45794</v>
      </c>
      <c r="H186" s="2">
        <v>45795</v>
      </c>
      <c r="I186" t="s">
        <v>15</v>
      </c>
      <c r="J186" t="s">
        <v>16</v>
      </c>
      <c r="K186">
        <v>3</v>
      </c>
    </row>
    <row r="187" spans="1:11" x14ac:dyDescent="0.25">
      <c r="A187">
        <v>10</v>
      </c>
      <c r="B187" t="s">
        <v>532</v>
      </c>
      <c r="C187" t="s">
        <v>30</v>
      </c>
      <c r="D187" t="s">
        <v>31</v>
      </c>
      <c r="E187" t="s">
        <v>533</v>
      </c>
      <c r="F187" t="s">
        <v>534</v>
      </c>
      <c r="G187" s="2">
        <v>45795</v>
      </c>
      <c r="H187" s="2">
        <v>45797</v>
      </c>
      <c r="I187" t="s">
        <v>15</v>
      </c>
      <c r="J187" t="s">
        <v>28</v>
      </c>
      <c r="K187">
        <v>3</v>
      </c>
    </row>
    <row r="188" spans="1:11" x14ac:dyDescent="0.25">
      <c r="A188">
        <v>10</v>
      </c>
      <c r="B188" t="s">
        <v>535</v>
      </c>
      <c r="C188" t="s">
        <v>86</v>
      </c>
      <c r="D188" t="s">
        <v>25</v>
      </c>
      <c r="E188" t="s">
        <v>536</v>
      </c>
      <c r="F188" t="s">
        <v>307</v>
      </c>
      <c r="G188" s="2">
        <v>45795</v>
      </c>
      <c r="H188" s="2">
        <v>45799</v>
      </c>
      <c r="I188" t="s">
        <v>15</v>
      </c>
      <c r="J188" t="s">
        <v>54</v>
      </c>
      <c r="K188">
        <v>8</v>
      </c>
    </row>
    <row r="189" spans="1:11" x14ac:dyDescent="0.25">
      <c r="A189">
        <v>10</v>
      </c>
      <c r="B189" t="s">
        <v>537</v>
      </c>
      <c r="C189" t="s">
        <v>11</v>
      </c>
      <c r="D189" t="s">
        <v>12</v>
      </c>
      <c r="E189" t="s">
        <v>538</v>
      </c>
      <c r="F189" t="s">
        <v>539</v>
      </c>
      <c r="G189" s="2">
        <v>45795</v>
      </c>
      <c r="H189" s="2">
        <v>45798</v>
      </c>
      <c r="I189" t="s">
        <v>15</v>
      </c>
      <c r="J189" t="s">
        <v>16</v>
      </c>
      <c r="K189">
        <v>5</v>
      </c>
    </row>
    <row r="190" spans="1:11" x14ac:dyDescent="0.25">
      <c r="A190">
        <v>10</v>
      </c>
      <c r="B190" t="s">
        <v>540</v>
      </c>
      <c r="C190" t="s">
        <v>73</v>
      </c>
      <c r="D190" t="s">
        <v>19</v>
      </c>
      <c r="E190" t="s">
        <v>541</v>
      </c>
      <c r="F190" t="s">
        <v>542</v>
      </c>
      <c r="G190" s="2">
        <v>45796</v>
      </c>
      <c r="H190" s="2">
        <v>45800</v>
      </c>
      <c r="I190" t="s">
        <v>15</v>
      </c>
      <c r="J190" t="s">
        <v>54</v>
      </c>
      <c r="K190">
        <v>8</v>
      </c>
    </row>
    <row r="191" spans="1:11" x14ac:dyDescent="0.25">
      <c r="A191">
        <v>10</v>
      </c>
      <c r="B191" t="s">
        <v>543</v>
      </c>
      <c r="C191" t="s">
        <v>36</v>
      </c>
      <c r="D191" t="s">
        <v>12</v>
      </c>
      <c r="E191" t="s">
        <v>544</v>
      </c>
      <c r="F191" t="s">
        <v>545</v>
      </c>
      <c r="G191" s="2">
        <v>45797</v>
      </c>
      <c r="H191" s="2">
        <v>45799</v>
      </c>
      <c r="I191" t="s">
        <v>15</v>
      </c>
      <c r="J191" t="s">
        <v>22</v>
      </c>
      <c r="K191">
        <v>3</v>
      </c>
    </row>
    <row r="192" spans="1:11" x14ac:dyDescent="0.25">
      <c r="A192">
        <v>11</v>
      </c>
      <c r="B192" t="s">
        <v>546</v>
      </c>
      <c r="C192" t="s">
        <v>40</v>
      </c>
      <c r="D192" t="s">
        <v>41</v>
      </c>
      <c r="E192" t="s">
        <v>547</v>
      </c>
      <c r="F192" t="s">
        <v>160</v>
      </c>
      <c r="G192" s="2">
        <v>45803</v>
      </c>
      <c r="H192" s="2">
        <v>45805</v>
      </c>
      <c r="I192" t="s">
        <v>15</v>
      </c>
      <c r="J192" t="s">
        <v>34</v>
      </c>
      <c r="K192">
        <v>5</v>
      </c>
    </row>
    <row r="193" spans="1:11" x14ac:dyDescent="0.25">
      <c r="A193">
        <v>11</v>
      </c>
      <c r="B193" t="s">
        <v>548</v>
      </c>
      <c r="C193" t="s">
        <v>24</v>
      </c>
      <c r="D193" t="s">
        <v>25</v>
      </c>
      <c r="E193" t="s">
        <v>549</v>
      </c>
      <c r="F193" t="s">
        <v>550</v>
      </c>
      <c r="G193" s="2">
        <v>45803</v>
      </c>
      <c r="H193" s="2">
        <v>45807</v>
      </c>
      <c r="I193" t="s">
        <v>15</v>
      </c>
      <c r="J193" t="s">
        <v>22</v>
      </c>
      <c r="K193">
        <v>8</v>
      </c>
    </row>
    <row r="194" spans="1:11" x14ac:dyDescent="0.25">
      <c r="A194">
        <v>11</v>
      </c>
      <c r="B194" t="s">
        <v>551</v>
      </c>
      <c r="C194" t="s">
        <v>18</v>
      </c>
      <c r="D194" t="s">
        <v>19</v>
      </c>
      <c r="E194" t="s">
        <v>552</v>
      </c>
      <c r="F194" t="s">
        <v>553</v>
      </c>
      <c r="G194" s="2">
        <v>45804</v>
      </c>
      <c r="H194" s="2">
        <v>45807</v>
      </c>
      <c r="I194" t="s">
        <v>15</v>
      </c>
      <c r="J194" t="s">
        <v>22</v>
      </c>
      <c r="K194">
        <v>5</v>
      </c>
    </row>
    <row r="195" spans="1:11" x14ac:dyDescent="0.25">
      <c r="A195">
        <v>11</v>
      </c>
      <c r="B195" t="s">
        <v>554</v>
      </c>
      <c r="C195" t="s">
        <v>86</v>
      </c>
      <c r="D195" t="s">
        <v>25</v>
      </c>
      <c r="E195" t="s">
        <v>555</v>
      </c>
      <c r="F195" t="s">
        <v>556</v>
      </c>
      <c r="G195" s="2">
        <v>45804</v>
      </c>
      <c r="H195" s="2">
        <v>45806</v>
      </c>
      <c r="I195" t="s">
        <v>15</v>
      </c>
      <c r="J195" t="s">
        <v>34</v>
      </c>
      <c r="K195">
        <v>3</v>
      </c>
    </row>
    <row r="196" spans="1:11" x14ac:dyDescent="0.25">
      <c r="A196">
        <v>11</v>
      </c>
      <c r="B196" t="s">
        <v>557</v>
      </c>
      <c r="C196" t="s">
        <v>56</v>
      </c>
      <c r="D196" t="s">
        <v>41</v>
      </c>
      <c r="E196" t="s">
        <v>558</v>
      </c>
      <c r="F196" t="s">
        <v>301</v>
      </c>
      <c r="G196" s="2">
        <v>45804</v>
      </c>
      <c r="H196" s="2">
        <v>45807</v>
      </c>
      <c r="I196" t="s">
        <v>15</v>
      </c>
      <c r="J196" t="s">
        <v>22</v>
      </c>
      <c r="K196">
        <v>5</v>
      </c>
    </row>
    <row r="197" spans="1:11" x14ac:dyDescent="0.25">
      <c r="A197">
        <v>11</v>
      </c>
      <c r="B197" t="s">
        <v>559</v>
      </c>
      <c r="C197" t="s">
        <v>63</v>
      </c>
      <c r="D197" t="s">
        <v>25</v>
      </c>
      <c r="E197" t="s">
        <v>436</v>
      </c>
      <c r="F197" t="s">
        <v>437</v>
      </c>
      <c r="G197" s="2">
        <v>45805</v>
      </c>
      <c r="H197" s="2">
        <v>45809</v>
      </c>
      <c r="I197" t="s">
        <v>15</v>
      </c>
      <c r="J197" t="s">
        <v>28</v>
      </c>
      <c r="K197">
        <v>8</v>
      </c>
    </row>
    <row r="198" spans="1:11" x14ac:dyDescent="0.25">
      <c r="A198">
        <v>11</v>
      </c>
      <c r="B198" t="s">
        <v>560</v>
      </c>
      <c r="C198" t="s">
        <v>45</v>
      </c>
      <c r="D198" t="s">
        <v>41</v>
      </c>
      <c r="E198" t="s">
        <v>561</v>
      </c>
      <c r="F198" t="s">
        <v>562</v>
      </c>
      <c r="G198" s="2">
        <v>45806</v>
      </c>
      <c r="H198" s="2">
        <v>45807</v>
      </c>
      <c r="I198" t="s">
        <v>15</v>
      </c>
      <c r="J198" t="s">
        <v>28</v>
      </c>
      <c r="K198">
        <v>5</v>
      </c>
    </row>
    <row r="199" spans="1:11" x14ac:dyDescent="0.25">
      <c r="A199">
        <v>11</v>
      </c>
      <c r="B199" t="s">
        <v>563</v>
      </c>
      <c r="C199" t="s">
        <v>30</v>
      </c>
      <c r="D199" t="s">
        <v>31</v>
      </c>
      <c r="E199" t="s">
        <v>564</v>
      </c>
      <c r="F199" t="s">
        <v>565</v>
      </c>
      <c r="G199" s="2">
        <v>45807</v>
      </c>
      <c r="H199" s="2">
        <v>45809</v>
      </c>
      <c r="I199" t="s">
        <v>15</v>
      </c>
      <c r="J199" t="s">
        <v>22</v>
      </c>
      <c r="K199">
        <v>3</v>
      </c>
    </row>
    <row r="200" spans="1:11" x14ac:dyDescent="0.25">
      <c r="A200">
        <v>11</v>
      </c>
      <c r="B200" t="s">
        <v>566</v>
      </c>
      <c r="C200" t="s">
        <v>56</v>
      </c>
      <c r="D200" t="s">
        <v>41</v>
      </c>
      <c r="E200" t="s">
        <v>567</v>
      </c>
      <c r="F200" t="s">
        <v>562</v>
      </c>
      <c r="G200" s="2">
        <v>45807</v>
      </c>
      <c r="H200" s="2">
        <v>45808</v>
      </c>
      <c r="I200" t="s">
        <v>15</v>
      </c>
      <c r="J200" t="s">
        <v>54</v>
      </c>
      <c r="K200">
        <v>5</v>
      </c>
    </row>
    <row r="201" spans="1:11" x14ac:dyDescent="0.25">
      <c r="A201">
        <v>11</v>
      </c>
      <c r="B201" t="s">
        <v>568</v>
      </c>
      <c r="C201" t="s">
        <v>36</v>
      </c>
      <c r="D201" t="s">
        <v>12</v>
      </c>
      <c r="E201" t="s">
        <v>569</v>
      </c>
      <c r="F201" t="s">
        <v>570</v>
      </c>
      <c r="G201" s="2">
        <v>45808</v>
      </c>
      <c r="H201" s="2">
        <v>45811</v>
      </c>
      <c r="I201" t="s">
        <v>15</v>
      </c>
      <c r="J201" t="s">
        <v>16</v>
      </c>
      <c r="K201">
        <v>8</v>
      </c>
    </row>
    <row r="202" spans="1:11" x14ac:dyDescent="0.25">
      <c r="A202">
        <v>11</v>
      </c>
      <c r="B202" t="s">
        <v>571</v>
      </c>
      <c r="C202" t="s">
        <v>18</v>
      </c>
      <c r="D202" t="s">
        <v>19</v>
      </c>
      <c r="E202" t="s">
        <v>541</v>
      </c>
      <c r="F202" t="s">
        <v>572</v>
      </c>
      <c r="G202" s="2">
        <v>45808</v>
      </c>
      <c r="H202" s="2">
        <v>45809</v>
      </c>
      <c r="I202" t="s">
        <v>15</v>
      </c>
      <c r="J202" t="s">
        <v>28</v>
      </c>
      <c r="K202">
        <v>5</v>
      </c>
    </row>
    <row r="203" spans="1:11" x14ac:dyDescent="0.25">
      <c r="A203">
        <v>11</v>
      </c>
      <c r="B203" t="s">
        <v>573</v>
      </c>
      <c r="C203" t="s">
        <v>11</v>
      </c>
      <c r="D203" t="s">
        <v>12</v>
      </c>
      <c r="E203" t="s">
        <v>400</v>
      </c>
      <c r="F203" t="s">
        <v>253</v>
      </c>
      <c r="G203" s="2">
        <v>45809</v>
      </c>
      <c r="H203" s="2">
        <v>45810</v>
      </c>
      <c r="I203" t="s">
        <v>15</v>
      </c>
      <c r="J203" t="s">
        <v>22</v>
      </c>
      <c r="K203">
        <v>5</v>
      </c>
    </row>
    <row r="204" spans="1:11" x14ac:dyDescent="0.25">
      <c r="A204">
        <v>11</v>
      </c>
      <c r="B204" t="s">
        <v>574</v>
      </c>
      <c r="C204" t="s">
        <v>73</v>
      </c>
      <c r="D204" t="s">
        <v>19</v>
      </c>
      <c r="E204" t="s">
        <v>575</v>
      </c>
      <c r="F204" t="s">
        <v>310</v>
      </c>
      <c r="G204" s="2">
        <v>45809</v>
      </c>
      <c r="H204" s="2">
        <v>45810</v>
      </c>
      <c r="I204" t="s">
        <v>15</v>
      </c>
      <c r="J204" t="s">
        <v>28</v>
      </c>
      <c r="K204">
        <v>3</v>
      </c>
    </row>
    <row r="205" spans="1:11" x14ac:dyDescent="0.25">
      <c r="A205">
        <v>11</v>
      </c>
      <c r="B205" t="s">
        <v>576</v>
      </c>
      <c r="C205" t="s">
        <v>11</v>
      </c>
      <c r="D205" t="s">
        <v>12</v>
      </c>
      <c r="E205" t="s">
        <v>577</v>
      </c>
      <c r="F205" t="s">
        <v>578</v>
      </c>
      <c r="G205" s="2">
        <v>45810</v>
      </c>
      <c r="H205" s="2">
        <v>45811</v>
      </c>
      <c r="I205" t="s">
        <v>15</v>
      </c>
      <c r="J205" t="s">
        <v>16</v>
      </c>
      <c r="K205">
        <v>3</v>
      </c>
    </row>
    <row r="206" spans="1:11" x14ac:dyDescent="0.25">
      <c r="A206">
        <v>11</v>
      </c>
      <c r="B206" t="s">
        <v>579</v>
      </c>
      <c r="C206" t="s">
        <v>30</v>
      </c>
      <c r="D206" t="s">
        <v>31</v>
      </c>
      <c r="E206" t="s">
        <v>527</v>
      </c>
      <c r="F206" t="s">
        <v>580</v>
      </c>
      <c r="G206" s="2">
        <v>45810</v>
      </c>
      <c r="H206" s="2">
        <v>45811</v>
      </c>
      <c r="I206" t="s">
        <v>15</v>
      </c>
      <c r="J206" t="s">
        <v>16</v>
      </c>
      <c r="K206">
        <v>3</v>
      </c>
    </row>
    <row r="207" spans="1:11" x14ac:dyDescent="0.25">
      <c r="A207">
        <v>11</v>
      </c>
      <c r="B207" t="s">
        <v>581</v>
      </c>
      <c r="C207" t="s">
        <v>86</v>
      </c>
      <c r="D207" t="s">
        <v>25</v>
      </c>
      <c r="E207" t="s">
        <v>582</v>
      </c>
      <c r="F207" t="s">
        <v>508</v>
      </c>
      <c r="G207" s="2">
        <v>45810</v>
      </c>
      <c r="H207" s="2">
        <v>45812</v>
      </c>
      <c r="I207" t="s">
        <v>15</v>
      </c>
      <c r="J207" t="s">
        <v>22</v>
      </c>
      <c r="K207">
        <v>5</v>
      </c>
    </row>
    <row r="208" spans="1:11" x14ac:dyDescent="0.25">
      <c r="A208">
        <v>11</v>
      </c>
      <c r="B208" t="s">
        <v>583</v>
      </c>
      <c r="C208" t="s">
        <v>30</v>
      </c>
      <c r="D208" t="s">
        <v>31</v>
      </c>
      <c r="E208" t="s">
        <v>584</v>
      </c>
      <c r="F208" t="s">
        <v>585</v>
      </c>
      <c r="G208" s="2">
        <v>45810</v>
      </c>
      <c r="H208" s="2">
        <v>45812</v>
      </c>
      <c r="I208" t="s">
        <v>15</v>
      </c>
      <c r="J208" t="s">
        <v>34</v>
      </c>
      <c r="K208">
        <v>3</v>
      </c>
    </row>
    <row r="209" spans="1:11" x14ac:dyDescent="0.25">
      <c r="A209">
        <v>11</v>
      </c>
      <c r="B209" t="s">
        <v>586</v>
      </c>
      <c r="C209" t="s">
        <v>45</v>
      </c>
      <c r="D209" t="s">
        <v>41</v>
      </c>
      <c r="E209" t="s">
        <v>587</v>
      </c>
      <c r="F209" t="s">
        <v>118</v>
      </c>
      <c r="G209" s="2">
        <v>45811</v>
      </c>
      <c r="H209" s="2">
        <v>45812</v>
      </c>
      <c r="I209" t="s">
        <v>15</v>
      </c>
      <c r="J209" t="s">
        <v>54</v>
      </c>
      <c r="K209">
        <v>5</v>
      </c>
    </row>
    <row r="210" spans="1:11" x14ac:dyDescent="0.25">
      <c r="A210">
        <v>11</v>
      </c>
      <c r="B210" t="s">
        <v>588</v>
      </c>
      <c r="C210" t="s">
        <v>40</v>
      </c>
      <c r="D210" t="s">
        <v>41</v>
      </c>
      <c r="E210" t="s">
        <v>321</v>
      </c>
      <c r="F210" t="s">
        <v>149</v>
      </c>
      <c r="G210" s="2">
        <v>45811</v>
      </c>
      <c r="H210" s="2">
        <v>45813</v>
      </c>
      <c r="I210" t="s">
        <v>15</v>
      </c>
      <c r="J210" t="s">
        <v>54</v>
      </c>
      <c r="K210">
        <v>3</v>
      </c>
    </row>
    <row r="211" spans="1:11" x14ac:dyDescent="0.25">
      <c r="A211">
        <v>11</v>
      </c>
      <c r="B211" t="s">
        <v>589</v>
      </c>
      <c r="C211" t="s">
        <v>73</v>
      </c>
      <c r="D211" t="s">
        <v>19</v>
      </c>
      <c r="E211" t="s">
        <v>389</v>
      </c>
      <c r="F211" t="s">
        <v>75</v>
      </c>
      <c r="G211" s="2">
        <v>45811</v>
      </c>
      <c r="H211" s="2">
        <v>45813</v>
      </c>
      <c r="I211" t="s">
        <v>15</v>
      </c>
      <c r="J211" t="s">
        <v>16</v>
      </c>
      <c r="K211">
        <v>5</v>
      </c>
    </row>
    <row r="212" spans="1:11" x14ac:dyDescent="0.25">
      <c r="A212">
        <v>12</v>
      </c>
      <c r="B212" t="s">
        <v>590</v>
      </c>
      <c r="C212" t="s">
        <v>24</v>
      </c>
      <c r="D212" t="s">
        <v>25</v>
      </c>
      <c r="E212" t="s">
        <v>459</v>
      </c>
      <c r="F212" t="s">
        <v>451</v>
      </c>
      <c r="G212" s="2">
        <v>45817</v>
      </c>
      <c r="H212" s="2">
        <v>45818</v>
      </c>
      <c r="I212" t="s">
        <v>15</v>
      </c>
      <c r="J212" t="s">
        <v>22</v>
      </c>
      <c r="K212">
        <v>5</v>
      </c>
    </row>
    <row r="213" spans="1:11" x14ac:dyDescent="0.25">
      <c r="A213">
        <v>12</v>
      </c>
      <c r="B213" t="s">
        <v>591</v>
      </c>
      <c r="C213" t="s">
        <v>30</v>
      </c>
      <c r="D213" t="s">
        <v>31</v>
      </c>
      <c r="E213" t="s">
        <v>592</v>
      </c>
      <c r="F213" t="s">
        <v>593</v>
      </c>
      <c r="G213" s="2">
        <v>45817</v>
      </c>
      <c r="H213" s="2">
        <v>45818</v>
      </c>
      <c r="I213" t="s">
        <v>15</v>
      </c>
      <c r="J213" t="s">
        <v>22</v>
      </c>
      <c r="K213">
        <v>3</v>
      </c>
    </row>
    <row r="214" spans="1:11" x14ac:dyDescent="0.25">
      <c r="A214">
        <v>12</v>
      </c>
      <c r="B214" t="s">
        <v>594</v>
      </c>
      <c r="C214" t="s">
        <v>30</v>
      </c>
      <c r="D214" t="s">
        <v>31</v>
      </c>
      <c r="E214" t="s">
        <v>595</v>
      </c>
      <c r="F214" t="s">
        <v>596</v>
      </c>
      <c r="G214" s="2">
        <v>45818</v>
      </c>
      <c r="H214" s="2">
        <v>45819</v>
      </c>
      <c r="I214" t="s">
        <v>15</v>
      </c>
      <c r="J214" t="s">
        <v>22</v>
      </c>
      <c r="K214">
        <v>5</v>
      </c>
    </row>
    <row r="215" spans="1:11" x14ac:dyDescent="0.25">
      <c r="A215">
        <v>12</v>
      </c>
      <c r="B215" t="s">
        <v>597</v>
      </c>
      <c r="C215" t="s">
        <v>40</v>
      </c>
      <c r="D215" t="s">
        <v>41</v>
      </c>
      <c r="E215" t="s">
        <v>598</v>
      </c>
      <c r="F215" t="s">
        <v>296</v>
      </c>
      <c r="G215" s="2">
        <v>45818</v>
      </c>
      <c r="H215" s="2">
        <v>45820</v>
      </c>
      <c r="I215" t="s">
        <v>15</v>
      </c>
      <c r="J215" t="s">
        <v>22</v>
      </c>
      <c r="K215">
        <v>3</v>
      </c>
    </row>
    <row r="216" spans="1:11" x14ac:dyDescent="0.25">
      <c r="A216">
        <v>12</v>
      </c>
      <c r="B216" t="s">
        <v>599</v>
      </c>
      <c r="C216" t="s">
        <v>56</v>
      </c>
      <c r="D216" t="s">
        <v>41</v>
      </c>
      <c r="E216" t="s">
        <v>600</v>
      </c>
      <c r="F216" t="s">
        <v>601</v>
      </c>
      <c r="G216" s="2">
        <v>45818</v>
      </c>
      <c r="H216" s="2">
        <v>45820</v>
      </c>
      <c r="I216" t="s">
        <v>15</v>
      </c>
      <c r="J216" t="s">
        <v>28</v>
      </c>
      <c r="K216">
        <v>5</v>
      </c>
    </row>
    <row r="217" spans="1:11" x14ac:dyDescent="0.25">
      <c r="A217">
        <v>12</v>
      </c>
      <c r="B217" t="s">
        <v>602</v>
      </c>
      <c r="C217" t="s">
        <v>11</v>
      </c>
      <c r="D217" t="s">
        <v>12</v>
      </c>
      <c r="E217" t="s">
        <v>603</v>
      </c>
      <c r="F217" t="s">
        <v>604</v>
      </c>
      <c r="G217" s="2">
        <v>45818</v>
      </c>
      <c r="H217" s="2">
        <v>45821</v>
      </c>
      <c r="I217" t="s">
        <v>15</v>
      </c>
      <c r="J217" t="s">
        <v>22</v>
      </c>
      <c r="K217">
        <v>5</v>
      </c>
    </row>
    <row r="218" spans="1:11" x14ac:dyDescent="0.25">
      <c r="A218">
        <v>12</v>
      </c>
      <c r="B218" t="s">
        <v>605</v>
      </c>
      <c r="C218" t="s">
        <v>56</v>
      </c>
      <c r="D218" t="s">
        <v>41</v>
      </c>
      <c r="E218" t="s">
        <v>606</v>
      </c>
      <c r="F218" t="s">
        <v>317</v>
      </c>
      <c r="G218" s="2">
        <v>45819</v>
      </c>
      <c r="H218" s="2">
        <v>45820</v>
      </c>
      <c r="I218" t="s">
        <v>15</v>
      </c>
      <c r="J218" t="s">
        <v>54</v>
      </c>
      <c r="K218">
        <v>3</v>
      </c>
    </row>
    <row r="219" spans="1:11" x14ac:dyDescent="0.25">
      <c r="A219">
        <v>12</v>
      </c>
      <c r="B219" t="s">
        <v>607</v>
      </c>
      <c r="C219" t="s">
        <v>36</v>
      </c>
      <c r="D219" t="s">
        <v>12</v>
      </c>
      <c r="E219" t="s">
        <v>608</v>
      </c>
      <c r="F219" t="s">
        <v>609</v>
      </c>
      <c r="G219" s="2">
        <v>45819</v>
      </c>
      <c r="H219" s="2">
        <v>45823</v>
      </c>
      <c r="I219" t="s">
        <v>15</v>
      </c>
      <c r="J219" t="s">
        <v>54</v>
      </c>
      <c r="K219">
        <v>8</v>
      </c>
    </row>
    <row r="220" spans="1:11" x14ac:dyDescent="0.25">
      <c r="A220">
        <v>12</v>
      </c>
      <c r="B220" t="s">
        <v>610</v>
      </c>
      <c r="C220" t="s">
        <v>63</v>
      </c>
      <c r="D220" t="s">
        <v>25</v>
      </c>
      <c r="E220" t="s">
        <v>174</v>
      </c>
      <c r="F220" t="s">
        <v>611</v>
      </c>
      <c r="G220" s="2">
        <v>45819</v>
      </c>
      <c r="H220" s="2">
        <v>45820</v>
      </c>
      <c r="I220" t="s">
        <v>15</v>
      </c>
      <c r="J220" t="s">
        <v>22</v>
      </c>
      <c r="K220">
        <v>5</v>
      </c>
    </row>
    <row r="221" spans="1:11" x14ac:dyDescent="0.25">
      <c r="A221">
        <v>12</v>
      </c>
      <c r="B221" t="s">
        <v>612</v>
      </c>
      <c r="C221" t="s">
        <v>63</v>
      </c>
      <c r="D221" t="s">
        <v>25</v>
      </c>
      <c r="E221" t="s">
        <v>613</v>
      </c>
      <c r="F221" t="s">
        <v>396</v>
      </c>
      <c r="G221" s="2">
        <v>45819</v>
      </c>
      <c r="H221" s="2">
        <v>45822</v>
      </c>
      <c r="I221" t="s">
        <v>15</v>
      </c>
      <c r="J221" t="s">
        <v>34</v>
      </c>
      <c r="K221">
        <v>5</v>
      </c>
    </row>
    <row r="222" spans="1:11" x14ac:dyDescent="0.25">
      <c r="A222">
        <v>12</v>
      </c>
      <c r="B222" t="s">
        <v>614</v>
      </c>
      <c r="C222" t="s">
        <v>86</v>
      </c>
      <c r="D222" t="s">
        <v>25</v>
      </c>
      <c r="E222" t="s">
        <v>615</v>
      </c>
      <c r="F222" t="s">
        <v>616</v>
      </c>
      <c r="G222" s="2">
        <v>45820</v>
      </c>
      <c r="H222" s="2">
        <v>45825</v>
      </c>
      <c r="I222" t="s">
        <v>15</v>
      </c>
      <c r="J222" t="s">
        <v>22</v>
      </c>
      <c r="K222">
        <v>8</v>
      </c>
    </row>
    <row r="223" spans="1:11" x14ac:dyDescent="0.25">
      <c r="A223">
        <v>12</v>
      </c>
      <c r="B223" t="s">
        <v>617</v>
      </c>
      <c r="C223" t="s">
        <v>40</v>
      </c>
      <c r="D223" t="s">
        <v>41</v>
      </c>
      <c r="E223" t="s">
        <v>618</v>
      </c>
      <c r="F223" t="s">
        <v>68</v>
      </c>
      <c r="G223" s="2">
        <v>45820</v>
      </c>
      <c r="H223" s="2">
        <v>45821</v>
      </c>
      <c r="I223" t="s">
        <v>15</v>
      </c>
      <c r="J223" t="s">
        <v>54</v>
      </c>
      <c r="K223">
        <v>5</v>
      </c>
    </row>
    <row r="224" spans="1:11" x14ac:dyDescent="0.25">
      <c r="A224">
        <v>12</v>
      </c>
      <c r="B224" t="s">
        <v>619</v>
      </c>
      <c r="C224" t="s">
        <v>45</v>
      </c>
      <c r="D224" t="s">
        <v>41</v>
      </c>
      <c r="E224" t="s">
        <v>620</v>
      </c>
      <c r="F224" t="s">
        <v>413</v>
      </c>
      <c r="G224" s="2">
        <v>45821</v>
      </c>
      <c r="H224" s="2">
        <v>45823</v>
      </c>
      <c r="I224" t="s">
        <v>15</v>
      </c>
      <c r="J224" t="s">
        <v>16</v>
      </c>
      <c r="K224">
        <v>3</v>
      </c>
    </row>
    <row r="225" spans="1:11" x14ac:dyDescent="0.25">
      <c r="A225">
        <v>12</v>
      </c>
      <c r="B225" t="s">
        <v>621</v>
      </c>
      <c r="C225" t="s">
        <v>18</v>
      </c>
      <c r="D225" t="s">
        <v>19</v>
      </c>
      <c r="E225" t="s">
        <v>622</v>
      </c>
      <c r="F225" t="s">
        <v>623</v>
      </c>
      <c r="G225" s="2">
        <v>45821</v>
      </c>
      <c r="H225" s="2">
        <v>45825</v>
      </c>
      <c r="I225" t="s">
        <v>15</v>
      </c>
      <c r="J225" t="s">
        <v>16</v>
      </c>
      <c r="K225">
        <v>8</v>
      </c>
    </row>
    <row r="226" spans="1:11" x14ac:dyDescent="0.25">
      <c r="A226">
        <v>12</v>
      </c>
      <c r="B226" t="s">
        <v>624</v>
      </c>
      <c r="C226" t="s">
        <v>45</v>
      </c>
      <c r="D226" t="s">
        <v>41</v>
      </c>
      <c r="E226" t="s">
        <v>203</v>
      </c>
      <c r="F226" t="s">
        <v>204</v>
      </c>
      <c r="G226" s="2">
        <v>45822</v>
      </c>
      <c r="H226" s="2">
        <v>45825</v>
      </c>
      <c r="I226" t="s">
        <v>15</v>
      </c>
      <c r="J226" t="s">
        <v>28</v>
      </c>
      <c r="K226">
        <v>5</v>
      </c>
    </row>
    <row r="227" spans="1:11" x14ac:dyDescent="0.25">
      <c r="A227">
        <v>12</v>
      </c>
      <c r="B227" t="s">
        <v>625</v>
      </c>
      <c r="C227" t="s">
        <v>73</v>
      </c>
      <c r="D227" t="s">
        <v>19</v>
      </c>
      <c r="E227" t="s">
        <v>626</v>
      </c>
      <c r="F227" t="s">
        <v>210</v>
      </c>
      <c r="G227" s="2">
        <v>45823</v>
      </c>
      <c r="H227" s="2">
        <v>45825</v>
      </c>
      <c r="I227" t="s">
        <v>15</v>
      </c>
      <c r="J227" t="s">
        <v>16</v>
      </c>
      <c r="K227">
        <v>5</v>
      </c>
    </row>
    <row r="228" spans="1:11" x14ac:dyDescent="0.25">
      <c r="A228">
        <v>12</v>
      </c>
      <c r="B228" t="s">
        <v>627</v>
      </c>
      <c r="C228" t="s">
        <v>73</v>
      </c>
      <c r="D228" t="s">
        <v>19</v>
      </c>
      <c r="E228" t="s">
        <v>622</v>
      </c>
      <c r="F228" t="s">
        <v>628</v>
      </c>
      <c r="G228" s="2">
        <v>45824</v>
      </c>
      <c r="H228" s="2">
        <v>45826</v>
      </c>
      <c r="I228" t="s">
        <v>15</v>
      </c>
      <c r="J228" t="s">
        <v>54</v>
      </c>
      <c r="K228">
        <v>5</v>
      </c>
    </row>
    <row r="229" spans="1:11" x14ac:dyDescent="0.25">
      <c r="A229">
        <v>12</v>
      </c>
      <c r="B229" t="s">
        <v>629</v>
      </c>
      <c r="C229" t="s">
        <v>11</v>
      </c>
      <c r="D229" t="s">
        <v>12</v>
      </c>
      <c r="E229" t="s">
        <v>630</v>
      </c>
      <c r="F229" t="s">
        <v>166</v>
      </c>
      <c r="G229" s="2">
        <v>45825</v>
      </c>
      <c r="H229" s="2">
        <v>45827</v>
      </c>
      <c r="I229" t="s">
        <v>15</v>
      </c>
      <c r="J229" t="s">
        <v>22</v>
      </c>
      <c r="K229">
        <v>5</v>
      </c>
    </row>
    <row r="230" spans="1:11" x14ac:dyDescent="0.25">
      <c r="A230">
        <v>12</v>
      </c>
      <c r="B230" t="s">
        <v>631</v>
      </c>
      <c r="C230" t="s">
        <v>24</v>
      </c>
      <c r="D230" t="s">
        <v>25</v>
      </c>
      <c r="E230" t="s">
        <v>306</v>
      </c>
      <c r="F230" t="s">
        <v>494</v>
      </c>
      <c r="G230" s="2">
        <v>45825</v>
      </c>
      <c r="H230" s="2">
        <v>45826</v>
      </c>
      <c r="I230" t="s">
        <v>15</v>
      </c>
      <c r="J230" t="s">
        <v>34</v>
      </c>
      <c r="K230">
        <v>5</v>
      </c>
    </row>
    <row r="231" spans="1:11" x14ac:dyDescent="0.25">
      <c r="A231">
        <v>13</v>
      </c>
      <c r="B231" t="s">
        <v>632</v>
      </c>
      <c r="C231" t="s">
        <v>11</v>
      </c>
      <c r="D231" t="s">
        <v>12</v>
      </c>
      <c r="E231" t="s">
        <v>633</v>
      </c>
      <c r="F231" t="s">
        <v>634</v>
      </c>
      <c r="G231" s="2">
        <v>45831</v>
      </c>
      <c r="H231" s="2">
        <v>45832</v>
      </c>
      <c r="I231" t="s">
        <v>15</v>
      </c>
      <c r="J231" t="s">
        <v>28</v>
      </c>
      <c r="K231">
        <v>5</v>
      </c>
    </row>
    <row r="232" spans="1:11" x14ac:dyDescent="0.25">
      <c r="A232">
        <v>13</v>
      </c>
      <c r="B232" t="s">
        <v>635</v>
      </c>
      <c r="C232" t="s">
        <v>11</v>
      </c>
      <c r="D232" t="s">
        <v>12</v>
      </c>
      <c r="E232" t="s">
        <v>636</v>
      </c>
      <c r="F232" t="s">
        <v>637</v>
      </c>
      <c r="G232" s="2">
        <v>45831</v>
      </c>
      <c r="H232" s="2">
        <v>45832</v>
      </c>
      <c r="I232" t="s">
        <v>15</v>
      </c>
      <c r="J232" t="s">
        <v>22</v>
      </c>
      <c r="K232">
        <v>3</v>
      </c>
    </row>
    <row r="233" spans="1:11" x14ac:dyDescent="0.25">
      <c r="A233">
        <v>13</v>
      </c>
      <c r="B233" t="s">
        <v>638</v>
      </c>
      <c r="C233" t="s">
        <v>45</v>
      </c>
      <c r="D233" t="s">
        <v>41</v>
      </c>
      <c r="E233" t="s">
        <v>639</v>
      </c>
      <c r="F233" t="s">
        <v>219</v>
      </c>
      <c r="G233" s="2">
        <v>45832</v>
      </c>
      <c r="H233" s="2">
        <v>45834</v>
      </c>
      <c r="I233" t="s">
        <v>15</v>
      </c>
      <c r="J233" t="s">
        <v>34</v>
      </c>
      <c r="K233">
        <v>5</v>
      </c>
    </row>
    <row r="234" spans="1:11" x14ac:dyDescent="0.25">
      <c r="A234">
        <v>13</v>
      </c>
      <c r="B234" t="s">
        <v>640</v>
      </c>
      <c r="C234" t="s">
        <v>30</v>
      </c>
      <c r="D234" t="s">
        <v>31</v>
      </c>
      <c r="E234" t="s">
        <v>641</v>
      </c>
      <c r="F234" t="s">
        <v>642</v>
      </c>
      <c r="G234" s="2">
        <v>45832</v>
      </c>
      <c r="H234" s="2">
        <v>45833</v>
      </c>
      <c r="I234" t="s">
        <v>15</v>
      </c>
      <c r="J234" t="s">
        <v>28</v>
      </c>
      <c r="K234">
        <v>3</v>
      </c>
    </row>
    <row r="235" spans="1:11" x14ac:dyDescent="0.25">
      <c r="A235">
        <v>13</v>
      </c>
      <c r="B235" t="s">
        <v>643</v>
      </c>
      <c r="C235" t="s">
        <v>56</v>
      </c>
      <c r="D235" t="s">
        <v>41</v>
      </c>
      <c r="E235" t="s">
        <v>644</v>
      </c>
      <c r="F235" t="s">
        <v>645</v>
      </c>
      <c r="G235" s="2">
        <v>45832</v>
      </c>
      <c r="H235" s="2">
        <v>45836</v>
      </c>
      <c r="I235" t="s">
        <v>15</v>
      </c>
      <c r="J235" t="s">
        <v>54</v>
      </c>
      <c r="K235">
        <v>8</v>
      </c>
    </row>
    <row r="236" spans="1:11" x14ac:dyDescent="0.25">
      <c r="A236">
        <v>13</v>
      </c>
      <c r="B236" t="s">
        <v>646</v>
      </c>
      <c r="C236" t="s">
        <v>18</v>
      </c>
      <c r="D236" t="s">
        <v>19</v>
      </c>
      <c r="E236" t="s">
        <v>647</v>
      </c>
      <c r="F236" t="s">
        <v>81</v>
      </c>
      <c r="G236" s="2">
        <v>45832</v>
      </c>
      <c r="H236" s="2">
        <v>45834</v>
      </c>
      <c r="I236" t="s">
        <v>15</v>
      </c>
      <c r="J236" t="s">
        <v>16</v>
      </c>
      <c r="K236">
        <v>3</v>
      </c>
    </row>
    <row r="237" spans="1:11" x14ac:dyDescent="0.25">
      <c r="A237">
        <v>13</v>
      </c>
      <c r="B237" t="s">
        <v>648</v>
      </c>
      <c r="C237" t="s">
        <v>63</v>
      </c>
      <c r="D237" t="s">
        <v>25</v>
      </c>
      <c r="E237" t="s">
        <v>649</v>
      </c>
      <c r="F237" t="s">
        <v>84</v>
      </c>
      <c r="G237" s="2">
        <v>45833</v>
      </c>
      <c r="H237" s="2">
        <v>45836</v>
      </c>
      <c r="I237" t="s">
        <v>15</v>
      </c>
      <c r="J237" t="s">
        <v>16</v>
      </c>
      <c r="K237">
        <v>5</v>
      </c>
    </row>
    <row r="238" spans="1:11" x14ac:dyDescent="0.25">
      <c r="A238">
        <v>13</v>
      </c>
      <c r="B238" t="s">
        <v>650</v>
      </c>
      <c r="C238" t="s">
        <v>63</v>
      </c>
      <c r="D238" t="s">
        <v>25</v>
      </c>
      <c r="E238" t="s">
        <v>651</v>
      </c>
      <c r="F238" t="s">
        <v>652</v>
      </c>
      <c r="G238" s="2">
        <v>45834</v>
      </c>
      <c r="H238" s="2">
        <v>45835</v>
      </c>
      <c r="I238" t="s">
        <v>15</v>
      </c>
      <c r="J238" t="s">
        <v>16</v>
      </c>
      <c r="K238">
        <v>5</v>
      </c>
    </row>
    <row r="239" spans="1:11" x14ac:dyDescent="0.25">
      <c r="A239">
        <v>13</v>
      </c>
      <c r="B239" t="s">
        <v>653</v>
      </c>
      <c r="C239" t="s">
        <v>36</v>
      </c>
      <c r="D239" t="s">
        <v>12</v>
      </c>
      <c r="E239" t="s">
        <v>303</v>
      </c>
      <c r="F239" t="s">
        <v>304</v>
      </c>
      <c r="G239" s="2">
        <v>45835</v>
      </c>
      <c r="H239" s="2">
        <v>45836</v>
      </c>
      <c r="I239" t="s">
        <v>15</v>
      </c>
      <c r="J239" t="s">
        <v>22</v>
      </c>
      <c r="K239">
        <v>5</v>
      </c>
    </row>
    <row r="240" spans="1:11" x14ac:dyDescent="0.25">
      <c r="A240">
        <v>13</v>
      </c>
      <c r="B240" t="s">
        <v>654</v>
      </c>
      <c r="C240" t="s">
        <v>73</v>
      </c>
      <c r="D240" t="s">
        <v>19</v>
      </c>
      <c r="E240" t="s">
        <v>655</v>
      </c>
      <c r="F240" t="s">
        <v>656</v>
      </c>
      <c r="G240" s="2">
        <v>45835</v>
      </c>
      <c r="H240" s="2">
        <v>45839</v>
      </c>
      <c r="I240" t="s">
        <v>15</v>
      </c>
      <c r="J240" t="s">
        <v>28</v>
      </c>
      <c r="K240">
        <v>8</v>
      </c>
    </row>
    <row r="241" spans="1:11" x14ac:dyDescent="0.25">
      <c r="A241">
        <v>13</v>
      </c>
      <c r="B241" t="s">
        <v>657</v>
      </c>
      <c r="C241" t="s">
        <v>24</v>
      </c>
      <c r="D241" t="s">
        <v>25</v>
      </c>
      <c r="E241" t="s">
        <v>658</v>
      </c>
      <c r="F241" t="s">
        <v>250</v>
      </c>
      <c r="G241" s="2">
        <v>45836</v>
      </c>
      <c r="H241" s="2">
        <v>45837</v>
      </c>
      <c r="I241" t="s">
        <v>15</v>
      </c>
      <c r="J241" t="s">
        <v>22</v>
      </c>
      <c r="K241">
        <v>5</v>
      </c>
    </row>
    <row r="242" spans="1:11" x14ac:dyDescent="0.25">
      <c r="A242">
        <v>13</v>
      </c>
      <c r="B242" t="s">
        <v>659</v>
      </c>
      <c r="C242" t="s">
        <v>86</v>
      </c>
      <c r="D242" t="s">
        <v>25</v>
      </c>
      <c r="E242" t="s">
        <v>660</v>
      </c>
      <c r="F242" t="s">
        <v>661</v>
      </c>
      <c r="G242" s="2">
        <v>45836</v>
      </c>
      <c r="H242" s="2">
        <v>45838</v>
      </c>
      <c r="I242" t="s">
        <v>15</v>
      </c>
      <c r="J242" t="s">
        <v>28</v>
      </c>
      <c r="K242">
        <v>3</v>
      </c>
    </row>
    <row r="243" spans="1:11" x14ac:dyDescent="0.25">
      <c r="A243">
        <v>13</v>
      </c>
      <c r="B243" t="s">
        <v>662</v>
      </c>
      <c r="C243" t="s">
        <v>40</v>
      </c>
      <c r="D243" t="s">
        <v>41</v>
      </c>
      <c r="E243" t="s">
        <v>663</v>
      </c>
      <c r="F243" t="s">
        <v>172</v>
      </c>
      <c r="G243" s="2">
        <v>45837</v>
      </c>
      <c r="H243" s="2">
        <v>45842</v>
      </c>
      <c r="I243" t="s">
        <v>15</v>
      </c>
      <c r="J243" t="s">
        <v>54</v>
      </c>
      <c r="K243">
        <v>8</v>
      </c>
    </row>
    <row r="244" spans="1:11" x14ac:dyDescent="0.25">
      <c r="A244">
        <v>13</v>
      </c>
      <c r="B244" t="s">
        <v>664</v>
      </c>
      <c r="C244" t="s">
        <v>36</v>
      </c>
      <c r="D244" t="s">
        <v>12</v>
      </c>
      <c r="E244" t="s">
        <v>665</v>
      </c>
      <c r="F244" t="s">
        <v>666</v>
      </c>
      <c r="G244" s="2">
        <v>45837</v>
      </c>
      <c r="H244" s="2">
        <v>45838</v>
      </c>
      <c r="I244" t="s">
        <v>15</v>
      </c>
      <c r="J244" t="s">
        <v>22</v>
      </c>
      <c r="K244">
        <v>3</v>
      </c>
    </row>
    <row r="245" spans="1:11" x14ac:dyDescent="0.25">
      <c r="A245">
        <v>13</v>
      </c>
      <c r="B245" t="s">
        <v>667</v>
      </c>
      <c r="C245" t="s">
        <v>86</v>
      </c>
      <c r="D245" t="s">
        <v>25</v>
      </c>
      <c r="E245" t="s">
        <v>668</v>
      </c>
      <c r="F245" t="s">
        <v>669</v>
      </c>
      <c r="G245" s="2">
        <v>45838</v>
      </c>
      <c r="H245" s="2">
        <v>45840</v>
      </c>
      <c r="I245" t="s">
        <v>15</v>
      </c>
      <c r="J245" t="s">
        <v>22</v>
      </c>
      <c r="K245">
        <v>3</v>
      </c>
    </row>
    <row r="246" spans="1:11" x14ac:dyDescent="0.25">
      <c r="A246">
        <v>13</v>
      </c>
      <c r="B246" t="s">
        <v>670</v>
      </c>
      <c r="C246" t="s">
        <v>45</v>
      </c>
      <c r="D246" t="s">
        <v>41</v>
      </c>
      <c r="E246" t="s">
        <v>180</v>
      </c>
      <c r="F246" t="s">
        <v>491</v>
      </c>
      <c r="G246" s="2">
        <v>45838</v>
      </c>
      <c r="H246" s="2">
        <v>45841</v>
      </c>
      <c r="I246" t="s">
        <v>15</v>
      </c>
      <c r="J246" t="s">
        <v>54</v>
      </c>
      <c r="K246">
        <v>5</v>
      </c>
    </row>
    <row r="247" spans="1:11" x14ac:dyDescent="0.25">
      <c r="A247">
        <v>13</v>
      </c>
      <c r="B247" t="s">
        <v>671</v>
      </c>
      <c r="C247" t="s">
        <v>30</v>
      </c>
      <c r="D247" t="s">
        <v>31</v>
      </c>
      <c r="E247" t="s">
        <v>672</v>
      </c>
      <c r="F247" t="s">
        <v>673</v>
      </c>
      <c r="G247" s="2">
        <v>45838</v>
      </c>
      <c r="H247" s="2">
        <v>45840</v>
      </c>
      <c r="I247" t="s">
        <v>15</v>
      </c>
      <c r="J247" t="s">
        <v>54</v>
      </c>
      <c r="K247">
        <v>5</v>
      </c>
    </row>
    <row r="248" spans="1:11" x14ac:dyDescent="0.25">
      <c r="A248">
        <v>13</v>
      </c>
      <c r="B248" t="s">
        <v>674</v>
      </c>
      <c r="C248" t="s">
        <v>86</v>
      </c>
      <c r="D248" t="s">
        <v>25</v>
      </c>
      <c r="E248" t="s">
        <v>410</v>
      </c>
      <c r="F248" t="s">
        <v>50</v>
      </c>
      <c r="G248" s="2">
        <v>45838</v>
      </c>
      <c r="H248" s="2">
        <v>45840</v>
      </c>
      <c r="I248" t="s">
        <v>15</v>
      </c>
      <c r="J248" t="s">
        <v>54</v>
      </c>
      <c r="K248">
        <v>3</v>
      </c>
    </row>
    <row r="249" spans="1:11" x14ac:dyDescent="0.25">
      <c r="A249">
        <v>13</v>
      </c>
      <c r="B249" t="s">
        <v>675</v>
      </c>
      <c r="C249" t="s">
        <v>24</v>
      </c>
      <c r="D249" t="s">
        <v>25</v>
      </c>
      <c r="E249" t="s">
        <v>102</v>
      </c>
      <c r="F249" t="s">
        <v>50</v>
      </c>
      <c r="G249" s="2">
        <v>45839</v>
      </c>
      <c r="H249" s="2">
        <v>45840</v>
      </c>
      <c r="I249" t="s">
        <v>15</v>
      </c>
      <c r="J249" t="s">
        <v>16</v>
      </c>
      <c r="K249">
        <v>3</v>
      </c>
    </row>
    <row r="250" spans="1:11" x14ac:dyDescent="0.25">
      <c r="A250">
        <v>13</v>
      </c>
      <c r="B250" t="s">
        <v>676</v>
      </c>
      <c r="C250" t="s">
        <v>18</v>
      </c>
      <c r="D250" t="s">
        <v>19</v>
      </c>
      <c r="E250" t="s">
        <v>677</v>
      </c>
      <c r="F250" t="s">
        <v>227</v>
      </c>
      <c r="G250" s="2">
        <v>45839</v>
      </c>
      <c r="H250" s="2">
        <v>45842</v>
      </c>
      <c r="I250" t="s">
        <v>15</v>
      </c>
      <c r="J250" t="s">
        <v>28</v>
      </c>
      <c r="K250">
        <v>5</v>
      </c>
    </row>
    <row r="251" spans="1:11" x14ac:dyDescent="0.25">
      <c r="A251">
        <v>14</v>
      </c>
      <c r="B251" t="s">
        <v>678</v>
      </c>
      <c r="C251" t="s">
        <v>40</v>
      </c>
      <c r="D251" t="s">
        <v>41</v>
      </c>
      <c r="E251" t="s">
        <v>679</v>
      </c>
      <c r="F251" t="s">
        <v>347</v>
      </c>
      <c r="G251" s="2">
        <v>45845</v>
      </c>
      <c r="H251" s="2">
        <v>45849</v>
      </c>
      <c r="I251" t="s">
        <v>15</v>
      </c>
      <c r="J251" t="s">
        <v>16</v>
      </c>
      <c r="K251">
        <v>8</v>
      </c>
    </row>
    <row r="252" spans="1:11" x14ac:dyDescent="0.25">
      <c r="A252">
        <v>14</v>
      </c>
      <c r="B252" t="s">
        <v>680</v>
      </c>
      <c r="C252" t="s">
        <v>11</v>
      </c>
      <c r="D252" t="s">
        <v>12</v>
      </c>
      <c r="E252" t="s">
        <v>681</v>
      </c>
      <c r="F252" t="s">
        <v>682</v>
      </c>
      <c r="G252" s="2">
        <v>45846</v>
      </c>
      <c r="H252" s="2">
        <v>45849</v>
      </c>
      <c r="I252" t="s">
        <v>15</v>
      </c>
      <c r="J252" t="s">
        <v>28</v>
      </c>
      <c r="K252">
        <v>5</v>
      </c>
    </row>
    <row r="253" spans="1:11" x14ac:dyDescent="0.25">
      <c r="A253">
        <v>14</v>
      </c>
      <c r="B253" t="s">
        <v>683</v>
      </c>
      <c r="C253" t="s">
        <v>73</v>
      </c>
      <c r="D253" t="s">
        <v>19</v>
      </c>
      <c r="E253" t="s">
        <v>684</v>
      </c>
      <c r="F253" t="s">
        <v>685</v>
      </c>
      <c r="G253" s="2">
        <v>45846</v>
      </c>
      <c r="H253" s="2">
        <v>45848</v>
      </c>
      <c r="I253" t="s">
        <v>15</v>
      </c>
      <c r="J253" t="s">
        <v>54</v>
      </c>
      <c r="K253">
        <v>3</v>
      </c>
    </row>
    <row r="254" spans="1:11" x14ac:dyDescent="0.25">
      <c r="A254">
        <v>14</v>
      </c>
      <c r="B254" t="s">
        <v>686</v>
      </c>
      <c r="C254" t="s">
        <v>56</v>
      </c>
      <c r="D254" t="s">
        <v>41</v>
      </c>
      <c r="E254" t="s">
        <v>687</v>
      </c>
      <c r="F254" t="s">
        <v>480</v>
      </c>
      <c r="G254" s="2">
        <v>45847</v>
      </c>
      <c r="H254" s="2">
        <v>45848</v>
      </c>
      <c r="I254" t="s">
        <v>15</v>
      </c>
      <c r="J254" t="s">
        <v>28</v>
      </c>
      <c r="K254">
        <v>3</v>
      </c>
    </row>
    <row r="255" spans="1:11" x14ac:dyDescent="0.25">
      <c r="A255">
        <v>14</v>
      </c>
      <c r="B255" t="s">
        <v>688</v>
      </c>
      <c r="C255" t="s">
        <v>24</v>
      </c>
      <c r="D255" t="s">
        <v>25</v>
      </c>
      <c r="E255" t="s">
        <v>384</v>
      </c>
      <c r="F255" t="s">
        <v>385</v>
      </c>
      <c r="G255" s="2">
        <v>45847</v>
      </c>
      <c r="H255" s="2">
        <v>45850</v>
      </c>
      <c r="I255" t="s">
        <v>15</v>
      </c>
      <c r="J255" t="s">
        <v>28</v>
      </c>
      <c r="K255">
        <v>5</v>
      </c>
    </row>
    <row r="256" spans="1:11" x14ac:dyDescent="0.25">
      <c r="A256">
        <v>14</v>
      </c>
      <c r="B256" t="s">
        <v>689</v>
      </c>
      <c r="C256" t="s">
        <v>45</v>
      </c>
      <c r="D256" t="s">
        <v>41</v>
      </c>
      <c r="E256" t="s">
        <v>690</v>
      </c>
      <c r="F256" t="s">
        <v>58</v>
      </c>
      <c r="G256" s="2">
        <v>45847</v>
      </c>
      <c r="H256" s="2">
        <v>45848</v>
      </c>
      <c r="I256" t="s">
        <v>15</v>
      </c>
      <c r="J256" t="s">
        <v>34</v>
      </c>
      <c r="K256">
        <v>5</v>
      </c>
    </row>
    <row r="257" spans="1:11" x14ac:dyDescent="0.25">
      <c r="A257">
        <v>14</v>
      </c>
      <c r="B257" t="s">
        <v>691</v>
      </c>
      <c r="C257" t="s">
        <v>30</v>
      </c>
      <c r="D257" t="s">
        <v>31</v>
      </c>
      <c r="E257" t="s">
        <v>692</v>
      </c>
      <c r="F257" t="s">
        <v>693</v>
      </c>
      <c r="G257" s="2">
        <v>45847</v>
      </c>
      <c r="H257" s="2">
        <v>45851</v>
      </c>
      <c r="I257" t="s">
        <v>15</v>
      </c>
      <c r="J257" t="s">
        <v>28</v>
      </c>
      <c r="K257">
        <v>8</v>
      </c>
    </row>
    <row r="258" spans="1:11" x14ac:dyDescent="0.25">
      <c r="A258">
        <v>14</v>
      </c>
      <c r="B258" t="s">
        <v>694</v>
      </c>
      <c r="C258" t="s">
        <v>18</v>
      </c>
      <c r="D258" t="s">
        <v>19</v>
      </c>
      <c r="E258" t="s">
        <v>309</v>
      </c>
      <c r="F258" t="s">
        <v>695</v>
      </c>
      <c r="G258" s="2">
        <v>45847</v>
      </c>
      <c r="H258" s="2">
        <v>45849</v>
      </c>
      <c r="I258" t="s">
        <v>15</v>
      </c>
      <c r="J258" t="s">
        <v>34</v>
      </c>
      <c r="K258">
        <v>5</v>
      </c>
    </row>
    <row r="259" spans="1:11" x14ac:dyDescent="0.25">
      <c r="A259">
        <v>14</v>
      </c>
      <c r="B259" t="s">
        <v>696</v>
      </c>
      <c r="C259" t="s">
        <v>45</v>
      </c>
      <c r="D259" t="s">
        <v>41</v>
      </c>
      <c r="E259" t="s">
        <v>370</v>
      </c>
      <c r="F259" t="s">
        <v>697</v>
      </c>
      <c r="G259" s="2">
        <v>45848</v>
      </c>
      <c r="H259" s="2">
        <v>45849</v>
      </c>
      <c r="I259" t="s">
        <v>15</v>
      </c>
      <c r="J259" t="s">
        <v>34</v>
      </c>
      <c r="K259">
        <v>3</v>
      </c>
    </row>
    <row r="260" spans="1:11" x14ac:dyDescent="0.25">
      <c r="A260">
        <v>14</v>
      </c>
      <c r="B260" t="s">
        <v>698</v>
      </c>
      <c r="C260" t="s">
        <v>63</v>
      </c>
      <c r="D260" t="s">
        <v>25</v>
      </c>
      <c r="E260" t="s">
        <v>699</v>
      </c>
      <c r="F260" t="s">
        <v>700</v>
      </c>
      <c r="G260" s="2">
        <v>45848</v>
      </c>
      <c r="H260" s="2">
        <v>45850</v>
      </c>
      <c r="I260" t="s">
        <v>15</v>
      </c>
      <c r="J260" t="s">
        <v>34</v>
      </c>
      <c r="K260">
        <v>3</v>
      </c>
    </row>
    <row r="261" spans="1:11" x14ac:dyDescent="0.25">
      <c r="A261">
        <v>14</v>
      </c>
      <c r="B261" t="s">
        <v>701</v>
      </c>
      <c r="C261" t="s">
        <v>63</v>
      </c>
      <c r="D261" t="s">
        <v>25</v>
      </c>
      <c r="E261" t="s">
        <v>702</v>
      </c>
      <c r="F261" t="s">
        <v>703</v>
      </c>
      <c r="G261" s="2">
        <v>45849</v>
      </c>
      <c r="H261" s="2">
        <v>45852</v>
      </c>
      <c r="I261" t="s">
        <v>15</v>
      </c>
      <c r="J261" t="s">
        <v>22</v>
      </c>
      <c r="K261">
        <v>5</v>
      </c>
    </row>
    <row r="262" spans="1:11" x14ac:dyDescent="0.25">
      <c r="A262">
        <v>14</v>
      </c>
      <c r="B262" t="s">
        <v>704</v>
      </c>
      <c r="C262" t="s">
        <v>56</v>
      </c>
      <c r="D262" t="s">
        <v>41</v>
      </c>
      <c r="E262" t="s">
        <v>439</v>
      </c>
      <c r="F262" t="s">
        <v>440</v>
      </c>
      <c r="G262" s="2">
        <v>45849</v>
      </c>
      <c r="H262" s="2">
        <v>45852</v>
      </c>
      <c r="I262" t="s">
        <v>15</v>
      </c>
      <c r="J262" t="s">
        <v>54</v>
      </c>
      <c r="K262">
        <v>5</v>
      </c>
    </row>
    <row r="263" spans="1:11" x14ac:dyDescent="0.25">
      <c r="A263">
        <v>14</v>
      </c>
      <c r="B263" t="s">
        <v>705</v>
      </c>
      <c r="C263" t="s">
        <v>18</v>
      </c>
      <c r="D263" t="s">
        <v>19</v>
      </c>
      <c r="E263" t="s">
        <v>442</v>
      </c>
      <c r="F263" t="s">
        <v>706</v>
      </c>
      <c r="G263" s="2">
        <v>45850</v>
      </c>
      <c r="H263" s="2">
        <v>45852</v>
      </c>
      <c r="I263" t="s">
        <v>15</v>
      </c>
      <c r="J263" t="s">
        <v>34</v>
      </c>
      <c r="K263">
        <v>3</v>
      </c>
    </row>
    <row r="264" spans="1:11" x14ac:dyDescent="0.25">
      <c r="A264">
        <v>14</v>
      </c>
      <c r="B264" t="s">
        <v>707</v>
      </c>
      <c r="C264" t="s">
        <v>73</v>
      </c>
      <c r="D264" t="s">
        <v>19</v>
      </c>
      <c r="E264" t="s">
        <v>708</v>
      </c>
      <c r="F264" t="s">
        <v>709</v>
      </c>
      <c r="G264" s="2">
        <v>45851</v>
      </c>
      <c r="H264" s="2">
        <v>45853</v>
      </c>
      <c r="I264" t="s">
        <v>15</v>
      </c>
      <c r="J264" t="s">
        <v>22</v>
      </c>
      <c r="K264">
        <v>5</v>
      </c>
    </row>
    <row r="265" spans="1:11" x14ac:dyDescent="0.25">
      <c r="A265">
        <v>14</v>
      </c>
      <c r="B265" t="s">
        <v>710</v>
      </c>
      <c r="C265" t="s">
        <v>11</v>
      </c>
      <c r="D265" t="s">
        <v>12</v>
      </c>
      <c r="E265" t="s">
        <v>711</v>
      </c>
      <c r="F265" t="s">
        <v>712</v>
      </c>
      <c r="G265" s="2">
        <v>45852</v>
      </c>
      <c r="H265" s="2">
        <v>45854</v>
      </c>
      <c r="I265" t="s">
        <v>15</v>
      </c>
      <c r="J265" t="s">
        <v>54</v>
      </c>
      <c r="K265">
        <v>5</v>
      </c>
    </row>
    <row r="266" spans="1:11" x14ac:dyDescent="0.25">
      <c r="A266">
        <v>14</v>
      </c>
      <c r="B266" t="s">
        <v>713</v>
      </c>
      <c r="C266" t="s">
        <v>36</v>
      </c>
      <c r="D266" t="s">
        <v>12</v>
      </c>
      <c r="E266" t="s">
        <v>206</v>
      </c>
      <c r="F266" t="s">
        <v>207</v>
      </c>
      <c r="G266" s="2">
        <v>45852</v>
      </c>
      <c r="H266" s="2">
        <v>45855</v>
      </c>
      <c r="I266" t="s">
        <v>15</v>
      </c>
      <c r="J266" t="s">
        <v>28</v>
      </c>
      <c r="K266">
        <v>5</v>
      </c>
    </row>
    <row r="267" spans="1:11" x14ac:dyDescent="0.25">
      <c r="A267">
        <v>14</v>
      </c>
      <c r="B267" t="s">
        <v>714</v>
      </c>
      <c r="C267" t="s">
        <v>86</v>
      </c>
      <c r="D267" t="s">
        <v>25</v>
      </c>
      <c r="E267" t="s">
        <v>715</v>
      </c>
      <c r="F267" t="s">
        <v>84</v>
      </c>
      <c r="G267" s="2">
        <v>45852</v>
      </c>
      <c r="H267" s="2">
        <v>45854</v>
      </c>
      <c r="I267" t="s">
        <v>15</v>
      </c>
      <c r="J267" t="s">
        <v>16</v>
      </c>
      <c r="K267">
        <v>5</v>
      </c>
    </row>
    <row r="268" spans="1:11" x14ac:dyDescent="0.25">
      <c r="A268">
        <v>14</v>
      </c>
      <c r="B268" t="s">
        <v>716</v>
      </c>
      <c r="C268" t="s">
        <v>24</v>
      </c>
      <c r="D268" t="s">
        <v>25</v>
      </c>
      <c r="E268" t="s">
        <v>717</v>
      </c>
      <c r="F268" t="s">
        <v>115</v>
      </c>
      <c r="G268" s="2">
        <v>45852</v>
      </c>
      <c r="H268" s="2">
        <v>45853</v>
      </c>
      <c r="I268" t="s">
        <v>15</v>
      </c>
      <c r="J268" t="s">
        <v>16</v>
      </c>
      <c r="K268">
        <v>3</v>
      </c>
    </row>
    <row r="269" spans="1:11" x14ac:dyDescent="0.25">
      <c r="A269">
        <v>14</v>
      </c>
      <c r="B269" t="s">
        <v>718</v>
      </c>
      <c r="C269" t="s">
        <v>36</v>
      </c>
      <c r="D269" t="s">
        <v>12</v>
      </c>
      <c r="E269" t="s">
        <v>719</v>
      </c>
      <c r="F269" t="s">
        <v>133</v>
      </c>
      <c r="G269" s="2">
        <v>45852</v>
      </c>
      <c r="H269" s="2">
        <v>45853</v>
      </c>
      <c r="I269" t="s">
        <v>15</v>
      </c>
      <c r="J269" t="s">
        <v>54</v>
      </c>
      <c r="K269">
        <v>3</v>
      </c>
    </row>
    <row r="270" spans="1:11" x14ac:dyDescent="0.25">
      <c r="A270">
        <v>14</v>
      </c>
      <c r="B270" t="s">
        <v>720</v>
      </c>
      <c r="C270" t="s">
        <v>86</v>
      </c>
      <c r="D270" t="s">
        <v>25</v>
      </c>
      <c r="E270" t="s">
        <v>493</v>
      </c>
      <c r="F270" t="s">
        <v>494</v>
      </c>
      <c r="G270" s="2">
        <v>45853</v>
      </c>
      <c r="H270" s="2">
        <v>45856</v>
      </c>
      <c r="I270" t="s">
        <v>15</v>
      </c>
      <c r="J270" t="s">
        <v>34</v>
      </c>
      <c r="K270">
        <v>5</v>
      </c>
    </row>
    <row r="271" spans="1:11" x14ac:dyDescent="0.25">
      <c r="A271">
        <v>15</v>
      </c>
      <c r="B271" t="s">
        <v>721</v>
      </c>
      <c r="C271" t="s">
        <v>86</v>
      </c>
      <c r="D271" t="s">
        <v>25</v>
      </c>
      <c r="E271" t="s">
        <v>493</v>
      </c>
      <c r="F271" t="s">
        <v>307</v>
      </c>
      <c r="G271" s="2">
        <v>45859</v>
      </c>
      <c r="H271" s="2">
        <v>45863</v>
      </c>
      <c r="I271" t="s">
        <v>15</v>
      </c>
      <c r="J271" t="s">
        <v>34</v>
      </c>
      <c r="K271">
        <v>8</v>
      </c>
    </row>
    <row r="272" spans="1:11" x14ac:dyDescent="0.25">
      <c r="A272">
        <v>15</v>
      </c>
      <c r="B272" t="s">
        <v>722</v>
      </c>
      <c r="C272" t="s">
        <v>24</v>
      </c>
      <c r="D272" t="s">
        <v>25</v>
      </c>
      <c r="E272" t="s">
        <v>723</v>
      </c>
      <c r="F272" t="s">
        <v>611</v>
      </c>
      <c r="G272" s="2">
        <v>45859</v>
      </c>
      <c r="H272" s="2">
        <v>45861</v>
      </c>
      <c r="I272" t="s">
        <v>15</v>
      </c>
      <c r="J272" t="s">
        <v>54</v>
      </c>
      <c r="K272">
        <v>5</v>
      </c>
    </row>
    <row r="273" spans="1:11" x14ac:dyDescent="0.25">
      <c r="A273">
        <v>15</v>
      </c>
      <c r="B273" t="s">
        <v>724</v>
      </c>
      <c r="C273" t="s">
        <v>40</v>
      </c>
      <c r="D273" t="s">
        <v>41</v>
      </c>
      <c r="E273" t="s">
        <v>218</v>
      </c>
      <c r="F273" t="s">
        <v>219</v>
      </c>
      <c r="G273" s="2">
        <v>45860</v>
      </c>
      <c r="H273" s="2">
        <v>45863</v>
      </c>
      <c r="I273" t="s">
        <v>15</v>
      </c>
      <c r="J273" t="s">
        <v>16</v>
      </c>
      <c r="K273">
        <v>5</v>
      </c>
    </row>
    <row r="274" spans="1:11" x14ac:dyDescent="0.25">
      <c r="A274">
        <v>15</v>
      </c>
      <c r="B274" t="s">
        <v>725</v>
      </c>
      <c r="C274" t="s">
        <v>56</v>
      </c>
      <c r="D274" t="s">
        <v>41</v>
      </c>
      <c r="E274" t="s">
        <v>261</v>
      </c>
      <c r="F274" t="s">
        <v>178</v>
      </c>
      <c r="G274" s="2">
        <v>45860</v>
      </c>
      <c r="H274" s="2">
        <v>45862</v>
      </c>
      <c r="I274" t="s">
        <v>15</v>
      </c>
      <c r="J274" t="s">
        <v>16</v>
      </c>
      <c r="K274">
        <v>5</v>
      </c>
    </row>
    <row r="275" spans="1:11" x14ac:dyDescent="0.25">
      <c r="A275">
        <v>15</v>
      </c>
      <c r="B275" t="s">
        <v>726</v>
      </c>
      <c r="C275" t="s">
        <v>24</v>
      </c>
      <c r="D275" t="s">
        <v>25</v>
      </c>
      <c r="E275" t="s">
        <v>727</v>
      </c>
      <c r="F275" t="s">
        <v>611</v>
      </c>
      <c r="G275" s="2">
        <v>45860</v>
      </c>
      <c r="H275" s="2">
        <v>45863</v>
      </c>
      <c r="I275" t="s">
        <v>15</v>
      </c>
      <c r="J275" t="s">
        <v>22</v>
      </c>
      <c r="K275">
        <v>5</v>
      </c>
    </row>
    <row r="276" spans="1:11" x14ac:dyDescent="0.25">
      <c r="A276">
        <v>15</v>
      </c>
      <c r="B276" t="s">
        <v>728</v>
      </c>
      <c r="C276" t="s">
        <v>36</v>
      </c>
      <c r="D276" t="s">
        <v>12</v>
      </c>
      <c r="E276" t="s">
        <v>729</v>
      </c>
      <c r="F276" t="s">
        <v>730</v>
      </c>
      <c r="G276" s="2">
        <v>45860</v>
      </c>
      <c r="H276" s="2">
        <v>45862</v>
      </c>
      <c r="I276" t="s">
        <v>15</v>
      </c>
      <c r="J276" t="s">
        <v>28</v>
      </c>
      <c r="K276">
        <v>5</v>
      </c>
    </row>
    <row r="277" spans="1:11" x14ac:dyDescent="0.25">
      <c r="A277">
        <v>15</v>
      </c>
      <c r="B277" t="s">
        <v>731</v>
      </c>
      <c r="C277" t="s">
        <v>63</v>
      </c>
      <c r="D277" t="s">
        <v>25</v>
      </c>
      <c r="E277" t="s">
        <v>200</v>
      </c>
      <c r="F277" t="s">
        <v>732</v>
      </c>
      <c r="G277" s="2">
        <v>45861</v>
      </c>
      <c r="H277" s="2">
        <v>45864</v>
      </c>
      <c r="I277" t="s">
        <v>15</v>
      </c>
      <c r="J277" t="s">
        <v>34</v>
      </c>
      <c r="K277">
        <v>5</v>
      </c>
    </row>
    <row r="278" spans="1:11" x14ac:dyDescent="0.25">
      <c r="A278">
        <v>15</v>
      </c>
      <c r="B278" t="s">
        <v>733</v>
      </c>
      <c r="C278" t="s">
        <v>73</v>
      </c>
      <c r="D278" t="s">
        <v>19</v>
      </c>
      <c r="E278" t="s">
        <v>734</v>
      </c>
      <c r="F278" t="s">
        <v>735</v>
      </c>
      <c r="G278" s="2">
        <v>45861</v>
      </c>
      <c r="H278" s="2">
        <v>45862</v>
      </c>
      <c r="I278" t="s">
        <v>15</v>
      </c>
      <c r="J278" t="s">
        <v>34</v>
      </c>
      <c r="K278">
        <v>3</v>
      </c>
    </row>
    <row r="279" spans="1:11" x14ac:dyDescent="0.25">
      <c r="A279">
        <v>15</v>
      </c>
      <c r="B279" t="s">
        <v>736</v>
      </c>
      <c r="C279" t="s">
        <v>45</v>
      </c>
      <c r="D279" t="s">
        <v>41</v>
      </c>
      <c r="E279" t="s">
        <v>737</v>
      </c>
      <c r="F279" t="s">
        <v>163</v>
      </c>
      <c r="G279" s="2">
        <v>45861</v>
      </c>
      <c r="H279" s="2">
        <v>45863</v>
      </c>
      <c r="I279" t="s">
        <v>15</v>
      </c>
      <c r="J279" t="s">
        <v>34</v>
      </c>
      <c r="K279">
        <v>3</v>
      </c>
    </row>
    <row r="280" spans="1:11" x14ac:dyDescent="0.25">
      <c r="A280">
        <v>15</v>
      </c>
      <c r="B280" t="s">
        <v>738</v>
      </c>
      <c r="C280" t="s">
        <v>56</v>
      </c>
      <c r="D280" t="s">
        <v>41</v>
      </c>
      <c r="E280" t="s">
        <v>739</v>
      </c>
      <c r="F280" t="s">
        <v>204</v>
      </c>
      <c r="G280" s="2">
        <v>45862</v>
      </c>
      <c r="H280" s="2">
        <v>45864</v>
      </c>
      <c r="I280" t="s">
        <v>15</v>
      </c>
      <c r="J280" t="s">
        <v>16</v>
      </c>
      <c r="K280">
        <v>5</v>
      </c>
    </row>
    <row r="281" spans="1:11" x14ac:dyDescent="0.25">
      <c r="A281">
        <v>15</v>
      </c>
      <c r="B281" t="s">
        <v>740</v>
      </c>
      <c r="C281" t="s">
        <v>18</v>
      </c>
      <c r="D281" t="s">
        <v>19</v>
      </c>
      <c r="E281" t="s">
        <v>741</v>
      </c>
      <c r="F281" t="s">
        <v>742</v>
      </c>
      <c r="G281" s="2">
        <v>45863</v>
      </c>
      <c r="H281" s="2">
        <v>45864</v>
      </c>
      <c r="I281" t="s">
        <v>15</v>
      </c>
      <c r="J281" t="s">
        <v>34</v>
      </c>
      <c r="K281">
        <v>3</v>
      </c>
    </row>
    <row r="282" spans="1:11" x14ac:dyDescent="0.25">
      <c r="A282">
        <v>15</v>
      </c>
      <c r="B282" t="s">
        <v>743</v>
      </c>
      <c r="C282" t="s">
        <v>30</v>
      </c>
      <c r="D282" t="s">
        <v>31</v>
      </c>
      <c r="E282" t="s">
        <v>744</v>
      </c>
      <c r="F282" t="s">
        <v>745</v>
      </c>
      <c r="G282" s="2">
        <v>45863</v>
      </c>
      <c r="H282" s="2">
        <v>45864</v>
      </c>
      <c r="I282" t="s">
        <v>15</v>
      </c>
      <c r="J282" t="s">
        <v>28</v>
      </c>
      <c r="K282">
        <v>5</v>
      </c>
    </row>
    <row r="283" spans="1:11" x14ac:dyDescent="0.25">
      <c r="A283">
        <v>15</v>
      </c>
      <c r="B283" t="s">
        <v>746</v>
      </c>
      <c r="C283" t="s">
        <v>73</v>
      </c>
      <c r="D283" t="s">
        <v>19</v>
      </c>
      <c r="E283" t="s">
        <v>747</v>
      </c>
      <c r="F283" t="s">
        <v>748</v>
      </c>
      <c r="G283" s="2">
        <v>45864</v>
      </c>
      <c r="H283" s="2">
        <v>45865</v>
      </c>
      <c r="I283" t="s">
        <v>15</v>
      </c>
      <c r="J283" t="s">
        <v>28</v>
      </c>
      <c r="K283">
        <v>5</v>
      </c>
    </row>
    <row r="284" spans="1:11" x14ac:dyDescent="0.25">
      <c r="A284">
        <v>15</v>
      </c>
      <c r="B284" t="s">
        <v>749</v>
      </c>
      <c r="C284" t="s">
        <v>11</v>
      </c>
      <c r="D284" t="s">
        <v>12</v>
      </c>
      <c r="E284" t="s">
        <v>750</v>
      </c>
      <c r="F284" t="s">
        <v>14</v>
      </c>
      <c r="G284" s="2">
        <v>45864</v>
      </c>
      <c r="H284" s="2">
        <v>45866</v>
      </c>
      <c r="I284" t="s">
        <v>15</v>
      </c>
      <c r="J284" t="s">
        <v>28</v>
      </c>
      <c r="K284">
        <v>8</v>
      </c>
    </row>
    <row r="285" spans="1:11" x14ac:dyDescent="0.25">
      <c r="A285">
        <v>15</v>
      </c>
      <c r="B285" t="s">
        <v>751</v>
      </c>
      <c r="C285" t="s">
        <v>18</v>
      </c>
      <c r="D285" t="s">
        <v>19</v>
      </c>
      <c r="E285" t="s">
        <v>283</v>
      </c>
      <c r="F285" t="s">
        <v>284</v>
      </c>
      <c r="G285" s="2">
        <v>45866</v>
      </c>
      <c r="H285" s="2">
        <v>45868</v>
      </c>
      <c r="I285" t="s">
        <v>15</v>
      </c>
      <c r="J285" t="s">
        <v>34</v>
      </c>
      <c r="K285">
        <v>5</v>
      </c>
    </row>
    <row r="286" spans="1:11" x14ac:dyDescent="0.25">
      <c r="A286">
        <v>15</v>
      </c>
      <c r="B286" t="s">
        <v>752</v>
      </c>
      <c r="C286" t="s">
        <v>36</v>
      </c>
      <c r="D286" t="s">
        <v>12</v>
      </c>
      <c r="E286" t="s">
        <v>753</v>
      </c>
      <c r="F286" t="s">
        <v>754</v>
      </c>
      <c r="G286" s="2">
        <v>45866</v>
      </c>
      <c r="H286" s="2">
        <v>45867</v>
      </c>
      <c r="I286" t="s">
        <v>15</v>
      </c>
      <c r="J286" t="s">
        <v>34</v>
      </c>
      <c r="K286">
        <v>3</v>
      </c>
    </row>
    <row r="287" spans="1:11" x14ac:dyDescent="0.25">
      <c r="A287">
        <v>15</v>
      </c>
      <c r="B287" t="s">
        <v>755</v>
      </c>
      <c r="C287" t="s">
        <v>30</v>
      </c>
      <c r="D287" t="s">
        <v>31</v>
      </c>
      <c r="E287" t="s">
        <v>756</v>
      </c>
      <c r="F287" t="s">
        <v>757</v>
      </c>
      <c r="G287" s="2">
        <v>45867</v>
      </c>
      <c r="H287" s="2">
        <v>45869</v>
      </c>
      <c r="I287" t="s">
        <v>15</v>
      </c>
      <c r="J287" t="s">
        <v>16</v>
      </c>
      <c r="K287">
        <v>5</v>
      </c>
    </row>
    <row r="288" spans="1:11" x14ac:dyDescent="0.25">
      <c r="A288">
        <v>15</v>
      </c>
      <c r="B288" t="s">
        <v>758</v>
      </c>
      <c r="C288" t="s">
        <v>40</v>
      </c>
      <c r="D288" t="s">
        <v>41</v>
      </c>
      <c r="E288" t="s">
        <v>759</v>
      </c>
      <c r="F288" t="s">
        <v>760</v>
      </c>
      <c r="G288" s="2">
        <v>45867</v>
      </c>
      <c r="H288" s="2">
        <v>45868</v>
      </c>
      <c r="I288" t="s">
        <v>15</v>
      </c>
      <c r="J288" t="s">
        <v>54</v>
      </c>
      <c r="K288">
        <v>3</v>
      </c>
    </row>
    <row r="289" spans="1:11" x14ac:dyDescent="0.25">
      <c r="A289">
        <v>15</v>
      </c>
      <c r="B289" t="s">
        <v>761</v>
      </c>
      <c r="C289" t="s">
        <v>45</v>
      </c>
      <c r="D289" t="s">
        <v>41</v>
      </c>
      <c r="E289" t="s">
        <v>558</v>
      </c>
      <c r="F289" t="s">
        <v>301</v>
      </c>
      <c r="G289" s="2">
        <v>45867</v>
      </c>
      <c r="H289" s="2">
        <v>45868</v>
      </c>
      <c r="I289" t="s">
        <v>15</v>
      </c>
      <c r="J289" t="s">
        <v>54</v>
      </c>
      <c r="K289">
        <v>5</v>
      </c>
    </row>
    <row r="290" spans="1:11" x14ac:dyDescent="0.25">
      <c r="A290">
        <v>15</v>
      </c>
      <c r="B290" t="s">
        <v>762</v>
      </c>
      <c r="C290" t="s">
        <v>63</v>
      </c>
      <c r="D290" t="s">
        <v>25</v>
      </c>
      <c r="E290" t="s">
        <v>763</v>
      </c>
      <c r="F290" t="s">
        <v>764</v>
      </c>
      <c r="G290" s="2">
        <v>45869</v>
      </c>
      <c r="H290" s="2">
        <v>45870</v>
      </c>
      <c r="I290" t="s">
        <v>15</v>
      </c>
      <c r="J290" t="s">
        <v>54</v>
      </c>
      <c r="K290">
        <v>3</v>
      </c>
    </row>
    <row r="291" spans="1:11" x14ac:dyDescent="0.25">
      <c r="A291">
        <v>16</v>
      </c>
      <c r="B291" t="s">
        <v>765</v>
      </c>
      <c r="C291" t="s">
        <v>45</v>
      </c>
      <c r="D291" t="s">
        <v>41</v>
      </c>
      <c r="E291" t="s">
        <v>67</v>
      </c>
      <c r="F291" t="s">
        <v>94</v>
      </c>
      <c r="G291" s="2">
        <v>45873</v>
      </c>
      <c r="H291" s="2">
        <v>45874</v>
      </c>
      <c r="I291" t="s">
        <v>15</v>
      </c>
      <c r="J291" t="s">
        <v>28</v>
      </c>
      <c r="K291">
        <v>3</v>
      </c>
    </row>
    <row r="292" spans="1:11" x14ac:dyDescent="0.25">
      <c r="A292">
        <v>16</v>
      </c>
      <c r="B292" t="s">
        <v>766</v>
      </c>
      <c r="C292" t="s">
        <v>40</v>
      </c>
      <c r="D292" t="s">
        <v>41</v>
      </c>
      <c r="E292" t="s">
        <v>767</v>
      </c>
      <c r="F292" t="s">
        <v>224</v>
      </c>
      <c r="G292" s="2">
        <v>45873</v>
      </c>
      <c r="H292" s="2">
        <v>45874</v>
      </c>
      <c r="I292" t="s">
        <v>15</v>
      </c>
      <c r="J292" t="s">
        <v>54</v>
      </c>
      <c r="K292">
        <v>3</v>
      </c>
    </row>
    <row r="293" spans="1:11" x14ac:dyDescent="0.25">
      <c r="A293">
        <v>16</v>
      </c>
      <c r="B293" t="s">
        <v>768</v>
      </c>
      <c r="C293" t="s">
        <v>24</v>
      </c>
      <c r="D293" t="s">
        <v>25</v>
      </c>
      <c r="E293" t="s">
        <v>769</v>
      </c>
      <c r="F293" t="s">
        <v>358</v>
      </c>
      <c r="G293" s="2">
        <v>45874</v>
      </c>
      <c r="H293" s="2">
        <v>45875</v>
      </c>
      <c r="I293" t="s">
        <v>15</v>
      </c>
      <c r="J293" t="s">
        <v>34</v>
      </c>
      <c r="K293">
        <v>3</v>
      </c>
    </row>
    <row r="294" spans="1:11" x14ac:dyDescent="0.25">
      <c r="A294">
        <v>16</v>
      </c>
      <c r="B294" t="s">
        <v>770</v>
      </c>
      <c r="C294" t="s">
        <v>86</v>
      </c>
      <c r="D294" t="s">
        <v>25</v>
      </c>
      <c r="E294" t="s">
        <v>771</v>
      </c>
      <c r="F294" t="s">
        <v>772</v>
      </c>
      <c r="G294" s="2">
        <v>45874</v>
      </c>
      <c r="H294" s="2">
        <v>45878</v>
      </c>
      <c r="I294" t="s">
        <v>15</v>
      </c>
      <c r="J294" t="s">
        <v>54</v>
      </c>
      <c r="K294">
        <v>8</v>
      </c>
    </row>
    <row r="295" spans="1:11" x14ac:dyDescent="0.25">
      <c r="A295">
        <v>16</v>
      </c>
      <c r="B295" t="s">
        <v>773</v>
      </c>
      <c r="C295" t="s">
        <v>30</v>
      </c>
      <c r="D295" t="s">
        <v>31</v>
      </c>
      <c r="E295" t="s">
        <v>774</v>
      </c>
      <c r="F295" t="s">
        <v>775</v>
      </c>
      <c r="G295" s="2">
        <v>45875</v>
      </c>
      <c r="H295" s="2">
        <v>45878</v>
      </c>
      <c r="I295" t="s">
        <v>15</v>
      </c>
      <c r="J295" t="s">
        <v>16</v>
      </c>
      <c r="K295">
        <v>5</v>
      </c>
    </row>
    <row r="296" spans="1:11" x14ac:dyDescent="0.25">
      <c r="A296">
        <v>16</v>
      </c>
      <c r="B296" t="s">
        <v>776</v>
      </c>
      <c r="C296" t="s">
        <v>24</v>
      </c>
      <c r="D296" t="s">
        <v>25</v>
      </c>
      <c r="E296" t="s">
        <v>168</v>
      </c>
      <c r="F296" t="s">
        <v>777</v>
      </c>
      <c r="G296" s="2">
        <v>45875</v>
      </c>
      <c r="H296" s="2">
        <v>45877</v>
      </c>
      <c r="I296" t="s">
        <v>15</v>
      </c>
      <c r="J296" t="s">
        <v>28</v>
      </c>
      <c r="K296">
        <v>3</v>
      </c>
    </row>
    <row r="297" spans="1:11" x14ac:dyDescent="0.25">
      <c r="A297">
        <v>16</v>
      </c>
      <c r="B297" t="s">
        <v>778</v>
      </c>
      <c r="C297" t="s">
        <v>40</v>
      </c>
      <c r="D297" t="s">
        <v>41</v>
      </c>
      <c r="E297" t="s">
        <v>779</v>
      </c>
      <c r="F297" t="s">
        <v>780</v>
      </c>
      <c r="G297" s="2">
        <v>45876</v>
      </c>
      <c r="H297" s="2">
        <v>45879</v>
      </c>
      <c r="I297" t="s">
        <v>15</v>
      </c>
      <c r="J297" t="s">
        <v>22</v>
      </c>
      <c r="K297">
        <v>5</v>
      </c>
    </row>
    <row r="298" spans="1:11" x14ac:dyDescent="0.25">
      <c r="A298">
        <v>16</v>
      </c>
      <c r="B298" t="s">
        <v>781</v>
      </c>
      <c r="C298" t="s">
        <v>63</v>
      </c>
      <c r="D298" t="s">
        <v>25</v>
      </c>
      <c r="E298" t="s">
        <v>782</v>
      </c>
      <c r="F298" t="s">
        <v>783</v>
      </c>
      <c r="G298" s="2">
        <v>45876</v>
      </c>
      <c r="H298" s="2">
        <v>45877</v>
      </c>
      <c r="I298" t="s">
        <v>15</v>
      </c>
      <c r="J298" t="s">
        <v>34</v>
      </c>
      <c r="K298">
        <v>3</v>
      </c>
    </row>
    <row r="299" spans="1:11" x14ac:dyDescent="0.25">
      <c r="A299">
        <v>16</v>
      </c>
      <c r="B299" t="s">
        <v>784</v>
      </c>
      <c r="C299" t="s">
        <v>18</v>
      </c>
      <c r="D299" t="s">
        <v>19</v>
      </c>
      <c r="E299" t="s">
        <v>785</v>
      </c>
      <c r="F299" t="s">
        <v>786</v>
      </c>
      <c r="G299" s="2">
        <v>45877</v>
      </c>
      <c r="H299" s="2">
        <v>45881</v>
      </c>
      <c r="I299" t="s">
        <v>15</v>
      </c>
      <c r="J299" t="s">
        <v>22</v>
      </c>
      <c r="K299">
        <v>8</v>
      </c>
    </row>
    <row r="300" spans="1:11" x14ac:dyDescent="0.25">
      <c r="A300">
        <v>16</v>
      </c>
      <c r="B300" t="s">
        <v>787</v>
      </c>
      <c r="C300" t="s">
        <v>11</v>
      </c>
      <c r="D300" t="s">
        <v>12</v>
      </c>
      <c r="E300" t="s">
        <v>788</v>
      </c>
      <c r="F300" t="s">
        <v>270</v>
      </c>
      <c r="G300" s="2">
        <v>45878</v>
      </c>
      <c r="H300" s="2">
        <v>45881</v>
      </c>
      <c r="I300" t="s">
        <v>15</v>
      </c>
      <c r="J300" t="s">
        <v>16</v>
      </c>
      <c r="K300">
        <v>5</v>
      </c>
    </row>
    <row r="301" spans="1:11" x14ac:dyDescent="0.25">
      <c r="A301">
        <v>16</v>
      </c>
      <c r="B301" t="s">
        <v>789</v>
      </c>
      <c r="C301" t="s">
        <v>36</v>
      </c>
      <c r="D301" t="s">
        <v>12</v>
      </c>
      <c r="E301" t="s">
        <v>790</v>
      </c>
      <c r="F301" t="s">
        <v>791</v>
      </c>
      <c r="G301" s="2">
        <v>45878</v>
      </c>
      <c r="H301" s="2">
        <v>45882</v>
      </c>
      <c r="I301" t="s">
        <v>15</v>
      </c>
      <c r="J301" t="s">
        <v>16</v>
      </c>
      <c r="K301">
        <v>8</v>
      </c>
    </row>
    <row r="302" spans="1:11" x14ac:dyDescent="0.25">
      <c r="A302">
        <v>16</v>
      </c>
      <c r="B302" t="s">
        <v>792</v>
      </c>
      <c r="C302" t="s">
        <v>30</v>
      </c>
      <c r="D302" t="s">
        <v>31</v>
      </c>
      <c r="E302" t="s">
        <v>793</v>
      </c>
      <c r="F302" t="s">
        <v>256</v>
      </c>
      <c r="G302" s="2">
        <v>45878</v>
      </c>
      <c r="H302" s="2">
        <v>45879</v>
      </c>
      <c r="I302" t="s">
        <v>15</v>
      </c>
      <c r="J302" t="s">
        <v>28</v>
      </c>
      <c r="K302">
        <v>3</v>
      </c>
    </row>
    <row r="303" spans="1:11" x14ac:dyDescent="0.25">
      <c r="A303">
        <v>16</v>
      </c>
      <c r="B303" t="s">
        <v>794</v>
      </c>
      <c r="C303" t="s">
        <v>45</v>
      </c>
      <c r="D303" t="s">
        <v>41</v>
      </c>
      <c r="E303" t="s">
        <v>618</v>
      </c>
      <c r="F303" t="s">
        <v>68</v>
      </c>
      <c r="G303" s="2">
        <v>45878</v>
      </c>
      <c r="H303" s="2">
        <v>45881</v>
      </c>
      <c r="I303" t="s">
        <v>15</v>
      </c>
      <c r="J303" t="s">
        <v>28</v>
      </c>
      <c r="K303">
        <v>5</v>
      </c>
    </row>
    <row r="304" spans="1:11" x14ac:dyDescent="0.25">
      <c r="A304">
        <v>16</v>
      </c>
      <c r="B304" t="s">
        <v>795</v>
      </c>
      <c r="C304" t="s">
        <v>56</v>
      </c>
      <c r="D304" t="s">
        <v>41</v>
      </c>
      <c r="E304" t="s">
        <v>57</v>
      </c>
      <c r="F304" t="s">
        <v>523</v>
      </c>
      <c r="G304" s="2">
        <v>45879</v>
      </c>
      <c r="H304" s="2">
        <v>45881</v>
      </c>
      <c r="I304" t="s">
        <v>15</v>
      </c>
      <c r="J304" t="s">
        <v>16</v>
      </c>
      <c r="K304">
        <v>3</v>
      </c>
    </row>
    <row r="305" spans="1:11" x14ac:dyDescent="0.25">
      <c r="A305">
        <v>16</v>
      </c>
      <c r="B305" t="s">
        <v>796</v>
      </c>
      <c r="C305" t="s">
        <v>73</v>
      </c>
      <c r="D305" t="s">
        <v>19</v>
      </c>
      <c r="E305" t="s">
        <v>797</v>
      </c>
      <c r="F305" t="s">
        <v>623</v>
      </c>
      <c r="G305" s="2">
        <v>45879</v>
      </c>
      <c r="H305" s="2">
        <v>45882</v>
      </c>
      <c r="I305" t="s">
        <v>15</v>
      </c>
      <c r="J305" t="s">
        <v>34</v>
      </c>
      <c r="K305">
        <v>8</v>
      </c>
    </row>
    <row r="306" spans="1:11" x14ac:dyDescent="0.25">
      <c r="A306">
        <v>16</v>
      </c>
      <c r="B306" t="s">
        <v>798</v>
      </c>
      <c r="C306" t="s">
        <v>11</v>
      </c>
      <c r="D306" t="s">
        <v>12</v>
      </c>
      <c r="E306" t="s">
        <v>799</v>
      </c>
      <c r="F306" t="s">
        <v>193</v>
      </c>
      <c r="G306" s="2">
        <v>45879</v>
      </c>
      <c r="H306" s="2">
        <v>45881</v>
      </c>
      <c r="I306" t="s">
        <v>15</v>
      </c>
      <c r="J306" t="s">
        <v>28</v>
      </c>
      <c r="K306">
        <v>5</v>
      </c>
    </row>
    <row r="307" spans="1:11" x14ac:dyDescent="0.25">
      <c r="A307">
        <v>16</v>
      </c>
      <c r="B307" t="s">
        <v>800</v>
      </c>
      <c r="C307" t="s">
        <v>63</v>
      </c>
      <c r="D307" t="s">
        <v>25</v>
      </c>
      <c r="E307" t="s">
        <v>801</v>
      </c>
      <c r="F307" t="s">
        <v>494</v>
      </c>
      <c r="G307" s="2">
        <v>45880</v>
      </c>
      <c r="H307" s="2">
        <v>45881</v>
      </c>
      <c r="I307" t="s">
        <v>15</v>
      </c>
      <c r="J307" t="s">
        <v>16</v>
      </c>
      <c r="K307">
        <v>5</v>
      </c>
    </row>
    <row r="308" spans="1:11" x14ac:dyDescent="0.25">
      <c r="A308">
        <v>16</v>
      </c>
      <c r="B308" t="s">
        <v>802</v>
      </c>
      <c r="C308" t="s">
        <v>56</v>
      </c>
      <c r="D308" t="s">
        <v>41</v>
      </c>
      <c r="E308" t="s">
        <v>46</v>
      </c>
      <c r="F308" t="s">
        <v>47</v>
      </c>
      <c r="G308" s="2">
        <v>45880</v>
      </c>
      <c r="H308" s="2">
        <v>45881</v>
      </c>
      <c r="I308" t="s">
        <v>15</v>
      </c>
      <c r="J308" t="s">
        <v>28</v>
      </c>
      <c r="K308">
        <v>5</v>
      </c>
    </row>
    <row r="309" spans="1:11" x14ac:dyDescent="0.25">
      <c r="A309">
        <v>16</v>
      </c>
      <c r="B309" t="s">
        <v>803</v>
      </c>
      <c r="C309" t="s">
        <v>24</v>
      </c>
      <c r="D309" t="s">
        <v>25</v>
      </c>
      <c r="E309" t="s">
        <v>26</v>
      </c>
      <c r="F309" t="s">
        <v>27</v>
      </c>
      <c r="G309" s="2">
        <v>45883</v>
      </c>
      <c r="H309" s="2">
        <v>45885</v>
      </c>
      <c r="I309" t="s">
        <v>15</v>
      </c>
      <c r="J309" t="s">
        <v>28</v>
      </c>
      <c r="K309">
        <v>3</v>
      </c>
    </row>
    <row r="310" spans="1:11" x14ac:dyDescent="0.25">
      <c r="A310">
        <v>17</v>
      </c>
      <c r="B310" t="s">
        <v>804</v>
      </c>
      <c r="C310" t="s">
        <v>18</v>
      </c>
      <c r="D310" t="s">
        <v>19</v>
      </c>
      <c r="E310" t="s">
        <v>805</v>
      </c>
      <c r="F310" t="s">
        <v>806</v>
      </c>
      <c r="G310" s="2">
        <v>45888</v>
      </c>
      <c r="H310" s="2">
        <v>45891</v>
      </c>
      <c r="I310" t="s">
        <v>15</v>
      </c>
      <c r="J310" t="s">
        <v>22</v>
      </c>
      <c r="K310">
        <v>8</v>
      </c>
    </row>
    <row r="311" spans="1:11" x14ac:dyDescent="0.25">
      <c r="A311">
        <v>17</v>
      </c>
      <c r="B311" t="s">
        <v>807</v>
      </c>
      <c r="C311" t="s">
        <v>11</v>
      </c>
      <c r="D311" t="s">
        <v>12</v>
      </c>
      <c r="E311" t="s">
        <v>808</v>
      </c>
      <c r="F311" t="s">
        <v>207</v>
      </c>
      <c r="G311" s="2">
        <v>45888</v>
      </c>
      <c r="H311" s="2">
        <v>45889</v>
      </c>
      <c r="I311" t="s">
        <v>15</v>
      </c>
      <c r="J311" t="s">
        <v>28</v>
      </c>
      <c r="K311">
        <v>5</v>
      </c>
    </row>
    <row r="312" spans="1:11" x14ac:dyDescent="0.25">
      <c r="A312">
        <v>17</v>
      </c>
      <c r="B312" t="s">
        <v>809</v>
      </c>
      <c r="C312" t="s">
        <v>30</v>
      </c>
      <c r="D312" t="s">
        <v>31</v>
      </c>
      <c r="E312" t="s">
        <v>810</v>
      </c>
      <c r="F312" t="s">
        <v>811</v>
      </c>
      <c r="G312" s="2">
        <v>45888</v>
      </c>
      <c r="H312" s="2">
        <v>45892</v>
      </c>
      <c r="I312" t="s">
        <v>15</v>
      </c>
      <c r="J312" t="s">
        <v>54</v>
      </c>
      <c r="K312">
        <v>8</v>
      </c>
    </row>
    <row r="313" spans="1:11" x14ac:dyDescent="0.25">
      <c r="A313">
        <v>17</v>
      </c>
      <c r="B313" t="s">
        <v>812</v>
      </c>
      <c r="C313" t="s">
        <v>40</v>
      </c>
      <c r="D313" t="s">
        <v>41</v>
      </c>
      <c r="E313" t="s">
        <v>813</v>
      </c>
      <c r="F313" t="s">
        <v>814</v>
      </c>
      <c r="G313" s="2">
        <v>45889</v>
      </c>
      <c r="H313" s="2">
        <v>45890</v>
      </c>
      <c r="I313" t="s">
        <v>15</v>
      </c>
      <c r="J313" t="s">
        <v>16</v>
      </c>
      <c r="K313">
        <v>5</v>
      </c>
    </row>
    <row r="314" spans="1:11" x14ac:dyDescent="0.25">
      <c r="A314">
        <v>17</v>
      </c>
      <c r="B314" t="s">
        <v>815</v>
      </c>
      <c r="C314" t="s">
        <v>24</v>
      </c>
      <c r="D314" t="s">
        <v>25</v>
      </c>
      <c r="E314" t="s">
        <v>816</v>
      </c>
      <c r="F314" t="s">
        <v>817</v>
      </c>
      <c r="G314" s="2">
        <v>45891</v>
      </c>
      <c r="H314" s="2">
        <v>45894</v>
      </c>
      <c r="I314" t="s">
        <v>15</v>
      </c>
      <c r="J314" t="s">
        <v>34</v>
      </c>
      <c r="K314">
        <v>8</v>
      </c>
    </row>
    <row r="315" spans="1:11" x14ac:dyDescent="0.25">
      <c r="A315">
        <v>17</v>
      </c>
      <c r="B315" t="s">
        <v>818</v>
      </c>
      <c r="C315" t="s">
        <v>63</v>
      </c>
      <c r="D315" t="s">
        <v>25</v>
      </c>
      <c r="E315" t="s">
        <v>819</v>
      </c>
      <c r="F315" t="s">
        <v>820</v>
      </c>
      <c r="G315" s="2">
        <v>45891</v>
      </c>
      <c r="H315" s="2">
        <v>45894</v>
      </c>
      <c r="I315" t="s">
        <v>15</v>
      </c>
      <c r="J315" t="s">
        <v>16</v>
      </c>
      <c r="K315">
        <v>5</v>
      </c>
    </row>
    <row r="316" spans="1:11" x14ac:dyDescent="0.25">
      <c r="A316">
        <v>17</v>
      </c>
      <c r="B316" t="s">
        <v>821</v>
      </c>
      <c r="C316" t="s">
        <v>45</v>
      </c>
      <c r="D316" t="s">
        <v>41</v>
      </c>
      <c r="E316" t="s">
        <v>246</v>
      </c>
      <c r="F316" t="s">
        <v>247</v>
      </c>
      <c r="G316" s="2">
        <v>45891</v>
      </c>
      <c r="H316" s="2">
        <v>45894</v>
      </c>
      <c r="I316" t="s">
        <v>15</v>
      </c>
      <c r="J316" t="s">
        <v>16</v>
      </c>
      <c r="K316">
        <v>8</v>
      </c>
    </row>
    <row r="317" spans="1:11" x14ac:dyDescent="0.25">
      <c r="A317">
        <v>17</v>
      </c>
      <c r="B317" t="s">
        <v>822</v>
      </c>
      <c r="C317" t="s">
        <v>40</v>
      </c>
      <c r="D317" t="s">
        <v>41</v>
      </c>
      <c r="E317" t="s">
        <v>372</v>
      </c>
      <c r="F317" t="s">
        <v>317</v>
      </c>
      <c r="G317" s="2">
        <v>45892</v>
      </c>
      <c r="H317" s="2">
        <v>45893</v>
      </c>
      <c r="I317" t="s">
        <v>15</v>
      </c>
      <c r="J317" t="s">
        <v>22</v>
      </c>
      <c r="K317">
        <v>3</v>
      </c>
    </row>
    <row r="318" spans="1:11" x14ac:dyDescent="0.25">
      <c r="A318">
        <v>17</v>
      </c>
      <c r="B318" t="s">
        <v>823</v>
      </c>
      <c r="C318" t="s">
        <v>56</v>
      </c>
      <c r="D318" t="s">
        <v>41</v>
      </c>
      <c r="E318" t="s">
        <v>824</v>
      </c>
      <c r="F318" t="s">
        <v>825</v>
      </c>
      <c r="G318" s="2">
        <v>45892</v>
      </c>
      <c r="H318" s="2">
        <v>45896</v>
      </c>
      <c r="I318" t="s">
        <v>15</v>
      </c>
      <c r="J318" t="s">
        <v>54</v>
      </c>
      <c r="K318">
        <v>8</v>
      </c>
    </row>
    <row r="319" spans="1:11" x14ac:dyDescent="0.25">
      <c r="A319">
        <v>17</v>
      </c>
      <c r="B319" t="s">
        <v>826</v>
      </c>
      <c r="C319" t="s">
        <v>86</v>
      </c>
      <c r="D319" t="s">
        <v>25</v>
      </c>
      <c r="E319" t="s">
        <v>827</v>
      </c>
      <c r="F319" t="s">
        <v>488</v>
      </c>
      <c r="G319" s="2">
        <v>45892</v>
      </c>
      <c r="H319" s="2">
        <v>45894</v>
      </c>
      <c r="I319" t="s">
        <v>15</v>
      </c>
      <c r="J319" t="s">
        <v>16</v>
      </c>
      <c r="K319">
        <v>3</v>
      </c>
    </row>
    <row r="320" spans="1:11" x14ac:dyDescent="0.25">
      <c r="A320">
        <v>17</v>
      </c>
      <c r="B320" t="s">
        <v>828</v>
      </c>
      <c r="C320" t="s">
        <v>63</v>
      </c>
      <c r="D320" t="s">
        <v>25</v>
      </c>
      <c r="E320" t="s">
        <v>829</v>
      </c>
      <c r="F320" t="s">
        <v>820</v>
      </c>
      <c r="G320" s="2">
        <v>45893</v>
      </c>
      <c r="H320" s="2">
        <v>45895</v>
      </c>
      <c r="I320" t="s">
        <v>15</v>
      </c>
      <c r="J320" t="s">
        <v>28</v>
      </c>
      <c r="K320">
        <v>5</v>
      </c>
    </row>
    <row r="321" spans="1:11" x14ac:dyDescent="0.25">
      <c r="A321">
        <v>17</v>
      </c>
      <c r="B321" t="s">
        <v>830</v>
      </c>
      <c r="C321" t="s">
        <v>36</v>
      </c>
      <c r="D321" t="s">
        <v>12</v>
      </c>
      <c r="E321" t="s">
        <v>544</v>
      </c>
      <c r="F321" t="s">
        <v>609</v>
      </c>
      <c r="G321" s="2">
        <v>45894</v>
      </c>
      <c r="H321" s="2">
        <v>45896</v>
      </c>
      <c r="I321" t="s">
        <v>15</v>
      </c>
      <c r="J321" t="s">
        <v>28</v>
      </c>
      <c r="K321">
        <v>8</v>
      </c>
    </row>
    <row r="322" spans="1:11" x14ac:dyDescent="0.25">
      <c r="A322">
        <v>17</v>
      </c>
      <c r="B322" t="s">
        <v>831</v>
      </c>
      <c r="C322" t="s">
        <v>86</v>
      </c>
      <c r="D322" t="s">
        <v>25</v>
      </c>
      <c r="E322" t="s">
        <v>292</v>
      </c>
      <c r="F322" t="s">
        <v>353</v>
      </c>
      <c r="G322" s="2">
        <v>45894</v>
      </c>
      <c r="H322" s="2">
        <v>45895</v>
      </c>
      <c r="I322" t="s">
        <v>15</v>
      </c>
      <c r="J322" t="s">
        <v>54</v>
      </c>
      <c r="K322">
        <v>5</v>
      </c>
    </row>
    <row r="323" spans="1:11" x14ac:dyDescent="0.25">
      <c r="A323">
        <v>17</v>
      </c>
      <c r="B323" t="s">
        <v>832</v>
      </c>
      <c r="C323" t="s">
        <v>73</v>
      </c>
      <c r="D323" t="s">
        <v>19</v>
      </c>
      <c r="E323" t="s">
        <v>20</v>
      </c>
      <c r="F323" t="s">
        <v>833</v>
      </c>
      <c r="G323" s="2">
        <v>45894</v>
      </c>
      <c r="H323" s="2">
        <v>45896</v>
      </c>
      <c r="I323" t="s">
        <v>15</v>
      </c>
      <c r="J323" t="s">
        <v>16</v>
      </c>
      <c r="K323">
        <v>5</v>
      </c>
    </row>
    <row r="324" spans="1:11" x14ac:dyDescent="0.25">
      <c r="A324">
        <v>17</v>
      </c>
      <c r="B324" t="s">
        <v>834</v>
      </c>
      <c r="C324" t="s">
        <v>11</v>
      </c>
      <c r="D324" t="s">
        <v>12</v>
      </c>
      <c r="E324" t="s">
        <v>418</v>
      </c>
      <c r="F324" t="s">
        <v>419</v>
      </c>
      <c r="G324" s="2">
        <v>45895</v>
      </c>
      <c r="H324" s="2">
        <v>45897</v>
      </c>
      <c r="I324" t="s">
        <v>15</v>
      </c>
      <c r="J324" t="s">
        <v>22</v>
      </c>
      <c r="K324">
        <v>3</v>
      </c>
    </row>
    <row r="325" spans="1:11" x14ac:dyDescent="0.25">
      <c r="A325">
        <v>17</v>
      </c>
      <c r="B325" t="s">
        <v>835</v>
      </c>
      <c r="C325" t="s">
        <v>73</v>
      </c>
      <c r="D325" t="s">
        <v>19</v>
      </c>
      <c r="E325" t="s">
        <v>836</v>
      </c>
      <c r="F325" t="s">
        <v>71</v>
      </c>
      <c r="G325" s="2">
        <v>45895</v>
      </c>
      <c r="H325" s="2">
        <v>45896</v>
      </c>
      <c r="I325" t="s">
        <v>15</v>
      </c>
      <c r="J325" t="s">
        <v>22</v>
      </c>
      <c r="K325">
        <v>3</v>
      </c>
    </row>
    <row r="326" spans="1:11" x14ac:dyDescent="0.25">
      <c r="A326">
        <v>18</v>
      </c>
      <c r="B326" t="s">
        <v>837</v>
      </c>
      <c r="C326" t="s">
        <v>45</v>
      </c>
      <c r="D326" t="s">
        <v>41</v>
      </c>
      <c r="E326" t="s">
        <v>838</v>
      </c>
      <c r="F326" t="s">
        <v>839</v>
      </c>
      <c r="G326" s="2">
        <v>45902</v>
      </c>
      <c r="H326" s="2">
        <v>45905</v>
      </c>
      <c r="I326" t="s">
        <v>15</v>
      </c>
      <c r="J326" t="s">
        <v>34</v>
      </c>
      <c r="K326">
        <v>8</v>
      </c>
    </row>
    <row r="327" spans="1:11" x14ac:dyDescent="0.25">
      <c r="A327">
        <v>18</v>
      </c>
      <c r="B327" t="s">
        <v>840</v>
      </c>
      <c r="C327" t="s">
        <v>63</v>
      </c>
      <c r="D327" t="s">
        <v>25</v>
      </c>
      <c r="E327" t="s">
        <v>841</v>
      </c>
      <c r="F327" t="s">
        <v>842</v>
      </c>
      <c r="G327" s="2">
        <v>45903</v>
      </c>
      <c r="H327" s="2">
        <v>45905</v>
      </c>
      <c r="I327" t="s">
        <v>15</v>
      </c>
      <c r="J327" t="s">
        <v>28</v>
      </c>
      <c r="K327">
        <v>5</v>
      </c>
    </row>
    <row r="328" spans="1:11" x14ac:dyDescent="0.25">
      <c r="A328">
        <v>18</v>
      </c>
      <c r="B328" t="s">
        <v>843</v>
      </c>
      <c r="C328" t="s">
        <v>36</v>
      </c>
      <c r="D328" t="s">
        <v>12</v>
      </c>
      <c r="E328" t="s">
        <v>844</v>
      </c>
      <c r="F328" t="s">
        <v>845</v>
      </c>
      <c r="G328" s="2">
        <v>45903</v>
      </c>
      <c r="H328" s="2">
        <v>45905</v>
      </c>
      <c r="I328" t="s">
        <v>15</v>
      </c>
      <c r="J328" t="s">
        <v>54</v>
      </c>
      <c r="K328">
        <v>8</v>
      </c>
    </row>
    <row r="329" spans="1:11" x14ac:dyDescent="0.25">
      <c r="A329">
        <v>18</v>
      </c>
      <c r="B329" t="s">
        <v>846</v>
      </c>
      <c r="C329" t="s">
        <v>18</v>
      </c>
      <c r="D329" t="s">
        <v>19</v>
      </c>
      <c r="E329" t="s">
        <v>847</v>
      </c>
      <c r="F329" t="s">
        <v>735</v>
      </c>
      <c r="G329" s="2">
        <v>45903</v>
      </c>
      <c r="H329" s="2">
        <v>45905</v>
      </c>
      <c r="I329" t="s">
        <v>15</v>
      </c>
      <c r="J329" t="s">
        <v>28</v>
      </c>
      <c r="K329">
        <v>3</v>
      </c>
    </row>
    <row r="330" spans="1:11" x14ac:dyDescent="0.25">
      <c r="A330">
        <v>18</v>
      </c>
      <c r="B330" t="s">
        <v>848</v>
      </c>
      <c r="C330" t="s">
        <v>11</v>
      </c>
      <c r="D330" t="s">
        <v>12</v>
      </c>
      <c r="E330" t="s">
        <v>849</v>
      </c>
      <c r="F330" t="s">
        <v>850</v>
      </c>
      <c r="G330" s="2">
        <v>45904</v>
      </c>
      <c r="H330" s="2">
        <v>45905</v>
      </c>
      <c r="I330" t="s">
        <v>15</v>
      </c>
      <c r="J330" t="s">
        <v>34</v>
      </c>
      <c r="K330">
        <v>3</v>
      </c>
    </row>
    <row r="331" spans="1:11" x14ac:dyDescent="0.25">
      <c r="A331">
        <v>18</v>
      </c>
      <c r="B331" t="s">
        <v>851</v>
      </c>
      <c r="C331" t="s">
        <v>30</v>
      </c>
      <c r="D331" t="s">
        <v>31</v>
      </c>
      <c r="E331" t="s">
        <v>852</v>
      </c>
      <c r="F331" t="s">
        <v>853</v>
      </c>
      <c r="G331" s="2">
        <v>45904</v>
      </c>
      <c r="H331" s="2">
        <v>45907</v>
      </c>
      <c r="I331" t="s">
        <v>15</v>
      </c>
      <c r="J331" t="s">
        <v>34</v>
      </c>
      <c r="K331">
        <v>5</v>
      </c>
    </row>
    <row r="332" spans="1:11" x14ac:dyDescent="0.25">
      <c r="A332">
        <v>18</v>
      </c>
      <c r="B332" t="s">
        <v>854</v>
      </c>
      <c r="C332" t="s">
        <v>11</v>
      </c>
      <c r="D332" t="s">
        <v>12</v>
      </c>
      <c r="E332" t="s">
        <v>603</v>
      </c>
      <c r="F332" t="s">
        <v>637</v>
      </c>
      <c r="G332" s="2">
        <v>45904</v>
      </c>
      <c r="H332" s="2">
        <v>45905</v>
      </c>
      <c r="I332" t="s">
        <v>15</v>
      </c>
      <c r="J332" t="s">
        <v>16</v>
      </c>
      <c r="K332">
        <v>3</v>
      </c>
    </row>
    <row r="333" spans="1:11" x14ac:dyDescent="0.25">
      <c r="A333">
        <v>18</v>
      </c>
      <c r="B333" t="s">
        <v>855</v>
      </c>
      <c r="C333" t="s">
        <v>40</v>
      </c>
      <c r="D333" t="s">
        <v>41</v>
      </c>
      <c r="E333" t="s">
        <v>490</v>
      </c>
      <c r="F333" t="s">
        <v>491</v>
      </c>
      <c r="G333" s="2">
        <v>45906</v>
      </c>
      <c r="H333" s="2">
        <v>45907</v>
      </c>
      <c r="I333" t="s">
        <v>15</v>
      </c>
      <c r="J333" t="s">
        <v>34</v>
      </c>
      <c r="K333">
        <v>5</v>
      </c>
    </row>
    <row r="334" spans="1:11" x14ac:dyDescent="0.25">
      <c r="A334">
        <v>18</v>
      </c>
      <c r="B334" t="s">
        <v>856</v>
      </c>
      <c r="C334" t="s">
        <v>56</v>
      </c>
      <c r="D334" t="s">
        <v>41</v>
      </c>
      <c r="E334" t="s">
        <v>679</v>
      </c>
      <c r="F334" t="s">
        <v>496</v>
      </c>
      <c r="G334" s="2">
        <v>45907</v>
      </c>
      <c r="H334" s="2">
        <v>45909</v>
      </c>
      <c r="I334" t="s">
        <v>15</v>
      </c>
      <c r="J334" t="s">
        <v>28</v>
      </c>
      <c r="K334">
        <v>3</v>
      </c>
    </row>
    <row r="335" spans="1:11" x14ac:dyDescent="0.25">
      <c r="A335">
        <v>18</v>
      </c>
      <c r="B335" t="s">
        <v>857</v>
      </c>
      <c r="C335" t="s">
        <v>86</v>
      </c>
      <c r="D335" t="s">
        <v>25</v>
      </c>
      <c r="E335" t="s">
        <v>858</v>
      </c>
      <c r="F335" t="s">
        <v>136</v>
      </c>
      <c r="G335" s="2">
        <v>45907</v>
      </c>
      <c r="H335" s="2">
        <v>45909</v>
      </c>
      <c r="I335" t="s">
        <v>15</v>
      </c>
      <c r="J335" t="s">
        <v>34</v>
      </c>
      <c r="K335">
        <v>3</v>
      </c>
    </row>
    <row r="336" spans="1:11" x14ac:dyDescent="0.25">
      <c r="A336">
        <v>18</v>
      </c>
      <c r="B336" t="s">
        <v>859</v>
      </c>
      <c r="C336" t="s">
        <v>30</v>
      </c>
      <c r="D336" t="s">
        <v>31</v>
      </c>
      <c r="E336" t="s">
        <v>860</v>
      </c>
      <c r="F336" t="s">
        <v>861</v>
      </c>
      <c r="G336" s="2">
        <v>45908</v>
      </c>
      <c r="H336" s="2">
        <v>45910</v>
      </c>
      <c r="I336" t="s">
        <v>15</v>
      </c>
      <c r="J336" t="s">
        <v>16</v>
      </c>
      <c r="K336">
        <v>5</v>
      </c>
    </row>
    <row r="337" spans="1:11" x14ac:dyDescent="0.25">
      <c r="A337">
        <v>18</v>
      </c>
      <c r="B337" t="s">
        <v>862</v>
      </c>
      <c r="C337" t="s">
        <v>24</v>
      </c>
      <c r="D337" t="s">
        <v>25</v>
      </c>
      <c r="E337" t="s">
        <v>249</v>
      </c>
      <c r="F337" t="s">
        <v>437</v>
      </c>
      <c r="G337" s="2">
        <v>45908</v>
      </c>
      <c r="H337" s="2">
        <v>45911</v>
      </c>
      <c r="I337" t="s">
        <v>15</v>
      </c>
      <c r="J337" t="s">
        <v>34</v>
      </c>
      <c r="K337">
        <v>8</v>
      </c>
    </row>
    <row r="338" spans="1:11" x14ac:dyDescent="0.25">
      <c r="A338">
        <v>18</v>
      </c>
      <c r="B338" t="s">
        <v>863</v>
      </c>
      <c r="C338" t="s">
        <v>73</v>
      </c>
      <c r="D338" t="s">
        <v>19</v>
      </c>
      <c r="E338" t="s">
        <v>864</v>
      </c>
      <c r="F338" t="s">
        <v>865</v>
      </c>
      <c r="G338" s="2">
        <v>45908</v>
      </c>
      <c r="H338" s="2">
        <v>45911</v>
      </c>
      <c r="I338" t="s">
        <v>15</v>
      </c>
      <c r="J338" t="s">
        <v>22</v>
      </c>
      <c r="K338">
        <v>8</v>
      </c>
    </row>
    <row r="339" spans="1:11" x14ac:dyDescent="0.25">
      <c r="A339">
        <v>18</v>
      </c>
      <c r="B339" t="s">
        <v>866</v>
      </c>
      <c r="C339" t="s">
        <v>11</v>
      </c>
      <c r="D339" t="s">
        <v>12</v>
      </c>
      <c r="E339" t="s">
        <v>867</v>
      </c>
      <c r="F339" t="s">
        <v>868</v>
      </c>
      <c r="G339" s="2">
        <v>45908</v>
      </c>
      <c r="H339" s="2">
        <v>45910</v>
      </c>
      <c r="I339" t="s">
        <v>15</v>
      </c>
      <c r="J339" t="s">
        <v>34</v>
      </c>
      <c r="K339">
        <v>3</v>
      </c>
    </row>
    <row r="340" spans="1:11" x14ac:dyDescent="0.25">
      <c r="A340">
        <v>18</v>
      </c>
      <c r="B340" t="s">
        <v>869</v>
      </c>
      <c r="C340" t="s">
        <v>18</v>
      </c>
      <c r="D340" t="s">
        <v>19</v>
      </c>
      <c r="E340" t="s">
        <v>870</v>
      </c>
      <c r="F340" t="s">
        <v>276</v>
      </c>
      <c r="G340" s="2">
        <v>45908</v>
      </c>
      <c r="H340" s="2">
        <v>45910</v>
      </c>
      <c r="I340" t="s">
        <v>15</v>
      </c>
      <c r="J340" t="s">
        <v>54</v>
      </c>
      <c r="K340">
        <v>5</v>
      </c>
    </row>
    <row r="341" spans="1:11" x14ac:dyDescent="0.25">
      <c r="A341">
        <v>18</v>
      </c>
      <c r="B341" t="s">
        <v>871</v>
      </c>
      <c r="C341" t="s">
        <v>86</v>
      </c>
      <c r="D341" t="s">
        <v>25</v>
      </c>
      <c r="E341" t="s">
        <v>872</v>
      </c>
      <c r="F341" t="s">
        <v>236</v>
      </c>
      <c r="G341" s="2">
        <v>45908</v>
      </c>
      <c r="H341" s="2">
        <v>45909</v>
      </c>
      <c r="I341" t="s">
        <v>15</v>
      </c>
      <c r="J341" t="s">
        <v>28</v>
      </c>
      <c r="K341">
        <v>5</v>
      </c>
    </row>
    <row r="342" spans="1:11" x14ac:dyDescent="0.25">
      <c r="A342">
        <v>18</v>
      </c>
      <c r="B342" t="s">
        <v>873</v>
      </c>
      <c r="C342" t="s">
        <v>40</v>
      </c>
      <c r="D342" t="s">
        <v>41</v>
      </c>
      <c r="E342" t="s">
        <v>261</v>
      </c>
      <c r="F342" t="s">
        <v>178</v>
      </c>
      <c r="G342" s="2">
        <v>45909</v>
      </c>
      <c r="H342" s="2">
        <v>45910</v>
      </c>
      <c r="I342" t="s">
        <v>15</v>
      </c>
      <c r="J342" t="s">
        <v>34</v>
      </c>
      <c r="K342">
        <v>5</v>
      </c>
    </row>
    <row r="343" spans="1:11" x14ac:dyDescent="0.25">
      <c r="A343">
        <v>18</v>
      </c>
      <c r="B343" t="s">
        <v>874</v>
      </c>
      <c r="C343" t="s">
        <v>56</v>
      </c>
      <c r="D343" t="s">
        <v>41</v>
      </c>
      <c r="E343" t="s">
        <v>875</v>
      </c>
      <c r="F343" t="s">
        <v>502</v>
      </c>
      <c r="G343" s="2">
        <v>45909</v>
      </c>
      <c r="H343" s="2">
        <v>45910</v>
      </c>
      <c r="I343" t="s">
        <v>15</v>
      </c>
      <c r="J343" t="s">
        <v>16</v>
      </c>
      <c r="K343">
        <v>5</v>
      </c>
    </row>
    <row r="344" spans="1:11" x14ac:dyDescent="0.25">
      <c r="A344">
        <v>18</v>
      </c>
      <c r="B344" t="s">
        <v>876</v>
      </c>
      <c r="C344" t="s">
        <v>63</v>
      </c>
      <c r="D344" t="s">
        <v>25</v>
      </c>
      <c r="E344" t="s">
        <v>877</v>
      </c>
      <c r="F344" t="s">
        <v>878</v>
      </c>
      <c r="G344" s="2">
        <v>45910</v>
      </c>
      <c r="H344" s="2">
        <v>45912</v>
      </c>
      <c r="I344" t="s">
        <v>15</v>
      </c>
      <c r="J344" t="s">
        <v>34</v>
      </c>
      <c r="K344">
        <v>3</v>
      </c>
    </row>
    <row r="345" spans="1:11" x14ac:dyDescent="0.25">
      <c r="A345">
        <v>19</v>
      </c>
      <c r="B345" t="s">
        <v>879</v>
      </c>
      <c r="C345" t="s">
        <v>30</v>
      </c>
      <c r="D345" t="s">
        <v>31</v>
      </c>
      <c r="E345" t="s">
        <v>595</v>
      </c>
      <c r="F345" t="s">
        <v>880</v>
      </c>
      <c r="G345" s="2">
        <v>45915</v>
      </c>
      <c r="H345" s="2">
        <v>45917</v>
      </c>
      <c r="I345" t="s">
        <v>15</v>
      </c>
      <c r="J345" t="s">
        <v>22</v>
      </c>
      <c r="K345">
        <v>8</v>
      </c>
    </row>
    <row r="346" spans="1:11" x14ac:dyDescent="0.25">
      <c r="A346">
        <v>19</v>
      </c>
      <c r="B346" t="s">
        <v>881</v>
      </c>
      <c r="C346" t="s">
        <v>86</v>
      </c>
      <c r="D346" t="s">
        <v>25</v>
      </c>
      <c r="E346" t="s">
        <v>651</v>
      </c>
      <c r="F346" t="s">
        <v>652</v>
      </c>
      <c r="G346" s="2">
        <v>45915</v>
      </c>
      <c r="H346" s="2">
        <v>45917</v>
      </c>
      <c r="I346" t="s">
        <v>15</v>
      </c>
      <c r="J346" t="s">
        <v>16</v>
      </c>
      <c r="K346">
        <v>5</v>
      </c>
    </row>
    <row r="347" spans="1:11" x14ac:dyDescent="0.25">
      <c r="A347">
        <v>19</v>
      </c>
      <c r="B347" t="s">
        <v>882</v>
      </c>
      <c r="C347" t="s">
        <v>24</v>
      </c>
      <c r="D347" t="s">
        <v>25</v>
      </c>
      <c r="E347" t="s">
        <v>883</v>
      </c>
      <c r="F347" t="s">
        <v>103</v>
      </c>
      <c r="G347" s="2">
        <v>45915</v>
      </c>
      <c r="H347" s="2">
        <v>45916</v>
      </c>
      <c r="I347" t="s">
        <v>15</v>
      </c>
      <c r="J347" t="s">
        <v>28</v>
      </c>
      <c r="K347">
        <v>5</v>
      </c>
    </row>
    <row r="348" spans="1:11" x14ac:dyDescent="0.25">
      <c r="A348">
        <v>19</v>
      </c>
      <c r="B348" t="s">
        <v>884</v>
      </c>
      <c r="C348" t="s">
        <v>86</v>
      </c>
      <c r="D348" t="s">
        <v>25</v>
      </c>
      <c r="E348" t="s">
        <v>699</v>
      </c>
      <c r="F348" t="s">
        <v>142</v>
      </c>
      <c r="G348" s="2">
        <v>45915</v>
      </c>
      <c r="H348" s="2">
        <v>45916</v>
      </c>
      <c r="I348" t="s">
        <v>15</v>
      </c>
      <c r="J348" t="s">
        <v>16</v>
      </c>
      <c r="K348">
        <v>5</v>
      </c>
    </row>
    <row r="349" spans="1:11" x14ac:dyDescent="0.25">
      <c r="A349">
        <v>19</v>
      </c>
      <c r="B349" t="s">
        <v>885</v>
      </c>
      <c r="C349" t="s">
        <v>24</v>
      </c>
      <c r="D349" t="s">
        <v>25</v>
      </c>
      <c r="E349" t="s">
        <v>763</v>
      </c>
      <c r="F349" t="s">
        <v>764</v>
      </c>
      <c r="G349" s="2">
        <v>45916</v>
      </c>
      <c r="H349" s="2">
        <v>45917</v>
      </c>
      <c r="I349" t="s">
        <v>15</v>
      </c>
      <c r="J349" t="s">
        <v>34</v>
      </c>
      <c r="K349">
        <v>3</v>
      </c>
    </row>
    <row r="350" spans="1:11" x14ac:dyDescent="0.25">
      <c r="A350">
        <v>19</v>
      </c>
      <c r="B350" t="s">
        <v>886</v>
      </c>
      <c r="C350" t="s">
        <v>11</v>
      </c>
      <c r="D350" t="s">
        <v>12</v>
      </c>
      <c r="E350" t="s">
        <v>887</v>
      </c>
      <c r="F350" t="s">
        <v>514</v>
      </c>
      <c r="G350" s="2">
        <v>45917</v>
      </c>
      <c r="H350" s="2">
        <v>45918</v>
      </c>
      <c r="I350" t="s">
        <v>15</v>
      </c>
      <c r="J350" t="s">
        <v>22</v>
      </c>
      <c r="K350">
        <v>3</v>
      </c>
    </row>
    <row r="351" spans="1:11" x14ac:dyDescent="0.25">
      <c r="A351">
        <v>19</v>
      </c>
      <c r="B351" t="s">
        <v>888</v>
      </c>
      <c r="C351" t="s">
        <v>45</v>
      </c>
      <c r="D351" t="s">
        <v>41</v>
      </c>
      <c r="E351" t="s">
        <v>223</v>
      </c>
      <c r="F351" t="s">
        <v>502</v>
      </c>
      <c r="G351" s="2">
        <v>45917</v>
      </c>
      <c r="H351" s="2">
        <v>45919</v>
      </c>
      <c r="I351" t="s">
        <v>15</v>
      </c>
      <c r="J351" t="s">
        <v>34</v>
      </c>
      <c r="K351">
        <v>5</v>
      </c>
    </row>
    <row r="352" spans="1:11" x14ac:dyDescent="0.25">
      <c r="A352">
        <v>19</v>
      </c>
      <c r="B352" t="s">
        <v>889</v>
      </c>
      <c r="C352" t="s">
        <v>18</v>
      </c>
      <c r="D352" t="s">
        <v>19</v>
      </c>
      <c r="E352" t="s">
        <v>647</v>
      </c>
      <c r="F352" t="s">
        <v>890</v>
      </c>
      <c r="G352" s="2">
        <v>45918</v>
      </c>
      <c r="H352" s="2">
        <v>45922</v>
      </c>
      <c r="I352" t="s">
        <v>15</v>
      </c>
      <c r="J352" t="s">
        <v>34</v>
      </c>
      <c r="K352">
        <v>8</v>
      </c>
    </row>
    <row r="353" spans="1:11" x14ac:dyDescent="0.25">
      <c r="A353">
        <v>19</v>
      </c>
      <c r="B353" t="s">
        <v>891</v>
      </c>
      <c r="C353" t="s">
        <v>56</v>
      </c>
      <c r="D353" t="s">
        <v>41</v>
      </c>
      <c r="E353" t="s">
        <v>687</v>
      </c>
      <c r="F353" t="s">
        <v>467</v>
      </c>
      <c r="G353" s="2">
        <v>45919</v>
      </c>
      <c r="H353" s="2">
        <v>45920</v>
      </c>
      <c r="I353" t="s">
        <v>15</v>
      </c>
      <c r="J353" t="s">
        <v>34</v>
      </c>
      <c r="K353">
        <v>5</v>
      </c>
    </row>
    <row r="354" spans="1:11" x14ac:dyDescent="0.25">
      <c r="A354">
        <v>19</v>
      </c>
      <c r="B354" t="s">
        <v>892</v>
      </c>
      <c r="C354" t="s">
        <v>63</v>
      </c>
      <c r="D354" t="s">
        <v>25</v>
      </c>
      <c r="E354" t="s">
        <v>893</v>
      </c>
      <c r="F354" t="s">
        <v>196</v>
      </c>
      <c r="G354" s="2">
        <v>45919</v>
      </c>
      <c r="H354" s="2">
        <v>45922</v>
      </c>
      <c r="I354" t="s">
        <v>15</v>
      </c>
      <c r="J354" t="s">
        <v>22</v>
      </c>
      <c r="K354">
        <v>5</v>
      </c>
    </row>
    <row r="355" spans="1:11" x14ac:dyDescent="0.25">
      <c r="A355">
        <v>19</v>
      </c>
      <c r="B355" t="s">
        <v>894</v>
      </c>
      <c r="C355" t="s">
        <v>40</v>
      </c>
      <c r="D355" t="s">
        <v>41</v>
      </c>
      <c r="E355" t="s">
        <v>300</v>
      </c>
      <c r="F355" t="s">
        <v>301</v>
      </c>
      <c r="G355" s="2">
        <v>45919</v>
      </c>
      <c r="H355" s="2">
        <v>45922</v>
      </c>
      <c r="I355" t="s">
        <v>15</v>
      </c>
      <c r="J355" t="s">
        <v>16</v>
      </c>
      <c r="K355">
        <v>5</v>
      </c>
    </row>
    <row r="356" spans="1:11" x14ac:dyDescent="0.25">
      <c r="A356">
        <v>19</v>
      </c>
      <c r="B356" t="s">
        <v>895</v>
      </c>
      <c r="C356" t="s">
        <v>45</v>
      </c>
      <c r="D356" t="s">
        <v>41</v>
      </c>
      <c r="E356" t="s">
        <v>896</v>
      </c>
      <c r="F356" t="s">
        <v>337</v>
      </c>
      <c r="G356" s="2">
        <v>45920</v>
      </c>
      <c r="H356" s="2">
        <v>45922</v>
      </c>
      <c r="I356" t="s">
        <v>15</v>
      </c>
      <c r="J356" t="s">
        <v>22</v>
      </c>
      <c r="K356">
        <v>5</v>
      </c>
    </row>
    <row r="357" spans="1:11" x14ac:dyDescent="0.25">
      <c r="A357">
        <v>19</v>
      </c>
      <c r="B357" t="s">
        <v>897</v>
      </c>
      <c r="C357" t="s">
        <v>73</v>
      </c>
      <c r="D357" t="s">
        <v>19</v>
      </c>
      <c r="E357" t="s">
        <v>74</v>
      </c>
      <c r="F357" t="s">
        <v>390</v>
      </c>
      <c r="G357" s="2">
        <v>45920</v>
      </c>
      <c r="H357" s="2">
        <v>45922</v>
      </c>
      <c r="I357" t="s">
        <v>15</v>
      </c>
      <c r="J357" t="s">
        <v>54</v>
      </c>
      <c r="K357">
        <v>3</v>
      </c>
    </row>
    <row r="358" spans="1:11" x14ac:dyDescent="0.25">
      <c r="A358">
        <v>19</v>
      </c>
      <c r="B358" t="s">
        <v>898</v>
      </c>
      <c r="C358" t="s">
        <v>11</v>
      </c>
      <c r="D358" t="s">
        <v>12</v>
      </c>
      <c r="E358" t="s">
        <v>349</v>
      </c>
      <c r="F358" t="s">
        <v>464</v>
      </c>
      <c r="G358" s="2">
        <v>45921</v>
      </c>
      <c r="H358" s="2">
        <v>45924</v>
      </c>
      <c r="I358" t="s">
        <v>15</v>
      </c>
      <c r="J358" t="s">
        <v>16</v>
      </c>
      <c r="K358">
        <v>5</v>
      </c>
    </row>
    <row r="359" spans="1:11" x14ac:dyDescent="0.25">
      <c r="A359">
        <v>19</v>
      </c>
      <c r="B359" t="s">
        <v>899</v>
      </c>
      <c r="C359" t="s">
        <v>73</v>
      </c>
      <c r="D359" t="s">
        <v>19</v>
      </c>
      <c r="E359" t="s">
        <v>870</v>
      </c>
      <c r="F359" t="s">
        <v>900</v>
      </c>
      <c r="G359" s="2">
        <v>45921</v>
      </c>
      <c r="H359" s="2">
        <v>45923</v>
      </c>
      <c r="I359" t="s">
        <v>15</v>
      </c>
      <c r="J359" t="s">
        <v>16</v>
      </c>
      <c r="K359">
        <v>3</v>
      </c>
    </row>
    <row r="360" spans="1:11" x14ac:dyDescent="0.25">
      <c r="A360">
        <v>19</v>
      </c>
      <c r="B360" t="s">
        <v>901</v>
      </c>
      <c r="C360" t="s">
        <v>36</v>
      </c>
      <c r="D360" t="s">
        <v>12</v>
      </c>
      <c r="E360" t="s">
        <v>192</v>
      </c>
      <c r="F360" t="s">
        <v>193</v>
      </c>
      <c r="G360" s="2">
        <v>45921</v>
      </c>
      <c r="H360" s="2">
        <v>45922</v>
      </c>
      <c r="I360" t="s">
        <v>15</v>
      </c>
      <c r="J360" t="s">
        <v>28</v>
      </c>
      <c r="K360">
        <v>5</v>
      </c>
    </row>
    <row r="361" spans="1:11" x14ac:dyDescent="0.25">
      <c r="A361">
        <v>19</v>
      </c>
      <c r="B361" t="s">
        <v>902</v>
      </c>
      <c r="C361" t="s">
        <v>56</v>
      </c>
      <c r="D361" t="s">
        <v>41</v>
      </c>
      <c r="E361" t="s">
        <v>405</v>
      </c>
      <c r="F361" t="s">
        <v>903</v>
      </c>
      <c r="G361" s="2">
        <v>45922</v>
      </c>
      <c r="H361" s="2">
        <v>45924</v>
      </c>
      <c r="I361" t="s">
        <v>15</v>
      </c>
      <c r="J361" t="s">
        <v>28</v>
      </c>
      <c r="K361">
        <v>5</v>
      </c>
    </row>
    <row r="362" spans="1:11" x14ac:dyDescent="0.25">
      <c r="A362">
        <v>19</v>
      </c>
      <c r="B362" t="s">
        <v>904</v>
      </c>
      <c r="C362" t="s">
        <v>63</v>
      </c>
      <c r="D362" t="s">
        <v>25</v>
      </c>
      <c r="E362" t="s">
        <v>292</v>
      </c>
      <c r="F362" t="s">
        <v>353</v>
      </c>
      <c r="G362" s="2">
        <v>45922</v>
      </c>
      <c r="H362" s="2">
        <v>45925</v>
      </c>
      <c r="I362" t="s">
        <v>15</v>
      </c>
      <c r="J362" t="s">
        <v>54</v>
      </c>
      <c r="K362">
        <v>5</v>
      </c>
    </row>
    <row r="363" spans="1:11" x14ac:dyDescent="0.25">
      <c r="A363">
        <v>19</v>
      </c>
      <c r="B363" t="s">
        <v>905</v>
      </c>
      <c r="C363" t="s">
        <v>40</v>
      </c>
      <c r="D363" t="s">
        <v>41</v>
      </c>
      <c r="E363" t="s">
        <v>779</v>
      </c>
      <c r="F363" t="s">
        <v>149</v>
      </c>
      <c r="G363" s="2">
        <v>45924</v>
      </c>
      <c r="H363" s="2">
        <v>45925</v>
      </c>
      <c r="I363" t="s">
        <v>15</v>
      </c>
      <c r="J363" t="s">
        <v>54</v>
      </c>
      <c r="K363">
        <v>3</v>
      </c>
    </row>
    <row r="364" spans="1:11" x14ac:dyDescent="0.25">
      <c r="A364">
        <v>19</v>
      </c>
      <c r="B364" t="s">
        <v>906</v>
      </c>
      <c r="C364" t="s">
        <v>36</v>
      </c>
      <c r="D364" t="s">
        <v>12</v>
      </c>
      <c r="E364" t="s">
        <v>907</v>
      </c>
      <c r="F364" t="s">
        <v>908</v>
      </c>
      <c r="G364" s="2">
        <v>45924</v>
      </c>
      <c r="H364" s="2">
        <v>45925</v>
      </c>
      <c r="I364" t="s">
        <v>15</v>
      </c>
      <c r="J364" t="s">
        <v>22</v>
      </c>
      <c r="K364">
        <v>3</v>
      </c>
    </row>
    <row r="365" spans="1:11" x14ac:dyDescent="0.25">
      <c r="A365">
        <v>19</v>
      </c>
      <c r="B365" t="s">
        <v>909</v>
      </c>
      <c r="C365" t="s">
        <v>73</v>
      </c>
      <c r="D365" t="s">
        <v>19</v>
      </c>
      <c r="E365" t="s">
        <v>910</v>
      </c>
      <c r="F365" t="s">
        <v>310</v>
      </c>
      <c r="G365" s="2">
        <v>45924</v>
      </c>
      <c r="H365" s="2">
        <v>45926</v>
      </c>
      <c r="I365" t="s">
        <v>15</v>
      </c>
      <c r="J365" t="s">
        <v>34</v>
      </c>
      <c r="K365">
        <v>3</v>
      </c>
    </row>
    <row r="366" spans="1:11" x14ac:dyDescent="0.25">
      <c r="A366">
        <v>20</v>
      </c>
      <c r="B366" t="s">
        <v>911</v>
      </c>
      <c r="C366" t="s">
        <v>18</v>
      </c>
      <c r="D366" t="s">
        <v>19</v>
      </c>
      <c r="E366" t="s">
        <v>836</v>
      </c>
      <c r="F366" t="s">
        <v>71</v>
      </c>
      <c r="G366" s="2">
        <v>45929</v>
      </c>
      <c r="H366" s="2">
        <v>45930</v>
      </c>
      <c r="I366" t="s">
        <v>15</v>
      </c>
      <c r="J366" t="s">
        <v>16</v>
      </c>
      <c r="K366">
        <v>3</v>
      </c>
    </row>
    <row r="367" spans="1:11" x14ac:dyDescent="0.25">
      <c r="A367">
        <v>20</v>
      </c>
      <c r="B367" t="s">
        <v>912</v>
      </c>
      <c r="C367" t="s">
        <v>86</v>
      </c>
      <c r="D367" t="s">
        <v>25</v>
      </c>
      <c r="E367" t="s">
        <v>26</v>
      </c>
      <c r="F367" t="s">
        <v>396</v>
      </c>
      <c r="G367" s="2">
        <v>45929</v>
      </c>
      <c r="H367" s="2">
        <v>45932</v>
      </c>
      <c r="I367" t="s">
        <v>913</v>
      </c>
      <c r="J367" t="s">
        <v>28</v>
      </c>
      <c r="K367">
        <v>5</v>
      </c>
    </row>
    <row r="368" spans="1:11" x14ac:dyDescent="0.25">
      <c r="A368">
        <v>20</v>
      </c>
      <c r="B368" t="s">
        <v>914</v>
      </c>
      <c r="C368" t="s">
        <v>30</v>
      </c>
      <c r="D368" t="s">
        <v>31</v>
      </c>
      <c r="E368" t="s">
        <v>915</v>
      </c>
      <c r="F368" t="s">
        <v>673</v>
      </c>
      <c r="G368" s="2">
        <v>45929</v>
      </c>
      <c r="H368" s="2">
        <v>45931</v>
      </c>
      <c r="I368" t="s">
        <v>913</v>
      </c>
      <c r="J368" t="s">
        <v>22</v>
      </c>
      <c r="K368">
        <v>5</v>
      </c>
    </row>
    <row r="369" spans="1:11" x14ac:dyDescent="0.25">
      <c r="A369">
        <v>20</v>
      </c>
      <c r="B369" t="s">
        <v>916</v>
      </c>
      <c r="C369" t="s">
        <v>63</v>
      </c>
      <c r="D369" t="s">
        <v>25</v>
      </c>
      <c r="E369" t="s">
        <v>702</v>
      </c>
      <c r="F369" t="s">
        <v>703</v>
      </c>
      <c r="G369" s="2">
        <v>45929</v>
      </c>
      <c r="H369" s="2">
        <v>45932</v>
      </c>
      <c r="I369" t="s">
        <v>917</v>
      </c>
      <c r="J369" t="s">
        <v>16</v>
      </c>
      <c r="K369">
        <v>5</v>
      </c>
    </row>
    <row r="370" spans="1:11" x14ac:dyDescent="0.25">
      <c r="A370">
        <v>20</v>
      </c>
      <c r="B370" t="s">
        <v>918</v>
      </c>
      <c r="C370" t="s">
        <v>24</v>
      </c>
      <c r="D370" t="s">
        <v>25</v>
      </c>
      <c r="E370" t="s">
        <v>919</v>
      </c>
      <c r="F370" t="s">
        <v>556</v>
      </c>
      <c r="G370" s="2">
        <v>45930</v>
      </c>
      <c r="H370" s="2">
        <v>45931</v>
      </c>
      <c r="I370" t="s">
        <v>913</v>
      </c>
      <c r="J370" t="s">
        <v>28</v>
      </c>
      <c r="K370">
        <v>3</v>
      </c>
    </row>
    <row r="371" spans="1:11" x14ac:dyDescent="0.25">
      <c r="A371">
        <v>20</v>
      </c>
      <c r="B371" t="s">
        <v>920</v>
      </c>
      <c r="C371" t="s">
        <v>24</v>
      </c>
      <c r="D371" t="s">
        <v>25</v>
      </c>
      <c r="E371" t="s">
        <v>660</v>
      </c>
      <c r="F371" t="s">
        <v>236</v>
      </c>
      <c r="G371" s="2">
        <v>45931</v>
      </c>
      <c r="H371" s="2">
        <v>45932</v>
      </c>
      <c r="I371" t="s">
        <v>917</v>
      </c>
      <c r="J371" t="s">
        <v>34</v>
      </c>
      <c r="K371">
        <v>5</v>
      </c>
    </row>
    <row r="372" spans="1:11" x14ac:dyDescent="0.25">
      <c r="A372">
        <v>20</v>
      </c>
      <c r="B372" t="s">
        <v>921</v>
      </c>
      <c r="C372" t="s">
        <v>73</v>
      </c>
      <c r="D372" t="s">
        <v>19</v>
      </c>
      <c r="E372" t="s">
        <v>922</v>
      </c>
      <c r="F372" t="s">
        <v>443</v>
      </c>
      <c r="G372" s="2">
        <v>45931</v>
      </c>
      <c r="H372" s="2">
        <v>45932</v>
      </c>
      <c r="I372" t="s">
        <v>15</v>
      </c>
      <c r="J372" t="s">
        <v>34</v>
      </c>
      <c r="K372">
        <v>5</v>
      </c>
    </row>
    <row r="373" spans="1:11" x14ac:dyDescent="0.25">
      <c r="A373">
        <v>20</v>
      </c>
      <c r="B373" t="s">
        <v>923</v>
      </c>
      <c r="C373" t="s">
        <v>45</v>
      </c>
      <c r="D373" t="s">
        <v>41</v>
      </c>
      <c r="E373" t="s">
        <v>57</v>
      </c>
      <c r="F373" t="s">
        <v>523</v>
      </c>
      <c r="G373" s="2">
        <v>45932</v>
      </c>
      <c r="H373" s="2">
        <v>45933</v>
      </c>
      <c r="I373" t="s">
        <v>924</v>
      </c>
      <c r="J373" t="s">
        <v>22</v>
      </c>
      <c r="K373">
        <v>3</v>
      </c>
    </row>
    <row r="374" spans="1:11" x14ac:dyDescent="0.25">
      <c r="A374">
        <v>20</v>
      </c>
      <c r="B374" t="s">
        <v>925</v>
      </c>
      <c r="C374" t="s">
        <v>11</v>
      </c>
      <c r="D374" t="s">
        <v>12</v>
      </c>
      <c r="E374" t="s">
        <v>926</v>
      </c>
      <c r="F374" t="s">
        <v>927</v>
      </c>
      <c r="G374" s="2">
        <v>45933</v>
      </c>
      <c r="H374" s="2">
        <v>45934</v>
      </c>
      <c r="I374" t="s">
        <v>924</v>
      </c>
      <c r="J374" t="s">
        <v>28</v>
      </c>
      <c r="K374">
        <v>3</v>
      </c>
    </row>
    <row r="375" spans="1:11" x14ac:dyDescent="0.25">
      <c r="A375">
        <v>20</v>
      </c>
      <c r="B375" t="s">
        <v>928</v>
      </c>
      <c r="C375" t="s">
        <v>11</v>
      </c>
      <c r="D375" t="s">
        <v>12</v>
      </c>
      <c r="E375" t="s">
        <v>799</v>
      </c>
      <c r="F375" t="s">
        <v>193</v>
      </c>
      <c r="G375" s="2">
        <v>45933</v>
      </c>
      <c r="H375" s="2">
        <v>45936</v>
      </c>
      <c r="I375" t="s">
        <v>15</v>
      </c>
      <c r="J375" t="s">
        <v>34</v>
      </c>
      <c r="K375">
        <v>5</v>
      </c>
    </row>
    <row r="376" spans="1:11" x14ac:dyDescent="0.25">
      <c r="A376">
        <v>20</v>
      </c>
      <c r="B376" t="s">
        <v>929</v>
      </c>
      <c r="C376" t="s">
        <v>56</v>
      </c>
      <c r="D376" t="s">
        <v>41</v>
      </c>
      <c r="E376" t="s">
        <v>930</v>
      </c>
      <c r="F376" t="s">
        <v>931</v>
      </c>
      <c r="G376" s="2">
        <v>45933</v>
      </c>
      <c r="H376" s="2">
        <v>45935</v>
      </c>
      <c r="I376" t="s">
        <v>924</v>
      </c>
      <c r="J376" t="s">
        <v>28</v>
      </c>
      <c r="K376">
        <v>8</v>
      </c>
    </row>
    <row r="377" spans="1:11" x14ac:dyDescent="0.25">
      <c r="A377">
        <v>20</v>
      </c>
      <c r="B377" t="s">
        <v>932</v>
      </c>
      <c r="C377" t="s">
        <v>18</v>
      </c>
      <c r="D377" t="s">
        <v>19</v>
      </c>
      <c r="E377" t="s">
        <v>933</v>
      </c>
      <c r="F377" t="s">
        <v>934</v>
      </c>
      <c r="G377" s="2">
        <v>45933</v>
      </c>
      <c r="H377" s="2">
        <v>45934</v>
      </c>
      <c r="I377" t="s">
        <v>15</v>
      </c>
      <c r="J377" t="s">
        <v>16</v>
      </c>
      <c r="K377">
        <v>3</v>
      </c>
    </row>
    <row r="378" spans="1:11" x14ac:dyDescent="0.25">
      <c r="A378">
        <v>20</v>
      </c>
      <c r="B378" t="s">
        <v>935</v>
      </c>
      <c r="C378" t="s">
        <v>18</v>
      </c>
      <c r="D378" t="s">
        <v>19</v>
      </c>
      <c r="E378" t="s">
        <v>936</v>
      </c>
      <c r="F378" t="s">
        <v>937</v>
      </c>
      <c r="G378" s="2">
        <v>45935</v>
      </c>
      <c r="H378" s="2">
        <v>45936</v>
      </c>
      <c r="I378" t="s">
        <v>938</v>
      </c>
      <c r="J378" t="s">
        <v>28</v>
      </c>
      <c r="K378">
        <v>3</v>
      </c>
    </row>
    <row r="379" spans="1:11" x14ac:dyDescent="0.25">
      <c r="A379">
        <v>20</v>
      </c>
      <c r="B379" t="s">
        <v>939</v>
      </c>
      <c r="C379" t="s">
        <v>86</v>
      </c>
      <c r="D379" t="s">
        <v>25</v>
      </c>
      <c r="E379" t="s">
        <v>138</v>
      </c>
      <c r="F379" t="s">
        <v>139</v>
      </c>
      <c r="G379" s="2">
        <v>45935</v>
      </c>
      <c r="H379" s="2">
        <v>45937</v>
      </c>
      <c r="I379" t="s">
        <v>940</v>
      </c>
      <c r="J379" t="s">
        <v>34</v>
      </c>
      <c r="K379">
        <v>5</v>
      </c>
    </row>
    <row r="380" spans="1:11" x14ac:dyDescent="0.25">
      <c r="A380">
        <v>20</v>
      </c>
      <c r="B380" t="s">
        <v>941</v>
      </c>
      <c r="C380" t="s">
        <v>45</v>
      </c>
      <c r="D380" t="s">
        <v>41</v>
      </c>
      <c r="E380" t="s">
        <v>942</v>
      </c>
      <c r="F380" t="s">
        <v>288</v>
      </c>
      <c r="G380" s="2">
        <v>45936</v>
      </c>
      <c r="H380" s="2">
        <v>45938</v>
      </c>
      <c r="I380" t="s">
        <v>15</v>
      </c>
      <c r="J380" t="s">
        <v>22</v>
      </c>
      <c r="K380">
        <v>3</v>
      </c>
    </row>
    <row r="381" spans="1:11" x14ac:dyDescent="0.25">
      <c r="A381">
        <v>20</v>
      </c>
      <c r="B381" t="s">
        <v>943</v>
      </c>
      <c r="C381" t="s">
        <v>36</v>
      </c>
      <c r="D381" t="s">
        <v>12</v>
      </c>
      <c r="E381" t="s">
        <v>944</v>
      </c>
      <c r="F381" t="s">
        <v>945</v>
      </c>
      <c r="G381" s="2">
        <v>45936</v>
      </c>
      <c r="H381" s="2">
        <v>45939</v>
      </c>
      <c r="I381" t="s">
        <v>940</v>
      </c>
      <c r="J381" t="s">
        <v>28</v>
      </c>
      <c r="K381">
        <v>5</v>
      </c>
    </row>
    <row r="382" spans="1:11" x14ac:dyDescent="0.25">
      <c r="A382">
        <v>20</v>
      </c>
      <c r="B382" t="s">
        <v>946</v>
      </c>
      <c r="C382" t="s">
        <v>63</v>
      </c>
      <c r="D382" t="s">
        <v>25</v>
      </c>
      <c r="E382" t="s">
        <v>453</v>
      </c>
      <c r="F382" t="s">
        <v>703</v>
      </c>
      <c r="G382" s="2">
        <v>45936</v>
      </c>
      <c r="H382" s="2">
        <v>45937</v>
      </c>
      <c r="I382" t="s">
        <v>924</v>
      </c>
      <c r="J382" t="s">
        <v>54</v>
      </c>
      <c r="K382">
        <v>5</v>
      </c>
    </row>
    <row r="383" spans="1:11" x14ac:dyDescent="0.25">
      <c r="A383">
        <v>20</v>
      </c>
      <c r="B383" t="s">
        <v>947</v>
      </c>
      <c r="C383" t="s">
        <v>45</v>
      </c>
      <c r="D383" t="s">
        <v>41</v>
      </c>
      <c r="E383" t="s">
        <v>948</v>
      </c>
      <c r="F383" t="s">
        <v>296</v>
      </c>
      <c r="G383" s="2">
        <v>45937</v>
      </c>
      <c r="H383" s="2">
        <v>45938</v>
      </c>
      <c r="I383" t="s">
        <v>913</v>
      </c>
      <c r="J383" t="s">
        <v>34</v>
      </c>
      <c r="K383">
        <v>3</v>
      </c>
    </row>
    <row r="384" spans="1:11" x14ac:dyDescent="0.25">
      <c r="A384">
        <v>20</v>
      </c>
      <c r="B384" t="s">
        <v>949</v>
      </c>
      <c r="C384" t="s">
        <v>73</v>
      </c>
      <c r="D384" t="s">
        <v>19</v>
      </c>
      <c r="E384" t="s">
        <v>484</v>
      </c>
      <c r="F384" t="s">
        <v>284</v>
      </c>
      <c r="G384" s="2">
        <v>45937</v>
      </c>
      <c r="H384" s="2">
        <v>45939</v>
      </c>
      <c r="I384" t="s">
        <v>940</v>
      </c>
      <c r="J384" t="s">
        <v>22</v>
      </c>
      <c r="K384">
        <v>5</v>
      </c>
    </row>
    <row r="385" spans="1:11" x14ac:dyDescent="0.25">
      <c r="A385">
        <v>20</v>
      </c>
      <c r="B385" t="s">
        <v>950</v>
      </c>
      <c r="C385" t="s">
        <v>40</v>
      </c>
      <c r="D385" t="s">
        <v>41</v>
      </c>
      <c r="E385" t="s">
        <v>951</v>
      </c>
      <c r="F385" t="s">
        <v>467</v>
      </c>
      <c r="G385" s="2">
        <v>45937</v>
      </c>
      <c r="H385" s="2">
        <v>45939</v>
      </c>
      <c r="I385" t="s">
        <v>913</v>
      </c>
      <c r="J385" t="s">
        <v>54</v>
      </c>
      <c r="K385">
        <v>5</v>
      </c>
    </row>
    <row r="386" spans="1:11" x14ac:dyDescent="0.25">
      <c r="A386">
        <v>20</v>
      </c>
      <c r="B386" t="s">
        <v>952</v>
      </c>
      <c r="C386" t="s">
        <v>36</v>
      </c>
      <c r="D386" t="s">
        <v>12</v>
      </c>
      <c r="E386" t="s">
        <v>269</v>
      </c>
      <c r="F386" t="s">
        <v>270</v>
      </c>
      <c r="G386" s="2">
        <v>45937</v>
      </c>
      <c r="H386" s="2">
        <v>45939</v>
      </c>
      <c r="I386" t="s">
        <v>940</v>
      </c>
      <c r="J386" t="s">
        <v>54</v>
      </c>
      <c r="K386">
        <v>5</v>
      </c>
    </row>
    <row r="387" spans="1:11" x14ac:dyDescent="0.25">
      <c r="A387">
        <v>20</v>
      </c>
      <c r="B387" t="s">
        <v>953</v>
      </c>
      <c r="C387" t="s">
        <v>40</v>
      </c>
      <c r="D387" t="s">
        <v>41</v>
      </c>
      <c r="E387" t="s">
        <v>954</v>
      </c>
      <c r="F387" t="s">
        <v>523</v>
      </c>
      <c r="G387" s="2">
        <v>45938</v>
      </c>
      <c r="H387" s="2">
        <v>45939</v>
      </c>
      <c r="I387" t="s">
        <v>15</v>
      </c>
      <c r="J387" t="s">
        <v>54</v>
      </c>
      <c r="K387">
        <v>3</v>
      </c>
    </row>
    <row r="388" spans="1:11" x14ac:dyDescent="0.25">
      <c r="A388">
        <v>20</v>
      </c>
      <c r="B388" t="s">
        <v>955</v>
      </c>
      <c r="C388" t="s">
        <v>30</v>
      </c>
      <c r="D388" t="s">
        <v>31</v>
      </c>
      <c r="E388" t="s">
        <v>377</v>
      </c>
      <c r="F388" t="s">
        <v>593</v>
      </c>
      <c r="G388" s="2">
        <v>45939</v>
      </c>
      <c r="H388" s="2">
        <v>45941</v>
      </c>
      <c r="I388" t="s">
        <v>938</v>
      </c>
      <c r="J388" t="s">
        <v>54</v>
      </c>
      <c r="K388">
        <v>3</v>
      </c>
    </row>
    <row r="389" spans="1:11" x14ac:dyDescent="0.25">
      <c r="A389">
        <v>21</v>
      </c>
      <c r="B389" t="s">
        <v>956</v>
      </c>
      <c r="C389" t="s">
        <v>18</v>
      </c>
      <c r="D389" t="s">
        <v>19</v>
      </c>
      <c r="E389" t="s">
        <v>957</v>
      </c>
      <c r="F389" t="s">
        <v>958</v>
      </c>
      <c r="G389" s="2">
        <v>45943</v>
      </c>
      <c r="H389" s="2">
        <v>45944</v>
      </c>
      <c r="I389" t="s">
        <v>917</v>
      </c>
      <c r="J389" t="s">
        <v>54</v>
      </c>
      <c r="K389">
        <v>5</v>
      </c>
    </row>
    <row r="390" spans="1:11" x14ac:dyDescent="0.25">
      <c r="A390">
        <v>21</v>
      </c>
      <c r="B390" t="s">
        <v>959</v>
      </c>
      <c r="C390" t="s">
        <v>30</v>
      </c>
      <c r="D390" t="s">
        <v>31</v>
      </c>
      <c r="E390" t="s">
        <v>126</v>
      </c>
      <c r="F390" t="s">
        <v>127</v>
      </c>
      <c r="G390" s="2">
        <v>45943</v>
      </c>
      <c r="H390" s="2">
        <v>45944</v>
      </c>
      <c r="I390" t="s">
        <v>938</v>
      </c>
      <c r="J390" t="s">
        <v>34</v>
      </c>
      <c r="K390">
        <v>5</v>
      </c>
    </row>
    <row r="391" spans="1:11" x14ac:dyDescent="0.25">
      <c r="A391">
        <v>21</v>
      </c>
      <c r="B391" t="s">
        <v>960</v>
      </c>
      <c r="C391" t="s">
        <v>18</v>
      </c>
      <c r="D391" t="s">
        <v>19</v>
      </c>
      <c r="E391" t="s">
        <v>961</v>
      </c>
      <c r="F391" t="s">
        <v>735</v>
      </c>
      <c r="G391" s="2">
        <v>45943</v>
      </c>
      <c r="H391" s="2">
        <v>45945</v>
      </c>
      <c r="I391" t="s">
        <v>15</v>
      </c>
      <c r="J391" t="s">
        <v>16</v>
      </c>
      <c r="K391">
        <v>3</v>
      </c>
    </row>
    <row r="392" spans="1:11" x14ac:dyDescent="0.25">
      <c r="A392">
        <v>21</v>
      </c>
      <c r="B392" t="s">
        <v>962</v>
      </c>
      <c r="C392" t="s">
        <v>36</v>
      </c>
      <c r="D392" t="s">
        <v>12</v>
      </c>
      <c r="E392" t="s">
        <v>963</v>
      </c>
      <c r="F392" t="s">
        <v>166</v>
      </c>
      <c r="G392" s="2">
        <v>45944</v>
      </c>
      <c r="H392" s="2">
        <v>45947</v>
      </c>
      <c r="I392" t="s">
        <v>913</v>
      </c>
      <c r="J392" t="s">
        <v>28</v>
      </c>
      <c r="K392">
        <v>5</v>
      </c>
    </row>
    <row r="393" spans="1:11" x14ac:dyDescent="0.25">
      <c r="A393">
        <v>21</v>
      </c>
      <c r="B393" t="s">
        <v>964</v>
      </c>
      <c r="C393" t="s">
        <v>56</v>
      </c>
      <c r="D393" t="s">
        <v>41</v>
      </c>
      <c r="E393" t="s">
        <v>587</v>
      </c>
      <c r="F393" t="s">
        <v>965</v>
      </c>
      <c r="G393" s="2">
        <v>45945</v>
      </c>
      <c r="H393" s="2">
        <v>45947</v>
      </c>
      <c r="I393" t="s">
        <v>15</v>
      </c>
      <c r="J393" t="s">
        <v>54</v>
      </c>
      <c r="K393">
        <v>3</v>
      </c>
    </row>
    <row r="394" spans="1:11" x14ac:dyDescent="0.25">
      <c r="A394">
        <v>21</v>
      </c>
      <c r="B394" t="s">
        <v>966</v>
      </c>
      <c r="C394" t="s">
        <v>11</v>
      </c>
      <c r="D394" t="s">
        <v>12</v>
      </c>
      <c r="E394" t="s">
        <v>630</v>
      </c>
      <c r="F394" t="s">
        <v>325</v>
      </c>
      <c r="G394" s="2">
        <v>45945</v>
      </c>
      <c r="H394" s="2">
        <v>45946</v>
      </c>
      <c r="I394" t="s">
        <v>913</v>
      </c>
      <c r="J394" t="s">
        <v>22</v>
      </c>
      <c r="K394">
        <v>3</v>
      </c>
    </row>
    <row r="395" spans="1:11" x14ac:dyDescent="0.25">
      <c r="A395">
        <v>21</v>
      </c>
      <c r="B395" t="s">
        <v>967</v>
      </c>
      <c r="C395" t="s">
        <v>45</v>
      </c>
      <c r="D395" t="s">
        <v>41</v>
      </c>
      <c r="E395" t="s">
        <v>968</v>
      </c>
      <c r="F395" t="s">
        <v>149</v>
      </c>
      <c r="G395" s="2">
        <v>45946</v>
      </c>
      <c r="H395" s="2">
        <v>45948</v>
      </c>
      <c r="I395" t="s">
        <v>938</v>
      </c>
      <c r="J395" t="s">
        <v>22</v>
      </c>
      <c r="K395">
        <v>3</v>
      </c>
    </row>
    <row r="396" spans="1:11" x14ac:dyDescent="0.25">
      <c r="A396">
        <v>21</v>
      </c>
      <c r="B396" t="s">
        <v>969</v>
      </c>
      <c r="C396" t="s">
        <v>73</v>
      </c>
      <c r="D396" t="s">
        <v>19</v>
      </c>
      <c r="E396" t="s">
        <v>836</v>
      </c>
      <c r="F396" t="s">
        <v>121</v>
      </c>
      <c r="G396" s="2">
        <v>45947</v>
      </c>
      <c r="H396" s="2">
        <v>45950</v>
      </c>
      <c r="I396" t="s">
        <v>940</v>
      </c>
      <c r="J396" t="s">
        <v>22</v>
      </c>
      <c r="K396">
        <v>8</v>
      </c>
    </row>
    <row r="397" spans="1:11" x14ac:dyDescent="0.25">
      <c r="A397">
        <v>21</v>
      </c>
      <c r="B397" t="s">
        <v>970</v>
      </c>
      <c r="C397" t="s">
        <v>11</v>
      </c>
      <c r="D397" t="s">
        <v>12</v>
      </c>
      <c r="E397" t="s">
        <v>971</v>
      </c>
      <c r="F397" t="s">
        <v>259</v>
      </c>
      <c r="G397" s="2">
        <v>45947</v>
      </c>
      <c r="H397" s="2">
        <v>45949</v>
      </c>
      <c r="I397" t="s">
        <v>917</v>
      </c>
      <c r="J397" t="s">
        <v>22</v>
      </c>
      <c r="K397">
        <v>3</v>
      </c>
    </row>
    <row r="398" spans="1:11" x14ac:dyDescent="0.25">
      <c r="A398">
        <v>21</v>
      </c>
      <c r="B398" t="s">
        <v>972</v>
      </c>
      <c r="C398" t="s">
        <v>24</v>
      </c>
      <c r="D398" t="s">
        <v>25</v>
      </c>
      <c r="E398" t="s">
        <v>973</v>
      </c>
      <c r="F398" t="s">
        <v>396</v>
      </c>
      <c r="G398" s="2">
        <v>45948</v>
      </c>
      <c r="H398" s="2">
        <v>45951</v>
      </c>
      <c r="I398" t="s">
        <v>974</v>
      </c>
      <c r="J398" t="s">
        <v>22</v>
      </c>
      <c r="K398">
        <v>5</v>
      </c>
    </row>
    <row r="399" spans="1:11" x14ac:dyDescent="0.25">
      <c r="A399">
        <v>21</v>
      </c>
      <c r="B399" t="s">
        <v>975</v>
      </c>
      <c r="C399" t="s">
        <v>45</v>
      </c>
      <c r="D399" t="s">
        <v>41</v>
      </c>
      <c r="E399" t="s">
        <v>976</v>
      </c>
      <c r="F399" t="s">
        <v>977</v>
      </c>
      <c r="G399" s="2">
        <v>45948</v>
      </c>
      <c r="H399" s="2">
        <v>45949</v>
      </c>
      <c r="I399" t="s">
        <v>974</v>
      </c>
      <c r="J399" t="s">
        <v>34</v>
      </c>
      <c r="K399">
        <v>5</v>
      </c>
    </row>
    <row r="400" spans="1:11" x14ac:dyDescent="0.25">
      <c r="A400">
        <v>21</v>
      </c>
      <c r="B400" t="s">
        <v>978</v>
      </c>
      <c r="C400" t="s">
        <v>24</v>
      </c>
      <c r="D400" t="s">
        <v>25</v>
      </c>
      <c r="E400" t="s">
        <v>827</v>
      </c>
      <c r="F400" t="s">
        <v>385</v>
      </c>
      <c r="G400" s="2">
        <v>45949</v>
      </c>
      <c r="H400" s="2">
        <v>45950</v>
      </c>
      <c r="I400" t="s">
        <v>917</v>
      </c>
      <c r="J400" t="s">
        <v>16</v>
      </c>
      <c r="K400">
        <v>5</v>
      </c>
    </row>
    <row r="401" spans="1:11" x14ac:dyDescent="0.25">
      <c r="A401">
        <v>21</v>
      </c>
      <c r="B401" t="s">
        <v>979</v>
      </c>
      <c r="C401" t="s">
        <v>40</v>
      </c>
      <c r="D401" t="s">
        <v>41</v>
      </c>
      <c r="E401" t="s">
        <v>737</v>
      </c>
      <c r="F401" t="s">
        <v>980</v>
      </c>
      <c r="G401" s="2">
        <v>45949</v>
      </c>
      <c r="H401" s="2">
        <v>45954</v>
      </c>
      <c r="I401" t="s">
        <v>913</v>
      </c>
      <c r="J401" t="s">
        <v>16</v>
      </c>
      <c r="K401">
        <v>8</v>
      </c>
    </row>
    <row r="402" spans="1:11" x14ac:dyDescent="0.25">
      <c r="A402">
        <v>21</v>
      </c>
      <c r="B402" t="s">
        <v>981</v>
      </c>
      <c r="C402" t="s">
        <v>56</v>
      </c>
      <c r="D402" t="s">
        <v>41</v>
      </c>
      <c r="E402" t="s">
        <v>316</v>
      </c>
      <c r="F402" t="s">
        <v>109</v>
      </c>
      <c r="G402" s="2">
        <v>45949</v>
      </c>
      <c r="H402" s="2">
        <v>45951</v>
      </c>
      <c r="I402" t="s">
        <v>917</v>
      </c>
      <c r="J402" t="s">
        <v>16</v>
      </c>
      <c r="K402">
        <v>5</v>
      </c>
    </row>
    <row r="403" spans="1:11" x14ac:dyDescent="0.25">
      <c r="A403">
        <v>21</v>
      </c>
      <c r="B403" t="s">
        <v>982</v>
      </c>
      <c r="C403" t="s">
        <v>63</v>
      </c>
      <c r="D403" t="s">
        <v>25</v>
      </c>
      <c r="E403" t="s">
        <v>280</v>
      </c>
      <c r="F403" t="s">
        <v>196</v>
      </c>
      <c r="G403" s="2">
        <v>45950</v>
      </c>
      <c r="H403" s="2">
        <v>45951</v>
      </c>
      <c r="I403" t="s">
        <v>938</v>
      </c>
      <c r="J403" t="s">
        <v>16</v>
      </c>
      <c r="K403">
        <v>5</v>
      </c>
    </row>
    <row r="404" spans="1:11" x14ac:dyDescent="0.25">
      <c r="A404">
        <v>21</v>
      </c>
      <c r="B404" t="s">
        <v>983</v>
      </c>
      <c r="C404" t="s">
        <v>86</v>
      </c>
      <c r="D404" t="s">
        <v>25</v>
      </c>
      <c r="E404" t="s">
        <v>436</v>
      </c>
      <c r="F404" t="s">
        <v>437</v>
      </c>
      <c r="G404" s="2">
        <v>45950</v>
      </c>
      <c r="H404" s="2">
        <v>45954</v>
      </c>
      <c r="I404" t="s">
        <v>913</v>
      </c>
      <c r="J404" t="s">
        <v>16</v>
      </c>
      <c r="K404">
        <v>8</v>
      </c>
    </row>
    <row r="405" spans="1:11" x14ac:dyDescent="0.25">
      <c r="A405">
        <v>21</v>
      </c>
      <c r="B405" t="s">
        <v>984</v>
      </c>
      <c r="C405" t="s">
        <v>11</v>
      </c>
      <c r="D405" t="s">
        <v>12</v>
      </c>
      <c r="E405" t="s">
        <v>985</v>
      </c>
      <c r="F405" t="s">
        <v>341</v>
      </c>
      <c r="G405" s="2">
        <v>45951</v>
      </c>
      <c r="H405" s="2">
        <v>45953</v>
      </c>
      <c r="I405" t="s">
        <v>913</v>
      </c>
      <c r="J405" t="s">
        <v>28</v>
      </c>
      <c r="K405">
        <v>3</v>
      </c>
    </row>
    <row r="406" spans="1:11" x14ac:dyDescent="0.25">
      <c r="A406">
        <v>21</v>
      </c>
      <c r="B406" t="s">
        <v>986</v>
      </c>
      <c r="C406" t="s">
        <v>63</v>
      </c>
      <c r="D406" t="s">
        <v>25</v>
      </c>
      <c r="E406" t="s">
        <v>987</v>
      </c>
      <c r="F406" t="s">
        <v>353</v>
      </c>
      <c r="G406" s="2">
        <v>45951</v>
      </c>
      <c r="H406" s="2">
        <v>45952</v>
      </c>
      <c r="I406" t="s">
        <v>913</v>
      </c>
      <c r="J406" t="s">
        <v>16</v>
      </c>
      <c r="K406">
        <v>5</v>
      </c>
    </row>
    <row r="407" spans="1:11" x14ac:dyDescent="0.25">
      <c r="A407">
        <v>21</v>
      </c>
      <c r="B407" t="s">
        <v>988</v>
      </c>
      <c r="C407" t="s">
        <v>36</v>
      </c>
      <c r="D407" t="s">
        <v>12</v>
      </c>
      <c r="E407" t="s">
        <v>808</v>
      </c>
      <c r="F407" t="s">
        <v>341</v>
      </c>
      <c r="G407" s="2">
        <v>45953</v>
      </c>
      <c r="H407" s="2">
        <v>45955</v>
      </c>
      <c r="I407" t="s">
        <v>917</v>
      </c>
      <c r="J407" t="s">
        <v>34</v>
      </c>
      <c r="K407">
        <v>3</v>
      </c>
    </row>
    <row r="408" spans="1:11" x14ac:dyDescent="0.25">
      <c r="A408">
        <v>21</v>
      </c>
      <c r="B408" t="s">
        <v>989</v>
      </c>
      <c r="C408" t="s">
        <v>30</v>
      </c>
      <c r="D408" t="s">
        <v>31</v>
      </c>
      <c r="E408" t="s">
        <v>592</v>
      </c>
      <c r="F408" t="s">
        <v>593</v>
      </c>
      <c r="G408" s="2">
        <v>45953</v>
      </c>
      <c r="H408" s="2">
        <v>45954</v>
      </c>
      <c r="I408" t="s">
        <v>938</v>
      </c>
      <c r="J408" t="s">
        <v>34</v>
      </c>
      <c r="K408">
        <v>3</v>
      </c>
    </row>
    <row r="409" spans="1:11" x14ac:dyDescent="0.25">
      <c r="A409">
        <v>22</v>
      </c>
      <c r="B409" t="s">
        <v>990</v>
      </c>
      <c r="C409" t="s">
        <v>18</v>
      </c>
      <c r="D409" t="s">
        <v>19</v>
      </c>
      <c r="E409" t="s">
        <v>991</v>
      </c>
      <c r="F409" t="s">
        <v>553</v>
      </c>
      <c r="G409" s="2">
        <v>45957</v>
      </c>
      <c r="H409" s="2">
        <v>45959</v>
      </c>
      <c r="I409" t="s">
        <v>938</v>
      </c>
      <c r="J409" t="s">
        <v>54</v>
      </c>
      <c r="K409">
        <v>5</v>
      </c>
    </row>
    <row r="410" spans="1:11" x14ac:dyDescent="0.25">
      <c r="A410">
        <v>22</v>
      </c>
      <c r="B410" t="s">
        <v>992</v>
      </c>
      <c r="C410" t="s">
        <v>40</v>
      </c>
      <c r="D410" t="s">
        <v>41</v>
      </c>
      <c r="E410" t="s">
        <v>993</v>
      </c>
      <c r="F410" t="s">
        <v>301</v>
      </c>
      <c r="G410" s="2">
        <v>45957</v>
      </c>
      <c r="H410" s="2">
        <v>45959</v>
      </c>
      <c r="I410" t="s">
        <v>924</v>
      </c>
      <c r="J410" t="s">
        <v>28</v>
      </c>
      <c r="K410">
        <v>5</v>
      </c>
    </row>
    <row r="411" spans="1:11" x14ac:dyDescent="0.25">
      <c r="A411">
        <v>22</v>
      </c>
      <c r="B411" t="s">
        <v>994</v>
      </c>
      <c r="C411" t="s">
        <v>40</v>
      </c>
      <c r="D411" t="s">
        <v>41</v>
      </c>
      <c r="E411" t="s">
        <v>813</v>
      </c>
      <c r="F411" t="s">
        <v>995</v>
      </c>
      <c r="G411" s="2">
        <v>45958</v>
      </c>
      <c r="H411" s="2">
        <v>45959</v>
      </c>
      <c r="I411" t="s">
        <v>938</v>
      </c>
      <c r="J411" t="s">
        <v>34</v>
      </c>
      <c r="K411">
        <v>3</v>
      </c>
    </row>
    <row r="412" spans="1:11" x14ac:dyDescent="0.25">
      <c r="A412">
        <v>22</v>
      </c>
      <c r="B412" t="s">
        <v>996</v>
      </c>
      <c r="C412" t="s">
        <v>63</v>
      </c>
      <c r="D412" t="s">
        <v>25</v>
      </c>
      <c r="E412" t="s">
        <v>717</v>
      </c>
      <c r="F412" t="s">
        <v>115</v>
      </c>
      <c r="G412" s="2">
        <v>45958</v>
      </c>
      <c r="H412" s="2">
        <v>45959</v>
      </c>
      <c r="I412" t="s">
        <v>15</v>
      </c>
      <c r="J412" t="s">
        <v>28</v>
      </c>
      <c r="K412">
        <v>3</v>
      </c>
    </row>
    <row r="413" spans="1:11" x14ac:dyDescent="0.25">
      <c r="A413">
        <v>22</v>
      </c>
      <c r="B413" t="s">
        <v>997</v>
      </c>
      <c r="C413" t="s">
        <v>45</v>
      </c>
      <c r="D413" t="s">
        <v>41</v>
      </c>
      <c r="E413" t="s">
        <v>606</v>
      </c>
      <c r="F413" t="s">
        <v>317</v>
      </c>
      <c r="G413" s="2">
        <v>45959</v>
      </c>
      <c r="H413" s="2">
        <v>45960</v>
      </c>
      <c r="I413" t="s">
        <v>917</v>
      </c>
      <c r="J413" t="s">
        <v>34</v>
      </c>
      <c r="K413">
        <v>3</v>
      </c>
    </row>
    <row r="414" spans="1:11" x14ac:dyDescent="0.25">
      <c r="A414">
        <v>22</v>
      </c>
      <c r="B414" t="s">
        <v>998</v>
      </c>
      <c r="C414" t="s">
        <v>30</v>
      </c>
      <c r="D414" t="s">
        <v>31</v>
      </c>
      <c r="E414" t="s">
        <v>90</v>
      </c>
      <c r="F414" t="s">
        <v>999</v>
      </c>
      <c r="G414" s="2">
        <v>45960</v>
      </c>
      <c r="H414" s="2">
        <v>45963</v>
      </c>
      <c r="I414" t="s">
        <v>917</v>
      </c>
      <c r="J414" t="s">
        <v>54</v>
      </c>
      <c r="K414">
        <v>5</v>
      </c>
    </row>
    <row r="415" spans="1:11" x14ac:dyDescent="0.25">
      <c r="A415">
        <v>22</v>
      </c>
      <c r="B415" t="s">
        <v>1000</v>
      </c>
      <c r="C415" t="s">
        <v>36</v>
      </c>
      <c r="D415" t="s">
        <v>12</v>
      </c>
      <c r="E415" t="s">
        <v>1001</v>
      </c>
      <c r="F415" t="s">
        <v>1002</v>
      </c>
      <c r="G415" s="2">
        <v>45960</v>
      </c>
      <c r="H415" s="2">
        <v>45963</v>
      </c>
      <c r="I415" t="s">
        <v>917</v>
      </c>
      <c r="J415" t="s">
        <v>16</v>
      </c>
      <c r="K415">
        <v>5</v>
      </c>
    </row>
    <row r="416" spans="1:11" x14ac:dyDescent="0.25">
      <c r="A416">
        <v>22</v>
      </c>
      <c r="B416" t="s">
        <v>1003</v>
      </c>
      <c r="C416" t="s">
        <v>36</v>
      </c>
      <c r="D416" t="s">
        <v>12</v>
      </c>
      <c r="E416" t="s">
        <v>1004</v>
      </c>
      <c r="F416" t="s">
        <v>259</v>
      </c>
      <c r="G416" s="2">
        <v>45960</v>
      </c>
      <c r="H416" s="2">
        <v>45961</v>
      </c>
      <c r="I416" t="s">
        <v>15</v>
      </c>
      <c r="J416" t="s">
        <v>22</v>
      </c>
      <c r="K416">
        <v>3</v>
      </c>
    </row>
    <row r="417" spans="1:11" x14ac:dyDescent="0.25">
      <c r="A417">
        <v>22</v>
      </c>
      <c r="B417" t="s">
        <v>1005</v>
      </c>
      <c r="C417" t="s">
        <v>56</v>
      </c>
      <c r="D417" t="s">
        <v>41</v>
      </c>
      <c r="E417" t="s">
        <v>767</v>
      </c>
      <c r="F417" t="s">
        <v>1006</v>
      </c>
      <c r="G417" s="2">
        <v>45960</v>
      </c>
      <c r="H417" s="2">
        <v>45965</v>
      </c>
      <c r="I417" t="s">
        <v>917</v>
      </c>
      <c r="J417" t="s">
        <v>54</v>
      </c>
      <c r="K417">
        <v>8</v>
      </c>
    </row>
    <row r="418" spans="1:11" x14ac:dyDescent="0.25">
      <c r="A418">
        <v>22</v>
      </c>
      <c r="B418" t="s">
        <v>1007</v>
      </c>
      <c r="C418" t="s">
        <v>86</v>
      </c>
      <c r="D418" t="s">
        <v>25</v>
      </c>
      <c r="E418" t="s">
        <v>1008</v>
      </c>
      <c r="F418" t="s">
        <v>1009</v>
      </c>
      <c r="G418" s="2">
        <v>45961</v>
      </c>
      <c r="H418" s="2">
        <v>45965</v>
      </c>
      <c r="I418" t="s">
        <v>917</v>
      </c>
      <c r="J418" t="s">
        <v>54</v>
      </c>
      <c r="K418">
        <v>8</v>
      </c>
    </row>
    <row r="419" spans="1:11" x14ac:dyDescent="0.25">
      <c r="A419">
        <v>22</v>
      </c>
      <c r="B419" t="s">
        <v>1010</v>
      </c>
      <c r="C419" t="s">
        <v>73</v>
      </c>
      <c r="D419" t="s">
        <v>19</v>
      </c>
      <c r="E419" t="s">
        <v>1011</v>
      </c>
      <c r="F419" t="s">
        <v>310</v>
      </c>
      <c r="G419" s="2">
        <v>45962</v>
      </c>
      <c r="H419" s="2">
        <v>45963</v>
      </c>
      <c r="I419" t="s">
        <v>917</v>
      </c>
      <c r="J419" t="s">
        <v>54</v>
      </c>
      <c r="K419">
        <v>3</v>
      </c>
    </row>
    <row r="420" spans="1:11" x14ac:dyDescent="0.25">
      <c r="A420">
        <v>22</v>
      </c>
      <c r="B420" t="s">
        <v>1012</v>
      </c>
      <c r="C420" t="s">
        <v>18</v>
      </c>
      <c r="D420" t="s">
        <v>19</v>
      </c>
      <c r="E420" t="s">
        <v>1013</v>
      </c>
      <c r="F420" t="s">
        <v>1014</v>
      </c>
      <c r="G420" s="2">
        <v>45963</v>
      </c>
      <c r="H420" s="2">
        <v>45965</v>
      </c>
      <c r="I420" t="s">
        <v>917</v>
      </c>
      <c r="J420" t="s">
        <v>22</v>
      </c>
      <c r="K420">
        <v>3</v>
      </c>
    </row>
    <row r="421" spans="1:11" x14ac:dyDescent="0.25">
      <c r="A421">
        <v>22</v>
      </c>
      <c r="B421" t="s">
        <v>1015</v>
      </c>
      <c r="C421" t="s">
        <v>11</v>
      </c>
      <c r="D421" t="s">
        <v>12</v>
      </c>
      <c r="E421" t="s">
        <v>944</v>
      </c>
      <c r="F421" t="s">
        <v>1016</v>
      </c>
      <c r="G421" s="2">
        <v>45963</v>
      </c>
      <c r="H421" s="2">
        <v>45968</v>
      </c>
      <c r="I421" t="s">
        <v>917</v>
      </c>
      <c r="J421" t="s">
        <v>16</v>
      </c>
      <c r="K421">
        <v>8</v>
      </c>
    </row>
    <row r="422" spans="1:11" x14ac:dyDescent="0.25">
      <c r="A422">
        <v>22</v>
      </c>
      <c r="B422" t="s">
        <v>1017</v>
      </c>
      <c r="C422" t="s">
        <v>73</v>
      </c>
      <c r="D422" t="s">
        <v>19</v>
      </c>
      <c r="E422" t="s">
        <v>1018</v>
      </c>
      <c r="F422" t="s">
        <v>157</v>
      </c>
      <c r="G422" s="2">
        <v>45964</v>
      </c>
      <c r="H422" s="2">
        <v>45965</v>
      </c>
      <c r="I422" t="s">
        <v>917</v>
      </c>
      <c r="J422" t="s">
        <v>34</v>
      </c>
      <c r="K422">
        <v>5</v>
      </c>
    </row>
    <row r="423" spans="1:11" x14ac:dyDescent="0.25">
      <c r="A423">
        <v>22</v>
      </c>
      <c r="B423" t="s">
        <v>1019</v>
      </c>
      <c r="C423" t="s">
        <v>45</v>
      </c>
      <c r="D423" t="s">
        <v>41</v>
      </c>
      <c r="E423" t="s">
        <v>1020</v>
      </c>
      <c r="F423" t="s">
        <v>181</v>
      </c>
      <c r="G423" s="2">
        <v>45964</v>
      </c>
      <c r="H423" s="2">
        <v>45966</v>
      </c>
      <c r="I423" t="s">
        <v>917</v>
      </c>
      <c r="J423" t="s">
        <v>34</v>
      </c>
      <c r="K423">
        <v>3</v>
      </c>
    </row>
    <row r="424" spans="1:11" x14ac:dyDescent="0.25">
      <c r="A424">
        <v>22</v>
      </c>
      <c r="B424" t="s">
        <v>1021</v>
      </c>
      <c r="C424" t="s">
        <v>24</v>
      </c>
      <c r="D424" t="s">
        <v>25</v>
      </c>
      <c r="E424" t="s">
        <v>1008</v>
      </c>
      <c r="F424" t="s">
        <v>842</v>
      </c>
      <c r="G424" s="2">
        <v>45964</v>
      </c>
      <c r="H424" s="2">
        <v>45967</v>
      </c>
      <c r="I424" t="s">
        <v>917</v>
      </c>
      <c r="J424" t="s">
        <v>28</v>
      </c>
      <c r="K424">
        <v>5</v>
      </c>
    </row>
    <row r="425" spans="1:11" x14ac:dyDescent="0.25">
      <c r="A425">
        <v>22</v>
      </c>
      <c r="B425" t="s">
        <v>1022</v>
      </c>
      <c r="C425" t="s">
        <v>24</v>
      </c>
      <c r="D425" t="s">
        <v>25</v>
      </c>
      <c r="E425" t="s">
        <v>1023</v>
      </c>
      <c r="F425" t="s">
        <v>1024</v>
      </c>
      <c r="G425" s="2">
        <v>45965</v>
      </c>
      <c r="H425" s="2">
        <v>45967</v>
      </c>
      <c r="I425" t="s">
        <v>917</v>
      </c>
      <c r="J425" t="s">
        <v>16</v>
      </c>
      <c r="K425">
        <v>3</v>
      </c>
    </row>
    <row r="426" spans="1:11" x14ac:dyDescent="0.25">
      <c r="A426">
        <v>22</v>
      </c>
      <c r="B426" t="s">
        <v>1025</v>
      </c>
      <c r="C426" t="s">
        <v>45</v>
      </c>
      <c r="D426" t="s">
        <v>41</v>
      </c>
      <c r="E426" t="s">
        <v>942</v>
      </c>
      <c r="F426" t="s">
        <v>288</v>
      </c>
      <c r="G426" s="2">
        <v>45965</v>
      </c>
      <c r="H426" s="2">
        <v>45966</v>
      </c>
      <c r="I426" t="s">
        <v>917</v>
      </c>
      <c r="J426" t="s">
        <v>22</v>
      </c>
      <c r="K426">
        <v>3</v>
      </c>
    </row>
    <row r="427" spans="1:11" x14ac:dyDescent="0.25">
      <c r="A427">
        <v>22</v>
      </c>
      <c r="B427" t="s">
        <v>1026</v>
      </c>
      <c r="C427" t="s">
        <v>63</v>
      </c>
      <c r="D427" t="s">
        <v>25</v>
      </c>
      <c r="E427" t="s">
        <v>1027</v>
      </c>
      <c r="F427" t="s">
        <v>196</v>
      </c>
      <c r="G427" s="2">
        <v>45965</v>
      </c>
      <c r="H427" s="2">
        <v>45968</v>
      </c>
      <c r="I427" t="s">
        <v>917</v>
      </c>
      <c r="J427" t="s">
        <v>22</v>
      </c>
      <c r="K427">
        <v>5</v>
      </c>
    </row>
    <row r="428" spans="1:11" x14ac:dyDescent="0.25">
      <c r="A428">
        <v>22</v>
      </c>
      <c r="B428" t="s">
        <v>1028</v>
      </c>
      <c r="C428" t="s">
        <v>30</v>
      </c>
      <c r="D428" t="s">
        <v>31</v>
      </c>
      <c r="E428" t="s">
        <v>1029</v>
      </c>
      <c r="F428" t="s">
        <v>1030</v>
      </c>
      <c r="G428" s="2">
        <v>45967</v>
      </c>
      <c r="H428" s="2">
        <v>45968</v>
      </c>
      <c r="I428" t="s">
        <v>917</v>
      </c>
      <c r="J428" t="s">
        <v>22</v>
      </c>
      <c r="K428">
        <v>3</v>
      </c>
    </row>
    <row r="429" spans="1:11" x14ac:dyDescent="0.25">
      <c r="A429">
        <v>23</v>
      </c>
      <c r="B429" t="s">
        <v>1031</v>
      </c>
      <c r="C429" t="s">
        <v>45</v>
      </c>
      <c r="D429" t="s">
        <v>41</v>
      </c>
      <c r="E429" t="s">
        <v>1032</v>
      </c>
      <c r="F429" t="s">
        <v>160</v>
      </c>
      <c r="G429" s="2">
        <v>45971</v>
      </c>
      <c r="H429" s="2">
        <v>45974</v>
      </c>
      <c r="I429" t="s">
        <v>917</v>
      </c>
      <c r="J429" t="s">
        <v>22</v>
      </c>
      <c r="K429">
        <v>5</v>
      </c>
    </row>
    <row r="430" spans="1:11" x14ac:dyDescent="0.25">
      <c r="A430">
        <v>23</v>
      </c>
      <c r="B430" t="s">
        <v>1033</v>
      </c>
      <c r="C430" t="s">
        <v>56</v>
      </c>
      <c r="D430" t="s">
        <v>41</v>
      </c>
      <c r="E430" t="s">
        <v>218</v>
      </c>
      <c r="F430" t="s">
        <v>1034</v>
      </c>
      <c r="G430" s="2">
        <v>45972</v>
      </c>
      <c r="H430" s="2">
        <v>45976</v>
      </c>
      <c r="I430" t="s">
        <v>917</v>
      </c>
      <c r="J430" t="s">
        <v>28</v>
      </c>
      <c r="K430">
        <v>8</v>
      </c>
    </row>
    <row r="431" spans="1:11" x14ac:dyDescent="0.25">
      <c r="A431">
        <v>23</v>
      </c>
      <c r="B431" t="s">
        <v>1035</v>
      </c>
      <c r="C431" t="s">
        <v>40</v>
      </c>
      <c r="D431" t="s">
        <v>41</v>
      </c>
      <c r="E431" t="s">
        <v>1036</v>
      </c>
      <c r="F431" t="s">
        <v>1037</v>
      </c>
      <c r="G431" s="2">
        <v>45972</v>
      </c>
      <c r="H431" s="2">
        <v>45974</v>
      </c>
      <c r="I431" t="s">
        <v>917</v>
      </c>
      <c r="J431" t="s">
        <v>54</v>
      </c>
      <c r="K431">
        <v>3</v>
      </c>
    </row>
    <row r="432" spans="1:11" x14ac:dyDescent="0.25">
      <c r="A432">
        <v>23</v>
      </c>
      <c r="B432" t="s">
        <v>1038</v>
      </c>
      <c r="C432" t="s">
        <v>40</v>
      </c>
      <c r="D432" t="s">
        <v>41</v>
      </c>
      <c r="E432" t="s">
        <v>1039</v>
      </c>
      <c r="F432" t="s">
        <v>977</v>
      </c>
      <c r="G432" s="2">
        <v>45972</v>
      </c>
      <c r="H432" s="2">
        <v>45975</v>
      </c>
      <c r="I432" t="s">
        <v>917</v>
      </c>
      <c r="J432" t="s">
        <v>22</v>
      </c>
      <c r="K432">
        <v>5</v>
      </c>
    </row>
    <row r="433" spans="1:11" x14ac:dyDescent="0.25">
      <c r="A433">
        <v>23</v>
      </c>
      <c r="B433" t="s">
        <v>1040</v>
      </c>
      <c r="C433" t="s">
        <v>73</v>
      </c>
      <c r="D433" t="s">
        <v>19</v>
      </c>
      <c r="E433" t="s">
        <v>785</v>
      </c>
      <c r="F433" t="s">
        <v>742</v>
      </c>
      <c r="G433" s="2">
        <v>45973</v>
      </c>
      <c r="H433" s="2">
        <v>45974</v>
      </c>
      <c r="I433" t="s">
        <v>917</v>
      </c>
      <c r="J433" t="s">
        <v>54</v>
      </c>
      <c r="K433">
        <v>3</v>
      </c>
    </row>
    <row r="434" spans="1:11" x14ac:dyDescent="0.25">
      <c r="A434">
        <v>23</v>
      </c>
      <c r="B434" t="s">
        <v>1041</v>
      </c>
      <c r="C434" t="s">
        <v>36</v>
      </c>
      <c r="D434" t="s">
        <v>12</v>
      </c>
      <c r="E434" t="s">
        <v>1042</v>
      </c>
      <c r="F434" t="s">
        <v>712</v>
      </c>
      <c r="G434" s="2">
        <v>45973</v>
      </c>
      <c r="H434" s="2">
        <v>45974</v>
      </c>
      <c r="I434" t="s">
        <v>917</v>
      </c>
      <c r="J434" t="s">
        <v>22</v>
      </c>
      <c r="K434">
        <v>5</v>
      </c>
    </row>
    <row r="435" spans="1:11" x14ac:dyDescent="0.25">
      <c r="A435">
        <v>23</v>
      </c>
      <c r="B435" t="s">
        <v>1043</v>
      </c>
      <c r="C435" t="s">
        <v>73</v>
      </c>
      <c r="D435" t="s">
        <v>19</v>
      </c>
      <c r="E435" t="s">
        <v>456</v>
      </c>
      <c r="F435" t="s">
        <v>1044</v>
      </c>
      <c r="G435" s="2">
        <v>45973</v>
      </c>
      <c r="H435" s="2">
        <v>45976</v>
      </c>
      <c r="I435" t="s">
        <v>917</v>
      </c>
      <c r="J435" t="s">
        <v>28</v>
      </c>
      <c r="K435">
        <v>5</v>
      </c>
    </row>
    <row r="436" spans="1:11" x14ac:dyDescent="0.25">
      <c r="A436">
        <v>23</v>
      </c>
      <c r="B436" t="s">
        <v>1045</v>
      </c>
      <c r="C436" t="s">
        <v>45</v>
      </c>
      <c r="D436" t="s">
        <v>41</v>
      </c>
      <c r="E436" t="s">
        <v>1046</v>
      </c>
      <c r="F436" t="s">
        <v>1047</v>
      </c>
      <c r="G436" s="2">
        <v>45974</v>
      </c>
      <c r="H436" s="2">
        <v>45976</v>
      </c>
      <c r="I436" t="s">
        <v>917</v>
      </c>
      <c r="J436" t="s">
        <v>22</v>
      </c>
      <c r="K436">
        <v>3</v>
      </c>
    </row>
    <row r="437" spans="1:11" x14ac:dyDescent="0.25">
      <c r="A437">
        <v>23</v>
      </c>
      <c r="B437" t="s">
        <v>1048</v>
      </c>
      <c r="C437" t="s">
        <v>30</v>
      </c>
      <c r="D437" t="s">
        <v>31</v>
      </c>
      <c r="E437" t="s">
        <v>1049</v>
      </c>
      <c r="F437" t="s">
        <v>1050</v>
      </c>
      <c r="G437" s="2">
        <v>45975</v>
      </c>
      <c r="H437" s="2">
        <v>45977</v>
      </c>
      <c r="I437" t="s">
        <v>917</v>
      </c>
      <c r="J437" t="s">
        <v>28</v>
      </c>
      <c r="K437">
        <v>3</v>
      </c>
    </row>
    <row r="438" spans="1:11" x14ac:dyDescent="0.25">
      <c r="A438">
        <v>23</v>
      </c>
      <c r="B438" t="s">
        <v>1051</v>
      </c>
      <c r="C438" t="s">
        <v>24</v>
      </c>
      <c r="D438" t="s">
        <v>25</v>
      </c>
      <c r="E438" t="s">
        <v>1052</v>
      </c>
      <c r="F438" t="s">
        <v>508</v>
      </c>
      <c r="G438" s="2">
        <v>45976</v>
      </c>
      <c r="H438" s="2">
        <v>45978</v>
      </c>
      <c r="I438" t="s">
        <v>917</v>
      </c>
      <c r="J438" t="s">
        <v>22</v>
      </c>
      <c r="K438">
        <v>5</v>
      </c>
    </row>
    <row r="439" spans="1:11" x14ac:dyDescent="0.25">
      <c r="A439">
        <v>23</v>
      </c>
      <c r="B439" t="s">
        <v>1053</v>
      </c>
      <c r="C439" t="s">
        <v>86</v>
      </c>
      <c r="D439" t="s">
        <v>25</v>
      </c>
      <c r="E439" t="s">
        <v>1054</v>
      </c>
      <c r="F439" t="s">
        <v>115</v>
      </c>
      <c r="G439" s="2">
        <v>45977</v>
      </c>
      <c r="H439" s="2">
        <v>45978</v>
      </c>
      <c r="I439" t="s">
        <v>917</v>
      </c>
      <c r="J439" t="s">
        <v>16</v>
      </c>
      <c r="K439">
        <v>3</v>
      </c>
    </row>
    <row r="440" spans="1:11" x14ac:dyDescent="0.25">
      <c r="A440">
        <v>23</v>
      </c>
      <c r="B440" t="s">
        <v>1055</v>
      </c>
      <c r="C440" t="s">
        <v>63</v>
      </c>
      <c r="D440" t="s">
        <v>25</v>
      </c>
      <c r="E440" t="s">
        <v>1056</v>
      </c>
      <c r="F440" t="s">
        <v>1057</v>
      </c>
      <c r="G440" s="2">
        <v>45977</v>
      </c>
      <c r="H440" s="2">
        <v>45982</v>
      </c>
      <c r="I440" t="s">
        <v>917</v>
      </c>
      <c r="J440" t="s">
        <v>28</v>
      </c>
      <c r="K440">
        <v>8</v>
      </c>
    </row>
    <row r="441" spans="1:11" x14ac:dyDescent="0.25">
      <c r="A441">
        <v>23</v>
      </c>
      <c r="B441" t="s">
        <v>1058</v>
      </c>
      <c r="C441" t="s">
        <v>18</v>
      </c>
      <c r="D441" t="s">
        <v>19</v>
      </c>
      <c r="E441" t="s">
        <v>647</v>
      </c>
      <c r="F441" t="s">
        <v>210</v>
      </c>
      <c r="G441" s="2">
        <v>45977</v>
      </c>
      <c r="H441" s="2">
        <v>45980</v>
      </c>
      <c r="I441" t="s">
        <v>917</v>
      </c>
      <c r="J441" t="s">
        <v>28</v>
      </c>
      <c r="K441">
        <v>5</v>
      </c>
    </row>
    <row r="442" spans="1:11" x14ac:dyDescent="0.25">
      <c r="A442">
        <v>23</v>
      </c>
      <c r="B442" t="s">
        <v>1059</v>
      </c>
      <c r="C442" t="s">
        <v>11</v>
      </c>
      <c r="D442" t="s">
        <v>12</v>
      </c>
      <c r="E442" t="s">
        <v>1060</v>
      </c>
      <c r="F442" t="s">
        <v>253</v>
      </c>
      <c r="G442" s="2">
        <v>45978</v>
      </c>
      <c r="H442" s="2">
        <v>45980</v>
      </c>
      <c r="I442" t="s">
        <v>917</v>
      </c>
      <c r="J442" t="s">
        <v>28</v>
      </c>
      <c r="K442">
        <v>5</v>
      </c>
    </row>
    <row r="443" spans="1:11" x14ac:dyDescent="0.25">
      <c r="A443">
        <v>23</v>
      </c>
      <c r="B443" t="s">
        <v>1061</v>
      </c>
      <c r="C443" t="s">
        <v>24</v>
      </c>
      <c r="D443" t="s">
        <v>25</v>
      </c>
      <c r="E443" t="s">
        <v>1062</v>
      </c>
      <c r="F443" t="s">
        <v>1063</v>
      </c>
      <c r="G443" s="2">
        <v>45978</v>
      </c>
      <c r="H443" s="2">
        <v>45980</v>
      </c>
      <c r="I443" t="s">
        <v>917</v>
      </c>
      <c r="J443" t="s">
        <v>16</v>
      </c>
      <c r="K443">
        <v>5</v>
      </c>
    </row>
    <row r="444" spans="1:11" x14ac:dyDescent="0.25">
      <c r="A444">
        <v>23</v>
      </c>
      <c r="B444" t="s">
        <v>1064</v>
      </c>
      <c r="C444" t="s">
        <v>18</v>
      </c>
      <c r="D444" t="s">
        <v>19</v>
      </c>
      <c r="E444" t="s">
        <v>1065</v>
      </c>
      <c r="F444" t="s">
        <v>1066</v>
      </c>
      <c r="G444" s="2">
        <v>45979</v>
      </c>
      <c r="H444" s="2">
        <v>45982</v>
      </c>
      <c r="I444" t="s">
        <v>917</v>
      </c>
      <c r="J444" t="s">
        <v>16</v>
      </c>
      <c r="K444">
        <v>5</v>
      </c>
    </row>
    <row r="445" spans="1:11" x14ac:dyDescent="0.25">
      <c r="A445">
        <v>23</v>
      </c>
      <c r="B445" t="s">
        <v>1067</v>
      </c>
      <c r="C445" t="s">
        <v>86</v>
      </c>
      <c r="D445" t="s">
        <v>25</v>
      </c>
      <c r="E445" t="s">
        <v>1068</v>
      </c>
      <c r="F445" t="s">
        <v>139</v>
      </c>
      <c r="G445" s="2">
        <v>45979</v>
      </c>
      <c r="H445" s="2">
        <v>45980</v>
      </c>
      <c r="I445" t="s">
        <v>917</v>
      </c>
      <c r="J445" t="s">
        <v>54</v>
      </c>
      <c r="K445">
        <v>5</v>
      </c>
    </row>
    <row r="446" spans="1:11" x14ac:dyDescent="0.25">
      <c r="A446">
        <v>23</v>
      </c>
      <c r="B446" t="s">
        <v>1069</v>
      </c>
      <c r="C446" t="s">
        <v>30</v>
      </c>
      <c r="D446" t="s">
        <v>31</v>
      </c>
      <c r="E446" t="s">
        <v>1070</v>
      </c>
      <c r="F446" t="s">
        <v>745</v>
      </c>
      <c r="G446" s="2">
        <v>45979</v>
      </c>
      <c r="H446" s="2">
        <v>45980</v>
      </c>
      <c r="I446" t="s">
        <v>917</v>
      </c>
      <c r="J446" t="s">
        <v>22</v>
      </c>
      <c r="K446">
        <v>5</v>
      </c>
    </row>
    <row r="447" spans="1:11" x14ac:dyDescent="0.25">
      <c r="A447">
        <v>23</v>
      </c>
      <c r="B447" t="s">
        <v>1071</v>
      </c>
      <c r="C447" t="s">
        <v>11</v>
      </c>
      <c r="D447" t="s">
        <v>12</v>
      </c>
      <c r="E447" t="s">
        <v>1072</v>
      </c>
      <c r="F447" t="s">
        <v>1073</v>
      </c>
      <c r="G447" s="2">
        <v>45979</v>
      </c>
      <c r="H447" s="2">
        <v>45980</v>
      </c>
      <c r="I447" t="s">
        <v>917</v>
      </c>
      <c r="J447" t="s">
        <v>16</v>
      </c>
      <c r="K447">
        <v>3</v>
      </c>
    </row>
    <row r="448" spans="1:11" x14ac:dyDescent="0.25">
      <c r="A448">
        <v>23</v>
      </c>
      <c r="B448" t="s">
        <v>1074</v>
      </c>
      <c r="C448" t="s">
        <v>36</v>
      </c>
      <c r="D448" t="s">
        <v>12</v>
      </c>
      <c r="E448" t="s">
        <v>1075</v>
      </c>
      <c r="F448" t="s">
        <v>350</v>
      </c>
      <c r="G448" s="2">
        <v>45980</v>
      </c>
      <c r="H448" s="2">
        <v>45981</v>
      </c>
      <c r="I448" t="s">
        <v>917</v>
      </c>
      <c r="J448" t="s">
        <v>54</v>
      </c>
      <c r="K448">
        <v>3</v>
      </c>
    </row>
    <row r="449" spans="1:11" x14ac:dyDescent="0.25">
      <c r="A449">
        <v>24</v>
      </c>
      <c r="B449" t="s">
        <v>1076</v>
      </c>
      <c r="C449" t="s">
        <v>45</v>
      </c>
      <c r="D449" t="s">
        <v>41</v>
      </c>
      <c r="E449" t="s">
        <v>1077</v>
      </c>
      <c r="F449" t="s">
        <v>1078</v>
      </c>
      <c r="G449" s="2">
        <v>45985</v>
      </c>
      <c r="H449" s="2">
        <v>45990</v>
      </c>
      <c r="I449" t="s">
        <v>917</v>
      </c>
      <c r="J449" t="s">
        <v>16</v>
      </c>
      <c r="K449">
        <v>8</v>
      </c>
    </row>
    <row r="450" spans="1:11" x14ac:dyDescent="0.25">
      <c r="A450">
        <v>24</v>
      </c>
      <c r="B450" t="s">
        <v>1079</v>
      </c>
      <c r="C450" t="s">
        <v>86</v>
      </c>
      <c r="D450" t="s">
        <v>25</v>
      </c>
      <c r="E450" t="s">
        <v>1080</v>
      </c>
      <c r="F450" t="s">
        <v>732</v>
      </c>
      <c r="G450" s="2">
        <v>45986</v>
      </c>
      <c r="H450" s="2">
        <v>45987</v>
      </c>
      <c r="I450" t="s">
        <v>917</v>
      </c>
      <c r="J450" t="s">
        <v>34</v>
      </c>
      <c r="K450">
        <v>5</v>
      </c>
    </row>
    <row r="451" spans="1:11" x14ac:dyDescent="0.25">
      <c r="A451">
        <v>24</v>
      </c>
      <c r="B451" t="s">
        <v>1081</v>
      </c>
      <c r="C451" t="s">
        <v>40</v>
      </c>
      <c r="D451" t="s">
        <v>41</v>
      </c>
      <c r="E451" t="s">
        <v>687</v>
      </c>
      <c r="F451" t="s">
        <v>1082</v>
      </c>
      <c r="G451" s="2">
        <v>45986</v>
      </c>
      <c r="H451" s="2">
        <v>45991</v>
      </c>
      <c r="I451" t="s">
        <v>917</v>
      </c>
      <c r="J451" t="s">
        <v>22</v>
      </c>
      <c r="K451">
        <v>8</v>
      </c>
    </row>
    <row r="452" spans="1:11" x14ac:dyDescent="0.25">
      <c r="A452">
        <v>24</v>
      </c>
      <c r="B452" t="s">
        <v>1083</v>
      </c>
      <c r="C452" t="s">
        <v>86</v>
      </c>
      <c r="D452" t="s">
        <v>25</v>
      </c>
      <c r="E452" t="s">
        <v>459</v>
      </c>
      <c r="F452" t="s">
        <v>451</v>
      </c>
      <c r="G452" s="2">
        <v>45987</v>
      </c>
      <c r="H452" s="2">
        <v>45990</v>
      </c>
      <c r="I452" t="s">
        <v>917</v>
      </c>
      <c r="J452" t="s">
        <v>54</v>
      </c>
      <c r="K452">
        <v>5</v>
      </c>
    </row>
    <row r="453" spans="1:11" x14ac:dyDescent="0.25">
      <c r="A453">
        <v>24</v>
      </c>
      <c r="B453" t="s">
        <v>1084</v>
      </c>
      <c r="C453" t="s">
        <v>11</v>
      </c>
      <c r="D453" t="s">
        <v>12</v>
      </c>
      <c r="E453" t="s">
        <v>750</v>
      </c>
      <c r="F453" t="s">
        <v>1085</v>
      </c>
      <c r="G453" s="2">
        <v>45988</v>
      </c>
      <c r="H453" s="2">
        <v>45990</v>
      </c>
      <c r="I453" t="s">
        <v>917</v>
      </c>
      <c r="J453" t="s">
        <v>22</v>
      </c>
      <c r="K453">
        <v>5</v>
      </c>
    </row>
    <row r="454" spans="1:11" x14ac:dyDescent="0.25">
      <c r="A454">
        <v>24</v>
      </c>
      <c r="B454" t="s">
        <v>1086</v>
      </c>
      <c r="C454" t="s">
        <v>30</v>
      </c>
      <c r="D454" t="s">
        <v>31</v>
      </c>
      <c r="E454" t="s">
        <v>1087</v>
      </c>
      <c r="F454" t="s">
        <v>528</v>
      </c>
      <c r="G454" s="2">
        <v>45988</v>
      </c>
      <c r="H454" s="2">
        <v>45991</v>
      </c>
      <c r="I454" t="s">
        <v>917</v>
      </c>
      <c r="J454" t="s">
        <v>34</v>
      </c>
      <c r="K454">
        <v>5</v>
      </c>
    </row>
    <row r="455" spans="1:11" x14ac:dyDescent="0.25">
      <c r="A455">
        <v>24</v>
      </c>
      <c r="B455" t="s">
        <v>1088</v>
      </c>
      <c r="C455" t="s">
        <v>36</v>
      </c>
      <c r="D455" t="s">
        <v>12</v>
      </c>
      <c r="E455" t="s">
        <v>189</v>
      </c>
      <c r="F455" t="s">
        <v>416</v>
      </c>
      <c r="G455" s="2">
        <v>45989</v>
      </c>
      <c r="H455" s="2">
        <v>45994</v>
      </c>
      <c r="I455" t="s">
        <v>917</v>
      </c>
      <c r="J455" t="s">
        <v>54</v>
      </c>
      <c r="K455">
        <v>8</v>
      </c>
    </row>
    <row r="456" spans="1:11" x14ac:dyDescent="0.25">
      <c r="A456">
        <v>24</v>
      </c>
      <c r="B456" t="s">
        <v>1089</v>
      </c>
      <c r="C456" t="s">
        <v>24</v>
      </c>
      <c r="D456" t="s">
        <v>25</v>
      </c>
      <c r="E456" t="s">
        <v>280</v>
      </c>
      <c r="F456" t="s">
        <v>281</v>
      </c>
      <c r="G456" s="2">
        <v>45989</v>
      </c>
      <c r="H456" s="2">
        <v>45992</v>
      </c>
      <c r="I456" t="s">
        <v>917</v>
      </c>
      <c r="J456" t="s">
        <v>16</v>
      </c>
      <c r="K456">
        <v>8</v>
      </c>
    </row>
    <row r="457" spans="1:11" x14ac:dyDescent="0.25">
      <c r="A457">
        <v>24</v>
      </c>
      <c r="B457" t="s">
        <v>1090</v>
      </c>
      <c r="C457" t="s">
        <v>30</v>
      </c>
      <c r="D457" t="s">
        <v>31</v>
      </c>
      <c r="E457" t="s">
        <v>1091</v>
      </c>
      <c r="F457" t="s">
        <v>1092</v>
      </c>
      <c r="G457" s="2">
        <v>45990</v>
      </c>
      <c r="H457" s="2">
        <v>45992</v>
      </c>
      <c r="I457" t="s">
        <v>917</v>
      </c>
      <c r="J457" t="s">
        <v>34</v>
      </c>
      <c r="K457">
        <v>5</v>
      </c>
    </row>
    <row r="458" spans="1:11" x14ac:dyDescent="0.25">
      <c r="A458">
        <v>24</v>
      </c>
      <c r="B458" t="s">
        <v>1093</v>
      </c>
      <c r="C458" t="s">
        <v>56</v>
      </c>
      <c r="D458" t="s">
        <v>41</v>
      </c>
      <c r="E458" t="s">
        <v>737</v>
      </c>
      <c r="F458" t="s">
        <v>977</v>
      </c>
      <c r="G458" s="2">
        <v>45990</v>
      </c>
      <c r="H458" s="2">
        <v>45992</v>
      </c>
      <c r="I458" t="s">
        <v>917</v>
      </c>
      <c r="J458" t="s">
        <v>54</v>
      </c>
      <c r="K458">
        <v>5</v>
      </c>
    </row>
    <row r="459" spans="1:11" x14ac:dyDescent="0.25">
      <c r="A459">
        <v>24</v>
      </c>
      <c r="B459" t="s">
        <v>1094</v>
      </c>
      <c r="C459" t="s">
        <v>56</v>
      </c>
      <c r="D459" t="s">
        <v>41</v>
      </c>
      <c r="E459" t="s">
        <v>1095</v>
      </c>
      <c r="F459" t="s">
        <v>480</v>
      </c>
      <c r="G459" s="2">
        <v>45990</v>
      </c>
      <c r="H459" s="2">
        <v>45991</v>
      </c>
      <c r="I459" t="s">
        <v>917</v>
      </c>
      <c r="J459" t="s">
        <v>28</v>
      </c>
      <c r="K459">
        <v>3</v>
      </c>
    </row>
    <row r="460" spans="1:11" x14ac:dyDescent="0.25">
      <c r="A460">
        <v>24</v>
      </c>
      <c r="B460" t="s">
        <v>1096</v>
      </c>
      <c r="C460" t="s">
        <v>73</v>
      </c>
      <c r="D460" t="s">
        <v>19</v>
      </c>
      <c r="E460" t="s">
        <v>655</v>
      </c>
      <c r="F460" t="s">
        <v>227</v>
      </c>
      <c r="G460" s="2">
        <v>45990</v>
      </c>
      <c r="H460" s="2">
        <v>45993</v>
      </c>
      <c r="I460" t="s">
        <v>917</v>
      </c>
      <c r="J460" t="s">
        <v>16</v>
      </c>
      <c r="K460">
        <v>5</v>
      </c>
    </row>
    <row r="461" spans="1:11" x14ac:dyDescent="0.25">
      <c r="A461">
        <v>24</v>
      </c>
      <c r="B461" t="s">
        <v>1097</v>
      </c>
      <c r="C461" t="s">
        <v>11</v>
      </c>
      <c r="D461" t="s">
        <v>12</v>
      </c>
      <c r="E461" t="s">
        <v>421</v>
      </c>
      <c r="F461" t="s">
        <v>344</v>
      </c>
      <c r="G461" s="2">
        <v>45991</v>
      </c>
      <c r="H461" s="2">
        <v>45993</v>
      </c>
      <c r="I461" t="s">
        <v>917</v>
      </c>
      <c r="J461" t="s">
        <v>54</v>
      </c>
      <c r="K461">
        <v>3</v>
      </c>
    </row>
    <row r="462" spans="1:11" x14ac:dyDescent="0.25">
      <c r="A462">
        <v>24</v>
      </c>
      <c r="B462" t="s">
        <v>1098</v>
      </c>
      <c r="C462" t="s">
        <v>73</v>
      </c>
      <c r="D462" t="s">
        <v>19</v>
      </c>
      <c r="E462" t="s">
        <v>389</v>
      </c>
      <c r="F462" t="s">
        <v>75</v>
      </c>
      <c r="G462" s="2">
        <v>45991</v>
      </c>
      <c r="H462" s="2">
        <v>45994</v>
      </c>
      <c r="I462" t="s">
        <v>917</v>
      </c>
      <c r="J462" t="s">
        <v>22</v>
      </c>
      <c r="K462">
        <v>5</v>
      </c>
    </row>
    <row r="463" spans="1:11" x14ac:dyDescent="0.25">
      <c r="A463">
        <v>24</v>
      </c>
      <c r="B463" t="s">
        <v>1099</v>
      </c>
      <c r="C463" t="s">
        <v>63</v>
      </c>
      <c r="D463" t="s">
        <v>25</v>
      </c>
      <c r="E463" t="s">
        <v>1100</v>
      </c>
      <c r="F463" t="s">
        <v>842</v>
      </c>
      <c r="G463" s="2">
        <v>45991</v>
      </c>
      <c r="H463" s="2">
        <v>45994</v>
      </c>
      <c r="I463" t="s">
        <v>917</v>
      </c>
      <c r="J463" t="s">
        <v>22</v>
      </c>
      <c r="K463">
        <v>5</v>
      </c>
    </row>
    <row r="464" spans="1:11" x14ac:dyDescent="0.25">
      <c r="A464">
        <v>24</v>
      </c>
      <c r="B464" t="s">
        <v>1101</v>
      </c>
      <c r="C464" t="s">
        <v>18</v>
      </c>
      <c r="D464" t="s">
        <v>19</v>
      </c>
      <c r="E464" t="s">
        <v>1102</v>
      </c>
      <c r="F464" t="s">
        <v>1103</v>
      </c>
      <c r="G464" s="2">
        <v>45991</v>
      </c>
      <c r="H464" s="2">
        <v>45995</v>
      </c>
      <c r="I464" t="s">
        <v>917</v>
      </c>
      <c r="J464" t="s">
        <v>34</v>
      </c>
      <c r="K464">
        <v>8</v>
      </c>
    </row>
    <row r="465" spans="1:11" x14ac:dyDescent="0.25">
      <c r="A465">
        <v>24</v>
      </c>
      <c r="B465" t="s">
        <v>1104</v>
      </c>
      <c r="C465" t="s">
        <v>63</v>
      </c>
      <c r="D465" t="s">
        <v>25</v>
      </c>
      <c r="E465" t="s">
        <v>763</v>
      </c>
      <c r="F465" t="s">
        <v>764</v>
      </c>
      <c r="G465" s="2">
        <v>45993</v>
      </c>
      <c r="H465" s="2">
        <v>45994</v>
      </c>
      <c r="I465" t="s">
        <v>917</v>
      </c>
      <c r="J465" t="s">
        <v>54</v>
      </c>
      <c r="K465">
        <v>3</v>
      </c>
    </row>
    <row r="466" spans="1:11" x14ac:dyDescent="0.25">
      <c r="A466">
        <v>25</v>
      </c>
      <c r="B466" t="s">
        <v>1105</v>
      </c>
      <c r="C466" t="s">
        <v>86</v>
      </c>
      <c r="D466" t="s">
        <v>25</v>
      </c>
      <c r="E466" t="s">
        <v>249</v>
      </c>
      <c r="F466" t="s">
        <v>250</v>
      </c>
      <c r="G466" s="2">
        <v>45999</v>
      </c>
      <c r="H466" s="2">
        <v>46001</v>
      </c>
      <c r="I466" t="s">
        <v>917</v>
      </c>
      <c r="J466" t="s">
        <v>34</v>
      </c>
      <c r="K466">
        <v>5</v>
      </c>
    </row>
    <row r="467" spans="1:11" x14ac:dyDescent="0.25">
      <c r="A467">
        <v>25</v>
      </c>
      <c r="B467" t="s">
        <v>1106</v>
      </c>
      <c r="C467" t="s">
        <v>45</v>
      </c>
      <c r="D467" t="s">
        <v>41</v>
      </c>
      <c r="E467" t="s">
        <v>159</v>
      </c>
      <c r="F467" t="s">
        <v>160</v>
      </c>
      <c r="G467" s="2">
        <v>46000</v>
      </c>
      <c r="H467" s="2">
        <v>46003</v>
      </c>
      <c r="I467" t="s">
        <v>917</v>
      </c>
      <c r="J467" t="s">
        <v>22</v>
      </c>
      <c r="K467">
        <v>5</v>
      </c>
    </row>
    <row r="468" spans="1:11" x14ac:dyDescent="0.25">
      <c r="A468">
        <v>25</v>
      </c>
      <c r="B468" t="s">
        <v>1107</v>
      </c>
      <c r="C468" t="s">
        <v>30</v>
      </c>
      <c r="D468" t="s">
        <v>31</v>
      </c>
      <c r="E468" t="s">
        <v>1108</v>
      </c>
      <c r="F468" t="s">
        <v>1109</v>
      </c>
      <c r="G468" s="2">
        <v>46000</v>
      </c>
      <c r="H468" s="2">
        <v>46001</v>
      </c>
      <c r="I468" t="s">
        <v>917</v>
      </c>
      <c r="J468" t="s">
        <v>16</v>
      </c>
      <c r="K468">
        <v>3</v>
      </c>
    </row>
    <row r="469" spans="1:11" x14ac:dyDescent="0.25">
      <c r="A469">
        <v>25</v>
      </c>
      <c r="B469" t="s">
        <v>1110</v>
      </c>
      <c r="C469" t="s">
        <v>24</v>
      </c>
      <c r="D469" t="s">
        <v>25</v>
      </c>
      <c r="E469" t="s">
        <v>195</v>
      </c>
      <c r="F469" t="s">
        <v>196</v>
      </c>
      <c r="G469" s="2">
        <v>46000</v>
      </c>
      <c r="H469" s="2">
        <v>46003</v>
      </c>
      <c r="I469" t="s">
        <v>917</v>
      </c>
      <c r="J469" t="s">
        <v>34</v>
      </c>
      <c r="K469">
        <v>5</v>
      </c>
    </row>
    <row r="470" spans="1:11" x14ac:dyDescent="0.25">
      <c r="A470">
        <v>25</v>
      </c>
      <c r="B470" t="s">
        <v>1111</v>
      </c>
      <c r="C470" t="s">
        <v>18</v>
      </c>
      <c r="D470" t="s">
        <v>19</v>
      </c>
      <c r="E470" t="s">
        <v>1112</v>
      </c>
      <c r="F470" t="s">
        <v>78</v>
      </c>
      <c r="G470" s="2">
        <v>46001</v>
      </c>
      <c r="H470" s="2">
        <v>46003</v>
      </c>
      <c r="I470" t="s">
        <v>917</v>
      </c>
      <c r="J470" t="s">
        <v>16</v>
      </c>
      <c r="K470">
        <v>3</v>
      </c>
    </row>
    <row r="471" spans="1:11" x14ac:dyDescent="0.25">
      <c r="A471">
        <v>25</v>
      </c>
      <c r="B471" t="s">
        <v>1113</v>
      </c>
      <c r="C471" t="s">
        <v>63</v>
      </c>
      <c r="D471" t="s">
        <v>25</v>
      </c>
      <c r="E471" t="s">
        <v>987</v>
      </c>
      <c r="F471" t="s">
        <v>353</v>
      </c>
      <c r="G471" s="2">
        <v>46001</v>
      </c>
      <c r="H471" s="2">
        <v>46004</v>
      </c>
      <c r="I471" t="s">
        <v>917</v>
      </c>
      <c r="J471" t="s">
        <v>16</v>
      </c>
      <c r="K471">
        <v>5</v>
      </c>
    </row>
    <row r="472" spans="1:11" x14ac:dyDescent="0.25">
      <c r="A472">
        <v>25</v>
      </c>
      <c r="B472" t="s">
        <v>1114</v>
      </c>
      <c r="C472" t="s">
        <v>18</v>
      </c>
      <c r="D472" t="s">
        <v>19</v>
      </c>
      <c r="E472" t="s">
        <v>20</v>
      </c>
      <c r="F472" t="s">
        <v>833</v>
      </c>
      <c r="G472" s="2">
        <v>46001</v>
      </c>
      <c r="H472" s="2">
        <v>46004</v>
      </c>
      <c r="I472" t="s">
        <v>917</v>
      </c>
      <c r="J472" t="s">
        <v>22</v>
      </c>
      <c r="K472">
        <v>5</v>
      </c>
    </row>
    <row r="473" spans="1:11" x14ac:dyDescent="0.25">
      <c r="A473">
        <v>25</v>
      </c>
      <c r="B473" t="s">
        <v>1115</v>
      </c>
      <c r="C473" t="s">
        <v>86</v>
      </c>
      <c r="D473" t="s">
        <v>25</v>
      </c>
      <c r="E473" t="s">
        <v>829</v>
      </c>
      <c r="F473" t="s">
        <v>531</v>
      </c>
      <c r="G473" s="2">
        <v>46002</v>
      </c>
      <c r="H473" s="2">
        <v>46004</v>
      </c>
      <c r="I473" t="s">
        <v>917</v>
      </c>
      <c r="J473" t="s">
        <v>16</v>
      </c>
      <c r="K473">
        <v>3</v>
      </c>
    </row>
    <row r="474" spans="1:11" x14ac:dyDescent="0.25">
      <c r="A474">
        <v>25</v>
      </c>
      <c r="B474" t="s">
        <v>1116</v>
      </c>
      <c r="C474" t="s">
        <v>24</v>
      </c>
      <c r="D474" t="s">
        <v>25</v>
      </c>
      <c r="E474" t="s">
        <v>1117</v>
      </c>
      <c r="F474" t="s">
        <v>393</v>
      </c>
      <c r="G474" s="2">
        <v>46003</v>
      </c>
      <c r="H474" s="2">
        <v>46004</v>
      </c>
      <c r="I474" t="s">
        <v>917</v>
      </c>
      <c r="J474" t="s">
        <v>28</v>
      </c>
      <c r="K474">
        <v>5</v>
      </c>
    </row>
    <row r="475" spans="1:11" x14ac:dyDescent="0.25">
      <c r="A475">
        <v>25</v>
      </c>
      <c r="B475" t="s">
        <v>1118</v>
      </c>
      <c r="C475" t="s">
        <v>73</v>
      </c>
      <c r="D475" t="s">
        <v>19</v>
      </c>
      <c r="E475" t="s">
        <v>655</v>
      </c>
      <c r="F475" t="s">
        <v>267</v>
      </c>
      <c r="G475" s="2">
        <v>46003</v>
      </c>
      <c r="H475" s="2">
        <v>46005</v>
      </c>
      <c r="I475" t="s">
        <v>917</v>
      </c>
      <c r="J475" t="s">
        <v>16</v>
      </c>
      <c r="K475">
        <v>3</v>
      </c>
    </row>
    <row r="476" spans="1:11" x14ac:dyDescent="0.25">
      <c r="A476">
        <v>25</v>
      </c>
      <c r="B476" t="s">
        <v>1119</v>
      </c>
      <c r="C476" t="s">
        <v>36</v>
      </c>
      <c r="D476" t="s">
        <v>12</v>
      </c>
      <c r="E476" t="s">
        <v>750</v>
      </c>
      <c r="F476" t="s">
        <v>1085</v>
      </c>
      <c r="G476" s="2">
        <v>46004</v>
      </c>
      <c r="H476" s="2">
        <v>46006</v>
      </c>
      <c r="I476" t="s">
        <v>917</v>
      </c>
      <c r="J476" t="s">
        <v>34</v>
      </c>
      <c r="K476">
        <v>5</v>
      </c>
    </row>
    <row r="477" spans="1:11" x14ac:dyDescent="0.25">
      <c r="A477">
        <v>25</v>
      </c>
      <c r="B477" t="s">
        <v>1120</v>
      </c>
      <c r="C477" t="s">
        <v>73</v>
      </c>
      <c r="D477" t="s">
        <v>19</v>
      </c>
      <c r="E477" t="s">
        <v>278</v>
      </c>
      <c r="F477" t="s">
        <v>390</v>
      </c>
      <c r="G477" s="2">
        <v>46004</v>
      </c>
      <c r="H477" s="2">
        <v>46005</v>
      </c>
      <c r="I477" t="s">
        <v>917</v>
      </c>
      <c r="J477" t="s">
        <v>22</v>
      </c>
      <c r="K477">
        <v>3</v>
      </c>
    </row>
    <row r="478" spans="1:11" x14ac:dyDescent="0.25">
      <c r="A478">
        <v>25</v>
      </c>
      <c r="B478" t="s">
        <v>1121</v>
      </c>
      <c r="C478" t="s">
        <v>40</v>
      </c>
      <c r="D478" t="s">
        <v>41</v>
      </c>
      <c r="E478" t="s">
        <v>1122</v>
      </c>
      <c r="F478" t="s">
        <v>273</v>
      </c>
      <c r="G478" s="2">
        <v>46004</v>
      </c>
      <c r="H478" s="2">
        <v>46006</v>
      </c>
      <c r="I478" t="s">
        <v>917</v>
      </c>
      <c r="J478" t="s">
        <v>54</v>
      </c>
      <c r="K478">
        <v>3</v>
      </c>
    </row>
    <row r="479" spans="1:11" x14ac:dyDescent="0.25">
      <c r="A479">
        <v>25</v>
      </c>
      <c r="B479" t="s">
        <v>1123</v>
      </c>
      <c r="C479" t="s">
        <v>40</v>
      </c>
      <c r="D479" t="s">
        <v>41</v>
      </c>
      <c r="E479" t="s">
        <v>1124</v>
      </c>
      <c r="F479" t="s">
        <v>814</v>
      </c>
      <c r="G479" s="2">
        <v>46005</v>
      </c>
      <c r="H479" s="2">
        <v>46008</v>
      </c>
      <c r="I479" t="s">
        <v>917</v>
      </c>
      <c r="J479" t="s">
        <v>28</v>
      </c>
      <c r="K479">
        <v>5</v>
      </c>
    </row>
    <row r="480" spans="1:11" x14ac:dyDescent="0.25">
      <c r="A480">
        <v>25</v>
      </c>
      <c r="B480" t="s">
        <v>1125</v>
      </c>
      <c r="C480" t="s">
        <v>11</v>
      </c>
      <c r="D480" t="s">
        <v>12</v>
      </c>
      <c r="E480" t="s">
        <v>665</v>
      </c>
      <c r="F480" t="s">
        <v>1126</v>
      </c>
      <c r="G480" s="2">
        <v>46005</v>
      </c>
      <c r="H480" s="2">
        <v>46007</v>
      </c>
      <c r="I480" t="s">
        <v>917</v>
      </c>
      <c r="J480" t="s">
        <v>16</v>
      </c>
      <c r="K480">
        <v>8</v>
      </c>
    </row>
    <row r="481" spans="1:11" x14ac:dyDescent="0.25">
      <c r="A481">
        <v>25</v>
      </c>
      <c r="B481" t="s">
        <v>1127</v>
      </c>
      <c r="C481" t="s">
        <v>30</v>
      </c>
      <c r="D481" t="s">
        <v>31</v>
      </c>
      <c r="E481" t="s">
        <v>1128</v>
      </c>
      <c r="F481" t="s">
        <v>1129</v>
      </c>
      <c r="G481" s="2">
        <v>46005</v>
      </c>
      <c r="H481" s="2">
        <v>46008</v>
      </c>
      <c r="I481" t="s">
        <v>917</v>
      </c>
      <c r="J481" t="s">
        <v>16</v>
      </c>
      <c r="K481">
        <v>5</v>
      </c>
    </row>
    <row r="482" spans="1:11" x14ac:dyDescent="0.25">
      <c r="A482">
        <v>25</v>
      </c>
      <c r="B482" t="s">
        <v>1130</v>
      </c>
      <c r="C482" t="s">
        <v>56</v>
      </c>
      <c r="D482" t="s">
        <v>41</v>
      </c>
      <c r="E482" t="s">
        <v>618</v>
      </c>
      <c r="F482" t="s">
        <v>94</v>
      </c>
      <c r="G482" s="2">
        <v>46005</v>
      </c>
      <c r="H482" s="2">
        <v>46006</v>
      </c>
      <c r="I482" t="s">
        <v>917</v>
      </c>
      <c r="J482" t="s">
        <v>22</v>
      </c>
      <c r="K482">
        <v>3</v>
      </c>
    </row>
    <row r="483" spans="1:11" x14ac:dyDescent="0.25">
      <c r="A483">
        <v>25</v>
      </c>
      <c r="B483" t="s">
        <v>1131</v>
      </c>
      <c r="C483" t="s">
        <v>73</v>
      </c>
      <c r="D483" t="s">
        <v>19</v>
      </c>
      <c r="E483" t="s">
        <v>456</v>
      </c>
      <c r="F483" t="s">
        <v>1132</v>
      </c>
      <c r="G483" s="2">
        <v>46006</v>
      </c>
      <c r="H483" s="2">
        <v>46008</v>
      </c>
      <c r="I483" t="s">
        <v>917</v>
      </c>
      <c r="J483" t="s">
        <v>16</v>
      </c>
      <c r="K483">
        <v>3</v>
      </c>
    </row>
    <row r="484" spans="1:11" x14ac:dyDescent="0.25">
      <c r="A484">
        <v>25</v>
      </c>
      <c r="B484" t="s">
        <v>1133</v>
      </c>
      <c r="C484" t="s">
        <v>45</v>
      </c>
      <c r="D484" t="s">
        <v>41</v>
      </c>
      <c r="E484" t="s">
        <v>180</v>
      </c>
      <c r="F484" t="s">
        <v>181</v>
      </c>
      <c r="G484" s="2">
        <v>46006</v>
      </c>
      <c r="H484" s="2">
        <v>46007</v>
      </c>
      <c r="I484" t="s">
        <v>917</v>
      </c>
      <c r="J484" t="s">
        <v>54</v>
      </c>
      <c r="K484">
        <v>3</v>
      </c>
    </row>
    <row r="485" spans="1:11" x14ac:dyDescent="0.25">
      <c r="A485">
        <v>25</v>
      </c>
      <c r="B485" t="s">
        <v>1134</v>
      </c>
      <c r="C485" t="s">
        <v>36</v>
      </c>
      <c r="D485" t="s">
        <v>12</v>
      </c>
      <c r="E485" t="s">
        <v>37</v>
      </c>
      <c r="F485" t="s">
        <v>634</v>
      </c>
      <c r="G485" s="2">
        <v>46007</v>
      </c>
      <c r="H485" s="2">
        <v>46008</v>
      </c>
      <c r="I485" t="s">
        <v>917</v>
      </c>
      <c r="J485" t="s">
        <v>16</v>
      </c>
      <c r="K485">
        <v>5</v>
      </c>
    </row>
    <row r="486" spans="1:11" x14ac:dyDescent="0.25">
      <c r="A486">
        <v>25</v>
      </c>
      <c r="B486" t="s">
        <v>1135</v>
      </c>
      <c r="C486" t="s">
        <v>56</v>
      </c>
      <c r="D486" t="s">
        <v>41</v>
      </c>
      <c r="E486" t="s">
        <v>1136</v>
      </c>
      <c r="F486" t="s">
        <v>965</v>
      </c>
      <c r="G486" s="2">
        <v>46008</v>
      </c>
      <c r="H486" s="2">
        <v>46010</v>
      </c>
      <c r="I486" t="s">
        <v>917</v>
      </c>
      <c r="J486" t="s">
        <v>28</v>
      </c>
      <c r="K486">
        <v>3</v>
      </c>
    </row>
    <row r="487" spans="1:11" x14ac:dyDescent="0.25">
      <c r="A487">
        <v>25</v>
      </c>
      <c r="B487" t="s">
        <v>1137</v>
      </c>
      <c r="C487" t="s">
        <v>56</v>
      </c>
      <c r="D487" t="s">
        <v>41</v>
      </c>
      <c r="E487" t="s">
        <v>1138</v>
      </c>
      <c r="F487" t="s">
        <v>1037</v>
      </c>
      <c r="G487" s="2">
        <v>46009</v>
      </c>
      <c r="H487" s="2">
        <v>46010</v>
      </c>
      <c r="I487" t="s">
        <v>917</v>
      </c>
      <c r="J487" t="s">
        <v>54</v>
      </c>
      <c r="K487">
        <v>3</v>
      </c>
    </row>
    <row r="488" spans="1:11" x14ac:dyDescent="0.25">
      <c r="A488">
        <v>25</v>
      </c>
      <c r="B488" t="s">
        <v>1139</v>
      </c>
      <c r="C488" t="s">
        <v>63</v>
      </c>
      <c r="D488" t="s">
        <v>25</v>
      </c>
      <c r="E488" t="s">
        <v>771</v>
      </c>
      <c r="F488" t="s">
        <v>361</v>
      </c>
      <c r="G488" s="2">
        <v>46009</v>
      </c>
      <c r="H488" s="2">
        <v>46010</v>
      </c>
      <c r="I488" t="s">
        <v>917</v>
      </c>
      <c r="J488" t="s">
        <v>22</v>
      </c>
      <c r="K488">
        <v>3</v>
      </c>
    </row>
    <row r="489" spans="1:11" x14ac:dyDescent="0.25">
      <c r="A489">
        <v>26</v>
      </c>
      <c r="B489" t="s">
        <v>1140</v>
      </c>
      <c r="C489" t="s">
        <v>63</v>
      </c>
      <c r="D489" t="s">
        <v>25</v>
      </c>
      <c r="E489" t="s">
        <v>471</v>
      </c>
      <c r="F489" t="s">
        <v>482</v>
      </c>
      <c r="G489" s="2">
        <v>46013</v>
      </c>
      <c r="H489" s="2">
        <v>46014</v>
      </c>
      <c r="I489" t="s">
        <v>917</v>
      </c>
      <c r="J489" t="s">
        <v>54</v>
      </c>
      <c r="K489">
        <v>3</v>
      </c>
    </row>
    <row r="490" spans="1:11" x14ac:dyDescent="0.25">
      <c r="A490">
        <v>26</v>
      </c>
      <c r="B490" t="s">
        <v>1141</v>
      </c>
      <c r="C490" t="s">
        <v>45</v>
      </c>
      <c r="D490" t="s">
        <v>41</v>
      </c>
      <c r="E490" t="s">
        <v>504</v>
      </c>
      <c r="F490" t="s">
        <v>449</v>
      </c>
      <c r="G490" s="2">
        <v>46015</v>
      </c>
      <c r="H490" s="2">
        <v>46016</v>
      </c>
      <c r="I490" t="s">
        <v>917</v>
      </c>
      <c r="J490" t="s">
        <v>34</v>
      </c>
      <c r="K490">
        <v>5</v>
      </c>
    </row>
    <row r="491" spans="1:11" x14ac:dyDescent="0.25">
      <c r="A491">
        <v>26</v>
      </c>
      <c r="B491" t="s">
        <v>1142</v>
      </c>
      <c r="C491" t="s">
        <v>30</v>
      </c>
      <c r="D491" t="s">
        <v>31</v>
      </c>
      <c r="E491" t="s">
        <v>1143</v>
      </c>
      <c r="F491" t="s">
        <v>1144</v>
      </c>
      <c r="G491" s="2">
        <v>46015</v>
      </c>
      <c r="H491" s="2">
        <v>46020</v>
      </c>
      <c r="I491" t="s">
        <v>917</v>
      </c>
      <c r="J491" t="s">
        <v>22</v>
      </c>
      <c r="K491">
        <v>8</v>
      </c>
    </row>
    <row r="492" spans="1:11" x14ac:dyDescent="0.25">
      <c r="A492">
        <v>26</v>
      </c>
      <c r="B492" t="s">
        <v>1145</v>
      </c>
      <c r="C492" t="s">
        <v>45</v>
      </c>
      <c r="D492" t="s">
        <v>41</v>
      </c>
      <c r="E492" t="s">
        <v>1146</v>
      </c>
      <c r="F492" t="s">
        <v>178</v>
      </c>
      <c r="G492" s="2">
        <v>46015</v>
      </c>
      <c r="H492" s="2">
        <v>46017</v>
      </c>
      <c r="I492" t="s">
        <v>917</v>
      </c>
      <c r="J492" t="s">
        <v>22</v>
      </c>
      <c r="K492">
        <v>5</v>
      </c>
    </row>
    <row r="493" spans="1:11" x14ac:dyDescent="0.25">
      <c r="A493">
        <v>26</v>
      </c>
      <c r="B493" t="s">
        <v>1147</v>
      </c>
      <c r="C493" t="s">
        <v>73</v>
      </c>
      <c r="D493" t="s">
        <v>19</v>
      </c>
      <c r="E493" t="s">
        <v>74</v>
      </c>
      <c r="F493" t="s">
        <v>75</v>
      </c>
      <c r="G493" s="2">
        <v>46016</v>
      </c>
      <c r="H493" s="2">
        <v>46018</v>
      </c>
      <c r="I493" t="s">
        <v>917</v>
      </c>
      <c r="J493" t="s">
        <v>22</v>
      </c>
      <c r="K493">
        <v>5</v>
      </c>
    </row>
    <row r="494" spans="1:11" x14ac:dyDescent="0.25">
      <c r="A494">
        <v>26</v>
      </c>
      <c r="B494" t="s">
        <v>1148</v>
      </c>
      <c r="C494" t="s">
        <v>18</v>
      </c>
      <c r="D494" t="s">
        <v>19</v>
      </c>
      <c r="E494" t="s">
        <v>1149</v>
      </c>
      <c r="F494" t="s">
        <v>75</v>
      </c>
      <c r="G494" s="2">
        <v>46016</v>
      </c>
      <c r="H494" s="2">
        <v>46017</v>
      </c>
      <c r="I494" t="s">
        <v>917</v>
      </c>
      <c r="J494" t="s">
        <v>34</v>
      </c>
      <c r="K494">
        <v>5</v>
      </c>
    </row>
    <row r="495" spans="1:11" x14ac:dyDescent="0.25">
      <c r="A495">
        <v>26</v>
      </c>
      <c r="B495" t="s">
        <v>1150</v>
      </c>
      <c r="C495" t="s">
        <v>36</v>
      </c>
      <c r="D495" t="s">
        <v>12</v>
      </c>
      <c r="E495" t="s">
        <v>577</v>
      </c>
      <c r="F495" t="s">
        <v>1151</v>
      </c>
      <c r="G495" s="2">
        <v>46016</v>
      </c>
      <c r="H495" s="2">
        <v>46020</v>
      </c>
      <c r="I495" t="s">
        <v>917</v>
      </c>
      <c r="J495" t="s">
        <v>54</v>
      </c>
      <c r="K495">
        <v>8</v>
      </c>
    </row>
    <row r="496" spans="1:11" x14ac:dyDescent="0.25">
      <c r="A496">
        <v>26</v>
      </c>
      <c r="B496" t="s">
        <v>1152</v>
      </c>
      <c r="C496" t="s">
        <v>73</v>
      </c>
      <c r="D496" t="s">
        <v>19</v>
      </c>
      <c r="E496" t="s">
        <v>283</v>
      </c>
      <c r="F496" t="s">
        <v>284</v>
      </c>
      <c r="G496" s="2">
        <v>46017</v>
      </c>
      <c r="H496" s="2">
        <v>46018</v>
      </c>
      <c r="I496" t="s">
        <v>917</v>
      </c>
      <c r="J496" t="s">
        <v>54</v>
      </c>
      <c r="K496">
        <v>5</v>
      </c>
    </row>
    <row r="497" spans="1:11" x14ac:dyDescent="0.25">
      <c r="A497">
        <v>26</v>
      </c>
      <c r="B497" t="s">
        <v>1153</v>
      </c>
      <c r="C497" t="s">
        <v>56</v>
      </c>
      <c r="D497" t="s">
        <v>41</v>
      </c>
      <c r="E497" t="s">
        <v>951</v>
      </c>
      <c r="F497" t="s">
        <v>467</v>
      </c>
      <c r="G497" s="2">
        <v>46018</v>
      </c>
      <c r="H497" s="2">
        <v>46021</v>
      </c>
      <c r="I497" t="s">
        <v>917</v>
      </c>
      <c r="J497" t="s">
        <v>28</v>
      </c>
      <c r="K497">
        <v>5</v>
      </c>
    </row>
    <row r="498" spans="1:11" x14ac:dyDescent="0.25">
      <c r="A498">
        <v>26</v>
      </c>
      <c r="B498" t="s">
        <v>1154</v>
      </c>
      <c r="C498" t="s">
        <v>63</v>
      </c>
      <c r="D498" t="s">
        <v>25</v>
      </c>
      <c r="E498" t="s">
        <v>510</v>
      </c>
      <c r="F498" t="s">
        <v>511</v>
      </c>
      <c r="G498" s="2">
        <v>46018</v>
      </c>
      <c r="H498" s="2">
        <v>46020</v>
      </c>
      <c r="I498" t="s">
        <v>917</v>
      </c>
      <c r="J498" t="s">
        <v>28</v>
      </c>
      <c r="K498">
        <v>5</v>
      </c>
    </row>
    <row r="499" spans="1:11" x14ac:dyDescent="0.25">
      <c r="A499">
        <v>26</v>
      </c>
      <c r="B499" t="s">
        <v>1155</v>
      </c>
      <c r="C499" t="s">
        <v>56</v>
      </c>
      <c r="D499" t="s">
        <v>41</v>
      </c>
      <c r="E499" t="s">
        <v>1077</v>
      </c>
      <c r="F499" t="s">
        <v>1156</v>
      </c>
      <c r="G499" s="2">
        <v>46018</v>
      </c>
      <c r="H499" s="2">
        <v>46021</v>
      </c>
      <c r="I499" t="s">
        <v>917</v>
      </c>
      <c r="J499" t="s">
        <v>22</v>
      </c>
      <c r="K499">
        <v>5</v>
      </c>
    </row>
    <row r="500" spans="1:11" x14ac:dyDescent="0.25">
      <c r="A500">
        <v>26</v>
      </c>
      <c r="B500" t="s">
        <v>1157</v>
      </c>
      <c r="C500" t="s">
        <v>18</v>
      </c>
      <c r="D500" t="s">
        <v>19</v>
      </c>
      <c r="E500" t="s">
        <v>1158</v>
      </c>
      <c r="F500" t="s">
        <v>1159</v>
      </c>
      <c r="G500" s="2">
        <v>46019</v>
      </c>
      <c r="H500" s="2">
        <v>46020</v>
      </c>
      <c r="I500" t="s">
        <v>917</v>
      </c>
      <c r="J500" t="s">
        <v>16</v>
      </c>
      <c r="K500">
        <v>5</v>
      </c>
    </row>
    <row r="501" spans="1:11" x14ac:dyDescent="0.25">
      <c r="A501">
        <v>26</v>
      </c>
      <c r="B501" t="s">
        <v>1160</v>
      </c>
      <c r="C501" t="s">
        <v>86</v>
      </c>
      <c r="D501" t="s">
        <v>25</v>
      </c>
      <c r="E501" t="s">
        <v>516</v>
      </c>
      <c r="F501" t="s">
        <v>353</v>
      </c>
      <c r="G501" s="2">
        <v>46020</v>
      </c>
      <c r="H501" s="2">
        <v>46022</v>
      </c>
      <c r="I501" t="s">
        <v>917</v>
      </c>
      <c r="J501" t="s">
        <v>34</v>
      </c>
      <c r="K501">
        <v>5</v>
      </c>
    </row>
    <row r="502" spans="1:11" x14ac:dyDescent="0.25">
      <c r="A502">
        <v>26</v>
      </c>
      <c r="B502" t="s">
        <v>1161</v>
      </c>
      <c r="C502" t="s">
        <v>24</v>
      </c>
      <c r="D502" t="s">
        <v>25</v>
      </c>
      <c r="E502" t="s">
        <v>292</v>
      </c>
      <c r="F502" t="s">
        <v>1162</v>
      </c>
      <c r="G502" s="2">
        <v>46020</v>
      </c>
      <c r="H502" s="2">
        <v>46022</v>
      </c>
      <c r="I502" t="s">
        <v>917</v>
      </c>
      <c r="J502" t="s">
        <v>22</v>
      </c>
      <c r="K502">
        <v>8</v>
      </c>
    </row>
    <row r="503" spans="1:11" x14ac:dyDescent="0.25">
      <c r="A503">
        <v>26</v>
      </c>
      <c r="B503" t="s">
        <v>1163</v>
      </c>
      <c r="C503" t="s">
        <v>40</v>
      </c>
      <c r="D503" t="s">
        <v>41</v>
      </c>
      <c r="E503" t="s">
        <v>1138</v>
      </c>
      <c r="F503" t="s">
        <v>1164</v>
      </c>
      <c r="G503" s="2">
        <v>46020</v>
      </c>
      <c r="H503" s="2">
        <v>46023</v>
      </c>
      <c r="I503" t="s">
        <v>917</v>
      </c>
      <c r="J503" t="s">
        <v>34</v>
      </c>
      <c r="K503">
        <v>8</v>
      </c>
    </row>
    <row r="504" spans="1:11" x14ac:dyDescent="0.25">
      <c r="A504">
        <v>26</v>
      </c>
      <c r="B504" t="s">
        <v>1165</v>
      </c>
      <c r="C504" t="s">
        <v>11</v>
      </c>
      <c r="D504" t="s">
        <v>12</v>
      </c>
      <c r="E504" t="s">
        <v>665</v>
      </c>
      <c r="F504" t="s">
        <v>730</v>
      </c>
      <c r="G504" s="2">
        <v>46021</v>
      </c>
      <c r="H504" s="2">
        <v>46023</v>
      </c>
      <c r="I504" t="s">
        <v>917</v>
      </c>
      <c r="J504" t="s">
        <v>34</v>
      </c>
      <c r="K504">
        <v>5</v>
      </c>
    </row>
    <row r="505" spans="1:11" x14ac:dyDescent="0.25">
      <c r="A505">
        <v>26</v>
      </c>
      <c r="B505" t="s">
        <v>1166</v>
      </c>
      <c r="C505" t="s">
        <v>11</v>
      </c>
      <c r="D505" t="s">
        <v>12</v>
      </c>
      <c r="E505" t="s">
        <v>1004</v>
      </c>
      <c r="F505" t="s">
        <v>1167</v>
      </c>
      <c r="G505" s="2">
        <v>46021</v>
      </c>
      <c r="H505" s="2">
        <v>46024</v>
      </c>
      <c r="I505" t="s">
        <v>917</v>
      </c>
      <c r="J505" t="s">
        <v>54</v>
      </c>
      <c r="K505">
        <v>5</v>
      </c>
    </row>
    <row r="506" spans="1:11" x14ac:dyDescent="0.25">
      <c r="A506">
        <v>26</v>
      </c>
      <c r="B506" t="s">
        <v>1168</v>
      </c>
      <c r="C506" t="s">
        <v>86</v>
      </c>
      <c r="D506" t="s">
        <v>25</v>
      </c>
      <c r="E506" t="s">
        <v>174</v>
      </c>
      <c r="F506" t="s">
        <v>611</v>
      </c>
      <c r="G506" s="2">
        <v>46021</v>
      </c>
      <c r="H506" s="2">
        <v>46023</v>
      </c>
      <c r="I506" t="s">
        <v>917</v>
      </c>
      <c r="J506" t="s">
        <v>22</v>
      </c>
      <c r="K506">
        <v>5</v>
      </c>
    </row>
  </sheetData>
  <autoFilter ref="A1:K506" xr:uid="{00000000-0009-0000-0000-000000000000}">
    <sortState xmlns:xlrd2="http://schemas.microsoft.com/office/spreadsheetml/2017/richdata2" ref="A2:K506">
      <sortCondition ref="G1:G5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/>
  </sheetViews>
  <sheetFormatPr defaultRowHeight="15" x14ac:dyDescent="0.25"/>
  <sheetData>
    <row r="1" spans="1:13" x14ac:dyDescent="0.25">
      <c r="A1" t="s">
        <v>1170</v>
      </c>
      <c r="B1" t="s">
        <v>36</v>
      </c>
      <c r="C1" t="s">
        <v>86</v>
      </c>
      <c r="D1" t="s">
        <v>73</v>
      </c>
      <c r="E1" t="s">
        <v>45</v>
      </c>
      <c r="F1" t="s">
        <v>56</v>
      </c>
      <c r="G1" t="s">
        <v>11</v>
      </c>
      <c r="H1" t="s">
        <v>30</v>
      </c>
      <c r="I1" t="s">
        <v>63</v>
      </c>
      <c r="J1" t="s">
        <v>40</v>
      </c>
      <c r="K1" t="s">
        <v>18</v>
      </c>
      <c r="L1" t="s">
        <v>24</v>
      </c>
      <c r="M1" t="s">
        <v>1169</v>
      </c>
    </row>
    <row r="2" spans="1:13" x14ac:dyDescent="0.25">
      <c r="A2">
        <v>1</v>
      </c>
      <c r="B2">
        <f>COUNTIFS(Tasks!$A:$A, "1", Tasks!$C:$C, "Alice")</f>
        <v>2</v>
      </c>
      <c r="C2">
        <f>COUNTIFS(Tasks!$A:$A, "1", Tasks!$C:$C, "Ava")</f>
        <v>1</v>
      </c>
      <c r="D2">
        <f>COUNTIFS(Tasks!$A:$A, "1", Tasks!$C:$C, "Daniel")</f>
        <v>2</v>
      </c>
      <c r="E2">
        <f>COUNTIFS(Tasks!$A:$A, "1", Tasks!$C:$C, "David")</f>
        <v>2</v>
      </c>
      <c r="F2">
        <f>COUNTIFS(Tasks!$A:$A, "1", Tasks!$C:$C, "Emily")</f>
        <v>2</v>
      </c>
      <c r="G2">
        <f>COUNTIFS(Tasks!$A:$A, "1", Tasks!$C:$C, "John")</f>
        <v>1</v>
      </c>
      <c r="H2">
        <f>COUNTIFS(Tasks!$A:$A, "1", Tasks!$C:$C, "Liam")</f>
        <v>3</v>
      </c>
      <c r="I2">
        <f>COUNTIFS(Tasks!$A:$A, "1", Tasks!$C:$C, "Michael")</f>
        <v>2</v>
      </c>
      <c r="J2">
        <f>COUNTIFS(Tasks!$A:$A, "1", Tasks!$C:$C, "Noah")</f>
        <v>1</v>
      </c>
      <c r="K2">
        <f>COUNTIFS(Tasks!$A:$A, "1", Tasks!$C:$C, "Olivia")</f>
        <v>3</v>
      </c>
      <c r="L2">
        <f>COUNTIFS(Tasks!$A:$A, "1", Tasks!$C:$C, "Sophia")</f>
        <v>3</v>
      </c>
      <c r="M2">
        <f t="shared" ref="M2:M28" si="0">SUM(B2:L2)</f>
        <v>22</v>
      </c>
    </row>
    <row r="3" spans="1:13" x14ac:dyDescent="0.25">
      <c r="A3">
        <v>2</v>
      </c>
      <c r="B3">
        <f>COUNTIFS(Tasks!$A:$A, "2", Tasks!$C:$C, "Alice")</f>
        <v>3</v>
      </c>
      <c r="C3">
        <f>COUNTIFS(Tasks!$A:$A, "2", Tasks!$C:$C, "Ava")</f>
        <v>2</v>
      </c>
      <c r="D3">
        <f>COUNTIFS(Tasks!$A:$A, "2", Tasks!$C:$C, "Daniel")</f>
        <v>1</v>
      </c>
      <c r="E3">
        <f>COUNTIFS(Tasks!$A:$A, "2", Tasks!$C:$C, "David")</f>
        <v>2</v>
      </c>
      <c r="F3">
        <f>COUNTIFS(Tasks!$A:$A, "2", Tasks!$C:$C, "Emily")</f>
        <v>2</v>
      </c>
      <c r="G3">
        <f>COUNTIFS(Tasks!$A:$A, "2", Tasks!$C:$C, "John")</f>
        <v>1</v>
      </c>
      <c r="H3">
        <f>COUNTIFS(Tasks!$A:$A, "2", Tasks!$C:$C, "Liam")</f>
        <v>2</v>
      </c>
      <c r="I3">
        <f>COUNTIFS(Tasks!$A:$A, "2", Tasks!$C:$C, "Michael")</f>
        <v>2</v>
      </c>
      <c r="J3">
        <f>COUNTIFS(Tasks!$A:$A, "2", Tasks!$C:$C, "Noah")</f>
        <v>1</v>
      </c>
      <c r="K3">
        <f>COUNTIFS(Tasks!$A:$A, "2", Tasks!$C:$C, "Olivia")</f>
        <v>1</v>
      </c>
      <c r="L3">
        <f>COUNTIFS(Tasks!$A:$A, "2", Tasks!$C:$C, "Sophia")</f>
        <v>2</v>
      </c>
      <c r="M3">
        <f t="shared" si="0"/>
        <v>19</v>
      </c>
    </row>
    <row r="4" spans="1:13" x14ac:dyDescent="0.25">
      <c r="A4">
        <v>3</v>
      </c>
      <c r="B4">
        <f>COUNTIFS(Tasks!$A:$A, "3", Tasks!$C:$C, "Alice")</f>
        <v>2</v>
      </c>
      <c r="C4">
        <f>COUNTIFS(Tasks!$A:$A, "3", Tasks!$C:$C, "Ava")</f>
        <v>1</v>
      </c>
      <c r="D4">
        <f>COUNTIFS(Tasks!$A:$A, "3", Tasks!$C:$C, "Daniel")</f>
        <v>1</v>
      </c>
      <c r="E4">
        <f>COUNTIFS(Tasks!$A:$A, "3", Tasks!$C:$C, "David")</f>
        <v>2</v>
      </c>
      <c r="F4">
        <f>COUNTIFS(Tasks!$A:$A, "3", Tasks!$C:$C, "Emily")</f>
        <v>1</v>
      </c>
      <c r="G4">
        <f>COUNTIFS(Tasks!$A:$A, "3", Tasks!$C:$C, "John")</f>
        <v>2</v>
      </c>
      <c r="H4">
        <f>COUNTIFS(Tasks!$A:$A, "3", Tasks!$C:$C, "Liam")</f>
        <v>1</v>
      </c>
      <c r="I4">
        <f>COUNTIFS(Tasks!$A:$A, "3", Tasks!$C:$C, "Michael")</f>
        <v>2</v>
      </c>
      <c r="J4">
        <f>COUNTIFS(Tasks!$A:$A, "3", Tasks!$C:$C, "Noah")</f>
        <v>2</v>
      </c>
      <c r="K4">
        <f>COUNTIFS(Tasks!$A:$A, "3", Tasks!$C:$C, "Olivia")</f>
        <v>2</v>
      </c>
      <c r="L4">
        <f>COUNTIFS(Tasks!$A:$A, "3", Tasks!$C:$C, "Sophia")</f>
        <v>1</v>
      </c>
      <c r="M4">
        <f t="shared" si="0"/>
        <v>17</v>
      </c>
    </row>
    <row r="5" spans="1:13" x14ac:dyDescent="0.25">
      <c r="A5">
        <v>4</v>
      </c>
      <c r="B5">
        <f>COUNTIFS(Tasks!$A:$A, "4", Tasks!$C:$C, "Alice")</f>
        <v>2</v>
      </c>
      <c r="C5">
        <f>COUNTIFS(Tasks!$A:$A, "4", Tasks!$C:$C, "Ava")</f>
        <v>1</v>
      </c>
      <c r="D5">
        <f>COUNTIFS(Tasks!$A:$A, "4", Tasks!$C:$C, "Daniel")</f>
        <v>2</v>
      </c>
      <c r="E5">
        <f>COUNTIFS(Tasks!$A:$A, "4", Tasks!$C:$C, "David")</f>
        <v>2</v>
      </c>
      <c r="F5">
        <f>COUNTIFS(Tasks!$A:$A, "4", Tasks!$C:$C, "Emily")</f>
        <v>2</v>
      </c>
      <c r="G5">
        <f>COUNTIFS(Tasks!$A:$A, "4", Tasks!$C:$C, "John")</f>
        <v>2</v>
      </c>
      <c r="H5">
        <f>COUNTIFS(Tasks!$A:$A, "4", Tasks!$C:$C, "Liam")</f>
        <v>3</v>
      </c>
      <c r="I5">
        <f>COUNTIFS(Tasks!$A:$A, "4", Tasks!$C:$C, "Michael")</f>
        <v>2</v>
      </c>
      <c r="J5">
        <f>COUNTIFS(Tasks!$A:$A, "4", Tasks!$C:$C, "Noah")</f>
        <v>1</v>
      </c>
      <c r="K5">
        <f>COUNTIFS(Tasks!$A:$A, "4", Tasks!$C:$C, "Olivia")</f>
        <v>2</v>
      </c>
      <c r="L5">
        <f>COUNTIFS(Tasks!$A:$A, "4", Tasks!$C:$C, "Sophia")</f>
        <v>1</v>
      </c>
      <c r="M5">
        <f t="shared" si="0"/>
        <v>20</v>
      </c>
    </row>
    <row r="6" spans="1:13" x14ac:dyDescent="0.25">
      <c r="A6">
        <v>5</v>
      </c>
      <c r="B6">
        <f>COUNTIFS(Tasks!$A:$A, "5", Tasks!$C:$C, "Alice")</f>
        <v>2</v>
      </c>
      <c r="C6">
        <f>COUNTIFS(Tasks!$A:$A, "5", Tasks!$C:$C, "Ava")</f>
        <v>2</v>
      </c>
      <c r="D6">
        <f>COUNTIFS(Tasks!$A:$A, "5", Tasks!$C:$C, "Daniel")</f>
        <v>2</v>
      </c>
      <c r="E6">
        <f>COUNTIFS(Tasks!$A:$A, "5", Tasks!$C:$C, "David")</f>
        <v>3</v>
      </c>
      <c r="F6">
        <f>COUNTIFS(Tasks!$A:$A, "5", Tasks!$C:$C, "Emily")</f>
        <v>1</v>
      </c>
      <c r="G6">
        <f>COUNTIFS(Tasks!$A:$A, "5", Tasks!$C:$C, "John")</f>
        <v>2</v>
      </c>
      <c r="H6">
        <f>COUNTIFS(Tasks!$A:$A, "5", Tasks!$C:$C, "Liam")</f>
        <v>1</v>
      </c>
      <c r="I6">
        <f>COUNTIFS(Tasks!$A:$A, "5", Tasks!$C:$C, "Michael")</f>
        <v>1</v>
      </c>
      <c r="J6">
        <f>COUNTIFS(Tasks!$A:$A, "5", Tasks!$C:$C, "Noah")</f>
        <v>2</v>
      </c>
      <c r="K6">
        <f>COUNTIFS(Tasks!$A:$A, "5", Tasks!$C:$C, "Olivia")</f>
        <v>2</v>
      </c>
      <c r="L6">
        <f>COUNTIFS(Tasks!$A:$A, "5", Tasks!$C:$C, "Sophia")</f>
        <v>1</v>
      </c>
      <c r="M6">
        <f t="shared" si="0"/>
        <v>19</v>
      </c>
    </row>
    <row r="7" spans="1:13" x14ac:dyDescent="0.25">
      <c r="A7">
        <v>6</v>
      </c>
      <c r="B7">
        <f>COUNTIFS(Tasks!$A:$A, "6", Tasks!$C:$C, "Alice")</f>
        <v>3</v>
      </c>
      <c r="C7">
        <f>COUNTIFS(Tasks!$A:$A, "6", Tasks!$C:$C, "Ava")</f>
        <v>2</v>
      </c>
      <c r="D7">
        <f>COUNTIFS(Tasks!$A:$A, "6", Tasks!$C:$C, "Daniel")</f>
        <v>2</v>
      </c>
      <c r="E7">
        <f>COUNTIFS(Tasks!$A:$A, "6", Tasks!$C:$C, "David")</f>
        <v>2</v>
      </c>
      <c r="F7">
        <f>COUNTIFS(Tasks!$A:$A, "6", Tasks!$C:$C, "Emily")</f>
        <v>1</v>
      </c>
      <c r="G7">
        <f>COUNTIFS(Tasks!$A:$A, "6", Tasks!$C:$C, "John")</f>
        <v>3</v>
      </c>
      <c r="H7">
        <f>COUNTIFS(Tasks!$A:$A, "6", Tasks!$C:$C, "Liam")</f>
        <v>2</v>
      </c>
      <c r="I7">
        <f>COUNTIFS(Tasks!$A:$A, "6", Tasks!$C:$C, "Michael")</f>
        <v>2</v>
      </c>
      <c r="J7">
        <f>COUNTIFS(Tasks!$A:$A, "6", Tasks!$C:$C, "Noah")</f>
        <v>1</v>
      </c>
      <c r="K7">
        <f>COUNTIFS(Tasks!$A:$A, "6", Tasks!$C:$C, "Olivia")</f>
        <v>1</v>
      </c>
      <c r="L7">
        <f>COUNTIFS(Tasks!$A:$A, "6", Tasks!$C:$C, "Sophia")</f>
        <v>1</v>
      </c>
      <c r="M7">
        <f t="shared" si="0"/>
        <v>20</v>
      </c>
    </row>
    <row r="8" spans="1:13" x14ac:dyDescent="0.25">
      <c r="A8">
        <v>7</v>
      </c>
      <c r="B8">
        <f>COUNTIFS(Tasks!$A:$A, "7", Tasks!$C:$C, "Alice")</f>
        <v>2</v>
      </c>
      <c r="C8">
        <f>COUNTIFS(Tasks!$A:$A, "7", Tasks!$C:$C, "Ava")</f>
        <v>2</v>
      </c>
      <c r="D8">
        <f>COUNTIFS(Tasks!$A:$A, "7", Tasks!$C:$C, "Daniel")</f>
        <v>2</v>
      </c>
      <c r="E8">
        <f>COUNTIFS(Tasks!$A:$A, "7", Tasks!$C:$C, "David")</f>
        <v>2</v>
      </c>
      <c r="F8">
        <f>COUNTIFS(Tasks!$A:$A, "7", Tasks!$C:$C, "Emily")</f>
        <v>2</v>
      </c>
      <c r="G8">
        <f>COUNTIFS(Tasks!$A:$A, "7", Tasks!$C:$C, "John")</f>
        <v>2</v>
      </c>
      <c r="H8">
        <f>COUNTIFS(Tasks!$A:$A, "7", Tasks!$C:$C, "Liam")</f>
        <v>1</v>
      </c>
      <c r="I8">
        <f>COUNTIFS(Tasks!$A:$A, "7", Tasks!$C:$C, "Michael")</f>
        <v>2</v>
      </c>
      <c r="J8">
        <f>COUNTIFS(Tasks!$A:$A, "7", Tasks!$C:$C, "Noah")</f>
        <v>2</v>
      </c>
      <c r="K8">
        <f>COUNTIFS(Tasks!$A:$A, "7", Tasks!$C:$C, "Olivia")</f>
        <v>2</v>
      </c>
      <c r="L8">
        <f>COUNTIFS(Tasks!$A:$A, "7", Tasks!$C:$C, "Sophia")</f>
        <v>1</v>
      </c>
      <c r="M8">
        <f t="shared" si="0"/>
        <v>20</v>
      </c>
    </row>
    <row r="9" spans="1:13" x14ac:dyDescent="0.25">
      <c r="A9">
        <v>8</v>
      </c>
      <c r="B9">
        <f>COUNTIFS(Tasks!$A:$A, "8", Tasks!$C:$C, "Alice")</f>
        <v>1</v>
      </c>
      <c r="C9">
        <f>COUNTIFS(Tasks!$A:$A, "8", Tasks!$C:$C, "Ava")</f>
        <v>2</v>
      </c>
      <c r="D9">
        <f>COUNTIFS(Tasks!$A:$A, "8", Tasks!$C:$C, "Daniel")</f>
        <v>2</v>
      </c>
      <c r="E9">
        <f>COUNTIFS(Tasks!$A:$A, "8", Tasks!$C:$C, "David")</f>
        <v>1</v>
      </c>
      <c r="F9">
        <f>COUNTIFS(Tasks!$A:$A, "8", Tasks!$C:$C, "Emily")</f>
        <v>2</v>
      </c>
      <c r="G9">
        <f>COUNTIFS(Tasks!$A:$A, "8", Tasks!$C:$C, "John")</f>
        <v>2</v>
      </c>
      <c r="H9">
        <f>COUNTIFS(Tasks!$A:$A, "8", Tasks!$C:$C, "Liam")</f>
        <v>1</v>
      </c>
      <c r="I9">
        <f>COUNTIFS(Tasks!$A:$A, "8", Tasks!$C:$C, "Michael")</f>
        <v>1</v>
      </c>
      <c r="J9">
        <f>COUNTIFS(Tasks!$A:$A, "8", Tasks!$C:$C, "Noah")</f>
        <v>2</v>
      </c>
      <c r="K9">
        <f>COUNTIFS(Tasks!$A:$A, "8", Tasks!$C:$C, "Olivia")</f>
        <v>1</v>
      </c>
      <c r="L9">
        <f>COUNTIFS(Tasks!$A:$A, "8", Tasks!$C:$C, "Sophia")</f>
        <v>2</v>
      </c>
      <c r="M9">
        <f t="shared" si="0"/>
        <v>17</v>
      </c>
    </row>
    <row r="10" spans="1:13" x14ac:dyDescent="0.25">
      <c r="A10">
        <v>9</v>
      </c>
      <c r="B10">
        <f>COUNTIFS(Tasks!$A:$A, "9", Tasks!$C:$C, "Alice")</f>
        <v>2</v>
      </c>
      <c r="C10">
        <f>COUNTIFS(Tasks!$A:$A, "9", Tasks!$C:$C, "Ava")</f>
        <v>1</v>
      </c>
      <c r="D10">
        <f>COUNTIFS(Tasks!$A:$A, "9", Tasks!$C:$C, "Daniel")</f>
        <v>1</v>
      </c>
      <c r="E10">
        <f>COUNTIFS(Tasks!$A:$A, "9", Tasks!$C:$C, "David")</f>
        <v>2</v>
      </c>
      <c r="F10">
        <f>COUNTIFS(Tasks!$A:$A, "9", Tasks!$C:$C, "Emily")</f>
        <v>2</v>
      </c>
      <c r="G10">
        <f>COUNTIFS(Tasks!$A:$A, "9", Tasks!$C:$C, "John")</f>
        <v>1</v>
      </c>
      <c r="H10">
        <f>COUNTIFS(Tasks!$A:$A, "9", Tasks!$C:$C, "Liam")</f>
        <v>1</v>
      </c>
      <c r="I10">
        <f>COUNTIFS(Tasks!$A:$A, "9", Tasks!$C:$C, "Michael")</f>
        <v>2</v>
      </c>
      <c r="J10">
        <f>COUNTIFS(Tasks!$A:$A, "9", Tasks!$C:$C, "Noah")</f>
        <v>2</v>
      </c>
      <c r="K10">
        <f>COUNTIFS(Tasks!$A:$A, "9", Tasks!$C:$C, "Olivia")</f>
        <v>1</v>
      </c>
      <c r="L10">
        <f>COUNTIFS(Tasks!$A:$A, "9", Tasks!$C:$C, "Sophia")</f>
        <v>3</v>
      </c>
      <c r="M10">
        <f t="shared" si="0"/>
        <v>18</v>
      </c>
    </row>
    <row r="11" spans="1:13" x14ac:dyDescent="0.25">
      <c r="A11">
        <v>10</v>
      </c>
      <c r="B11">
        <f>COUNTIFS(Tasks!$A:$A, "10", Tasks!$C:$C, "Alice")</f>
        <v>2</v>
      </c>
      <c r="C11">
        <f>COUNTIFS(Tasks!$A:$A, "10", Tasks!$C:$C, "Ava")</f>
        <v>1</v>
      </c>
      <c r="D11">
        <f>COUNTIFS(Tasks!$A:$A, "10", Tasks!$C:$C, "Daniel")</f>
        <v>1</v>
      </c>
      <c r="E11">
        <f>COUNTIFS(Tasks!$A:$A, "10", Tasks!$C:$C, "David")</f>
        <v>2</v>
      </c>
      <c r="F11">
        <f>COUNTIFS(Tasks!$A:$A, "10", Tasks!$C:$C, "Emily")</f>
        <v>2</v>
      </c>
      <c r="G11">
        <f>COUNTIFS(Tasks!$A:$A, "10", Tasks!$C:$C, "John")</f>
        <v>2</v>
      </c>
      <c r="H11">
        <f>COUNTIFS(Tasks!$A:$A, "10", Tasks!$C:$C, "Liam")</f>
        <v>2</v>
      </c>
      <c r="I11">
        <f>COUNTIFS(Tasks!$A:$A, "10", Tasks!$C:$C, "Michael")</f>
        <v>2</v>
      </c>
      <c r="J11">
        <f>COUNTIFS(Tasks!$A:$A, "10", Tasks!$C:$C, "Noah")</f>
        <v>1</v>
      </c>
      <c r="K11">
        <f>COUNTIFS(Tasks!$A:$A, "10", Tasks!$C:$C, "Olivia")</f>
        <v>1</v>
      </c>
      <c r="L11">
        <f>COUNTIFS(Tasks!$A:$A, "10", Tasks!$C:$C, "Sophia")</f>
        <v>2</v>
      </c>
      <c r="M11">
        <f t="shared" si="0"/>
        <v>18</v>
      </c>
    </row>
    <row r="12" spans="1:13" x14ac:dyDescent="0.25">
      <c r="A12">
        <v>11</v>
      </c>
      <c r="B12">
        <f>COUNTIFS(Tasks!$A:$A, "11", Tasks!$C:$C, "Alice")</f>
        <v>1</v>
      </c>
      <c r="C12">
        <f>COUNTIFS(Tasks!$A:$A, "11", Tasks!$C:$C, "Ava")</f>
        <v>2</v>
      </c>
      <c r="D12">
        <f>COUNTIFS(Tasks!$A:$A, "11", Tasks!$C:$C, "Daniel")</f>
        <v>2</v>
      </c>
      <c r="E12">
        <f>COUNTIFS(Tasks!$A:$A, "11", Tasks!$C:$C, "David")</f>
        <v>2</v>
      </c>
      <c r="F12">
        <f>COUNTIFS(Tasks!$A:$A, "11", Tasks!$C:$C, "Emily")</f>
        <v>2</v>
      </c>
      <c r="G12">
        <f>COUNTIFS(Tasks!$A:$A, "11", Tasks!$C:$C, "John")</f>
        <v>2</v>
      </c>
      <c r="H12">
        <f>COUNTIFS(Tasks!$A:$A, "11", Tasks!$C:$C, "Liam")</f>
        <v>3</v>
      </c>
      <c r="I12">
        <f>COUNTIFS(Tasks!$A:$A, "11", Tasks!$C:$C, "Michael")</f>
        <v>1</v>
      </c>
      <c r="J12">
        <f>COUNTIFS(Tasks!$A:$A, "11", Tasks!$C:$C, "Noah")</f>
        <v>2</v>
      </c>
      <c r="K12">
        <f>COUNTIFS(Tasks!$A:$A, "11", Tasks!$C:$C, "Olivia")</f>
        <v>2</v>
      </c>
      <c r="L12">
        <f>COUNTIFS(Tasks!$A:$A, "11", Tasks!$C:$C, "Sophia")</f>
        <v>1</v>
      </c>
      <c r="M12">
        <f t="shared" si="0"/>
        <v>20</v>
      </c>
    </row>
    <row r="13" spans="1:13" x14ac:dyDescent="0.25">
      <c r="A13">
        <v>12</v>
      </c>
      <c r="B13">
        <f>COUNTIFS(Tasks!$A:$A, "12", Tasks!$C:$C, "Alice")</f>
        <v>1</v>
      </c>
      <c r="C13">
        <f>COUNTIFS(Tasks!$A:$A, "12", Tasks!$C:$C, "Ava")</f>
        <v>1</v>
      </c>
      <c r="D13">
        <f>COUNTIFS(Tasks!$A:$A, "12", Tasks!$C:$C, "Daniel")</f>
        <v>2</v>
      </c>
      <c r="E13">
        <f>COUNTIFS(Tasks!$A:$A, "12", Tasks!$C:$C, "David")</f>
        <v>2</v>
      </c>
      <c r="F13">
        <f>COUNTIFS(Tasks!$A:$A, "12", Tasks!$C:$C, "Emily")</f>
        <v>2</v>
      </c>
      <c r="G13">
        <f>COUNTIFS(Tasks!$A:$A, "12", Tasks!$C:$C, "John")</f>
        <v>2</v>
      </c>
      <c r="H13">
        <f>COUNTIFS(Tasks!$A:$A, "12", Tasks!$C:$C, "Liam")</f>
        <v>2</v>
      </c>
      <c r="I13">
        <f>COUNTIFS(Tasks!$A:$A, "12", Tasks!$C:$C, "Michael")</f>
        <v>2</v>
      </c>
      <c r="J13">
        <f>COUNTIFS(Tasks!$A:$A, "12", Tasks!$C:$C, "Noah")</f>
        <v>2</v>
      </c>
      <c r="K13">
        <f>COUNTIFS(Tasks!$A:$A, "12", Tasks!$C:$C, "Olivia")</f>
        <v>1</v>
      </c>
      <c r="L13">
        <f>COUNTIFS(Tasks!$A:$A, "12", Tasks!$C:$C, "Sophia")</f>
        <v>2</v>
      </c>
      <c r="M13">
        <f t="shared" si="0"/>
        <v>19</v>
      </c>
    </row>
    <row r="14" spans="1:13" x14ac:dyDescent="0.25">
      <c r="A14">
        <v>13</v>
      </c>
      <c r="B14">
        <f>COUNTIFS(Tasks!$A:$A, "13", Tasks!$C:$C, "Alice")</f>
        <v>2</v>
      </c>
      <c r="C14">
        <f>COUNTIFS(Tasks!$A:$A, "13", Tasks!$C:$C, "Ava")</f>
        <v>3</v>
      </c>
      <c r="D14">
        <f>COUNTIFS(Tasks!$A:$A, "13", Tasks!$C:$C, "Daniel")</f>
        <v>1</v>
      </c>
      <c r="E14">
        <f>COUNTIFS(Tasks!$A:$A, "13", Tasks!$C:$C, "David")</f>
        <v>2</v>
      </c>
      <c r="F14">
        <f>COUNTIFS(Tasks!$A:$A, "13", Tasks!$C:$C, "Emily")</f>
        <v>1</v>
      </c>
      <c r="G14">
        <f>COUNTIFS(Tasks!$A:$A, "13", Tasks!$C:$C, "John")</f>
        <v>2</v>
      </c>
      <c r="H14">
        <f>COUNTIFS(Tasks!$A:$A, "13", Tasks!$C:$C, "Liam")</f>
        <v>2</v>
      </c>
      <c r="I14">
        <f>COUNTIFS(Tasks!$A:$A, "13", Tasks!$C:$C, "Michael")</f>
        <v>2</v>
      </c>
      <c r="J14">
        <f>COUNTIFS(Tasks!$A:$A, "13", Tasks!$C:$C, "Noah")</f>
        <v>1</v>
      </c>
      <c r="K14">
        <f>COUNTIFS(Tasks!$A:$A, "13", Tasks!$C:$C, "Olivia")</f>
        <v>2</v>
      </c>
      <c r="L14">
        <f>COUNTIFS(Tasks!$A:$A, "13", Tasks!$C:$C, "Sophia")</f>
        <v>2</v>
      </c>
      <c r="M14">
        <f t="shared" si="0"/>
        <v>20</v>
      </c>
    </row>
    <row r="15" spans="1:13" x14ac:dyDescent="0.25">
      <c r="A15">
        <v>14</v>
      </c>
      <c r="B15">
        <f>COUNTIFS(Tasks!$A:$A, "14", Tasks!$C:$C, "Alice")</f>
        <v>2</v>
      </c>
      <c r="C15">
        <f>COUNTIFS(Tasks!$A:$A, "14", Tasks!$C:$C, "Ava")</f>
        <v>2</v>
      </c>
      <c r="D15">
        <f>COUNTIFS(Tasks!$A:$A, "14", Tasks!$C:$C, "Daniel")</f>
        <v>2</v>
      </c>
      <c r="E15">
        <f>COUNTIFS(Tasks!$A:$A, "14", Tasks!$C:$C, "David")</f>
        <v>2</v>
      </c>
      <c r="F15">
        <f>COUNTIFS(Tasks!$A:$A, "14", Tasks!$C:$C, "Emily")</f>
        <v>2</v>
      </c>
      <c r="G15">
        <f>COUNTIFS(Tasks!$A:$A, "14", Tasks!$C:$C, "John")</f>
        <v>2</v>
      </c>
      <c r="H15">
        <f>COUNTIFS(Tasks!$A:$A, "14", Tasks!$C:$C, "Liam")</f>
        <v>1</v>
      </c>
      <c r="I15">
        <f>COUNTIFS(Tasks!$A:$A, "14", Tasks!$C:$C, "Michael")</f>
        <v>2</v>
      </c>
      <c r="J15">
        <f>COUNTIFS(Tasks!$A:$A, "14", Tasks!$C:$C, "Noah")</f>
        <v>1</v>
      </c>
      <c r="K15">
        <f>COUNTIFS(Tasks!$A:$A, "14", Tasks!$C:$C, "Olivia")</f>
        <v>2</v>
      </c>
      <c r="L15">
        <f>COUNTIFS(Tasks!$A:$A, "14", Tasks!$C:$C, "Sophia")</f>
        <v>2</v>
      </c>
      <c r="M15">
        <f t="shared" si="0"/>
        <v>20</v>
      </c>
    </row>
    <row r="16" spans="1:13" x14ac:dyDescent="0.25">
      <c r="A16">
        <v>15</v>
      </c>
      <c r="B16">
        <f>COUNTIFS(Tasks!$A:$A, "15", Tasks!$C:$C, "Alice")</f>
        <v>2</v>
      </c>
      <c r="C16">
        <f>COUNTIFS(Tasks!$A:$A, "15", Tasks!$C:$C, "Ava")</f>
        <v>1</v>
      </c>
      <c r="D16">
        <f>COUNTIFS(Tasks!$A:$A, "15", Tasks!$C:$C, "Daniel")</f>
        <v>2</v>
      </c>
      <c r="E16">
        <f>COUNTIFS(Tasks!$A:$A, "15", Tasks!$C:$C, "David")</f>
        <v>2</v>
      </c>
      <c r="F16">
        <f>COUNTIFS(Tasks!$A:$A, "15", Tasks!$C:$C, "Emily")</f>
        <v>2</v>
      </c>
      <c r="G16">
        <f>COUNTIFS(Tasks!$A:$A, "15", Tasks!$C:$C, "John")</f>
        <v>1</v>
      </c>
      <c r="H16">
        <f>COUNTIFS(Tasks!$A:$A, "15", Tasks!$C:$C, "Liam")</f>
        <v>2</v>
      </c>
      <c r="I16">
        <f>COUNTIFS(Tasks!$A:$A, "15", Tasks!$C:$C, "Michael")</f>
        <v>2</v>
      </c>
      <c r="J16">
        <f>COUNTIFS(Tasks!$A:$A, "15", Tasks!$C:$C, "Noah")</f>
        <v>2</v>
      </c>
      <c r="K16">
        <f>COUNTIFS(Tasks!$A:$A, "15", Tasks!$C:$C, "Olivia")</f>
        <v>2</v>
      </c>
      <c r="L16">
        <f>COUNTIFS(Tasks!$A:$A, "15", Tasks!$C:$C, "Sophia")</f>
        <v>2</v>
      </c>
      <c r="M16">
        <f t="shared" si="0"/>
        <v>20</v>
      </c>
    </row>
    <row r="17" spans="1:13" x14ac:dyDescent="0.25">
      <c r="A17">
        <v>16</v>
      </c>
      <c r="B17">
        <f>COUNTIFS(Tasks!$A:$A, "16", Tasks!$C:$C, "Alice")</f>
        <v>1</v>
      </c>
      <c r="C17">
        <f>COUNTIFS(Tasks!$A:$A, "16", Tasks!$C:$C, "Ava")</f>
        <v>1</v>
      </c>
      <c r="D17">
        <f>COUNTIFS(Tasks!$A:$A, "16", Tasks!$C:$C, "Daniel")</f>
        <v>1</v>
      </c>
      <c r="E17">
        <f>COUNTIFS(Tasks!$A:$A, "16", Tasks!$C:$C, "David")</f>
        <v>2</v>
      </c>
      <c r="F17">
        <f>COUNTIFS(Tasks!$A:$A, "16", Tasks!$C:$C, "Emily")</f>
        <v>2</v>
      </c>
      <c r="G17">
        <f>COUNTIFS(Tasks!$A:$A, "16", Tasks!$C:$C, "John")</f>
        <v>2</v>
      </c>
      <c r="H17">
        <f>COUNTIFS(Tasks!$A:$A, "16", Tasks!$C:$C, "Liam")</f>
        <v>2</v>
      </c>
      <c r="I17">
        <f>COUNTIFS(Tasks!$A:$A, "16", Tasks!$C:$C, "Michael")</f>
        <v>2</v>
      </c>
      <c r="J17">
        <f>COUNTIFS(Tasks!$A:$A, "16", Tasks!$C:$C, "Noah")</f>
        <v>2</v>
      </c>
      <c r="K17">
        <f>COUNTIFS(Tasks!$A:$A, "16", Tasks!$C:$C, "Olivia")</f>
        <v>1</v>
      </c>
      <c r="L17">
        <f>COUNTIFS(Tasks!$A:$A, "16", Tasks!$C:$C, "Sophia")</f>
        <v>3</v>
      </c>
      <c r="M17">
        <f t="shared" si="0"/>
        <v>19</v>
      </c>
    </row>
    <row r="18" spans="1:13" x14ac:dyDescent="0.25">
      <c r="A18">
        <v>17</v>
      </c>
      <c r="B18">
        <f>COUNTIFS(Tasks!$A:$A, "17", Tasks!$C:$C, "Alice")</f>
        <v>1</v>
      </c>
      <c r="C18">
        <f>COUNTIFS(Tasks!$A:$A, "17", Tasks!$C:$C, "Ava")</f>
        <v>2</v>
      </c>
      <c r="D18">
        <f>COUNTIFS(Tasks!$A:$A, "17", Tasks!$C:$C, "Daniel")</f>
        <v>2</v>
      </c>
      <c r="E18">
        <f>COUNTIFS(Tasks!$A:$A, "17", Tasks!$C:$C, "David")</f>
        <v>1</v>
      </c>
      <c r="F18">
        <f>COUNTIFS(Tasks!$A:$A, "17", Tasks!$C:$C, "Emily")</f>
        <v>1</v>
      </c>
      <c r="G18">
        <f>COUNTIFS(Tasks!$A:$A, "17", Tasks!$C:$C, "John")</f>
        <v>2</v>
      </c>
      <c r="H18">
        <f>COUNTIFS(Tasks!$A:$A, "17", Tasks!$C:$C, "Liam")</f>
        <v>1</v>
      </c>
      <c r="I18">
        <f>COUNTIFS(Tasks!$A:$A, "17", Tasks!$C:$C, "Michael")</f>
        <v>2</v>
      </c>
      <c r="J18">
        <f>COUNTIFS(Tasks!$A:$A, "17", Tasks!$C:$C, "Noah")</f>
        <v>2</v>
      </c>
      <c r="K18">
        <f>COUNTIFS(Tasks!$A:$A, "17", Tasks!$C:$C, "Olivia")</f>
        <v>1</v>
      </c>
      <c r="L18">
        <f>COUNTIFS(Tasks!$A:$A, "17", Tasks!$C:$C, "Sophia")</f>
        <v>1</v>
      </c>
      <c r="M18">
        <f t="shared" si="0"/>
        <v>16</v>
      </c>
    </row>
    <row r="19" spans="1:13" x14ac:dyDescent="0.25">
      <c r="A19">
        <v>18</v>
      </c>
      <c r="B19">
        <f>COUNTIFS(Tasks!$A:$A, "18", Tasks!$C:$C, "Alice")</f>
        <v>1</v>
      </c>
      <c r="C19">
        <f>COUNTIFS(Tasks!$A:$A, "18", Tasks!$C:$C, "Ava")</f>
        <v>2</v>
      </c>
      <c r="D19">
        <f>COUNTIFS(Tasks!$A:$A, "18", Tasks!$C:$C, "Daniel")</f>
        <v>1</v>
      </c>
      <c r="E19">
        <f>COUNTIFS(Tasks!$A:$A, "18", Tasks!$C:$C, "David")</f>
        <v>1</v>
      </c>
      <c r="F19">
        <f>COUNTIFS(Tasks!$A:$A, "18", Tasks!$C:$C, "Emily")</f>
        <v>2</v>
      </c>
      <c r="G19">
        <f>COUNTIFS(Tasks!$A:$A, "18", Tasks!$C:$C, "John")</f>
        <v>3</v>
      </c>
      <c r="H19">
        <f>COUNTIFS(Tasks!$A:$A, "18", Tasks!$C:$C, "Liam")</f>
        <v>2</v>
      </c>
      <c r="I19">
        <f>COUNTIFS(Tasks!$A:$A, "18", Tasks!$C:$C, "Michael")</f>
        <v>2</v>
      </c>
      <c r="J19">
        <f>COUNTIFS(Tasks!$A:$A, "18", Tasks!$C:$C, "Noah")</f>
        <v>2</v>
      </c>
      <c r="K19">
        <f>COUNTIFS(Tasks!$A:$A, "18", Tasks!$C:$C, "Olivia")</f>
        <v>2</v>
      </c>
      <c r="L19">
        <f>COUNTIFS(Tasks!$A:$A, "18", Tasks!$C:$C, "Sophia")</f>
        <v>1</v>
      </c>
      <c r="M19">
        <f t="shared" si="0"/>
        <v>19</v>
      </c>
    </row>
    <row r="20" spans="1:13" x14ac:dyDescent="0.25">
      <c r="A20">
        <v>19</v>
      </c>
      <c r="B20">
        <f>COUNTIFS(Tasks!$A:$A, "19", Tasks!$C:$C, "Alice")</f>
        <v>2</v>
      </c>
      <c r="C20">
        <f>COUNTIFS(Tasks!$A:$A, "19", Tasks!$C:$C, "Ava")</f>
        <v>2</v>
      </c>
      <c r="D20">
        <f>COUNTIFS(Tasks!$A:$A, "19", Tasks!$C:$C, "Daniel")</f>
        <v>3</v>
      </c>
      <c r="E20">
        <f>COUNTIFS(Tasks!$A:$A, "19", Tasks!$C:$C, "David")</f>
        <v>2</v>
      </c>
      <c r="F20">
        <f>COUNTIFS(Tasks!$A:$A, "19", Tasks!$C:$C, "Emily")</f>
        <v>2</v>
      </c>
      <c r="G20">
        <f>COUNTIFS(Tasks!$A:$A, "19", Tasks!$C:$C, "John")</f>
        <v>2</v>
      </c>
      <c r="H20">
        <f>COUNTIFS(Tasks!$A:$A, "19", Tasks!$C:$C, "Liam")</f>
        <v>1</v>
      </c>
      <c r="I20">
        <f>COUNTIFS(Tasks!$A:$A, "19", Tasks!$C:$C, "Michael")</f>
        <v>2</v>
      </c>
      <c r="J20">
        <f>COUNTIFS(Tasks!$A:$A, "19", Tasks!$C:$C, "Noah")</f>
        <v>2</v>
      </c>
      <c r="K20">
        <f>COUNTIFS(Tasks!$A:$A, "19", Tasks!$C:$C, "Olivia")</f>
        <v>1</v>
      </c>
      <c r="L20">
        <f>COUNTIFS(Tasks!$A:$A, "19", Tasks!$C:$C, "Sophia")</f>
        <v>2</v>
      </c>
      <c r="M20">
        <f t="shared" si="0"/>
        <v>21</v>
      </c>
    </row>
    <row r="21" spans="1:13" x14ac:dyDescent="0.25">
      <c r="A21">
        <v>20</v>
      </c>
      <c r="B21">
        <f>COUNTIFS(Tasks!$A:$A, "20", Tasks!$C:$C, "Alice")</f>
        <v>2</v>
      </c>
      <c r="C21">
        <f>COUNTIFS(Tasks!$A:$A, "20", Tasks!$C:$C, "Ava")</f>
        <v>2</v>
      </c>
      <c r="D21">
        <f>COUNTIFS(Tasks!$A:$A, "20", Tasks!$C:$C, "Daniel")</f>
        <v>2</v>
      </c>
      <c r="E21">
        <f>COUNTIFS(Tasks!$A:$A, "20", Tasks!$C:$C, "David")</f>
        <v>3</v>
      </c>
      <c r="F21">
        <f>COUNTIFS(Tasks!$A:$A, "20", Tasks!$C:$C, "Emily")</f>
        <v>1</v>
      </c>
      <c r="G21">
        <f>COUNTIFS(Tasks!$A:$A, "20", Tasks!$C:$C, "John")</f>
        <v>2</v>
      </c>
      <c r="H21">
        <f>COUNTIFS(Tasks!$A:$A, "20", Tasks!$C:$C, "Liam")</f>
        <v>2</v>
      </c>
      <c r="I21">
        <f>COUNTIFS(Tasks!$A:$A, "20", Tasks!$C:$C, "Michael")</f>
        <v>2</v>
      </c>
      <c r="J21">
        <f>COUNTIFS(Tasks!$A:$A, "20", Tasks!$C:$C, "Noah")</f>
        <v>2</v>
      </c>
      <c r="K21">
        <f>COUNTIFS(Tasks!$A:$A, "20", Tasks!$C:$C, "Olivia")</f>
        <v>3</v>
      </c>
      <c r="L21">
        <f>COUNTIFS(Tasks!$A:$A, "20", Tasks!$C:$C, "Sophia")</f>
        <v>2</v>
      </c>
      <c r="M21">
        <f t="shared" si="0"/>
        <v>23</v>
      </c>
    </row>
    <row r="22" spans="1:13" x14ac:dyDescent="0.25">
      <c r="A22">
        <v>21</v>
      </c>
      <c r="B22">
        <f>COUNTIFS(Tasks!$A:$A, "21", Tasks!$C:$C, "Alice")</f>
        <v>2</v>
      </c>
      <c r="C22">
        <f>COUNTIFS(Tasks!$A:$A, "21", Tasks!$C:$C, "Ava")</f>
        <v>1</v>
      </c>
      <c r="D22">
        <f>COUNTIFS(Tasks!$A:$A, "21", Tasks!$C:$C, "Daniel")</f>
        <v>1</v>
      </c>
      <c r="E22">
        <f>COUNTIFS(Tasks!$A:$A, "21", Tasks!$C:$C, "David")</f>
        <v>2</v>
      </c>
      <c r="F22">
        <f>COUNTIFS(Tasks!$A:$A, "21", Tasks!$C:$C, "Emily")</f>
        <v>2</v>
      </c>
      <c r="G22">
        <f>COUNTIFS(Tasks!$A:$A, "21", Tasks!$C:$C, "John")</f>
        <v>3</v>
      </c>
      <c r="H22">
        <f>COUNTIFS(Tasks!$A:$A, "21", Tasks!$C:$C, "Liam")</f>
        <v>2</v>
      </c>
      <c r="I22">
        <f>COUNTIFS(Tasks!$A:$A, "21", Tasks!$C:$C, "Michael")</f>
        <v>2</v>
      </c>
      <c r="J22">
        <f>COUNTIFS(Tasks!$A:$A, "21", Tasks!$C:$C, "Noah")</f>
        <v>1</v>
      </c>
      <c r="K22">
        <f>COUNTIFS(Tasks!$A:$A, "21", Tasks!$C:$C, "Olivia")</f>
        <v>2</v>
      </c>
      <c r="L22">
        <f>COUNTIFS(Tasks!$A:$A, "21", Tasks!$C:$C, "Sophia")</f>
        <v>2</v>
      </c>
      <c r="M22">
        <f t="shared" si="0"/>
        <v>20</v>
      </c>
    </row>
    <row r="23" spans="1:13" x14ac:dyDescent="0.25">
      <c r="A23">
        <v>22</v>
      </c>
      <c r="B23">
        <f>COUNTIFS(Tasks!$A:$A, "22", Tasks!$C:$C, "Alice")</f>
        <v>2</v>
      </c>
      <c r="C23">
        <f>COUNTIFS(Tasks!$A:$A, "22", Tasks!$C:$C, "Ava")</f>
        <v>1</v>
      </c>
      <c r="D23">
        <f>COUNTIFS(Tasks!$A:$A, "22", Tasks!$C:$C, "Daniel")</f>
        <v>2</v>
      </c>
      <c r="E23">
        <f>COUNTIFS(Tasks!$A:$A, "22", Tasks!$C:$C, "David")</f>
        <v>3</v>
      </c>
      <c r="F23">
        <f>COUNTIFS(Tasks!$A:$A, "22", Tasks!$C:$C, "Emily")</f>
        <v>1</v>
      </c>
      <c r="G23">
        <f>COUNTIFS(Tasks!$A:$A, "22", Tasks!$C:$C, "John")</f>
        <v>1</v>
      </c>
      <c r="H23">
        <f>COUNTIFS(Tasks!$A:$A, "22", Tasks!$C:$C, "Liam")</f>
        <v>2</v>
      </c>
      <c r="I23">
        <f>COUNTIFS(Tasks!$A:$A, "22", Tasks!$C:$C, "Michael")</f>
        <v>2</v>
      </c>
      <c r="J23">
        <f>COUNTIFS(Tasks!$A:$A, "22", Tasks!$C:$C, "Noah")</f>
        <v>2</v>
      </c>
      <c r="K23">
        <f>COUNTIFS(Tasks!$A:$A, "22", Tasks!$C:$C, "Olivia")</f>
        <v>2</v>
      </c>
      <c r="L23">
        <f>COUNTIFS(Tasks!$A:$A, "22", Tasks!$C:$C, "Sophia")</f>
        <v>2</v>
      </c>
      <c r="M23">
        <f t="shared" si="0"/>
        <v>20</v>
      </c>
    </row>
    <row r="24" spans="1:13" x14ac:dyDescent="0.25">
      <c r="A24">
        <v>23</v>
      </c>
      <c r="B24">
        <f>COUNTIFS(Tasks!$A:$A, "23", Tasks!$C:$C, "Alice")</f>
        <v>2</v>
      </c>
      <c r="C24">
        <f>COUNTIFS(Tasks!$A:$A, "23", Tasks!$C:$C, "Ava")</f>
        <v>2</v>
      </c>
      <c r="D24">
        <f>COUNTIFS(Tasks!$A:$A, "23", Tasks!$C:$C, "Daniel")</f>
        <v>2</v>
      </c>
      <c r="E24">
        <f>COUNTIFS(Tasks!$A:$A, "23", Tasks!$C:$C, "David")</f>
        <v>2</v>
      </c>
      <c r="F24">
        <f>COUNTIFS(Tasks!$A:$A, "23", Tasks!$C:$C, "Emily")</f>
        <v>1</v>
      </c>
      <c r="G24">
        <f>COUNTIFS(Tasks!$A:$A, "23", Tasks!$C:$C, "John")</f>
        <v>2</v>
      </c>
      <c r="H24">
        <f>COUNTIFS(Tasks!$A:$A, "23", Tasks!$C:$C, "Liam")</f>
        <v>2</v>
      </c>
      <c r="I24">
        <f>COUNTIFS(Tasks!$A:$A, "23", Tasks!$C:$C, "Michael")</f>
        <v>1</v>
      </c>
      <c r="J24">
        <f>COUNTIFS(Tasks!$A:$A, "23", Tasks!$C:$C, "Noah")</f>
        <v>2</v>
      </c>
      <c r="K24">
        <f>COUNTIFS(Tasks!$A:$A, "23", Tasks!$C:$C, "Olivia")</f>
        <v>2</v>
      </c>
      <c r="L24">
        <f>COUNTIFS(Tasks!$A:$A, "23", Tasks!$C:$C, "Sophia")</f>
        <v>2</v>
      </c>
      <c r="M24">
        <f t="shared" si="0"/>
        <v>20</v>
      </c>
    </row>
    <row r="25" spans="1:13" x14ac:dyDescent="0.25">
      <c r="A25">
        <v>24</v>
      </c>
      <c r="B25">
        <f>COUNTIFS(Tasks!$A:$A, "24", Tasks!$C:$C, "Alice")</f>
        <v>1</v>
      </c>
      <c r="C25">
        <f>COUNTIFS(Tasks!$A:$A, "24", Tasks!$C:$C, "Ava")</f>
        <v>2</v>
      </c>
      <c r="D25">
        <f>COUNTIFS(Tasks!$A:$A, "24", Tasks!$C:$C, "Daniel")</f>
        <v>2</v>
      </c>
      <c r="E25">
        <f>COUNTIFS(Tasks!$A:$A, "24", Tasks!$C:$C, "David")</f>
        <v>1</v>
      </c>
      <c r="F25">
        <f>COUNTIFS(Tasks!$A:$A, "24", Tasks!$C:$C, "Emily")</f>
        <v>2</v>
      </c>
      <c r="G25">
        <f>COUNTIFS(Tasks!$A:$A, "24", Tasks!$C:$C, "John")</f>
        <v>2</v>
      </c>
      <c r="H25">
        <f>COUNTIFS(Tasks!$A:$A, "24", Tasks!$C:$C, "Liam")</f>
        <v>2</v>
      </c>
      <c r="I25">
        <f>COUNTIFS(Tasks!$A:$A, "24", Tasks!$C:$C, "Michael")</f>
        <v>2</v>
      </c>
      <c r="J25">
        <f>COUNTIFS(Tasks!$A:$A, "24", Tasks!$C:$C, "Noah")</f>
        <v>1</v>
      </c>
      <c r="K25">
        <f>COUNTIFS(Tasks!$A:$A, "24", Tasks!$C:$C, "Olivia")</f>
        <v>1</v>
      </c>
      <c r="L25">
        <f>COUNTIFS(Tasks!$A:$A, "24", Tasks!$C:$C, "Sophia")</f>
        <v>1</v>
      </c>
      <c r="M25">
        <f t="shared" si="0"/>
        <v>17</v>
      </c>
    </row>
    <row r="26" spans="1:13" x14ac:dyDescent="0.25">
      <c r="A26">
        <v>25</v>
      </c>
      <c r="B26">
        <f>COUNTIFS(Tasks!$A:$A, "25", Tasks!$C:$C, "Alice")</f>
        <v>2</v>
      </c>
      <c r="C26">
        <f>COUNTIFS(Tasks!$A:$A, "25", Tasks!$C:$C, "Ava")</f>
        <v>2</v>
      </c>
      <c r="D26">
        <f>COUNTIFS(Tasks!$A:$A, "25", Tasks!$C:$C, "Daniel")</f>
        <v>3</v>
      </c>
      <c r="E26">
        <f>COUNTIFS(Tasks!$A:$A, "25", Tasks!$C:$C, "David")</f>
        <v>2</v>
      </c>
      <c r="F26">
        <f>COUNTIFS(Tasks!$A:$A, "25", Tasks!$C:$C, "Emily")</f>
        <v>3</v>
      </c>
      <c r="G26">
        <f>COUNTIFS(Tasks!$A:$A, "25", Tasks!$C:$C, "John")</f>
        <v>1</v>
      </c>
      <c r="H26">
        <f>COUNTIFS(Tasks!$A:$A, "25", Tasks!$C:$C, "Liam")</f>
        <v>2</v>
      </c>
      <c r="I26">
        <f>COUNTIFS(Tasks!$A:$A, "25", Tasks!$C:$C, "Michael")</f>
        <v>2</v>
      </c>
      <c r="J26">
        <f>COUNTIFS(Tasks!$A:$A, "25", Tasks!$C:$C, "Noah")</f>
        <v>2</v>
      </c>
      <c r="K26">
        <f>COUNTIFS(Tasks!$A:$A, "25", Tasks!$C:$C, "Olivia")</f>
        <v>2</v>
      </c>
      <c r="L26">
        <f>COUNTIFS(Tasks!$A:$A, "25", Tasks!$C:$C, "Sophia")</f>
        <v>2</v>
      </c>
      <c r="M26">
        <f t="shared" si="0"/>
        <v>23</v>
      </c>
    </row>
    <row r="27" spans="1:13" x14ac:dyDescent="0.25">
      <c r="A27">
        <v>26</v>
      </c>
      <c r="B27">
        <f>COUNTIFS(Tasks!$A:$A, "26", Tasks!$C:$C, "Alice")</f>
        <v>1</v>
      </c>
      <c r="C27">
        <f>COUNTIFS(Tasks!$A:$A, "26", Tasks!$C:$C, "Ava")</f>
        <v>2</v>
      </c>
      <c r="D27">
        <f>COUNTIFS(Tasks!$A:$A, "26", Tasks!$C:$C, "Daniel")</f>
        <v>2</v>
      </c>
      <c r="E27">
        <f>COUNTIFS(Tasks!$A:$A, "26", Tasks!$C:$C, "David")</f>
        <v>2</v>
      </c>
      <c r="F27">
        <f>COUNTIFS(Tasks!$A:$A, "26", Tasks!$C:$C, "Emily")</f>
        <v>2</v>
      </c>
      <c r="G27">
        <f>COUNTIFS(Tasks!$A:$A, "26", Tasks!$C:$C, "John")</f>
        <v>2</v>
      </c>
      <c r="H27">
        <f>COUNTIFS(Tasks!$A:$A, "26", Tasks!$C:$C, "Liam")</f>
        <v>1</v>
      </c>
      <c r="I27">
        <f>COUNTIFS(Tasks!$A:$A, "26", Tasks!$C:$C, "Michael")</f>
        <v>2</v>
      </c>
      <c r="J27">
        <f>COUNTIFS(Tasks!$A:$A, "26", Tasks!$C:$C, "Noah")</f>
        <v>1</v>
      </c>
      <c r="K27">
        <f>COUNTIFS(Tasks!$A:$A, "26", Tasks!$C:$C, "Olivia")</f>
        <v>2</v>
      </c>
      <c r="L27">
        <f>COUNTIFS(Tasks!$A:$A, "26", Tasks!$C:$C, "Sophia")</f>
        <v>1</v>
      </c>
      <c r="M27">
        <f t="shared" si="0"/>
        <v>18</v>
      </c>
    </row>
    <row r="28" spans="1:13" x14ac:dyDescent="0.25">
      <c r="A28" t="s">
        <v>1169</v>
      </c>
      <c r="B28">
        <f t="shared" ref="B28:L28" si="1">SUM(B2:B27)</f>
        <v>46</v>
      </c>
      <c r="C28">
        <f t="shared" si="1"/>
        <v>43</v>
      </c>
      <c r="D28">
        <f t="shared" si="1"/>
        <v>46</v>
      </c>
      <c r="E28">
        <f t="shared" si="1"/>
        <v>51</v>
      </c>
      <c r="F28">
        <f t="shared" si="1"/>
        <v>45</v>
      </c>
      <c r="G28">
        <f t="shared" si="1"/>
        <v>49</v>
      </c>
      <c r="H28">
        <f t="shared" si="1"/>
        <v>46</v>
      </c>
      <c r="I28">
        <f t="shared" si="1"/>
        <v>48</v>
      </c>
      <c r="J28">
        <f t="shared" si="1"/>
        <v>42</v>
      </c>
      <c r="K28">
        <f t="shared" si="1"/>
        <v>44</v>
      </c>
      <c r="L28">
        <f t="shared" si="1"/>
        <v>45</v>
      </c>
      <c r="M28">
        <f t="shared" si="0"/>
        <v>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 lam</cp:lastModifiedBy>
  <dcterms:created xsi:type="dcterms:W3CDTF">2025-10-08T13:37:13Z</dcterms:created>
  <dcterms:modified xsi:type="dcterms:W3CDTF">2025-10-19T13:32:40Z</dcterms:modified>
</cp:coreProperties>
</file>