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gili-my.sharepoint.com/personal/taksh_sharma_futuregenerali_in/Documents/Knowledge Base/Useful Excels/"/>
    </mc:Choice>
  </mc:AlternateContent>
  <xr:revisionPtr revIDLastSave="653" documentId="8_{A8D00F64-7CAC-4B2C-AD96-62181D6F34A8}" xr6:coauthVersionLast="47" xr6:coauthVersionMax="47" xr10:uidLastSave="{10E51ABC-5B57-4DA2-812F-1059E05FEDCA}"/>
  <bookViews>
    <workbookView xWindow="-110" yWindow="-110" windowWidth="19420" windowHeight="10300" xr2:uid="{1474571C-82A1-4654-BCB1-1C38C301AB85}"/>
  </bookViews>
  <sheets>
    <sheet name="Calculator (2)" sheetId="7" r:id="rId1"/>
    <sheet name="Sheet1" sheetId="8" r:id="rId2"/>
    <sheet name="Calculator" sheetId="1" r:id="rId3"/>
    <sheet name="Interest Rates" sheetId="2" r:id="rId4"/>
    <sheet name="Products" sheetId="4" r:id="rId5"/>
    <sheet name="Issues" sheetId="3" r:id="rId6"/>
    <sheet name="Issue Bifurcation" sheetId="5" r:id="rId7"/>
    <sheet name="Sheet2" sheetId="6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8" l="1"/>
  <c r="B8" i="7"/>
  <c r="M8" i="7"/>
  <c r="C2" i="7"/>
  <c r="D7" i="7"/>
  <c r="C8" i="7" s="1"/>
  <c r="C23" i="7"/>
  <c r="D23" i="7" s="1"/>
  <c r="E22" i="7"/>
  <c r="E21" i="7"/>
  <c r="E20" i="7"/>
  <c r="E19" i="7"/>
  <c r="E18" i="7"/>
  <c r="E17" i="7"/>
  <c r="C16" i="7"/>
  <c r="H16" i="7" s="1"/>
  <c r="I16" i="7" s="1"/>
  <c r="J16" i="7" s="1"/>
  <c r="K16" i="7" s="1"/>
  <c r="L16" i="7" s="1"/>
  <c r="E15" i="7"/>
  <c r="E14" i="7"/>
  <c r="E13" i="7"/>
  <c r="E12" i="7"/>
  <c r="E11" i="7"/>
  <c r="E10" i="7"/>
  <c r="C9" i="7"/>
  <c r="D9" i="7" s="1"/>
  <c r="E8" i="7"/>
  <c r="E7" i="7"/>
  <c r="C7" i="7"/>
  <c r="H7" i="7" s="1"/>
  <c r="I7" i="7" s="1"/>
  <c r="J7" i="7" s="1"/>
  <c r="K7" i="7" s="1"/>
  <c r="L7" i="7" s="1"/>
  <c r="B7" i="7"/>
  <c r="B5" i="7"/>
  <c r="F18" i="1"/>
  <c r="F17" i="1"/>
  <c r="F11" i="1"/>
  <c r="F10" i="1"/>
  <c r="H23" i="1"/>
  <c r="H22" i="1"/>
  <c r="H21" i="1"/>
  <c r="H20" i="1"/>
  <c r="H19" i="1"/>
  <c r="H18" i="1"/>
  <c r="H17" i="1"/>
  <c r="H16" i="1"/>
  <c r="H13" i="1"/>
  <c r="H12" i="1"/>
  <c r="H11" i="1"/>
  <c r="H10" i="1"/>
  <c r="H9" i="1"/>
  <c r="C10" i="1"/>
  <c r="C9" i="1"/>
  <c r="B9" i="1"/>
  <c r="D7" i="1"/>
  <c r="G9" i="7" l="1"/>
  <c r="D16" i="7"/>
  <c r="G16" i="7"/>
  <c r="G7" i="7"/>
  <c r="F7" i="7" s="1"/>
  <c r="G23" i="7"/>
  <c r="H8" i="7"/>
  <c r="I8" i="7" s="1"/>
  <c r="J8" i="7" s="1"/>
  <c r="K8" i="7" s="1"/>
  <c r="L8" i="7" s="1"/>
  <c r="D8" i="7"/>
  <c r="C10" i="7" s="1"/>
  <c r="H9" i="7"/>
  <c r="I9" i="7" s="1"/>
  <c r="J9" i="7" s="1"/>
  <c r="K9" i="7" s="1"/>
  <c r="L9" i="7" s="1"/>
  <c r="B9" i="7"/>
  <c r="H23" i="7"/>
  <c r="I23" i="7" s="1"/>
  <c r="J23" i="7" s="1"/>
  <c r="K23" i="7" s="1"/>
  <c r="L23" i="7" s="1"/>
  <c r="G8" i="7" l="1"/>
  <c r="F8" i="7" s="1"/>
  <c r="E9" i="7" s="1"/>
  <c r="B10" i="7" s="1"/>
  <c r="H14" i="7"/>
  <c r="I14" i="7" s="1"/>
  <c r="J14" i="7" s="1"/>
  <c r="K14" i="7" s="1"/>
  <c r="L14" i="7" s="1"/>
  <c r="H10" i="7"/>
  <c r="I10" i="7" s="1"/>
  <c r="J10" i="7" s="1"/>
  <c r="K10" i="7" s="1"/>
  <c r="L10" i="7" s="1"/>
  <c r="D10" i="7"/>
  <c r="C11" i="7" s="1"/>
  <c r="G10" i="7" l="1"/>
  <c r="F10" i="7" s="1"/>
  <c r="B11" i="7"/>
  <c r="H11" i="7"/>
  <c r="I11" i="7" s="1"/>
  <c r="J11" i="7" s="1"/>
  <c r="K11" i="7" s="1"/>
  <c r="L11" i="7" s="1"/>
  <c r="H15" i="7"/>
  <c r="I15" i="7" s="1"/>
  <c r="J15" i="7" s="1"/>
  <c r="K15" i="7" s="1"/>
  <c r="L15" i="7" s="1"/>
  <c r="D11" i="7"/>
  <c r="C12" i="7" s="1"/>
  <c r="D12" i="7" l="1"/>
  <c r="C13" i="7" s="1"/>
  <c r="H12" i="7"/>
  <c r="I12" i="7" s="1"/>
  <c r="J12" i="7" s="1"/>
  <c r="K12" i="7" s="1"/>
  <c r="L12" i="7" s="1"/>
  <c r="G11" i="7"/>
  <c r="F11" i="7" s="1"/>
  <c r="B12" i="7"/>
  <c r="B13" i="7" l="1"/>
  <c r="H13" i="7"/>
  <c r="I13" i="7" s="1"/>
  <c r="J13" i="7" s="1"/>
  <c r="K13" i="7" s="1"/>
  <c r="L13" i="7" s="1"/>
  <c r="F9" i="7" s="1"/>
  <c r="D13" i="7"/>
  <c r="C14" i="7" s="1"/>
  <c r="G12" i="7"/>
  <c r="F12" i="7" s="1"/>
  <c r="D14" i="7" l="1"/>
  <c r="C15" i="7" s="1"/>
  <c r="G13" i="7"/>
  <c r="F13" i="7" s="1"/>
  <c r="B14" i="7"/>
  <c r="D15" i="7" l="1"/>
  <c r="C17" i="7" s="1"/>
  <c r="B15" i="7"/>
  <c r="G14" i="7"/>
  <c r="F14" i="7" s="1"/>
  <c r="B16" i="7" l="1"/>
  <c r="G15" i="7"/>
  <c r="F15" i="7" s="1"/>
  <c r="E16" i="7" s="1"/>
  <c r="D17" i="7"/>
  <c r="C18" i="7" s="1"/>
  <c r="H17" i="7"/>
  <c r="I17" i="7" s="1"/>
  <c r="J17" i="7" s="1"/>
  <c r="K17" i="7" s="1"/>
  <c r="L17" i="7" s="1"/>
  <c r="G17" i="7" l="1"/>
  <c r="H18" i="7"/>
  <c r="I18" i="7" s="1"/>
  <c r="J18" i="7" s="1"/>
  <c r="K18" i="7" s="1"/>
  <c r="L18" i="7" s="1"/>
  <c r="D18" i="7"/>
  <c r="C19" i="7" s="1"/>
  <c r="B17" i="7"/>
  <c r="F17" i="7" l="1"/>
  <c r="B18" i="7"/>
  <c r="G18" i="7"/>
  <c r="H19" i="7"/>
  <c r="I19" i="7" s="1"/>
  <c r="J19" i="7" s="1"/>
  <c r="K19" i="7" s="1"/>
  <c r="L19" i="7" s="1"/>
  <c r="D19" i="7"/>
  <c r="C20" i="7" s="1"/>
  <c r="G19" i="7" l="1"/>
  <c r="F18" i="7"/>
  <c r="B19" i="7"/>
  <c r="H20" i="7"/>
  <c r="I20" i="7" s="1"/>
  <c r="J20" i="7" s="1"/>
  <c r="K20" i="7" s="1"/>
  <c r="L20" i="7" s="1"/>
  <c r="F16" i="7" s="1"/>
  <c r="D20" i="7"/>
  <c r="G20" i="7" s="1"/>
  <c r="H1" i="7" l="1"/>
  <c r="H2" i="7" s="1"/>
  <c r="C21" i="7"/>
  <c r="F19" i="7"/>
  <c r="B20" i="7"/>
  <c r="B21" i="7" l="1"/>
  <c r="F20" i="7"/>
  <c r="H21" i="7"/>
  <c r="I21" i="7" s="1"/>
  <c r="J21" i="7" s="1"/>
  <c r="K21" i="7" s="1"/>
  <c r="L21" i="7" s="1"/>
  <c r="D21" i="7"/>
  <c r="C22" i="7" s="1"/>
  <c r="D22" i="7" l="1"/>
  <c r="G22" i="7" s="1"/>
  <c r="H22" i="7"/>
  <c r="I22" i="7" s="1"/>
  <c r="J22" i="7" s="1"/>
  <c r="K22" i="7" s="1"/>
  <c r="L22" i="7" s="1"/>
  <c r="G21" i="7"/>
  <c r="F21" i="7" s="1"/>
  <c r="B22" i="7"/>
  <c r="F22" i="7" l="1"/>
  <c r="E23" i="7" s="1"/>
  <c r="B23" i="7"/>
  <c r="F23" i="7" s="1"/>
  <c r="E6" i="6" l="1"/>
  <c r="E4" i="6"/>
  <c r="C2" i="1"/>
  <c r="C16" i="1"/>
  <c r="D16" i="1" s="1"/>
  <c r="G16" i="1" s="1"/>
  <c r="C7" i="1"/>
  <c r="H7" i="1" s="1"/>
  <c r="B7" i="1"/>
  <c r="B8" i="1" s="1"/>
  <c r="B5" i="1"/>
  <c r="E7" i="1"/>
  <c r="E8" i="1"/>
  <c r="E10" i="1"/>
  <c r="E11" i="1"/>
  <c r="E12" i="1"/>
  <c r="E13" i="1"/>
  <c r="E14" i="1"/>
  <c r="E15" i="1"/>
  <c r="E17" i="1"/>
  <c r="E18" i="1"/>
  <c r="E19" i="1"/>
  <c r="E20" i="1"/>
  <c r="E21" i="1"/>
  <c r="E22" i="1"/>
  <c r="I13" i="1"/>
  <c r="J13" i="1" s="1"/>
  <c r="K13" i="1" s="1"/>
  <c r="L13" i="1" s="1"/>
  <c r="C23" i="1"/>
  <c r="D9" i="1" l="1"/>
  <c r="I7" i="1"/>
  <c r="J7" i="1" s="1"/>
  <c r="K7" i="1" s="1"/>
  <c r="L7" i="1" s="1"/>
  <c r="G9" i="1"/>
  <c r="G23" i="1"/>
  <c r="D23" i="1"/>
  <c r="I20" i="1"/>
  <c r="J20" i="1" s="1"/>
  <c r="K20" i="1" s="1"/>
  <c r="L20" i="1" s="1"/>
  <c r="C8" i="1" l="1"/>
  <c r="D8" i="1" s="1"/>
  <c r="G7" i="1"/>
  <c r="F7" i="1" s="1"/>
  <c r="F9" i="1" l="1"/>
  <c r="H8" i="1"/>
  <c r="I8" i="1" s="1"/>
  <c r="J8" i="1" s="1"/>
  <c r="K8" i="1" s="1"/>
  <c r="L8" i="1" s="1"/>
  <c r="G8" i="1" l="1"/>
  <c r="F8" i="1" s="1"/>
  <c r="I9" i="1"/>
  <c r="J9" i="1" s="1"/>
  <c r="K9" i="1" s="1"/>
  <c r="L9" i="1" s="1"/>
  <c r="I10" i="1" l="1"/>
  <c r="J10" i="1" s="1"/>
  <c r="K10" i="1" s="1"/>
  <c r="L10" i="1" s="1"/>
  <c r="I11" i="1" l="1"/>
  <c r="J11" i="1" s="1"/>
  <c r="K11" i="1" s="1"/>
  <c r="L11" i="1" s="1"/>
  <c r="I12" i="1" l="1"/>
  <c r="J12" i="1" s="1"/>
  <c r="K12" i="1" s="1"/>
  <c r="L12" i="1" s="1"/>
  <c r="E9" i="1" l="1"/>
  <c r="B10" i="1" s="1"/>
  <c r="D10" i="1"/>
  <c r="C11" i="1" s="1"/>
  <c r="H14" i="1"/>
  <c r="I14" i="1" s="1"/>
  <c r="J14" i="1" s="1"/>
  <c r="K14" i="1" s="1"/>
  <c r="L14" i="1" s="1"/>
  <c r="G10" i="1" l="1"/>
  <c r="B11" i="1"/>
  <c r="H15" i="1"/>
  <c r="I15" i="1" s="1"/>
  <c r="J15" i="1" s="1"/>
  <c r="K15" i="1" s="1"/>
  <c r="L15" i="1" s="1"/>
  <c r="D11" i="1"/>
  <c r="C12" i="1" s="1"/>
  <c r="G11" i="1" l="1"/>
  <c r="I16" i="1"/>
  <c r="J16" i="1" s="1"/>
  <c r="K16" i="1" s="1"/>
  <c r="L16" i="1" s="1"/>
  <c r="D12" i="1"/>
  <c r="C13" i="1" s="1"/>
  <c r="B12" i="1"/>
  <c r="F12" i="1" s="1"/>
  <c r="I17" i="1" l="1"/>
  <c r="J17" i="1" s="1"/>
  <c r="K17" i="1" s="1"/>
  <c r="L17" i="1" s="1"/>
  <c r="D13" i="1"/>
  <c r="C14" i="1" s="1"/>
  <c r="B13" i="1"/>
  <c r="F13" i="1" s="1"/>
  <c r="G12" i="1"/>
  <c r="G13" i="1" l="1"/>
  <c r="B14" i="1"/>
  <c r="F14" i="1" s="1"/>
  <c r="I18" i="1"/>
  <c r="J18" i="1" s="1"/>
  <c r="K18" i="1" s="1"/>
  <c r="L18" i="1" s="1"/>
  <c r="D14" i="1"/>
  <c r="C15" i="1" s="1"/>
  <c r="G14" i="1" l="1"/>
  <c r="I19" i="1"/>
  <c r="J19" i="1" s="1"/>
  <c r="K19" i="1" s="1"/>
  <c r="L19" i="1" s="1"/>
  <c r="D15" i="1"/>
  <c r="C17" i="1" s="1"/>
  <c r="B15" i="1"/>
  <c r="F15" i="1" s="1"/>
  <c r="G15" i="1" l="1"/>
  <c r="E16" i="1" s="1"/>
  <c r="B16" i="1"/>
  <c r="F16" i="1" s="1"/>
  <c r="I21" i="1"/>
  <c r="J21" i="1" s="1"/>
  <c r="K21" i="1" s="1"/>
  <c r="L21" i="1" s="1"/>
  <c r="D17" i="1"/>
  <c r="C18" i="1" s="1"/>
  <c r="G17" i="1" l="1"/>
  <c r="B17" i="1"/>
  <c r="B18" i="1" s="1"/>
  <c r="B19" i="1" s="1"/>
  <c r="F19" i="1" s="1"/>
  <c r="D18" i="1"/>
  <c r="C19" i="1" s="1"/>
  <c r="I22" i="1"/>
  <c r="J22" i="1" s="1"/>
  <c r="K22" i="1" s="1"/>
  <c r="L22" i="1" s="1"/>
  <c r="G18" i="1" l="1"/>
  <c r="B20" i="1"/>
  <c r="I23" i="1"/>
  <c r="J23" i="1" s="1"/>
  <c r="K23" i="1" s="1"/>
  <c r="L23" i="1" s="1"/>
  <c r="D19" i="1"/>
  <c r="C20" i="1" s="1"/>
  <c r="B21" i="1" l="1"/>
  <c r="F20" i="1"/>
  <c r="G19" i="1"/>
  <c r="D20" i="1"/>
  <c r="C21" i="1" s="1"/>
  <c r="B22" i="1" l="1"/>
  <c r="F21" i="1"/>
  <c r="G20" i="1"/>
  <c r="D21" i="1"/>
  <c r="C22" i="1" s="1"/>
  <c r="F22" i="1" l="1"/>
  <c r="B23" i="1"/>
  <c r="F23" i="1" s="1"/>
  <c r="G21" i="1"/>
  <c r="D22" i="1"/>
  <c r="G22" i="1" l="1"/>
  <c r="E23" i="1" s="1"/>
  <c r="H1" i="1" l="1"/>
  <c r="H2" i="1" s="1"/>
</calcChain>
</file>

<file path=xl/sharedStrings.xml><?xml version="1.0" encoding="utf-8"?>
<sst xmlns="http://schemas.openxmlformats.org/spreadsheetml/2006/main" count="176" uniqueCount="108">
  <si>
    <t>Loan Base</t>
  </si>
  <si>
    <t>Start Date</t>
  </si>
  <si>
    <t>End Date</t>
  </si>
  <si>
    <t>Loan Cap</t>
  </si>
  <si>
    <t>Loan Int</t>
  </si>
  <si>
    <t>Days</t>
  </si>
  <si>
    <t>Int</t>
  </si>
  <si>
    <t>Int+1</t>
  </si>
  <si>
    <t>6 Month Factor</t>
  </si>
  <si>
    <t>Capitalization</t>
  </si>
  <si>
    <t>Interest Calc 1</t>
  </si>
  <si>
    <t>Interest Calc 2</t>
  </si>
  <si>
    <t>Interest Calc 3</t>
  </si>
  <si>
    <t>Interest Calc 4</t>
  </si>
  <si>
    <t>Interest Calc 5</t>
  </si>
  <si>
    <t>Interest Calc 6</t>
  </si>
  <si>
    <t>Interest</t>
  </si>
  <si>
    <t>E24</t>
  </si>
  <si>
    <t>From</t>
  </si>
  <si>
    <t>To</t>
  </si>
  <si>
    <t>99-99-9999</t>
  </si>
  <si>
    <t>(Int+1)^0.5</t>
  </si>
  <si>
    <t>T6633</t>
  </si>
  <si>
    <t>LP LS</t>
  </si>
  <si>
    <t>Credit</t>
  </si>
  <si>
    <t>BK PY</t>
  </si>
  <si>
    <t>Debit</t>
  </si>
  <si>
    <t>Loan Repayment</t>
  </si>
  <si>
    <t>LN LA</t>
  </si>
  <si>
    <t>LN LI</t>
  </si>
  <si>
    <t>LN LO</t>
  </si>
  <si>
    <t>Loan Repayment by Customer - Receipt</t>
  </si>
  <si>
    <t>Loan Settlement - Survival Benefit</t>
  </si>
  <si>
    <t>LP EE</t>
  </si>
  <si>
    <t>LP EO</t>
  </si>
  <si>
    <t>Issues</t>
  </si>
  <si>
    <t>S. No.</t>
  </si>
  <si>
    <t>Issue Statement</t>
  </si>
  <si>
    <t>L2BNFTPYMT - AEP products, loan repayment is being done in wrong accounts. Correction is in UAT.</t>
  </si>
  <si>
    <t>Loan Repayment - when customer comes, BTDATE = PTDATE, PTDATE is to be in future.</t>
  </si>
  <si>
    <t>No Loan Statement is available for user to understand Loan accounting in the system.</t>
  </si>
  <si>
    <t>During receipting, accurate loan calculated amount needs to appear, and used for collection, so that no residue is left.</t>
  </si>
  <si>
    <t>Auto Loan Foreclosure isn't working for certain products.</t>
  </si>
  <si>
    <t>Due to record deletion, some policies have incorrect dates and is not getting processed. (Impact on interest computation).</t>
  </si>
  <si>
    <t>After few reinstatement transactions, LOANPF record is getting updated with validflag 2. (IF AC and PU PU mainly) (Impact on interest computation)</t>
  </si>
  <si>
    <t>Inaccurate calculation, but no option to validate the amount.</t>
  </si>
  <si>
    <t>Need to send mail to Rajesh and Urjha to validate the calculation</t>
  </si>
  <si>
    <t>Discussion</t>
  </si>
  <si>
    <t>Interest Calculation and Interest Capitalization are non-reversible. ACMV and ACBL entries are not reversed through FCR.</t>
  </si>
  <si>
    <t>Require a CR.</t>
  </si>
  <si>
    <t>This is a production bug, Taksh to fix on that.</t>
  </si>
  <si>
    <t>Deep Impact Analysis required, as LOANPF functionality needs to be understood.</t>
  </si>
  <si>
    <t>POS to raise a CR for this.</t>
  </si>
  <si>
    <t>To be taken up as an internal project.</t>
  </si>
  <si>
    <t>Require a CR (add to CR in point 1). Require a BO so it could calculate correct amount in screen and is displayed on FE during Loan Repayment.</t>
  </si>
  <si>
    <t>Round,4</t>
  </si>
  <si>
    <t>Loan Amount</t>
  </si>
  <si>
    <t>Risk Commencement Date</t>
  </si>
  <si>
    <t>Rate</t>
  </si>
  <si>
    <t>Policy Number</t>
  </si>
  <si>
    <t>Product Code to not be captalised</t>
  </si>
  <si>
    <t>Loan Approval Date</t>
  </si>
  <si>
    <t>Loan as on Date</t>
  </si>
  <si>
    <t>Pending Interest</t>
  </si>
  <si>
    <t>Accrued Interest</t>
  </si>
  <si>
    <t>Principal Loan</t>
  </si>
  <si>
    <t>Last Interest End Date</t>
  </si>
  <si>
    <t>Interest Day Row No.</t>
  </si>
  <si>
    <t>Loan Approval Reversal to be handled seperately, and restricted from FCR</t>
  </si>
  <si>
    <t>to be discussed</t>
  </si>
  <si>
    <t>DXC has closed all logs. Need sign-off for promotion.</t>
  </si>
  <si>
    <t>Priority</t>
  </si>
  <si>
    <t>Issue closed.</t>
  </si>
  <si>
    <t>SB is not updating Loanpf</t>
  </si>
  <si>
    <t>To be done by</t>
  </si>
  <si>
    <t>DXC</t>
  </si>
  <si>
    <t>FGI</t>
  </si>
  <si>
    <t>FGI/DXC</t>
  </si>
  <si>
    <t>-</t>
  </si>
  <si>
    <t>To be corrected by DXC team.</t>
  </si>
  <si>
    <t>Issue</t>
  </si>
  <si>
    <t>Query</t>
  </si>
  <si>
    <t xml:space="preserve">SELECT DISTINCT a.CHDRNUM, a.LOAN_NUMBER FROM loanpf a WHERE        
a.validflag = '2' and not exists ( select 1 from loanpf b where     
b.chdrcoy = '2' and b.validflag = '1' and a.chdrnum = b.chdrnum and 
a.loan_number = b.loan_number)                                      
-- File T1 in TAKSH was replaced.
select a.chdrnum, a.loan_number, b.LOAN_PRINCIPAL,           
b.LOAN_ACCRUED_INT  from taksh/t1 a left outer join          
taksh/loan_rt_5 b on a.chdrnum = b.chdrnum and a.loan_number 
= b.loan_number where b.statcode not in ('MA','SU')          
and b.LOAN_PRINCIPAL + b.LOAN_ACCRUED_INT &gt; 0
-- File T2 in TAKSH was replaced. </t>
  </si>
  <si>
    <t>Count</t>
  </si>
  <si>
    <t>SELECT CHDRNUM, STATCODE, PSTATCODE, LOAN_ORIG_AMT, LOAN_NUMBER,   
LOAN_PRINCIPAL, LOAN_ACCRUED_INT , case when INT_EFFDATE &gt;         
CAP_EFFDATE then INT_EFFDATE else CAP_EFFDATE end as CLOSE_DT FROM 
taksh/loan_rt_5 WHERE LOAN_PRINCIPAL+ LOAN_ACCRUED_INT &gt; 0 and     
INT_EFFDATE is not null and INT_EFFDATE &lt;&gt; 99999999 and CAP_EFFDATE &lt;&gt; 99999999               
File T3 in TAKSH was replaced.   
select * from taksh/t3                                       
where close_dt &lt;= '20240420'  and statcode not in ('MA','SU')</t>
  </si>
  <si>
    <t>SELECT CHDRNUM, STATCODE, PSTATCODE, LOAN_APV_DT, LOAN_ORIG_AMT,   
LOAN_NUMBER, LOAN_PRINCIPAL, LOAN_ACCRUED_INT, INT_EFFDATE,        
CAP_EFFDATE, case when INT_EFFDATE &lt; CAP_EFFDATE and CAP_EFFDATE &lt;&gt;
99999999 then CAP_EFFDATE else INT_EFFDATE end as CLOSE_DT FROM    
taksh/loan_rt_5 WHERE LOAN_PRINCIPAL+ LOAN_ACCRUED_INT &gt; 0 and     
LOAN_APV_DT &lt; '20240421'                                           
-- File T4 in TAKSH was replaced.                                     
SELECT a.*, b.ptdate , b.ptdate + 00030000 FROM taksh/t4 a, chdr b  
WHERE a.chdrnum = b.chdrnum and b.chdrcoy = '2' and validflag = '1' 
and b.ptdate + 00030000 &lt;= '20240521'</t>
  </si>
  <si>
    <t>Revival Period is up but loan exists (excluding recently approved cases)</t>
  </si>
  <si>
    <t>01263971
01382874
01502177
01255288
01266362
01416156
00743052
01312907
01550948</t>
  </si>
  <si>
    <t>Cases where Loan Approval has been reversed</t>
  </si>
  <si>
    <t>TAKSH/LOAN_RV_5</t>
  </si>
  <si>
    <t>Oustanding balance is less</t>
  </si>
  <si>
    <t>Cases which have been forcefully updated as validflag 1 from 2</t>
  </si>
  <si>
    <t>01008889
01096681
01100287
01180496
01454996
01342780
01079718
01692446
01675243
01698890
90212635
01680452
01696775
01318954</t>
  </si>
  <si>
    <t>Record missing in LOANPF as validflag 1 (MA and SU excluded)</t>
  </si>
  <si>
    <t>Loans where interest or capitalisation hasn't run for last 1 month (Excluding MA and SU)</t>
  </si>
  <si>
    <t>Products with SB</t>
  </si>
  <si>
    <t xml:space="preserve">select distinct cnttype from chdr where chdrcoy = '2' and chdrnum   
in (                                                                
SELECT distinct chdrnum FROM ptrn WHERE chdrcoy = '2' and validflag 
&lt;&gt; '2' and batctrcde in ('BA89', 'BM85', 'BA90', 'BA67', 'BJ95')    
)                                                                   
File LOAN_SB_PR in TAKSH was created.                               </t>
  </si>
  <si>
    <t>SV</t>
  </si>
  <si>
    <t>Loan</t>
  </si>
  <si>
    <t>Risk Term is completed, and BJ95 should handle interest billing and capitalisation.</t>
  </si>
  <si>
    <t>This needs to be checked</t>
  </si>
  <si>
    <t>90212635
01680452
01675243
01696775
01698890
01692446</t>
  </si>
  <si>
    <t>Cases manually inserted where backup had no records, dates have been incorrectly done</t>
  </si>
  <si>
    <t>00608412 - JV seems incorrect.</t>
  </si>
  <si>
    <t>Finance will be checking, but need to check why it did not get settled completely</t>
  </si>
  <si>
    <t>PoS to check</t>
  </si>
  <si>
    <t>01564747</t>
  </si>
  <si>
    <t>01660731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</si>
</sst>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&quot;₹&quot;\ #,##0.00"/>
  </numFmts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rgb="FF111111"/>
      <name val="Arial Unicode MS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1" applyNumberFormat="1" applyFont="1"/>
    <xf numFmtId="14" fontId="1" fillId="0" borderId="0" xfId="0" applyNumberFormat="1" applyFont="1"/>
    <xf numFmtId="2" fontId="0" fillId="3" borderId="0" xfId="0" applyNumberFormat="1" applyFill="1"/>
    <xf numFmtId="0" fontId="0" fillId="3" borderId="0" xfId="0" applyFill="1"/>
    <xf numFmtId="0" fontId="1" fillId="0" borderId="1" xfId="0" applyFont="1" applyBorder="1"/>
    <xf numFmtId="14" fontId="0" fillId="0" borderId="1" xfId="0" applyNumberFormat="1" applyBorder="1"/>
    <xf numFmtId="0" fontId="0" fillId="0" borderId="1" xfId="0" applyBorder="1"/>
    <xf numFmtId="44" fontId="0" fillId="0" borderId="0" xfId="0" applyNumberFormat="1"/>
    <xf numFmtId="0" fontId="1" fillId="3" borderId="0" xfId="0" applyFont="1" applyFill="1"/>
    <xf numFmtId="0" fontId="0" fillId="4" borderId="1" xfId="0" applyFill="1" applyBorder="1"/>
    <xf numFmtId="0" fontId="1" fillId="4" borderId="1" xfId="0" applyFont="1" applyFill="1" applyBorder="1"/>
    <xf numFmtId="44" fontId="0" fillId="2" borderId="1" xfId="0" applyNumberFormat="1" applyFill="1" applyBorder="1"/>
    <xf numFmtId="0" fontId="0" fillId="3" borderId="1" xfId="0" applyFill="1" applyBorder="1"/>
    <xf numFmtId="0" fontId="0" fillId="5" borderId="1" xfId="0" applyFill="1" applyBorder="1"/>
    <xf numFmtId="14" fontId="0" fillId="5" borderId="1" xfId="0" applyNumberFormat="1" applyFill="1" applyBorder="1"/>
    <xf numFmtId="44" fontId="0" fillId="5" borderId="1" xfId="0" applyNumberFormat="1" applyFill="1" applyBorder="1"/>
    <xf numFmtId="14" fontId="3" fillId="0" borderId="0" xfId="0" applyNumberFormat="1" applyFont="1" applyAlignment="1">
      <alignment horizontal="left" vertical="center"/>
    </xf>
    <xf numFmtId="0" fontId="1" fillId="0" borderId="0" xfId="0" quotePrefix="1" applyFont="1"/>
    <xf numFmtId="0" fontId="0" fillId="6" borderId="0" xfId="0" applyFill="1" applyAlignment="1">
      <alignment wrapText="1"/>
    </xf>
    <xf numFmtId="0" fontId="0" fillId="6" borderId="0" xfId="0" applyFill="1" applyAlignment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wrapText="1"/>
    </xf>
    <xf numFmtId="0" fontId="0" fillId="7" borderId="0" xfId="0" applyFill="1" applyAlignment="1">
      <alignment vertical="center"/>
    </xf>
    <xf numFmtId="0" fontId="0" fillId="7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center" vertical="center"/>
    </xf>
    <xf numFmtId="0" fontId="1" fillId="3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89535-96E6-403C-AEAF-FD609B785120}">
  <dimension ref="A1:M132"/>
  <sheetViews>
    <sheetView tabSelected="1" workbookViewId="0">
      <selection activeCell="G8" sqref="G8"/>
    </sheetView>
  </sheetViews>
  <sheetFormatPr defaultRowHeight="14.5"/>
  <cols>
    <col min="1" max="1" width="22.26953125" bestFit="1" customWidth="1"/>
    <col min="2" max="2" width="16.54296875" customWidth="1"/>
    <col min="3" max="3" width="14" customWidth="1"/>
    <col min="4" max="4" width="15.7265625" customWidth="1"/>
    <col min="5" max="5" width="12.6328125" bestFit="1" customWidth="1"/>
    <col min="6" max="6" width="12.26953125" customWidth="1"/>
    <col min="7" max="8" width="10.08984375" bestFit="1" customWidth="1"/>
    <col min="10" max="10" width="11.81640625" bestFit="1" customWidth="1"/>
    <col min="13" max="13" width="12.6328125" customWidth="1"/>
  </cols>
  <sheetData>
    <row r="1" spans="1:13">
      <c r="A1" s="1" t="s">
        <v>59</v>
      </c>
      <c r="B1" s="25" t="s">
        <v>107</v>
      </c>
      <c r="D1" t="s">
        <v>62</v>
      </c>
      <c r="E1" s="2">
        <v>45418</v>
      </c>
      <c r="F1" t="s">
        <v>66</v>
      </c>
      <c r="H1" s="24" t="e">
        <f>VLOOKUP(E1,$D$7:$D$121,1,TRUE)</f>
        <v>#N/A</v>
      </c>
    </row>
    <row r="2" spans="1:13">
      <c r="A2" s="1" t="s">
        <v>57</v>
      </c>
      <c r="B2" s="9">
        <v>44271</v>
      </c>
      <c r="C2" s="2">
        <f>EDATE(DATE(YEAR(B3),MONTH(B2),DAY(B2)),6)</f>
        <v>45551</v>
      </c>
      <c r="D2" t="s">
        <v>65</v>
      </c>
      <c r="F2" t="s">
        <v>67</v>
      </c>
      <c r="H2" t="e">
        <f>MATCH(H1,D7:D128,0)</f>
        <v>#N/A</v>
      </c>
    </row>
    <row r="3" spans="1:13">
      <c r="A3" s="1" t="s">
        <v>61</v>
      </c>
      <c r="B3" s="9">
        <v>45463</v>
      </c>
      <c r="D3" t="s">
        <v>64</v>
      </c>
      <c r="F3" s="15"/>
    </row>
    <row r="4" spans="1:13">
      <c r="A4" s="1" t="s">
        <v>56</v>
      </c>
      <c r="B4" s="8">
        <v>212959.04</v>
      </c>
      <c r="D4" t="s">
        <v>63</v>
      </c>
    </row>
    <row r="5" spans="1:13">
      <c r="A5" s="11" t="s">
        <v>8</v>
      </c>
      <c r="B5" s="11">
        <f>365/2</f>
        <v>182.5</v>
      </c>
    </row>
    <row r="6" spans="1:13">
      <c r="A6" s="17"/>
      <c r="B6" s="18" t="s">
        <v>0</v>
      </c>
      <c r="C6" s="18" t="s">
        <v>1</v>
      </c>
      <c r="D6" s="18" t="s">
        <v>2</v>
      </c>
      <c r="E6" s="18" t="s">
        <v>3</v>
      </c>
      <c r="F6" s="18" t="s">
        <v>4</v>
      </c>
      <c r="G6" s="18" t="s">
        <v>5</v>
      </c>
      <c r="H6" s="16" t="s">
        <v>6</v>
      </c>
      <c r="I6" s="16" t="s">
        <v>7</v>
      </c>
      <c r="J6" s="16" t="s">
        <v>21</v>
      </c>
      <c r="K6" s="11">
        <v>-1</v>
      </c>
      <c r="L6" s="16" t="s">
        <v>55</v>
      </c>
      <c r="M6" s="46" t="s">
        <v>27</v>
      </c>
    </row>
    <row r="7" spans="1:13">
      <c r="A7" s="14" t="s">
        <v>10</v>
      </c>
      <c r="B7" s="19">
        <f>B4</f>
        <v>212959.04</v>
      </c>
      <c r="C7" s="13">
        <f>B3</f>
        <v>45463</v>
      </c>
      <c r="D7" s="13">
        <f>IF(DATE(YEAR(B3),MONTH(B3),DAY(B2))&lt;B3,DATE(YEAR(B3),MONTH(B3)+1,DAY(B2)),DATE(YEAR(B3),MONTH(B3),DAY(B2)))</f>
        <v>45489</v>
      </c>
      <c r="E7" s="19">
        <f t="shared" ref="E7" si="0">IF(LEFT(A7,1)="C",SUM(#REF!),0)</f>
        <v>0</v>
      </c>
      <c r="F7" s="19">
        <f>ROUND(B7*L7*(G7/$B$5),2)</f>
        <v>1334.93</v>
      </c>
      <c r="G7" s="20">
        <f t="shared" ref="G7:G23" si="1">IF(C7&lt;&gt;"-",DATEDIF(C7,D7,"d"),0)</f>
        <v>26</v>
      </c>
      <c r="H7" s="10">
        <f>IF(C7&lt;&gt;"-",VLOOKUP('Calculator (2)'!C7,'Interest Rates'!$A$4:$C$10,3,TRUE)/100,0)</f>
        <v>0.09</v>
      </c>
      <c r="I7" s="10">
        <f>H7+1</f>
        <v>1.0900000000000001</v>
      </c>
      <c r="J7" s="11">
        <f>POWER(I7,0.5)</f>
        <v>1.0440306508910551</v>
      </c>
      <c r="K7" s="11">
        <f>J7-1</f>
        <v>4.4030650891055068E-2</v>
      </c>
      <c r="L7" s="11" t="str">
        <f>MID(K7,1,6)</f>
        <v>0.0440</v>
      </c>
    </row>
    <row r="8" spans="1:13">
      <c r="A8" s="14" t="s">
        <v>11</v>
      </c>
      <c r="B8" s="19">
        <f>IF(RIGHT(A8,1)="1",B7+E7,B7)-M8</f>
        <v>210217.61000000002</v>
      </c>
      <c r="C8" s="13">
        <f t="shared" ref="C8:C10" si="2">IF(RIGHT(A8,1) = "1",D6,D7)</f>
        <v>45489</v>
      </c>
      <c r="D8" s="13">
        <f>EDATE(C8,1)</f>
        <v>45520</v>
      </c>
      <c r="E8" s="19">
        <f t="shared" ref="E8" si="3">IF(LEFT(A8,1)="C",SUM(#REF!),0)</f>
        <v>0</v>
      </c>
      <c r="F8" s="19">
        <f t="shared" ref="F8:F22" si="4">ROUND(B8*L8*(G8/$B$5),2)</f>
        <v>1571.16</v>
      </c>
      <c r="G8" s="20">
        <f t="shared" si="1"/>
        <v>31</v>
      </c>
      <c r="H8" s="10">
        <f>IF(C8&lt;&gt;"-",VLOOKUP('Calculator (2)'!C8,'Interest Rates'!$A$4:$C$10,3,TRUE)/100,0)</f>
        <v>0.09</v>
      </c>
      <c r="I8" s="10">
        <f t="shared" ref="I8:I23" si="5">H8+1</f>
        <v>1.0900000000000001</v>
      </c>
      <c r="J8" s="11">
        <f t="shared" ref="J8:J23" si="6">POWER(I8,0.5)</f>
        <v>1.0440306508910551</v>
      </c>
      <c r="K8" s="11">
        <f t="shared" ref="K8:K23" si="7">J8-1</f>
        <v>4.4030650891055068E-2</v>
      </c>
      <c r="L8" s="11" t="str">
        <f t="shared" ref="L8:L23" si="8">MID(K8,1,6)</f>
        <v>0.0440</v>
      </c>
      <c r="M8">
        <f>1086.87+1654.56</f>
        <v>2741.43</v>
      </c>
    </row>
    <row r="9" spans="1:13">
      <c r="A9" s="21" t="s">
        <v>9</v>
      </c>
      <c r="B9" s="19">
        <f t="shared" ref="B8:B9" si="9">IF(RIGHT(A9,1)="1",B8+E8,B8)</f>
        <v>210217.61000000002</v>
      </c>
      <c r="C9" s="22" t="str">
        <f>IF(LEFT(A9,1)="I",D8,"-")</f>
        <v>-</v>
      </c>
      <c r="D9" s="22" t="str">
        <f>IF(C9&lt;&gt;"-",DATE(YEAR(C9),MONTH(C9)+1,DAY(C9)),"-")</f>
        <v>-</v>
      </c>
      <c r="E9" s="23">
        <f>IF(LEFT(A9,1)="C",SUM(F7:F8),0)</f>
        <v>2906.09</v>
      </c>
      <c r="F9" s="23">
        <f>ROUND(B9*L13*(G9/$B$5),2)</f>
        <v>0</v>
      </c>
      <c r="G9" s="21">
        <f t="shared" si="1"/>
        <v>0</v>
      </c>
      <c r="H9" s="10">
        <f>IF(C9&lt;&gt;"-",VLOOKUP('Calculator (2)'!C9,'Interest Rates'!$A$4:$C$10,3,TRUE)/100,0)</f>
        <v>0</v>
      </c>
      <c r="I9" s="10">
        <f t="shared" si="5"/>
        <v>1</v>
      </c>
      <c r="J9" s="11">
        <f t="shared" si="6"/>
        <v>1</v>
      </c>
      <c r="K9" s="11">
        <f t="shared" si="7"/>
        <v>0</v>
      </c>
      <c r="L9" s="11" t="str">
        <f t="shared" si="8"/>
        <v>0</v>
      </c>
    </row>
    <row r="10" spans="1:13">
      <c r="A10" s="14" t="s">
        <v>10</v>
      </c>
      <c r="B10" s="19">
        <f t="shared" ref="B10:B23" si="10">IF(RIGHT(A10,1)="1",B9+E9,B9)</f>
        <v>213123.7</v>
      </c>
      <c r="C10" s="13">
        <f t="shared" si="2"/>
        <v>45520</v>
      </c>
      <c r="D10" s="13">
        <f t="shared" ref="D10:D15" si="11">EDATE(C10,1)</f>
        <v>45551</v>
      </c>
      <c r="E10" s="19">
        <f>IF(LEFT(A10,1)="C",SUM(F8:F9),0)</f>
        <v>0</v>
      </c>
      <c r="F10" s="19">
        <f t="shared" si="4"/>
        <v>1592.88</v>
      </c>
      <c r="G10" s="20">
        <f t="shared" si="1"/>
        <v>31</v>
      </c>
      <c r="H10" s="10">
        <f>IF(C10&lt;&gt;"-",VLOOKUP('Calculator (2)'!C10,'Interest Rates'!$A$4:$C$10,3,TRUE)/100,0)</f>
        <v>0.09</v>
      </c>
      <c r="I10" s="10">
        <f t="shared" si="5"/>
        <v>1.0900000000000001</v>
      </c>
      <c r="J10" s="11">
        <f t="shared" si="6"/>
        <v>1.0440306508910551</v>
      </c>
      <c r="K10" s="11">
        <f t="shared" si="7"/>
        <v>4.4030650891055068E-2</v>
      </c>
      <c r="L10" s="11" t="str">
        <f t="shared" si="8"/>
        <v>0.0440</v>
      </c>
    </row>
    <row r="11" spans="1:13">
      <c r="A11" s="14" t="s">
        <v>11</v>
      </c>
      <c r="B11" s="19">
        <f t="shared" si="10"/>
        <v>213123.7</v>
      </c>
      <c r="C11" s="13">
        <f>IF(RIGHT(A11,1) = "1",D9,D10)</f>
        <v>45551</v>
      </c>
      <c r="D11" s="13">
        <f t="shared" si="11"/>
        <v>45581</v>
      </c>
      <c r="E11" s="19">
        <f>IF(LEFT(A11,1)="C",SUM(F9:F12),0)</f>
        <v>0</v>
      </c>
      <c r="F11" s="19">
        <f t="shared" si="4"/>
        <v>1541.5</v>
      </c>
      <c r="G11" s="20">
        <f t="shared" si="1"/>
        <v>30</v>
      </c>
      <c r="H11" s="10">
        <f>IF(C11&lt;&gt;"-",VLOOKUP('Calculator (2)'!C11,'Interest Rates'!$A$4:$C$10,3,TRUE)/100,0)</f>
        <v>0.09</v>
      </c>
      <c r="I11" s="10">
        <f t="shared" si="5"/>
        <v>1.0900000000000001</v>
      </c>
      <c r="J11" s="11">
        <f t="shared" si="6"/>
        <v>1.0440306508910551</v>
      </c>
      <c r="K11" s="11">
        <f t="shared" si="7"/>
        <v>4.4030650891055068E-2</v>
      </c>
      <c r="L11" s="11" t="str">
        <f t="shared" si="8"/>
        <v>0.0440</v>
      </c>
    </row>
    <row r="12" spans="1:13">
      <c r="A12" s="14" t="s">
        <v>12</v>
      </c>
      <c r="B12" s="19">
        <f t="shared" si="10"/>
        <v>213123.7</v>
      </c>
      <c r="C12" s="13">
        <f>IF(RIGHT(A12,1) = "1",D10,D11)</f>
        <v>45581</v>
      </c>
      <c r="D12" s="13">
        <f t="shared" si="11"/>
        <v>45612</v>
      </c>
      <c r="E12" s="19">
        <f>IF(LEFT(A12,1)="C",SUM(F9:F12),0)</f>
        <v>0</v>
      </c>
      <c r="F12" s="19">
        <f t="shared" si="4"/>
        <v>1592.88</v>
      </c>
      <c r="G12" s="20">
        <f t="shared" si="1"/>
        <v>31</v>
      </c>
      <c r="H12" s="10">
        <f>IF(C12&lt;&gt;"-",VLOOKUP('Calculator (2)'!C12,'Interest Rates'!$A$4:$C$10,3,TRUE)/100,0)</f>
        <v>0.09</v>
      </c>
      <c r="I12" s="10">
        <f t="shared" si="5"/>
        <v>1.0900000000000001</v>
      </c>
      <c r="J12" s="11">
        <f t="shared" si="6"/>
        <v>1.0440306508910551</v>
      </c>
      <c r="K12" s="11">
        <f t="shared" si="7"/>
        <v>4.4030650891055068E-2</v>
      </c>
      <c r="L12" s="11" t="str">
        <f t="shared" si="8"/>
        <v>0.0440</v>
      </c>
    </row>
    <row r="13" spans="1:13">
      <c r="A13" s="14" t="s">
        <v>13</v>
      </c>
      <c r="B13" s="19">
        <f t="shared" si="10"/>
        <v>213123.7</v>
      </c>
      <c r="C13" s="13">
        <f>IF(RIGHT(A13,1) = "1",D11,D12)</f>
        <v>45612</v>
      </c>
      <c r="D13" s="13">
        <f t="shared" si="11"/>
        <v>45642</v>
      </c>
      <c r="E13" s="19">
        <f>IF(LEFT(A13,1)="C",SUM(F9:F12),0)</f>
        <v>0</v>
      </c>
      <c r="F13" s="19">
        <f t="shared" si="4"/>
        <v>1541.5</v>
      </c>
      <c r="G13" s="20">
        <f t="shared" si="1"/>
        <v>30</v>
      </c>
      <c r="H13" s="10">
        <f>IF(C13&lt;&gt;"-",VLOOKUP('Calculator (2)'!C13,'Interest Rates'!$A$4:$C$10,3,TRUE)/100,0)</f>
        <v>0.09</v>
      </c>
      <c r="I13" s="10">
        <f t="shared" si="5"/>
        <v>1.0900000000000001</v>
      </c>
      <c r="J13" s="11">
        <f t="shared" si="6"/>
        <v>1.0440306508910551</v>
      </c>
      <c r="K13" s="11">
        <f t="shared" si="7"/>
        <v>4.4030650891055068E-2</v>
      </c>
      <c r="L13" s="11" t="str">
        <f t="shared" si="8"/>
        <v>0.0440</v>
      </c>
    </row>
    <row r="14" spans="1:13">
      <c r="A14" s="14" t="s">
        <v>14</v>
      </c>
      <c r="B14" s="19">
        <f t="shared" si="10"/>
        <v>213123.7</v>
      </c>
      <c r="C14" s="13">
        <f>IF(RIGHT(A14,1) = "1",D12,D13)</f>
        <v>45642</v>
      </c>
      <c r="D14" s="13">
        <f t="shared" si="11"/>
        <v>45673</v>
      </c>
      <c r="E14" s="19">
        <f>IF(LEFT(A14,1)="C",SUM(F9:F13),0)</f>
        <v>0</v>
      </c>
      <c r="F14" s="19">
        <f t="shared" si="4"/>
        <v>1592.88</v>
      </c>
      <c r="G14" s="20">
        <f t="shared" si="1"/>
        <v>31</v>
      </c>
      <c r="H14" s="10">
        <f>IF(C10&lt;&gt;"-",VLOOKUP('Calculator (2)'!C10,'Interest Rates'!$A$4:$C$10,3,TRUE)/100,0)</f>
        <v>0.09</v>
      </c>
      <c r="I14" s="10">
        <f t="shared" si="5"/>
        <v>1.0900000000000001</v>
      </c>
      <c r="J14" s="11">
        <f t="shared" si="6"/>
        <v>1.0440306508910551</v>
      </c>
      <c r="K14" s="11">
        <f t="shared" si="7"/>
        <v>4.4030650891055068E-2</v>
      </c>
      <c r="L14" s="11" t="str">
        <f t="shared" si="8"/>
        <v>0.0440</v>
      </c>
    </row>
    <row r="15" spans="1:13">
      <c r="A15" s="14" t="s">
        <v>15</v>
      </c>
      <c r="B15" s="19">
        <f t="shared" si="10"/>
        <v>213123.7</v>
      </c>
      <c r="C15" s="13">
        <f>IF(RIGHT(A15,1) = "1",D13,D14)</f>
        <v>45673</v>
      </c>
      <c r="D15" s="13">
        <f t="shared" si="11"/>
        <v>45704</v>
      </c>
      <c r="E15" s="19">
        <f t="shared" ref="E15:E23" si="12">IF(LEFT(A15,1)="C",SUM(F9:F14),0)</f>
        <v>0</v>
      </c>
      <c r="F15" s="19">
        <f t="shared" si="4"/>
        <v>1592.88</v>
      </c>
      <c r="G15" s="20">
        <f t="shared" si="1"/>
        <v>31</v>
      </c>
      <c r="H15" s="10">
        <f>IF(C11&lt;&gt;"-",VLOOKUP('Calculator (2)'!C11,'Interest Rates'!$A$4:$C$10,3,TRUE)/100,0)</f>
        <v>0.09</v>
      </c>
      <c r="I15" s="10">
        <f t="shared" si="5"/>
        <v>1.0900000000000001</v>
      </c>
      <c r="J15" s="11">
        <f t="shared" si="6"/>
        <v>1.0440306508910551</v>
      </c>
      <c r="K15" s="11">
        <f t="shared" si="7"/>
        <v>4.4030650891055068E-2</v>
      </c>
      <c r="L15" s="11" t="str">
        <f t="shared" si="8"/>
        <v>0.0440</v>
      </c>
    </row>
    <row r="16" spans="1:13">
      <c r="A16" s="21" t="s">
        <v>9</v>
      </c>
      <c r="B16" s="23">
        <f t="shared" si="10"/>
        <v>213123.7</v>
      </c>
      <c r="C16" s="22" t="str">
        <f>IF(LEFT(A16,1)="I",D15,"-")</f>
        <v>-</v>
      </c>
      <c r="D16" s="22" t="str">
        <f>IF(C16&lt;&gt;"-",DATE(YEAR(C16),MONTH(C16)+1,DAY(C16)),"-")</f>
        <v>-</v>
      </c>
      <c r="E16" s="23">
        <f t="shared" si="12"/>
        <v>9454.52</v>
      </c>
      <c r="F16" s="23">
        <f>ROUND(B16*L20*(G16/$B$5),2)</f>
        <v>0</v>
      </c>
      <c r="G16" s="21">
        <f t="shared" si="1"/>
        <v>0</v>
      </c>
      <c r="H16" s="10">
        <f>IF(C16&lt;&gt;"-",VLOOKUP('Calculator (2)'!C16,'Interest Rates'!$A$4:$C$10,3,TRUE)/100,0)</f>
        <v>0</v>
      </c>
      <c r="I16" s="10">
        <f t="shared" si="5"/>
        <v>1</v>
      </c>
      <c r="J16" s="11">
        <f t="shared" si="6"/>
        <v>1</v>
      </c>
      <c r="K16" s="11">
        <f t="shared" si="7"/>
        <v>0</v>
      </c>
      <c r="L16" s="11" t="str">
        <f t="shared" si="8"/>
        <v>0</v>
      </c>
    </row>
    <row r="17" spans="1:12">
      <c r="A17" s="14" t="s">
        <v>10</v>
      </c>
      <c r="B17" s="19">
        <f t="shared" si="10"/>
        <v>222578.22</v>
      </c>
      <c r="C17" s="13">
        <f t="shared" ref="C17:C22" si="13">IF(RIGHT(A17,1) = "1",D15,D16)</f>
        <v>45704</v>
      </c>
      <c r="D17" s="13">
        <f t="shared" ref="D17:D22" si="14">EDATE(C17,1)</f>
        <v>45732</v>
      </c>
      <c r="E17" s="19">
        <f t="shared" si="12"/>
        <v>0</v>
      </c>
      <c r="F17" s="19">
        <f t="shared" si="4"/>
        <v>1502.56</v>
      </c>
      <c r="G17" s="20">
        <f t="shared" si="1"/>
        <v>28</v>
      </c>
      <c r="H17" s="10">
        <f>IF(C17&lt;&gt;"-",VLOOKUP('Calculator (2)'!C17,'Interest Rates'!$A$4:$C$10,3,TRUE)/100,0)</f>
        <v>0.09</v>
      </c>
      <c r="I17" s="10">
        <f t="shared" si="5"/>
        <v>1.0900000000000001</v>
      </c>
      <c r="J17" s="11">
        <f t="shared" si="6"/>
        <v>1.0440306508910551</v>
      </c>
      <c r="K17" s="11">
        <f t="shared" si="7"/>
        <v>4.4030650891055068E-2</v>
      </c>
      <c r="L17" s="11" t="str">
        <f t="shared" si="8"/>
        <v>0.0440</v>
      </c>
    </row>
    <row r="18" spans="1:12">
      <c r="A18" s="14" t="s">
        <v>11</v>
      </c>
      <c r="B18" s="19">
        <f t="shared" si="10"/>
        <v>222578.22</v>
      </c>
      <c r="C18" s="13">
        <f t="shared" si="13"/>
        <v>45732</v>
      </c>
      <c r="D18" s="13">
        <f t="shared" si="14"/>
        <v>45763</v>
      </c>
      <c r="E18" s="19">
        <f t="shared" si="12"/>
        <v>0</v>
      </c>
      <c r="F18" s="19">
        <f t="shared" si="4"/>
        <v>1663.54</v>
      </c>
      <c r="G18" s="20">
        <f t="shared" si="1"/>
        <v>31</v>
      </c>
      <c r="H18" s="10">
        <f>IF(C18&lt;&gt;"-",VLOOKUP('Calculator (2)'!C18,'Interest Rates'!$A$4:$C$10,3,TRUE)/100,0)</f>
        <v>0.09</v>
      </c>
      <c r="I18" s="10">
        <f t="shared" si="5"/>
        <v>1.0900000000000001</v>
      </c>
      <c r="J18" s="11">
        <f t="shared" si="6"/>
        <v>1.0440306508910551</v>
      </c>
      <c r="K18" s="11">
        <f t="shared" si="7"/>
        <v>4.4030650891055068E-2</v>
      </c>
      <c r="L18" s="11" t="str">
        <f t="shared" si="8"/>
        <v>0.0440</v>
      </c>
    </row>
    <row r="19" spans="1:12">
      <c r="A19" s="14" t="s">
        <v>12</v>
      </c>
      <c r="B19" s="19">
        <f t="shared" si="10"/>
        <v>222578.22</v>
      </c>
      <c r="C19" s="13">
        <f t="shared" si="13"/>
        <v>45763</v>
      </c>
      <c r="D19" s="13">
        <f t="shared" si="14"/>
        <v>45793</v>
      </c>
      <c r="E19" s="19">
        <f t="shared" si="12"/>
        <v>0</v>
      </c>
      <c r="F19" s="19">
        <f t="shared" si="4"/>
        <v>1609.88</v>
      </c>
      <c r="G19" s="20">
        <f t="shared" si="1"/>
        <v>30</v>
      </c>
      <c r="H19" s="10">
        <f>IF(C19&lt;&gt;"-",VLOOKUP('Calculator (2)'!C19,'Interest Rates'!$A$4:$C$10,3,TRUE)/100,0)</f>
        <v>0.09</v>
      </c>
      <c r="I19" s="10">
        <f t="shared" si="5"/>
        <v>1.0900000000000001</v>
      </c>
      <c r="J19" s="11">
        <f t="shared" si="6"/>
        <v>1.0440306508910551</v>
      </c>
      <c r="K19" s="11">
        <f t="shared" si="7"/>
        <v>4.4030650891055068E-2</v>
      </c>
      <c r="L19" s="11" t="str">
        <f t="shared" si="8"/>
        <v>0.0440</v>
      </c>
    </row>
    <row r="20" spans="1:12">
      <c r="A20" s="14" t="s">
        <v>13</v>
      </c>
      <c r="B20" s="19">
        <f t="shared" si="10"/>
        <v>222578.22</v>
      </c>
      <c r="C20" s="13">
        <f t="shared" si="13"/>
        <v>45793</v>
      </c>
      <c r="D20" s="13">
        <f t="shared" si="14"/>
        <v>45824</v>
      </c>
      <c r="E20" s="19">
        <f t="shared" si="12"/>
        <v>0</v>
      </c>
      <c r="F20" s="19">
        <f t="shared" si="4"/>
        <v>1663.54</v>
      </c>
      <c r="G20" s="20">
        <f t="shared" si="1"/>
        <v>31</v>
      </c>
      <c r="H20" s="10">
        <f>IF(C20&lt;&gt;"-",VLOOKUP('Calculator (2)'!C20,'Interest Rates'!$A$4:$C$10,3,TRUE)/100,0)</f>
        <v>0.09</v>
      </c>
      <c r="I20" s="10">
        <f t="shared" si="5"/>
        <v>1.0900000000000001</v>
      </c>
      <c r="J20" s="11">
        <f t="shared" si="6"/>
        <v>1.0440306508910551</v>
      </c>
      <c r="K20" s="11">
        <f t="shared" si="7"/>
        <v>4.4030650891055068E-2</v>
      </c>
      <c r="L20" s="11" t="str">
        <f t="shared" si="8"/>
        <v>0.0440</v>
      </c>
    </row>
    <row r="21" spans="1:12">
      <c r="A21" s="14" t="s">
        <v>14</v>
      </c>
      <c r="B21" s="19">
        <f t="shared" si="10"/>
        <v>222578.22</v>
      </c>
      <c r="C21" s="13">
        <f t="shared" si="13"/>
        <v>45824</v>
      </c>
      <c r="D21" s="13">
        <f t="shared" si="14"/>
        <v>45854</v>
      </c>
      <c r="E21" s="19">
        <f t="shared" si="12"/>
        <v>0</v>
      </c>
      <c r="F21" s="19">
        <f t="shared" si="4"/>
        <v>1609.88</v>
      </c>
      <c r="G21" s="20">
        <f t="shared" si="1"/>
        <v>30</v>
      </c>
      <c r="H21" s="10">
        <f>IF(C21&lt;&gt;"-",VLOOKUP('Calculator (2)'!C21,'Interest Rates'!$A$4:$C$10,3,TRUE)/100,0)</f>
        <v>0.09</v>
      </c>
      <c r="I21" s="10">
        <f t="shared" si="5"/>
        <v>1.0900000000000001</v>
      </c>
      <c r="J21" s="11">
        <f t="shared" si="6"/>
        <v>1.0440306508910551</v>
      </c>
      <c r="K21" s="11">
        <f t="shared" si="7"/>
        <v>4.4030650891055068E-2</v>
      </c>
      <c r="L21" s="11" t="str">
        <f t="shared" si="8"/>
        <v>0.0440</v>
      </c>
    </row>
    <row r="22" spans="1:12">
      <c r="A22" s="14" t="s">
        <v>15</v>
      </c>
      <c r="B22" s="19">
        <f t="shared" si="10"/>
        <v>222578.22</v>
      </c>
      <c r="C22" s="13">
        <f t="shared" si="13"/>
        <v>45854</v>
      </c>
      <c r="D22" s="13">
        <f t="shared" si="14"/>
        <v>45885</v>
      </c>
      <c r="E22" s="19">
        <f t="shared" si="12"/>
        <v>0</v>
      </c>
      <c r="F22" s="19">
        <f t="shared" si="4"/>
        <v>1663.54</v>
      </c>
      <c r="G22" s="20">
        <f t="shared" si="1"/>
        <v>31</v>
      </c>
      <c r="H22" s="10">
        <f>IF(C22&lt;&gt;"-",VLOOKUP('Calculator (2)'!C22,'Interest Rates'!$A$4:$C$10,3,TRUE)/100,0)</f>
        <v>0.09</v>
      </c>
      <c r="I22" s="10">
        <f t="shared" si="5"/>
        <v>1.0900000000000001</v>
      </c>
      <c r="J22" s="11">
        <f t="shared" si="6"/>
        <v>1.0440306508910551</v>
      </c>
      <c r="K22" s="11">
        <f t="shared" si="7"/>
        <v>4.4030650891055068E-2</v>
      </c>
      <c r="L22" s="11" t="str">
        <f t="shared" si="8"/>
        <v>0.0440</v>
      </c>
    </row>
    <row r="23" spans="1:12">
      <c r="A23" s="21" t="s">
        <v>9</v>
      </c>
      <c r="B23" s="23">
        <f t="shared" si="10"/>
        <v>222578.22</v>
      </c>
      <c r="C23" s="22" t="str">
        <f>IF(LEFT(A23,1)="I",D22,"-")</f>
        <v>-</v>
      </c>
      <c r="D23" s="22" t="str">
        <f>IF(C23&lt;&gt;"-",DATE(YEAR(C23),MONTH(C23)+1,DAY(C23)),"-")</f>
        <v>-</v>
      </c>
      <c r="E23" s="23">
        <f t="shared" si="12"/>
        <v>9712.9399999999987</v>
      </c>
      <c r="F23" s="23">
        <f>ROUND(B23*L27*(G23/$B$5),2)</f>
        <v>0</v>
      </c>
      <c r="G23" s="21">
        <f t="shared" si="1"/>
        <v>0</v>
      </c>
      <c r="H23" s="10">
        <f>IF(C23&lt;&gt;"-",VLOOKUP('Calculator (2)'!C23,'Interest Rates'!$A$4:$C$10,3,TRUE)/100,0)</f>
        <v>0</v>
      </c>
      <c r="I23" s="10">
        <f t="shared" si="5"/>
        <v>1</v>
      </c>
      <c r="J23" s="11">
        <f t="shared" si="6"/>
        <v>1</v>
      </c>
      <c r="K23" s="11">
        <f t="shared" si="7"/>
        <v>0</v>
      </c>
      <c r="L23" s="11" t="str">
        <f t="shared" si="8"/>
        <v>0</v>
      </c>
    </row>
    <row r="24" spans="1:12">
      <c r="A24" s="14"/>
      <c r="B24" s="19"/>
      <c r="C24" s="13"/>
      <c r="D24" s="13"/>
      <c r="E24" s="19"/>
      <c r="F24" s="19"/>
      <c r="G24" s="20"/>
      <c r="H24" s="10"/>
      <c r="I24" s="10"/>
      <c r="J24" s="11"/>
      <c r="K24" s="11"/>
      <c r="L24" s="11"/>
    </row>
    <row r="25" spans="1:12">
      <c r="A25" s="14"/>
      <c r="B25" s="19"/>
      <c r="C25" s="13"/>
      <c r="D25" s="13"/>
      <c r="E25" s="19"/>
      <c r="F25" s="19"/>
      <c r="G25" s="20"/>
      <c r="H25" s="10"/>
      <c r="I25" s="10"/>
      <c r="J25" s="11"/>
      <c r="K25" s="11"/>
      <c r="L25" s="11"/>
    </row>
    <row r="26" spans="1:12">
      <c r="A26" s="14"/>
      <c r="B26" s="19"/>
      <c r="C26" s="13"/>
      <c r="D26" s="13"/>
      <c r="E26" s="19"/>
      <c r="F26" s="19"/>
      <c r="G26" s="20"/>
      <c r="H26" s="10"/>
      <c r="I26" s="10"/>
      <c r="J26" s="11"/>
      <c r="K26" s="11"/>
      <c r="L26" s="11"/>
    </row>
    <row r="27" spans="1:12">
      <c r="A27" s="14"/>
      <c r="B27" s="19"/>
      <c r="C27" s="13"/>
      <c r="D27" s="13"/>
      <c r="E27" s="19"/>
      <c r="F27" s="19"/>
      <c r="G27" s="20"/>
      <c r="H27" s="10"/>
      <c r="I27" s="10"/>
      <c r="J27" s="11"/>
      <c r="K27" s="11"/>
      <c r="L27" s="11"/>
    </row>
    <row r="28" spans="1:12">
      <c r="A28" s="14"/>
      <c r="B28" s="19"/>
      <c r="C28" s="13"/>
      <c r="D28" s="13"/>
      <c r="E28" s="19"/>
      <c r="F28" s="19"/>
      <c r="G28" s="20"/>
      <c r="H28" s="10"/>
      <c r="I28" s="10"/>
      <c r="J28" s="11"/>
      <c r="K28" s="11"/>
      <c r="L28" s="11"/>
    </row>
    <row r="29" spans="1:12">
      <c r="A29" s="14"/>
      <c r="B29" s="19"/>
      <c r="C29" s="13"/>
      <c r="D29" s="13"/>
      <c r="E29" s="19"/>
      <c r="F29" s="19"/>
      <c r="G29" s="20"/>
      <c r="H29" s="10"/>
      <c r="I29" s="10"/>
      <c r="J29" s="11"/>
      <c r="K29" s="11"/>
      <c r="L29" s="11"/>
    </row>
    <row r="30" spans="1:12">
      <c r="A30" s="21"/>
      <c r="B30" s="23"/>
      <c r="C30" s="22"/>
      <c r="D30" s="22"/>
      <c r="E30" s="23"/>
      <c r="F30" s="23"/>
      <c r="G30" s="21"/>
      <c r="H30" s="10"/>
      <c r="I30" s="10"/>
      <c r="J30" s="11"/>
      <c r="K30" s="11"/>
      <c r="L30" s="11"/>
    </row>
    <row r="31" spans="1:12">
      <c r="A31" s="14"/>
      <c r="B31" s="19"/>
      <c r="C31" s="13"/>
      <c r="D31" s="13"/>
      <c r="E31" s="19"/>
      <c r="F31" s="19"/>
      <c r="G31" s="20"/>
      <c r="H31" s="10"/>
      <c r="I31" s="10"/>
      <c r="J31" s="11"/>
      <c r="K31" s="11"/>
      <c r="L31" s="11"/>
    </row>
    <row r="32" spans="1:12">
      <c r="A32" s="14"/>
      <c r="B32" s="19"/>
      <c r="C32" s="13"/>
      <c r="D32" s="13"/>
      <c r="E32" s="19"/>
      <c r="F32" s="19"/>
      <c r="G32" s="20"/>
      <c r="H32" s="10"/>
      <c r="I32" s="10"/>
      <c r="J32" s="11"/>
      <c r="K32" s="11"/>
      <c r="L32" s="11"/>
    </row>
    <row r="33" spans="1:12">
      <c r="A33" s="14"/>
      <c r="B33" s="19"/>
      <c r="C33" s="13"/>
      <c r="D33" s="13"/>
      <c r="E33" s="19"/>
      <c r="F33" s="19"/>
      <c r="G33" s="20"/>
      <c r="H33" s="10"/>
      <c r="I33" s="10"/>
      <c r="J33" s="11"/>
      <c r="K33" s="11"/>
      <c r="L33" s="11"/>
    </row>
    <row r="34" spans="1:12">
      <c r="A34" s="14"/>
      <c r="B34" s="19"/>
      <c r="C34" s="13"/>
      <c r="D34" s="13"/>
      <c r="E34" s="19"/>
      <c r="F34" s="19"/>
      <c r="G34" s="20"/>
      <c r="H34" s="10"/>
      <c r="I34" s="10"/>
      <c r="J34" s="11"/>
      <c r="K34" s="11"/>
      <c r="L34" s="11"/>
    </row>
    <row r="35" spans="1:12">
      <c r="A35" s="14"/>
      <c r="B35" s="19"/>
      <c r="C35" s="13"/>
      <c r="D35" s="13"/>
      <c r="E35" s="19"/>
      <c r="F35" s="19"/>
      <c r="G35" s="20"/>
      <c r="H35" s="10"/>
      <c r="I35" s="10"/>
      <c r="J35" s="11"/>
      <c r="K35" s="11"/>
      <c r="L35" s="11"/>
    </row>
    <row r="36" spans="1:12">
      <c r="A36" s="14"/>
      <c r="B36" s="19"/>
      <c r="C36" s="13"/>
      <c r="D36" s="13"/>
      <c r="E36" s="19"/>
      <c r="F36" s="19"/>
      <c r="G36" s="20"/>
      <c r="H36" s="10"/>
      <c r="I36" s="10"/>
      <c r="J36" s="11"/>
      <c r="K36" s="11"/>
      <c r="L36" s="11"/>
    </row>
    <row r="37" spans="1:12">
      <c r="A37" s="21"/>
      <c r="B37" s="23"/>
      <c r="C37" s="22"/>
      <c r="D37" s="22"/>
      <c r="E37" s="23"/>
      <c r="F37" s="23"/>
      <c r="G37" s="21"/>
      <c r="H37" s="10"/>
      <c r="I37" s="10"/>
      <c r="J37" s="11"/>
      <c r="K37" s="11"/>
      <c r="L37" s="11"/>
    </row>
    <row r="38" spans="1:12">
      <c r="A38" s="14"/>
      <c r="B38" s="19"/>
      <c r="C38" s="13"/>
      <c r="D38" s="13"/>
      <c r="E38" s="19"/>
      <c r="F38" s="19"/>
      <c r="G38" s="20"/>
      <c r="H38" s="10"/>
      <c r="I38" s="10"/>
      <c r="J38" s="11"/>
      <c r="K38" s="11"/>
      <c r="L38" s="11"/>
    </row>
    <row r="39" spans="1:12">
      <c r="A39" s="14"/>
      <c r="B39" s="19"/>
      <c r="C39" s="13"/>
      <c r="D39" s="13"/>
      <c r="E39" s="19"/>
      <c r="F39" s="19"/>
      <c r="G39" s="20"/>
      <c r="H39" s="10"/>
      <c r="I39" s="10"/>
      <c r="J39" s="11"/>
      <c r="K39" s="11"/>
      <c r="L39" s="11"/>
    </row>
    <row r="40" spans="1:12">
      <c r="A40" s="14"/>
      <c r="B40" s="19"/>
      <c r="C40" s="13"/>
      <c r="D40" s="13"/>
      <c r="E40" s="19"/>
      <c r="F40" s="19"/>
      <c r="G40" s="20"/>
      <c r="H40" s="10"/>
      <c r="I40" s="10"/>
      <c r="J40" s="11"/>
      <c r="K40" s="11"/>
      <c r="L40" s="11"/>
    </row>
    <row r="41" spans="1:12">
      <c r="A41" s="14"/>
      <c r="B41" s="19"/>
      <c r="C41" s="13"/>
      <c r="D41" s="13"/>
      <c r="E41" s="19"/>
      <c r="F41" s="19"/>
      <c r="G41" s="20"/>
      <c r="H41" s="10"/>
      <c r="I41" s="10"/>
      <c r="J41" s="11"/>
      <c r="K41" s="11"/>
      <c r="L41" s="11"/>
    </row>
    <row r="42" spans="1:12">
      <c r="A42" s="14"/>
      <c r="B42" s="19"/>
      <c r="C42" s="13"/>
      <c r="D42" s="13"/>
      <c r="E42" s="19"/>
      <c r="F42" s="19"/>
      <c r="G42" s="20"/>
      <c r="H42" s="10"/>
      <c r="I42" s="10"/>
      <c r="J42" s="11"/>
      <c r="K42" s="11"/>
      <c r="L42" s="11"/>
    </row>
    <row r="43" spans="1:12">
      <c r="A43" s="14"/>
      <c r="B43" s="19"/>
      <c r="C43" s="13"/>
      <c r="D43" s="13"/>
      <c r="E43" s="19"/>
      <c r="F43" s="19"/>
      <c r="G43" s="20"/>
      <c r="H43" s="10"/>
      <c r="I43" s="10"/>
      <c r="J43" s="11"/>
      <c r="K43" s="11"/>
      <c r="L43" s="11"/>
    </row>
    <row r="44" spans="1:12">
      <c r="A44" s="21"/>
      <c r="B44" s="23"/>
      <c r="C44" s="22"/>
      <c r="D44" s="22"/>
      <c r="E44" s="23"/>
      <c r="F44" s="23"/>
      <c r="G44" s="21"/>
      <c r="H44" s="10"/>
      <c r="I44" s="10"/>
      <c r="J44" s="11"/>
      <c r="K44" s="11"/>
      <c r="L44" s="11"/>
    </row>
    <row r="45" spans="1:12">
      <c r="A45" s="14"/>
      <c r="B45" s="19"/>
      <c r="C45" s="13"/>
      <c r="D45" s="13"/>
      <c r="E45" s="19"/>
      <c r="F45" s="19"/>
      <c r="G45" s="20"/>
      <c r="H45" s="10"/>
      <c r="I45" s="10"/>
      <c r="J45" s="11"/>
      <c r="K45" s="11"/>
      <c r="L45" s="11"/>
    </row>
    <row r="46" spans="1:12">
      <c r="A46" s="14"/>
      <c r="B46" s="19"/>
      <c r="C46" s="13"/>
      <c r="D46" s="13"/>
      <c r="E46" s="19"/>
      <c r="F46" s="19"/>
      <c r="G46" s="20"/>
      <c r="H46" s="10"/>
      <c r="I46" s="10"/>
      <c r="J46" s="11"/>
      <c r="K46" s="11"/>
      <c r="L46" s="11"/>
    </row>
    <row r="47" spans="1:12">
      <c r="A47" s="14"/>
      <c r="B47" s="19"/>
      <c r="C47" s="13"/>
      <c r="D47" s="13"/>
      <c r="E47" s="19"/>
      <c r="F47" s="19"/>
      <c r="G47" s="20"/>
      <c r="H47" s="10"/>
      <c r="I47" s="10"/>
      <c r="J47" s="11"/>
      <c r="K47" s="11"/>
      <c r="L47" s="11"/>
    </row>
    <row r="48" spans="1:12">
      <c r="A48" s="14"/>
      <c r="B48" s="19"/>
      <c r="C48" s="13"/>
      <c r="D48" s="13"/>
      <c r="E48" s="19"/>
      <c r="F48" s="19"/>
      <c r="G48" s="20"/>
      <c r="H48" s="10"/>
      <c r="I48" s="10"/>
      <c r="J48" s="11"/>
      <c r="K48" s="11"/>
      <c r="L48" s="11"/>
    </row>
    <row r="49" spans="1:12">
      <c r="A49" s="14"/>
      <c r="B49" s="19"/>
      <c r="C49" s="13"/>
      <c r="D49" s="13"/>
      <c r="E49" s="19"/>
      <c r="F49" s="19"/>
      <c r="G49" s="20"/>
      <c r="H49" s="10"/>
      <c r="I49" s="10"/>
      <c r="J49" s="11"/>
      <c r="K49" s="11"/>
      <c r="L49" s="11"/>
    </row>
    <row r="50" spans="1:12">
      <c r="A50" s="14"/>
      <c r="B50" s="19"/>
      <c r="C50" s="13"/>
      <c r="D50" s="13"/>
      <c r="E50" s="19"/>
      <c r="F50" s="19"/>
      <c r="G50" s="20"/>
      <c r="H50" s="10"/>
      <c r="I50" s="10"/>
      <c r="J50" s="11"/>
      <c r="K50" s="11"/>
      <c r="L50" s="11"/>
    </row>
    <row r="51" spans="1:12">
      <c r="A51" s="21"/>
      <c r="B51" s="23"/>
      <c r="C51" s="22"/>
      <c r="D51" s="22"/>
      <c r="E51" s="23"/>
      <c r="F51" s="23"/>
      <c r="G51" s="21"/>
      <c r="H51" s="10"/>
      <c r="I51" s="10"/>
      <c r="J51" s="11"/>
      <c r="K51" s="11"/>
      <c r="L51" s="11"/>
    </row>
    <row r="52" spans="1:12">
      <c r="A52" s="14"/>
      <c r="B52" s="19"/>
      <c r="C52" s="13"/>
      <c r="D52" s="13"/>
      <c r="E52" s="19"/>
      <c r="F52" s="19"/>
      <c r="G52" s="20"/>
      <c r="H52" s="10"/>
      <c r="I52" s="10"/>
      <c r="J52" s="11"/>
      <c r="K52" s="11"/>
      <c r="L52" s="11"/>
    </row>
    <row r="53" spans="1:12">
      <c r="A53" s="14"/>
      <c r="B53" s="19"/>
      <c r="C53" s="13"/>
      <c r="D53" s="13"/>
      <c r="E53" s="19"/>
      <c r="F53" s="19"/>
      <c r="G53" s="20"/>
      <c r="H53" s="10"/>
      <c r="I53" s="10"/>
      <c r="J53" s="11"/>
      <c r="K53" s="11"/>
      <c r="L53" s="11"/>
    </row>
    <row r="54" spans="1:12">
      <c r="A54" s="14"/>
      <c r="B54" s="19"/>
      <c r="C54" s="13"/>
      <c r="D54" s="13"/>
      <c r="E54" s="19"/>
      <c r="F54" s="19"/>
      <c r="G54" s="20"/>
      <c r="H54" s="10"/>
      <c r="I54" s="10"/>
      <c r="J54" s="11"/>
      <c r="K54" s="11"/>
      <c r="L54" s="11"/>
    </row>
    <row r="55" spans="1:12">
      <c r="A55" s="14"/>
      <c r="B55" s="19"/>
      <c r="C55" s="13"/>
      <c r="D55" s="13"/>
      <c r="E55" s="19"/>
      <c r="F55" s="19"/>
      <c r="G55" s="20"/>
      <c r="H55" s="10"/>
      <c r="I55" s="10"/>
      <c r="J55" s="11"/>
      <c r="K55" s="11"/>
      <c r="L55" s="11"/>
    </row>
    <row r="56" spans="1:12">
      <c r="A56" s="14"/>
      <c r="B56" s="19"/>
      <c r="C56" s="13"/>
      <c r="D56" s="13"/>
      <c r="E56" s="19"/>
      <c r="F56" s="19"/>
      <c r="G56" s="20"/>
      <c r="H56" s="10"/>
      <c r="I56" s="10"/>
      <c r="J56" s="11"/>
      <c r="K56" s="11"/>
      <c r="L56" s="11"/>
    </row>
    <row r="57" spans="1:12">
      <c r="A57" s="14"/>
      <c r="B57" s="19"/>
      <c r="C57" s="13"/>
      <c r="D57" s="13"/>
      <c r="E57" s="19"/>
      <c r="F57" s="19"/>
      <c r="G57" s="20"/>
      <c r="H57" s="10"/>
      <c r="I57" s="10"/>
      <c r="J57" s="11"/>
      <c r="K57" s="11"/>
      <c r="L57" s="11"/>
    </row>
    <row r="58" spans="1:12">
      <c r="A58" s="21"/>
      <c r="B58" s="23"/>
      <c r="C58" s="22"/>
      <c r="D58" s="22"/>
      <c r="E58" s="23"/>
      <c r="F58" s="23"/>
      <c r="G58" s="21"/>
      <c r="H58" s="10"/>
      <c r="I58" s="10"/>
      <c r="J58" s="11"/>
      <c r="K58" s="11"/>
      <c r="L58" s="11"/>
    </row>
    <row r="59" spans="1:12">
      <c r="A59" s="14"/>
      <c r="B59" s="19"/>
      <c r="C59" s="13"/>
      <c r="D59" s="13"/>
      <c r="E59" s="19"/>
      <c r="F59" s="19"/>
      <c r="G59" s="20"/>
      <c r="H59" s="10"/>
      <c r="I59" s="10"/>
      <c r="J59" s="11"/>
      <c r="K59" s="11"/>
      <c r="L59" s="11"/>
    </row>
    <row r="60" spans="1:12">
      <c r="A60" s="14"/>
      <c r="B60" s="19"/>
      <c r="C60" s="13"/>
      <c r="D60" s="13"/>
      <c r="E60" s="19"/>
      <c r="F60" s="19"/>
      <c r="G60" s="20"/>
      <c r="H60" s="10"/>
      <c r="I60" s="10"/>
      <c r="J60" s="11"/>
      <c r="K60" s="11"/>
      <c r="L60" s="11"/>
    </row>
    <row r="61" spans="1:12">
      <c r="A61" s="14"/>
      <c r="B61" s="19"/>
      <c r="C61" s="13"/>
      <c r="D61" s="13"/>
      <c r="E61" s="19"/>
      <c r="F61" s="19"/>
      <c r="G61" s="20"/>
      <c r="H61" s="10"/>
      <c r="I61" s="10"/>
      <c r="J61" s="11"/>
      <c r="K61" s="11"/>
      <c r="L61" s="11"/>
    </row>
    <row r="62" spans="1:12">
      <c r="A62" s="14"/>
      <c r="B62" s="19"/>
      <c r="C62" s="13"/>
      <c r="D62" s="13"/>
      <c r="E62" s="19"/>
      <c r="F62" s="19"/>
      <c r="G62" s="20"/>
      <c r="H62" s="10"/>
      <c r="I62" s="10"/>
      <c r="J62" s="11"/>
      <c r="K62" s="11"/>
      <c r="L62" s="11"/>
    </row>
    <row r="63" spans="1:12">
      <c r="A63" s="14"/>
      <c r="B63" s="19"/>
      <c r="C63" s="13"/>
      <c r="D63" s="13"/>
      <c r="E63" s="19"/>
      <c r="F63" s="19"/>
      <c r="G63" s="20"/>
      <c r="H63" s="10"/>
      <c r="I63" s="10"/>
      <c r="J63" s="11"/>
      <c r="K63" s="11"/>
      <c r="L63" s="11"/>
    </row>
    <row r="64" spans="1:12">
      <c r="A64" s="14"/>
      <c r="B64" s="19"/>
      <c r="C64" s="13"/>
      <c r="D64" s="13"/>
      <c r="E64" s="19"/>
      <c r="F64" s="19"/>
      <c r="G64" s="20"/>
      <c r="H64" s="10"/>
      <c r="I64" s="10"/>
      <c r="J64" s="11"/>
      <c r="K64" s="11"/>
      <c r="L64" s="11"/>
    </row>
    <row r="65" spans="1:12">
      <c r="A65" s="21"/>
      <c r="B65" s="23"/>
      <c r="C65" s="22"/>
      <c r="D65" s="22"/>
      <c r="E65" s="23"/>
      <c r="F65" s="23"/>
      <c r="G65" s="21"/>
      <c r="H65" s="10"/>
      <c r="I65" s="10"/>
      <c r="J65" s="11"/>
      <c r="K65" s="11"/>
      <c r="L65" s="11"/>
    </row>
    <row r="66" spans="1:12">
      <c r="A66" s="14"/>
      <c r="B66" s="19"/>
      <c r="C66" s="13"/>
      <c r="D66" s="13"/>
      <c r="E66" s="19"/>
      <c r="F66" s="19"/>
      <c r="G66" s="20"/>
      <c r="H66" s="10"/>
      <c r="I66" s="10"/>
      <c r="J66" s="11"/>
      <c r="K66" s="11"/>
      <c r="L66" s="11"/>
    </row>
    <row r="67" spans="1:12">
      <c r="A67" s="14"/>
      <c r="B67" s="19"/>
      <c r="C67" s="13"/>
      <c r="D67" s="13"/>
      <c r="E67" s="19"/>
      <c r="F67" s="19"/>
      <c r="G67" s="20"/>
      <c r="H67" s="10"/>
      <c r="I67" s="10"/>
      <c r="J67" s="11"/>
      <c r="K67" s="11"/>
      <c r="L67" s="11"/>
    </row>
    <row r="68" spans="1:12">
      <c r="A68" s="14"/>
      <c r="B68" s="19"/>
      <c r="C68" s="13"/>
      <c r="D68" s="13"/>
      <c r="E68" s="19"/>
      <c r="F68" s="19"/>
      <c r="G68" s="20"/>
      <c r="H68" s="10"/>
      <c r="I68" s="10"/>
      <c r="J68" s="11"/>
      <c r="K68" s="11"/>
      <c r="L68" s="11"/>
    </row>
    <row r="69" spans="1:12">
      <c r="A69" s="14"/>
      <c r="B69" s="19"/>
      <c r="C69" s="13"/>
      <c r="D69" s="13"/>
      <c r="E69" s="19"/>
      <c r="F69" s="19"/>
      <c r="G69" s="20"/>
      <c r="H69" s="10"/>
      <c r="I69" s="10"/>
      <c r="J69" s="11"/>
      <c r="K69" s="11"/>
      <c r="L69" s="11"/>
    </row>
    <row r="70" spans="1:12">
      <c r="A70" s="14"/>
      <c r="B70" s="19"/>
      <c r="C70" s="13"/>
      <c r="D70" s="13"/>
      <c r="E70" s="19"/>
      <c r="F70" s="19"/>
      <c r="G70" s="20"/>
      <c r="H70" s="10"/>
      <c r="I70" s="10"/>
      <c r="J70" s="11"/>
      <c r="K70" s="11"/>
      <c r="L70" s="11"/>
    </row>
    <row r="71" spans="1:12">
      <c r="A71" s="14"/>
      <c r="B71" s="19"/>
      <c r="C71" s="13"/>
      <c r="D71" s="13"/>
      <c r="E71" s="19"/>
      <c r="F71" s="19"/>
      <c r="G71" s="20"/>
      <c r="H71" s="10"/>
      <c r="I71" s="10"/>
      <c r="J71" s="11"/>
      <c r="K71" s="11"/>
      <c r="L71" s="11"/>
    </row>
    <row r="72" spans="1:12">
      <c r="A72" s="21"/>
      <c r="B72" s="23"/>
      <c r="C72" s="22"/>
      <c r="D72" s="22"/>
      <c r="E72" s="23"/>
      <c r="F72" s="23"/>
      <c r="G72" s="21"/>
      <c r="H72" s="10"/>
      <c r="I72" s="10"/>
      <c r="J72" s="11"/>
      <c r="K72" s="11"/>
      <c r="L72" s="11"/>
    </row>
    <row r="73" spans="1:12">
      <c r="A73" s="14"/>
      <c r="B73" s="19"/>
      <c r="C73" s="13"/>
      <c r="D73" s="13"/>
      <c r="E73" s="19"/>
      <c r="F73" s="19"/>
      <c r="G73" s="20"/>
      <c r="H73" s="10"/>
      <c r="I73" s="10"/>
      <c r="J73" s="11"/>
      <c r="K73" s="11"/>
      <c r="L73" s="11"/>
    </row>
    <row r="74" spans="1:12">
      <c r="A74" s="14"/>
      <c r="B74" s="19"/>
      <c r="C74" s="13"/>
      <c r="D74" s="13"/>
      <c r="E74" s="19"/>
      <c r="F74" s="19"/>
      <c r="G74" s="20"/>
      <c r="H74" s="10"/>
      <c r="I74" s="10"/>
      <c r="J74" s="11"/>
      <c r="K74" s="11"/>
      <c r="L74" s="11"/>
    </row>
    <row r="75" spans="1:12">
      <c r="A75" s="14"/>
      <c r="B75" s="19"/>
      <c r="C75" s="13"/>
      <c r="D75" s="13"/>
      <c r="E75" s="19"/>
      <c r="F75" s="19"/>
      <c r="G75" s="20"/>
      <c r="H75" s="10"/>
      <c r="I75" s="10"/>
      <c r="J75" s="11"/>
      <c r="K75" s="11"/>
      <c r="L75" s="11"/>
    </row>
    <row r="76" spans="1:12">
      <c r="A76" s="14"/>
      <c r="B76" s="19"/>
      <c r="C76" s="13"/>
      <c r="D76" s="13"/>
      <c r="E76" s="19"/>
      <c r="F76" s="19"/>
      <c r="G76" s="20"/>
      <c r="H76" s="10"/>
      <c r="I76" s="10"/>
      <c r="J76" s="11"/>
      <c r="K76" s="11"/>
      <c r="L76" s="11"/>
    </row>
    <row r="77" spans="1:12">
      <c r="A77" s="14"/>
      <c r="B77" s="19"/>
      <c r="C77" s="13"/>
      <c r="D77" s="13"/>
      <c r="E77" s="19"/>
      <c r="F77" s="19"/>
      <c r="G77" s="20"/>
      <c r="H77" s="10"/>
      <c r="I77" s="10"/>
      <c r="J77" s="11"/>
      <c r="K77" s="11"/>
      <c r="L77" s="11"/>
    </row>
    <row r="78" spans="1:12">
      <c r="A78" s="14"/>
      <c r="B78" s="19"/>
      <c r="C78" s="13"/>
      <c r="D78" s="13"/>
      <c r="E78" s="19"/>
      <c r="F78" s="19"/>
      <c r="G78" s="20"/>
      <c r="H78" s="10"/>
      <c r="I78" s="10"/>
      <c r="J78" s="11"/>
      <c r="K78" s="11"/>
      <c r="L78" s="11"/>
    </row>
    <row r="79" spans="1:12">
      <c r="A79" s="21"/>
      <c r="B79" s="23"/>
      <c r="C79" s="22"/>
      <c r="D79" s="22"/>
      <c r="E79" s="23"/>
      <c r="F79" s="23"/>
      <c r="G79" s="21"/>
      <c r="H79" s="10"/>
      <c r="I79" s="10"/>
      <c r="J79" s="11"/>
      <c r="K79" s="11"/>
      <c r="L79" s="11"/>
    </row>
    <row r="80" spans="1:12">
      <c r="A80" s="14"/>
      <c r="B80" s="19"/>
      <c r="C80" s="13"/>
      <c r="D80" s="13"/>
      <c r="E80" s="19"/>
      <c r="F80" s="19"/>
      <c r="G80" s="20"/>
      <c r="H80" s="10"/>
      <c r="I80" s="10"/>
      <c r="J80" s="11"/>
      <c r="K80" s="11"/>
      <c r="L80" s="11"/>
    </row>
    <row r="81" spans="1:12">
      <c r="A81" s="14"/>
      <c r="B81" s="19"/>
      <c r="C81" s="13"/>
      <c r="D81" s="13"/>
      <c r="E81" s="19"/>
      <c r="F81" s="19"/>
      <c r="G81" s="20"/>
      <c r="H81" s="10"/>
      <c r="I81" s="10"/>
      <c r="J81" s="11"/>
      <c r="K81" s="11"/>
      <c r="L81" s="11"/>
    </row>
    <row r="82" spans="1:12">
      <c r="A82" s="14"/>
      <c r="B82" s="19"/>
      <c r="C82" s="13"/>
      <c r="D82" s="13"/>
      <c r="E82" s="19"/>
      <c r="F82" s="19"/>
      <c r="G82" s="20"/>
      <c r="H82" s="10"/>
      <c r="I82" s="10"/>
      <c r="J82" s="11"/>
      <c r="K82" s="11"/>
      <c r="L82" s="11"/>
    </row>
    <row r="83" spans="1:12">
      <c r="A83" s="14"/>
      <c r="B83" s="19"/>
      <c r="C83" s="13"/>
      <c r="D83" s="13"/>
      <c r="E83" s="19"/>
      <c r="F83" s="19"/>
      <c r="G83" s="20"/>
      <c r="H83" s="10"/>
      <c r="I83" s="10"/>
      <c r="J83" s="11"/>
      <c r="K83" s="11"/>
      <c r="L83" s="11"/>
    </row>
    <row r="84" spans="1:12">
      <c r="A84" s="14"/>
      <c r="B84" s="19"/>
      <c r="C84" s="13"/>
      <c r="D84" s="13"/>
      <c r="E84" s="19"/>
      <c r="F84" s="19"/>
      <c r="G84" s="20"/>
      <c r="H84" s="10"/>
      <c r="I84" s="10"/>
      <c r="J84" s="11"/>
      <c r="K84" s="11"/>
      <c r="L84" s="11"/>
    </row>
    <row r="85" spans="1:12">
      <c r="A85" s="14"/>
      <c r="B85" s="19"/>
      <c r="C85" s="13"/>
      <c r="D85" s="13"/>
      <c r="E85" s="19"/>
      <c r="F85" s="19"/>
      <c r="G85" s="20"/>
      <c r="H85" s="10"/>
      <c r="I85" s="10"/>
      <c r="J85" s="11"/>
      <c r="K85" s="11"/>
      <c r="L85" s="11"/>
    </row>
    <row r="86" spans="1:12">
      <c r="A86" s="21"/>
      <c r="B86" s="23"/>
      <c r="C86" s="22"/>
      <c r="D86" s="22"/>
      <c r="E86" s="23"/>
      <c r="F86" s="23"/>
      <c r="G86" s="21"/>
      <c r="H86" s="10"/>
      <c r="I86" s="10"/>
      <c r="J86" s="11"/>
      <c r="K86" s="11"/>
      <c r="L86" s="11"/>
    </row>
    <row r="87" spans="1:12">
      <c r="A87" s="14"/>
      <c r="B87" s="19"/>
      <c r="C87" s="13"/>
      <c r="D87" s="13"/>
      <c r="E87" s="19"/>
      <c r="F87" s="19"/>
      <c r="G87" s="20"/>
      <c r="H87" s="10"/>
      <c r="I87" s="10"/>
      <c r="J87" s="11"/>
      <c r="K87" s="11"/>
      <c r="L87" s="11"/>
    </row>
    <row r="88" spans="1:12">
      <c r="A88" s="14"/>
      <c r="B88" s="19"/>
      <c r="C88" s="13"/>
      <c r="D88" s="13"/>
      <c r="E88" s="19"/>
      <c r="F88" s="19"/>
      <c r="G88" s="20"/>
      <c r="H88" s="10"/>
      <c r="I88" s="10"/>
      <c r="J88" s="11"/>
      <c r="K88" s="11"/>
      <c r="L88" s="11"/>
    </row>
    <row r="89" spans="1:12">
      <c r="A89" s="14"/>
      <c r="B89" s="19"/>
      <c r="C89" s="13"/>
      <c r="D89" s="13"/>
      <c r="E89" s="19"/>
      <c r="F89" s="19"/>
      <c r="G89" s="20"/>
      <c r="H89" s="10"/>
      <c r="I89" s="10"/>
      <c r="J89" s="11"/>
      <c r="K89" s="11"/>
      <c r="L89" s="11"/>
    </row>
    <row r="90" spans="1:12">
      <c r="A90" s="14"/>
      <c r="B90" s="19"/>
      <c r="C90" s="13"/>
      <c r="D90" s="13"/>
      <c r="E90" s="19"/>
      <c r="F90" s="19"/>
      <c r="G90" s="20"/>
      <c r="H90" s="10"/>
      <c r="I90" s="10"/>
      <c r="J90" s="11"/>
      <c r="K90" s="11"/>
      <c r="L90" s="11"/>
    </row>
    <row r="91" spans="1:12">
      <c r="A91" s="14"/>
      <c r="B91" s="19"/>
      <c r="C91" s="13"/>
      <c r="D91" s="13"/>
      <c r="E91" s="19"/>
      <c r="F91" s="19"/>
      <c r="G91" s="20"/>
      <c r="H91" s="10"/>
      <c r="I91" s="10"/>
      <c r="J91" s="11"/>
      <c r="K91" s="11"/>
      <c r="L91" s="11"/>
    </row>
    <row r="92" spans="1:12">
      <c r="A92" s="14"/>
      <c r="B92" s="19"/>
      <c r="C92" s="13"/>
      <c r="D92" s="13"/>
      <c r="E92" s="19"/>
      <c r="F92" s="19"/>
      <c r="G92" s="20"/>
      <c r="H92" s="10"/>
      <c r="I92" s="10"/>
      <c r="J92" s="11"/>
      <c r="K92" s="11"/>
      <c r="L92" s="11"/>
    </row>
    <row r="93" spans="1:12">
      <c r="A93" s="21"/>
      <c r="B93" s="23"/>
      <c r="C93" s="22"/>
      <c r="D93" s="22"/>
      <c r="E93" s="23"/>
      <c r="F93" s="23"/>
      <c r="G93" s="21"/>
      <c r="H93" s="10"/>
      <c r="I93" s="10"/>
      <c r="J93" s="11"/>
      <c r="K93" s="11"/>
      <c r="L93" s="11"/>
    </row>
    <row r="94" spans="1:12">
      <c r="A94" s="14"/>
      <c r="B94" s="19"/>
      <c r="C94" s="13"/>
      <c r="D94" s="13"/>
      <c r="E94" s="19"/>
      <c r="F94" s="19"/>
      <c r="G94" s="20"/>
      <c r="H94" s="10"/>
      <c r="I94" s="10"/>
      <c r="J94" s="11"/>
      <c r="K94" s="11"/>
      <c r="L94" s="11"/>
    </row>
    <row r="95" spans="1:12">
      <c r="A95" s="14"/>
      <c r="B95" s="19"/>
      <c r="C95" s="13"/>
      <c r="D95" s="13"/>
      <c r="E95" s="19"/>
      <c r="F95" s="19"/>
      <c r="G95" s="20"/>
      <c r="H95" s="10"/>
      <c r="I95" s="10"/>
      <c r="J95" s="11"/>
      <c r="K95" s="11"/>
      <c r="L95" s="11"/>
    </row>
    <row r="96" spans="1:12">
      <c r="A96" s="14"/>
      <c r="B96" s="19"/>
      <c r="C96" s="13"/>
      <c r="D96" s="13"/>
      <c r="E96" s="19"/>
      <c r="F96" s="19"/>
      <c r="G96" s="20"/>
      <c r="H96" s="10"/>
      <c r="I96" s="10"/>
      <c r="J96" s="11"/>
      <c r="K96" s="11"/>
      <c r="L96" s="11"/>
    </row>
    <row r="97" spans="1:12">
      <c r="A97" s="14"/>
      <c r="B97" s="19"/>
      <c r="C97" s="13"/>
      <c r="D97" s="13"/>
      <c r="E97" s="19"/>
      <c r="F97" s="19"/>
      <c r="G97" s="20"/>
      <c r="H97" s="10"/>
      <c r="I97" s="10"/>
      <c r="J97" s="11"/>
      <c r="K97" s="11"/>
      <c r="L97" s="11"/>
    </row>
    <row r="98" spans="1:12">
      <c r="A98" s="14"/>
      <c r="B98" s="19"/>
      <c r="C98" s="13"/>
      <c r="D98" s="13"/>
      <c r="E98" s="19"/>
      <c r="F98" s="19"/>
      <c r="G98" s="20"/>
      <c r="H98" s="10"/>
      <c r="I98" s="10"/>
      <c r="J98" s="11"/>
      <c r="K98" s="11"/>
      <c r="L98" s="11"/>
    </row>
    <row r="99" spans="1:12">
      <c r="A99" s="14"/>
      <c r="B99" s="19"/>
      <c r="C99" s="13"/>
      <c r="D99" s="13"/>
      <c r="E99" s="19"/>
      <c r="F99" s="19"/>
      <c r="G99" s="20"/>
      <c r="H99" s="10"/>
      <c r="I99" s="10"/>
      <c r="J99" s="11"/>
      <c r="K99" s="11"/>
      <c r="L99" s="11"/>
    </row>
    <row r="100" spans="1:12">
      <c r="A100" s="21"/>
      <c r="B100" s="23"/>
      <c r="C100" s="22"/>
      <c r="D100" s="22"/>
      <c r="E100" s="23"/>
      <c r="F100" s="23"/>
      <c r="G100" s="21"/>
      <c r="H100" s="10"/>
      <c r="I100" s="10"/>
      <c r="J100" s="11"/>
      <c r="K100" s="11"/>
      <c r="L100" s="11"/>
    </row>
    <row r="101" spans="1:12">
      <c r="A101" s="14"/>
      <c r="B101" s="19"/>
      <c r="C101" s="13"/>
      <c r="D101" s="13"/>
      <c r="E101" s="19"/>
      <c r="F101" s="19"/>
      <c r="G101" s="20"/>
      <c r="H101" s="10"/>
      <c r="I101" s="10"/>
      <c r="J101" s="11"/>
      <c r="K101" s="11"/>
      <c r="L101" s="11"/>
    </row>
    <row r="102" spans="1:12">
      <c r="A102" s="14"/>
      <c r="B102" s="19"/>
      <c r="C102" s="13"/>
      <c r="D102" s="13"/>
      <c r="E102" s="19"/>
      <c r="F102" s="19"/>
      <c r="G102" s="20"/>
      <c r="H102" s="10"/>
      <c r="I102" s="10"/>
      <c r="J102" s="11"/>
      <c r="K102" s="11"/>
      <c r="L102" s="11"/>
    </row>
    <row r="103" spans="1:12">
      <c r="A103" s="14"/>
      <c r="B103" s="19"/>
      <c r="C103" s="13"/>
      <c r="D103" s="13"/>
      <c r="E103" s="19"/>
      <c r="F103" s="19"/>
      <c r="G103" s="20"/>
      <c r="H103" s="10"/>
      <c r="I103" s="10"/>
      <c r="J103" s="11"/>
      <c r="K103" s="11"/>
      <c r="L103" s="11"/>
    </row>
    <row r="104" spans="1:12">
      <c r="A104" s="14"/>
      <c r="B104" s="19"/>
      <c r="C104" s="13"/>
      <c r="D104" s="13"/>
      <c r="E104" s="19"/>
      <c r="F104" s="19"/>
      <c r="G104" s="20"/>
      <c r="H104" s="10"/>
      <c r="I104" s="10"/>
      <c r="J104" s="11"/>
      <c r="K104" s="11"/>
      <c r="L104" s="11"/>
    </row>
    <row r="105" spans="1:12">
      <c r="A105" s="14"/>
      <c r="B105" s="19"/>
      <c r="C105" s="13"/>
      <c r="D105" s="13"/>
      <c r="E105" s="19"/>
      <c r="F105" s="19"/>
      <c r="G105" s="20"/>
      <c r="H105" s="10"/>
      <c r="I105" s="10"/>
      <c r="J105" s="11"/>
      <c r="K105" s="11"/>
      <c r="L105" s="11"/>
    </row>
    <row r="106" spans="1:12">
      <c r="A106" s="14"/>
      <c r="B106" s="19"/>
      <c r="C106" s="13"/>
      <c r="D106" s="13"/>
      <c r="E106" s="19"/>
      <c r="F106" s="19"/>
      <c r="G106" s="20"/>
      <c r="H106" s="10"/>
      <c r="I106" s="10"/>
      <c r="J106" s="11"/>
      <c r="K106" s="11"/>
      <c r="L106" s="11"/>
    </row>
    <row r="107" spans="1:12">
      <c r="A107" s="21"/>
      <c r="B107" s="23"/>
      <c r="C107" s="22"/>
      <c r="D107" s="22"/>
      <c r="E107" s="23"/>
      <c r="F107" s="23"/>
      <c r="G107" s="21"/>
      <c r="H107" s="10"/>
      <c r="I107" s="10"/>
      <c r="J107" s="11"/>
      <c r="K107" s="11"/>
      <c r="L107" s="11"/>
    </row>
    <row r="108" spans="1:12">
      <c r="A108" s="14"/>
      <c r="B108" s="19"/>
      <c r="C108" s="13"/>
      <c r="D108" s="13"/>
      <c r="E108" s="19"/>
      <c r="F108" s="19"/>
      <c r="G108" s="20"/>
      <c r="H108" s="10"/>
      <c r="I108" s="10"/>
      <c r="J108" s="11"/>
      <c r="K108" s="11"/>
      <c r="L108" s="11"/>
    </row>
    <row r="109" spans="1:12">
      <c r="A109" s="14"/>
      <c r="B109" s="19"/>
      <c r="C109" s="13"/>
      <c r="D109" s="13"/>
      <c r="E109" s="19"/>
      <c r="F109" s="19"/>
      <c r="G109" s="20"/>
      <c r="H109" s="10"/>
      <c r="I109" s="10"/>
      <c r="J109" s="11"/>
      <c r="K109" s="11"/>
      <c r="L109" s="11"/>
    </row>
    <row r="110" spans="1:12">
      <c r="A110" s="14"/>
      <c r="B110" s="19"/>
      <c r="C110" s="13"/>
      <c r="D110" s="13"/>
      <c r="E110" s="19"/>
      <c r="F110" s="19"/>
      <c r="G110" s="20"/>
      <c r="H110" s="10"/>
      <c r="I110" s="10"/>
      <c r="J110" s="11"/>
      <c r="K110" s="11"/>
      <c r="L110" s="11"/>
    </row>
    <row r="111" spans="1:12">
      <c r="A111" s="14"/>
      <c r="B111" s="19"/>
      <c r="C111" s="13"/>
      <c r="D111" s="13"/>
      <c r="E111" s="19"/>
      <c r="F111" s="19"/>
      <c r="G111" s="20"/>
      <c r="H111" s="10"/>
      <c r="I111" s="10"/>
      <c r="J111" s="11"/>
      <c r="K111" s="11"/>
      <c r="L111" s="11"/>
    </row>
    <row r="112" spans="1:12">
      <c r="A112" s="14"/>
      <c r="B112" s="19"/>
      <c r="C112" s="13"/>
      <c r="D112" s="13"/>
      <c r="E112" s="19"/>
      <c r="F112" s="19"/>
      <c r="G112" s="20"/>
      <c r="H112" s="10"/>
      <c r="I112" s="10"/>
      <c r="J112" s="11"/>
      <c r="K112" s="11"/>
      <c r="L112" s="11"/>
    </row>
    <row r="113" spans="1:12">
      <c r="A113" s="14"/>
      <c r="B113" s="19"/>
      <c r="C113" s="13"/>
      <c r="D113" s="13"/>
      <c r="E113" s="19"/>
      <c r="F113" s="19"/>
      <c r="G113" s="20"/>
      <c r="H113" s="10"/>
      <c r="I113" s="10"/>
      <c r="J113" s="11"/>
      <c r="K113" s="11"/>
      <c r="L113" s="11"/>
    </row>
    <row r="114" spans="1:12">
      <c r="A114" s="21"/>
      <c r="B114" s="23"/>
      <c r="C114" s="22"/>
      <c r="D114" s="22"/>
      <c r="E114" s="23"/>
      <c r="F114" s="23"/>
      <c r="G114" s="21"/>
      <c r="H114" s="10"/>
      <c r="I114" s="10"/>
      <c r="J114" s="11"/>
      <c r="K114" s="11"/>
      <c r="L114" s="11"/>
    </row>
    <row r="115" spans="1:12">
      <c r="A115" s="14"/>
      <c r="B115" s="19"/>
      <c r="C115" s="13"/>
      <c r="D115" s="13"/>
      <c r="E115" s="19"/>
      <c r="F115" s="19"/>
      <c r="G115" s="20"/>
      <c r="H115" s="10"/>
      <c r="I115" s="10"/>
      <c r="J115" s="11"/>
      <c r="K115" s="11"/>
      <c r="L115" s="11"/>
    </row>
    <row r="116" spans="1:12">
      <c r="A116" s="14"/>
      <c r="B116" s="19"/>
      <c r="C116" s="13"/>
      <c r="D116" s="13"/>
      <c r="E116" s="19"/>
      <c r="F116" s="19"/>
      <c r="G116" s="20"/>
      <c r="H116" s="10"/>
      <c r="I116" s="10"/>
      <c r="J116" s="11"/>
      <c r="K116" s="11"/>
      <c r="L116" s="11"/>
    </row>
    <row r="117" spans="1:12">
      <c r="A117" s="14"/>
      <c r="B117" s="19"/>
      <c r="C117" s="13"/>
      <c r="D117" s="13"/>
      <c r="E117" s="19"/>
      <c r="F117" s="19"/>
      <c r="G117" s="20"/>
      <c r="H117" s="10"/>
      <c r="I117" s="10"/>
      <c r="J117" s="11"/>
      <c r="K117" s="11"/>
      <c r="L117" s="11"/>
    </row>
    <row r="118" spans="1:12">
      <c r="A118" s="14"/>
      <c r="B118" s="19"/>
      <c r="C118" s="13"/>
      <c r="D118" s="13"/>
      <c r="E118" s="19"/>
      <c r="F118" s="19"/>
      <c r="G118" s="20"/>
      <c r="H118" s="10"/>
      <c r="I118" s="10"/>
      <c r="J118" s="11"/>
      <c r="K118" s="11"/>
      <c r="L118" s="11"/>
    </row>
    <row r="119" spans="1:12">
      <c r="A119" s="14"/>
      <c r="B119" s="19"/>
      <c r="C119" s="13"/>
      <c r="D119" s="13"/>
      <c r="E119" s="19"/>
      <c r="F119" s="19"/>
      <c r="G119" s="20"/>
      <c r="H119" s="10"/>
      <c r="I119" s="10"/>
      <c r="J119" s="11"/>
      <c r="K119" s="11"/>
      <c r="L119" s="11"/>
    </row>
    <row r="120" spans="1:12">
      <c r="A120" s="14"/>
      <c r="B120" s="19"/>
      <c r="C120" s="13"/>
      <c r="D120" s="13"/>
      <c r="E120" s="19"/>
      <c r="F120" s="19"/>
      <c r="G120" s="20"/>
      <c r="H120" s="10"/>
      <c r="I120" s="10"/>
      <c r="J120" s="11"/>
      <c r="K120" s="11"/>
      <c r="L120" s="11"/>
    </row>
    <row r="121" spans="1:12">
      <c r="A121" s="21"/>
      <c r="B121" s="23"/>
      <c r="C121" s="22"/>
      <c r="D121" s="22"/>
      <c r="E121" s="23"/>
      <c r="F121" s="23"/>
      <c r="G121" s="21"/>
      <c r="H121" s="10"/>
      <c r="I121" s="10"/>
      <c r="J121" s="11"/>
      <c r="K121" s="11"/>
      <c r="L121" s="11"/>
    </row>
    <row r="122" spans="1:12">
      <c r="A122" s="14"/>
      <c r="B122" s="19"/>
      <c r="C122" s="13"/>
      <c r="D122" s="13"/>
      <c r="E122" s="19"/>
      <c r="F122" s="19"/>
      <c r="G122" s="20"/>
      <c r="H122" s="10"/>
      <c r="I122" s="10"/>
      <c r="J122" s="11"/>
      <c r="K122" s="11"/>
      <c r="L122" s="11"/>
    </row>
    <row r="123" spans="1:12">
      <c r="A123" s="14"/>
      <c r="B123" s="19"/>
      <c r="C123" s="13"/>
      <c r="D123" s="13"/>
      <c r="E123" s="19"/>
      <c r="F123" s="19"/>
      <c r="G123" s="20"/>
      <c r="H123" s="10"/>
      <c r="I123" s="10"/>
      <c r="J123" s="11"/>
      <c r="K123" s="11"/>
      <c r="L123" s="11"/>
    </row>
    <row r="124" spans="1:12">
      <c r="A124" s="14"/>
      <c r="B124" s="19"/>
      <c r="C124" s="13"/>
      <c r="D124" s="13"/>
      <c r="E124" s="19"/>
      <c r="F124" s="19"/>
      <c r="G124" s="20"/>
      <c r="H124" s="10"/>
      <c r="I124" s="10"/>
      <c r="J124" s="11"/>
      <c r="K124" s="11"/>
      <c r="L124" s="11"/>
    </row>
    <row r="125" spans="1:12">
      <c r="A125" s="14"/>
      <c r="B125" s="19"/>
      <c r="C125" s="13"/>
      <c r="D125" s="13"/>
      <c r="E125" s="19"/>
      <c r="F125" s="19"/>
      <c r="G125" s="20"/>
      <c r="H125" s="10"/>
      <c r="I125" s="10"/>
      <c r="J125" s="11"/>
      <c r="K125" s="11"/>
      <c r="L125" s="11"/>
    </row>
    <row r="126" spans="1:12">
      <c r="A126" s="14"/>
      <c r="B126" s="19"/>
      <c r="C126" s="13"/>
      <c r="D126" s="13"/>
      <c r="E126" s="19"/>
      <c r="F126" s="19"/>
      <c r="G126" s="20"/>
      <c r="H126" s="10"/>
      <c r="I126" s="10"/>
      <c r="J126" s="11"/>
      <c r="K126" s="11"/>
      <c r="L126" s="11"/>
    </row>
    <row r="127" spans="1:12">
      <c r="A127" s="14"/>
      <c r="B127" s="19"/>
      <c r="C127" s="13"/>
      <c r="D127" s="13"/>
      <c r="E127" s="19"/>
      <c r="F127" s="19"/>
      <c r="G127" s="20"/>
      <c r="H127" s="10"/>
      <c r="I127" s="10"/>
      <c r="J127" s="11"/>
      <c r="K127" s="11"/>
      <c r="L127" s="11"/>
    </row>
    <row r="128" spans="1:12">
      <c r="A128" s="21"/>
      <c r="B128" s="23"/>
      <c r="C128" s="22"/>
      <c r="D128" s="22"/>
      <c r="E128" s="23"/>
      <c r="F128" s="23"/>
      <c r="G128" s="21"/>
      <c r="H128" s="10"/>
      <c r="I128" s="10"/>
      <c r="J128" s="11"/>
      <c r="K128" s="11"/>
      <c r="L128" s="11"/>
    </row>
    <row r="129" spans="8:12">
      <c r="H129" s="10"/>
      <c r="I129" s="10"/>
      <c r="J129" s="11"/>
      <c r="K129" s="11"/>
      <c r="L129" s="11"/>
    </row>
    <row r="130" spans="8:12">
      <c r="H130" s="10"/>
      <c r="I130" s="10"/>
      <c r="J130" s="11"/>
      <c r="K130" s="11"/>
      <c r="L130" s="11"/>
    </row>
    <row r="131" spans="8:12">
      <c r="H131" s="10"/>
      <c r="I131" s="10"/>
      <c r="J131" s="11"/>
      <c r="K131" s="11"/>
      <c r="L131" s="11"/>
    </row>
    <row r="132" spans="8:12">
      <c r="H132" s="10"/>
      <c r="I132" s="10"/>
      <c r="J132" s="11"/>
      <c r="K132" s="11"/>
      <c r="L132" s="11"/>
    </row>
  </sheetData>
  <printOptions horizontalCentered="1"/>
  <pageMargins left="0.7" right="0.7" top="0.75" bottom="0.75" header="0.3" footer="0.3"/>
  <pageSetup orientation="portrait" r:id="rId1"/>
  <headerFooter>
    <oddHeader>&amp;L&amp;"Abadi MT Condensed Light"&amp;11&amp;KC0392B Classification | Internal</oddHeader>
    <oddFooter>&amp;L&amp;"Abadi MT Condensed Light"&amp;11&amp;KC0392B Classification |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F4F3C-79DF-45DB-9AC9-D2B8C1FF8517}">
  <dimension ref="H2:H6"/>
  <sheetViews>
    <sheetView workbookViewId="0">
      <selection activeCell="H7" sqref="H7"/>
    </sheetView>
  </sheetViews>
  <sheetFormatPr defaultRowHeight="14.5"/>
  <sheetData>
    <row r="2" spans="8:8">
      <c r="H2">
        <v>1334.93</v>
      </c>
    </row>
    <row r="3" spans="8:8">
      <c r="H3">
        <v>1571.16</v>
      </c>
    </row>
    <row r="4" spans="8:8">
      <c r="H4">
        <v>757.16</v>
      </c>
    </row>
    <row r="5" spans="8:8">
      <c r="H5">
        <v>0.24</v>
      </c>
    </row>
    <row r="6" spans="8:8">
      <c r="H6">
        <f>SUM(H2:H5)</f>
        <v>3663.49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FA094-1BB1-4EDA-B9D1-548B9EDAF1F3}">
  <dimension ref="A1:L132"/>
  <sheetViews>
    <sheetView topLeftCell="A124" workbookViewId="0">
      <selection activeCell="E134" sqref="E134"/>
    </sheetView>
  </sheetViews>
  <sheetFormatPr defaultRowHeight="14.5"/>
  <cols>
    <col min="1" max="1" width="22.26953125" bestFit="1" customWidth="1"/>
    <col min="2" max="2" width="16.54296875" customWidth="1"/>
    <col min="3" max="3" width="14" customWidth="1"/>
    <col min="4" max="4" width="15.7265625" customWidth="1"/>
    <col min="5" max="5" width="10.7265625" customWidth="1"/>
    <col min="6" max="6" width="12.26953125" customWidth="1"/>
    <col min="7" max="8" width="10.08984375" bestFit="1" customWidth="1"/>
    <col min="10" max="10" width="11.81640625" bestFit="1" customWidth="1"/>
  </cols>
  <sheetData>
    <row r="1" spans="1:12">
      <c r="A1" s="1" t="s">
        <v>59</v>
      </c>
      <c r="B1" s="25" t="s">
        <v>106</v>
      </c>
      <c r="D1" t="s">
        <v>62</v>
      </c>
      <c r="E1" s="2">
        <v>45418</v>
      </c>
      <c r="F1" t="s">
        <v>66</v>
      </c>
      <c r="H1" s="24">
        <f>VLOOKUP(E1,$D$7:$D$121,1,TRUE)</f>
        <v>45405</v>
      </c>
    </row>
    <row r="2" spans="1:12">
      <c r="A2" s="1" t="s">
        <v>57</v>
      </c>
      <c r="B2" s="9">
        <v>43761</v>
      </c>
      <c r="C2" s="2">
        <f>EDATE(B2,6)</f>
        <v>43944</v>
      </c>
      <c r="D2" t="s">
        <v>65</v>
      </c>
      <c r="F2" t="s">
        <v>67</v>
      </c>
      <c r="H2">
        <f>MATCH(H1,D7:D128,0)</f>
        <v>2</v>
      </c>
    </row>
    <row r="3" spans="1:12">
      <c r="A3" s="1" t="s">
        <v>61</v>
      </c>
      <c r="B3" s="9">
        <v>45362</v>
      </c>
      <c r="D3" t="s">
        <v>64</v>
      </c>
      <c r="F3" s="15"/>
    </row>
    <row r="4" spans="1:12">
      <c r="A4" s="1" t="s">
        <v>56</v>
      </c>
      <c r="B4" s="8">
        <v>57699.22</v>
      </c>
      <c r="D4" t="s">
        <v>63</v>
      </c>
    </row>
    <row r="5" spans="1:12">
      <c r="A5" s="11" t="s">
        <v>8</v>
      </c>
      <c r="B5" s="11">
        <f>365/2</f>
        <v>182.5</v>
      </c>
    </row>
    <row r="6" spans="1:12">
      <c r="A6" s="17"/>
      <c r="B6" s="18" t="s">
        <v>0</v>
      </c>
      <c r="C6" s="18" t="s">
        <v>1</v>
      </c>
      <c r="D6" s="18" t="s">
        <v>2</v>
      </c>
      <c r="E6" s="18" t="s">
        <v>3</v>
      </c>
      <c r="F6" s="18" t="s">
        <v>4</v>
      </c>
      <c r="G6" s="18" t="s">
        <v>5</v>
      </c>
      <c r="H6" s="16" t="s">
        <v>6</v>
      </c>
      <c r="I6" s="16" t="s">
        <v>7</v>
      </c>
      <c r="J6" s="16" t="s">
        <v>21</v>
      </c>
      <c r="K6" s="11">
        <v>-1</v>
      </c>
      <c r="L6" s="16" t="s">
        <v>55</v>
      </c>
    </row>
    <row r="7" spans="1:12">
      <c r="A7" s="14" t="s">
        <v>10</v>
      </c>
      <c r="B7" s="19">
        <f>B4</f>
        <v>57699.22</v>
      </c>
      <c r="C7" s="13">
        <f>B3</f>
        <v>45362</v>
      </c>
      <c r="D7" s="13">
        <f>DATE(YEAR(B3),MONTH(B3),DAY(B2))</f>
        <v>45374</v>
      </c>
      <c r="E7" s="19">
        <f t="shared" ref="E7" si="0">IF(LEFT(A7,1)="C",SUM(#REF!),0)</f>
        <v>0</v>
      </c>
      <c r="F7" s="19">
        <f>ROUND(B7*L7*(G7/$B$5),2)</f>
        <v>166.93</v>
      </c>
      <c r="G7" s="20">
        <f t="shared" ref="G7:G8" si="1">IF(C7&lt;&gt;"-",DATEDIF(C7,D7,"d"),0)</f>
        <v>12</v>
      </c>
      <c r="H7" s="10">
        <f>IF(C7&lt;&gt;"-",VLOOKUP(Calculator!C7,'Interest Rates'!$A$4:$C$10,3,TRUE)/100,0)</f>
        <v>0.09</v>
      </c>
      <c r="I7" s="10">
        <f>H7+1</f>
        <v>1.0900000000000001</v>
      </c>
      <c r="J7" s="11">
        <f>POWER(I7,0.5)</f>
        <v>1.0440306508910551</v>
      </c>
      <c r="K7" s="11">
        <f>J7-1</f>
        <v>4.4030650891055068E-2</v>
      </c>
      <c r="L7" s="11" t="str">
        <f>MID(K7,1,6)</f>
        <v>0.0440</v>
      </c>
    </row>
    <row r="8" spans="1:12">
      <c r="A8" s="14" t="s">
        <v>11</v>
      </c>
      <c r="B8" s="19">
        <f t="shared" ref="B8:B9" si="2">IF(RIGHT(A8,1)="1",B7+E7,B7)</f>
        <v>57699.22</v>
      </c>
      <c r="C8" s="13">
        <f t="shared" ref="C8:C10" si="3">IF(RIGHT(A8,1) = "1",D6,D7)</f>
        <v>45374</v>
      </c>
      <c r="D8" s="13">
        <f>EDATE(C8,1)</f>
        <v>45405</v>
      </c>
      <c r="E8" s="19">
        <f t="shared" ref="E8" si="4">IF(LEFT(A8,1)="C",SUM(#REF!),0)</f>
        <v>0</v>
      </c>
      <c r="F8" s="19">
        <f t="shared" ref="F8:F22" si="5">ROUND(B8*L8*(G8/$B$5),2)</f>
        <v>431.24</v>
      </c>
      <c r="G8" s="20">
        <f t="shared" si="1"/>
        <v>31</v>
      </c>
      <c r="H8" s="10">
        <f>IF(C8&lt;&gt;"-",VLOOKUP(Calculator!C8,'Interest Rates'!$A$4:$C$10,3,TRUE)/100,0)</f>
        <v>0.09</v>
      </c>
      <c r="I8" s="10">
        <f t="shared" ref="I8:I23" si="6">H8+1</f>
        <v>1.0900000000000001</v>
      </c>
      <c r="J8" s="11">
        <f t="shared" ref="J8:J23" si="7">POWER(I8,0.5)</f>
        <v>1.0440306508910551</v>
      </c>
      <c r="K8" s="11">
        <f t="shared" ref="K8:K23" si="8">J8-1</f>
        <v>4.4030650891055068E-2</v>
      </c>
      <c r="L8" s="11" t="str">
        <f t="shared" ref="L8:L23" si="9">MID(K8,1,6)</f>
        <v>0.0440</v>
      </c>
    </row>
    <row r="9" spans="1:12">
      <c r="A9" s="21" t="s">
        <v>9</v>
      </c>
      <c r="B9" s="19">
        <f t="shared" si="2"/>
        <v>57699.22</v>
      </c>
      <c r="C9" s="22" t="str">
        <f>IF(LEFT(A9,1)="I",D8,"-")</f>
        <v>-</v>
      </c>
      <c r="D9" s="22" t="str">
        <f>IF(C9&lt;&gt;"-",DATE(YEAR(C9),MONTH(C9)+1,DAY(C9)),"-")</f>
        <v>-</v>
      </c>
      <c r="E9" s="23">
        <f>IF(LEFT(A9,1)="C",SUM(F7:F8),0)</f>
        <v>598.17000000000007</v>
      </c>
      <c r="F9" s="23">
        <f>ROUND(B9*L13*(G9/$B$5),2)</f>
        <v>0</v>
      </c>
      <c r="G9" s="21">
        <f t="shared" ref="G9:G23" si="10">IF(C9&lt;&gt;"-",DATEDIF(C9,D9,"d"),0)</f>
        <v>0</v>
      </c>
      <c r="H9" s="10">
        <f>IF(C9&lt;&gt;"-",VLOOKUP(Calculator!C9,'Interest Rates'!$A$4:$C$10,3,TRUE)/100,0)</f>
        <v>0</v>
      </c>
      <c r="I9" s="10">
        <f t="shared" si="6"/>
        <v>1</v>
      </c>
      <c r="J9" s="11">
        <f t="shared" si="7"/>
        <v>1</v>
      </c>
      <c r="K9" s="11">
        <f t="shared" si="8"/>
        <v>0</v>
      </c>
      <c r="L9" s="11" t="str">
        <f t="shared" si="9"/>
        <v>0</v>
      </c>
    </row>
    <row r="10" spans="1:12">
      <c r="A10" s="14" t="s">
        <v>10</v>
      </c>
      <c r="B10" s="19">
        <f t="shared" ref="B10:B23" si="11">IF(RIGHT(A10,1)="1",B9+E9,B9)</f>
        <v>58297.39</v>
      </c>
      <c r="C10" s="13">
        <f t="shared" si="3"/>
        <v>45405</v>
      </c>
      <c r="D10" s="13">
        <f t="shared" ref="D10:D15" si="12">EDATE(C10,1)</f>
        <v>45435</v>
      </c>
      <c r="E10" s="19">
        <f>IF(LEFT(A10,1)="C",SUM(F8:F9),0)</f>
        <v>0</v>
      </c>
      <c r="F10" s="19">
        <f t="shared" si="5"/>
        <v>421.66</v>
      </c>
      <c r="G10" s="20">
        <f t="shared" si="10"/>
        <v>30</v>
      </c>
      <c r="H10" s="10">
        <f>IF(C10&lt;&gt;"-",VLOOKUP(Calculator!C10,'Interest Rates'!$A$4:$C$10,3,TRUE)/100,0)</f>
        <v>0.09</v>
      </c>
      <c r="I10" s="10">
        <f t="shared" si="6"/>
        <v>1.0900000000000001</v>
      </c>
      <c r="J10" s="11">
        <f t="shared" si="7"/>
        <v>1.0440306508910551</v>
      </c>
      <c r="K10" s="11">
        <f t="shared" si="8"/>
        <v>4.4030650891055068E-2</v>
      </c>
      <c r="L10" s="11" t="str">
        <f t="shared" si="9"/>
        <v>0.0440</v>
      </c>
    </row>
    <row r="11" spans="1:12">
      <c r="A11" s="14" t="s">
        <v>11</v>
      </c>
      <c r="B11" s="19">
        <f t="shared" si="11"/>
        <v>58297.39</v>
      </c>
      <c r="C11" s="13">
        <f>IF(RIGHT(A11,1) = "1",D9,D10)</f>
        <v>45435</v>
      </c>
      <c r="D11" s="13">
        <f t="shared" si="12"/>
        <v>45466</v>
      </c>
      <c r="E11" s="19">
        <f>IF(LEFT(A11,1)="C",SUM(F9:F12),0)</f>
        <v>0</v>
      </c>
      <c r="F11" s="19">
        <f t="shared" si="5"/>
        <v>435.71</v>
      </c>
      <c r="G11" s="20">
        <f t="shared" si="10"/>
        <v>31</v>
      </c>
      <c r="H11" s="10">
        <f>IF(C11&lt;&gt;"-",VLOOKUP(Calculator!C11,'Interest Rates'!$A$4:$C$10,3,TRUE)/100,0)</f>
        <v>0.09</v>
      </c>
      <c r="I11" s="10">
        <f t="shared" si="6"/>
        <v>1.0900000000000001</v>
      </c>
      <c r="J11" s="11">
        <f t="shared" si="7"/>
        <v>1.0440306508910551</v>
      </c>
      <c r="K11" s="11">
        <f t="shared" si="8"/>
        <v>4.4030650891055068E-2</v>
      </c>
      <c r="L11" s="11" t="str">
        <f t="shared" si="9"/>
        <v>0.0440</v>
      </c>
    </row>
    <row r="12" spans="1:12">
      <c r="A12" s="14" t="s">
        <v>12</v>
      </c>
      <c r="B12" s="19">
        <f t="shared" si="11"/>
        <v>58297.39</v>
      </c>
      <c r="C12" s="13">
        <f>IF(RIGHT(A12,1) = "1",D10,D11)</f>
        <v>45466</v>
      </c>
      <c r="D12" s="13">
        <f t="shared" si="12"/>
        <v>45496</v>
      </c>
      <c r="E12" s="19">
        <f>IF(LEFT(A12,1)="C",SUM(F9:F12),0)</f>
        <v>0</v>
      </c>
      <c r="F12" s="19">
        <f t="shared" si="5"/>
        <v>421.66</v>
      </c>
      <c r="G12" s="20">
        <f t="shared" si="10"/>
        <v>30</v>
      </c>
      <c r="H12" s="10">
        <f>IF(C12&lt;&gt;"-",VLOOKUP(Calculator!C12,'Interest Rates'!$A$4:$C$10,3,TRUE)/100,0)</f>
        <v>0.09</v>
      </c>
      <c r="I12" s="10">
        <f t="shared" si="6"/>
        <v>1.0900000000000001</v>
      </c>
      <c r="J12" s="11">
        <f t="shared" si="7"/>
        <v>1.0440306508910551</v>
      </c>
      <c r="K12" s="11">
        <f t="shared" si="8"/>
        <v>4.4030650891055068E-2</v>
      </c>
      <c r="L12" s="11" t="str">
        <f t="shared" si="9"/>
        <v>0.0440</v>
      </c>
    </row>
    <row r="13" spans="1:12">
      <c r="A13" s="14" t="s">
        <v>13</v>
      </c>
      <c r="B13" s="19">
        <f t="shared" si="11"/>
        <v>58297.39</v>
      </c>
      <c r="C13" s="13">
        <f>IF(RIGHT(A13,1) = "1",D11,D12)</f>
        <v>45496</v>
      </c>
      <c r="D13" s="13">
        <f t="shared" si="12"/>
        <v>45527</v>
      </c>
      <c r="E13" s="19">
        <f>IF(LEFT(A13,1)="C",SUM(F9:F12),0)</f>
        <v>0</v>
      </c>
      <c r="F13" s="19">
        <f t="shared" si="5"/>
        <v>435.71</v>
      </c>
      <c r="G13" s="20">
        <f t="shared" si="10"/>
        <v>31</v>
      </c>
      <c r="H13" s="10">
        <f>IF(C13&lt;&gt;"-",VLOOKUP(Calculator!C13,'Interest Rates'!$A$4:$C$10,3,TRUE)/100,0)</f>
        <v>0.09</v>
      </c>
      <c r="I13" s="10">
        <f t="shared" si="6"/>
        <v>1.0900000000000001</v>
      </c>
      <c r="J13" s="11">
        <f t="shared" si="7"/>
        <v>1.0440306508910551</v>
      </c>
      <c r="K13" s="11">
        <f t="shared" si="8"/>
        <v>4.4030650891055068E-2</v>
      </c>
      <c r="L13" s="11" t="str">
        <f t="shared" si="9"/>
        <v>0.0440</v>
      </c>
    </row>
    <row r="14" spans="1:12">
      <c r="A14" s="14" t="s">
        <v>14</v>
      </c>
      <c r="B14" s="19">
        <f t="shared" si="11"/>
        <v>58297.39</v>
      </c>
      <c r="C14" s="13">
        <f>IF(RIGHT(A14,1) = "1",D12,D13)</f>
        <v>45527</v>
      </c>
      <c r="D14" s="13">
        <f t="shared" si="12"/>
        <v>45558</v>
      </c>
      <c r="E14" s="19">
        <f>IF(LEFT(A14,1)="C",SUM(F9:F13),0)</f>
        <v>0</v>
      </c>
      <c r="F14" s="19">
        <f t="shared" si="5"/>
        <v>435.71</v>
      </c>
      <c r="G14" s="20">
        <f t="shared" si="10"/>
        <v>31</v>
      </c>
      <c r="H14" s="10">
        <f>IF(C10&lt;&gt;"-",VLOOKUP(Calculator!C10,'Interest Rates'!$A$4:$C$10,3,TRUE)/100,0)</f>
        <v>0.09</v>
      </c>
      <c r="I14" s="10">
        <f t="shared" si="6"/>
        <v>1.0900000000000001</v>
      </c>
      <c r="J14" s="11">
        <f t="shared" si="7"/>
        <v>1.0440306508910551</v>
      </c>
      <c r="K14" s="11">
        <f t="shared" si="8"/>
        <v>4.4030650891055068E-2</v>
      </c>
      <c r="L14" s="11" t="str">
        <f t="shared" si="9"/>
        <v>0.0440</v>
      </c>
    </row>
    <row r="15" spans="1:12">
      <c r="A15" s="14" t="s">
        <v>15</v>
      </c>
      <c r="B15" s="19">
        <f t="shared" si="11"/>
        <v>58297.39</v>
      </c>
      <c r="C15" s="13">
        <f>IF(RIGHT(A15,1) = "1",D13,D14)</f>
        <v>45558</v>
      </c>
      <c r="D15" s="13">
        <f t="shared" si="12"/>
        <v>45588</v>
      </c>
      <c r="E15" s="19">
        <f t="shared" ref="E15:E23" si="13">IF(LEFT(A15,1)="C",SUM(F9:F14),0)</f>
        <v>0</v>
      </c>
      <c r="F15" s="19">
        <f t="shared" si="5"/>
        <v>421.66</v>
      </c>
      <c r="G15" s="20">
        <f t="shared" si="10"/>
        <v>30</v>
      </c>
      <c r="H15" s="10">
        <f>IF(C11&lt;&gt;"-",VLOOKUP(Calculator!C11,'Interest Rates'!$A$4:$C$10,3,TRUE)/100,0)</f>
        <v>0.09</v>
      </c>
      <c r="I15" s="10">
        <f t="shared" si="6"/>
        <v>1.0900000000000001</v>
      </c>
      <c r="J15" s="11">
        <f t="shared" si="7"/>
        <v>1.0440306508910551</v>
      </c>
      <c r="K15" s="11">
        <f t="shared" si="8"/>
        <v>4.4030650891055068E-2</v>
      </c>
      <c r="L15" s="11" t="str">
        <f t="shared" si="9"/>
        <v>0.0440</v>
      </c>
    </row>
    <row r="16" spans="1:12">
      <c r="A16" s="21" t="s">
        <v>9</v>
      </c>
      <c r="B16" s="23">
        <f t="shared" si="11"/>
        <v>58297.39</v>
      </c>
      <c r="C16" s="22" t="str">
        <f>IF(LEFT(A16,1)="I",D15,"-")</f>
        <v>-</v>
      </c>
      <c r="D16" s="22" t="str">
        <f>IF(C16&lt;&gt;"-",DATE(YEAR(C16),MONTH(C16)+1,DAY(C16)),"-")</f>
        <v>-</v>
      </c>
      <c r="E16" s="23">
        <f t="shared" si="13"/>
        <v>2572.1099999999997</v>
      </c>
      <c r="F16" s="23">
        <f>ROUND(B16*L20*(G16/$B$5),2)</f>
        <v>0</v>
      </c>
      <c r="G16" s="21">
        <f t="shared" si="10"/>
        <v>0</v>
      </c>
      <c r="H16" s="10">
        <f>IF(C16&lt;&gt;"-",VLOOKUP(Calculator!C16,'Interest Rates'!$A$4:$C$10,3,TRUE)/100,0)</f>
        <v>0</v>
      </c>
      <c r="I16" s="10">
        <f t="shared" si="6"/>
        <v>1</v>
      </c>
      <c r="J16" s="11">
        <f t="shared" si="7"/>
        <v>1</v>
      </c>
      <c r="K16" s="11">
        <f t="shared" si="8"/>
        <v>0</v>
      </c>
      <c r="L16" s="11" t="str">
        <f t="shared" si="9"/>
        <v>0</v>
      </c>
    </row>
    <row r="17" spans="1:12">
      <c r="A17" s="14" t="s">
        <v>10</v>
      </c>
      <c r="B17" s="19">
        <f t="shared" si="11"/>
        <v>60869.5</v>
      </c>
      <c r="C17" s="13">
        <f t="shared" ref="C17:C22" si="14">IF(RIGHT(A17,1) = "1",D15,D16)</f>
        <v>45588</v>
      </c>
      <c r="D17" s="13">
        <f t="shared" ref="D17:D22" si="15">EDATE(C17,1)</f>
        <v>45619</v>
      </c>
      <c r="E17" s="19">
        <f t="shared" si="13"/>
        <v>0</v>
      </c>
      <c r="F17" s="19">
        <f t="shared" si="5"/>
        <v>454.94</v>
      </c>
      <c r="G17" s="20">
        <f t="shared" si="10"/>
        <v>31</v>
      </c>
      <c r="H17" s="10">
        <f>IF(C17&lt;&gt;"-",VLOOKUP(Calculator!C17,'Interest Rates'!$A$4:$C$10,3,TRUE)/100,0)</f>
        <v>0.09</v>
      </c>
      <c r="I17" s="10">
        <f t="shared" si="6"/>
        <v>1.0900000000000001</v>
      </c>
      <c r="J17" s="11">
        <f t="shared" si="7"/>
        <v>1.0440306508910551</v>
      </c>
      <c r="K17" s="11">
        <f t="shared" si="8"/>
        <v>4.4030650891055068E-2</v>
      </c>
      <c r="L17" s="11" t="str">
        <f t="shared" si="9"/>
        <v>0.0440</v>
      </c>
    </row>
    <row r="18" spans="1:12">
      <c r="A18" s="14" t="s">
        <v>11</v>
      </c>
      <c r="B18" s="19">
        <f t="shared" si="11"/>
        <v>60869.5</v>
      </c>
      <c r="C18" s="13">
        <f t="shared" si="14"/>
        <v>45619</v>
      </c>
      <c r="D18" s="13">
        <f t="shared" si="15"/>
        <v>45649</v>
      </c>
      <c r="E18" s="19">
        <f t="shared" si="13"/>
        <v>0</v>
      </c>
      <c r="F18" s="19">
        <f t="shared" si="5"/>
        <v>440.26</v>
      </c>
      <c r="G18" s="20">
        <f t="shared" si="10"/>
        <v>30</v>
      </c>
      <c r="H18" s="10">
        <f>IF(C18&lt;&gt;"-",VLOOKUP(Calculator!C18,'Interest Rates'!$A$4:$C$10,3,TRUE)/100,0)</f>
        <v>0.09</v>
      </c>
      <c r="I18" s="10">
        <f t="shared" si="6"/>
        <v>1.0900000000000001</v>
      </c>
      <c r="J18" s="11">
        <f t="shared" si="7"/>
        <v>1.0440306508910551</v>
      </c>
      <c r="K18" s="11">
        <f t="shared" si="8"/>
        <v>4.4030650891055068E-2</v>
      </c>
      <c r="L18" s="11" t="str">
        <f t="shared" si="9"/>
        <v>0.0440</v>
      </c>
    </row>
    <row r="19" spans="1:12">
      <c r="A19" s="14" t="s">
        <v>12</v>
      </c>
      <c r="B19" s="19">
        <f t="shared" si="11"/>
        <v>60869.5</v>
      </c>
      <c r="C19" s="13">
        <f t="shared" si="14"/>
        <v>45649</v>
      </c>
      <c r="D19" s="13">
        <f t="shared" si="15"/>
        <v>45680</v>
      </c>
      <c r="E19" s="19">
        <f t="shared" si="13"/>
        <v>0</v>
      </c>
      <c r="F19" s="19">
        <f t="shared" si="5"/>
        <v>454.94</v>
      </c>
      <c r="G19" s="20">
        <f t="shared" si="10"/>
        <v>31</v>
      </c>
      <c r="H19" s="10">
        <f>IF(C19&lt;&gt;"-",VLOOKUP(Calculator!C19,'Interest Rates'!$A$4:$C$10,3,TRUE)/100,0)</f>
        <v>0.09</v>
      </c>
      <c r="I19" s="10">
        <f t="shared" si="6"/>
        <v>1.0900000000000001</v>
      </c>
      <c r="J19" s="11">
        <f t="shared" si="7"/>
        <v>1.0440306508910551</v>
      </c>
      <c r="K19" s="11">
        <f t="shared" si="8"/>
        <v>4.4030650891055068E-2</v>
      </c>
      <c r="L19" s="11" t="str">
        <f t="shared" si="9"/>
        <v>0.0440</v>
      </c>
    </row>
    <row r="20" spans="1:12">
      <c r="A20" s="14" t="s">
        <v>13</v>
      </c>
      <c r="B20" s="19">
        <f t="shared" si="11"/>
        <v>60869.5</v>
      </c>
      <c r="C20" s="13">
        <f t="shared" si="14"/>
        <v>45680</v>
      </c>
      <c r="D20" s="13">
        <f t="shared" si="15"/>
        <v>45711</v>
      </c>
      <c r="E20" s="19">
        <f t="shared" si="13"/>
        <v>0</v>
      </c>
      <c r="F20" s="19">
        <f t="shared" si="5"/>
        <v>454.94</v>
      </c>
      <c r="G20" s="20">
        <f t="shared" si="10"/>
        <v>31</v>
      </c>
      <c r="H20" s="10">
        <f>IF(C20&lt;&gt;"-",VLOOKUP(Calculator!C20,'Interest Rates'!$A$4:$C$10,3,TRUE)/100,0)</f>
        <v>0.09</v>
      </c>
      <c r="I20" s="10">
        <f t="shared" si="6"/>
        <v>1.0900000000000001</v>
      </c>
      <c r="J20" s="11">
        <f t="shared" si="7"/>
        <v>1.0440306508910551</v>
      </c>
      <c r="K20" s="11">
        <f t="shared" si="8"/>
        <v>4.4030650891055068E-2</v>
      </c>
      <c r="L20" s="11" t="str">
        <f t="shared" si="9"/>
        <v>0.0440</v>
      </c>
    </row>
    <row r="21" spans="1:12">
      <c r="A21" s="14" t="s">
        <v>14</v>
      </c>
      <c r="B21" s="19">
        <f t="shared" si="11"/>
        <v>60869.5</v>
      </c>
      <c r="C21" s="13">
        <f t="shared" si="14"/>
        <v>45711</v>
      </c>
      <c r="D21" s="13">
        <f t="shared" si="15"/>
        <v>45739</v>
      </c>
      <c r="E21" s="19">
        <f t="shared" si="13"/>
        <v>0</v>
      </c>
      <c r="F21" s="19">
        <f t="shared" si="5"/>
        <v>410.91</v>
      </c>
      <c r="G21" s="20">
        <f t="shared" si="10"/>
        <v>28</v>
      </c>
      <c r="H21" s="10">
        <f>IF(C21&lt;&gt;"-",VLOOKUP(Calculator!C21,'Interest Rates'!$A$4:$C$10,3,TRUE)/100,0)</f>
        <v>0.09</v>
      </c>
      <c r="I21" s="10">
        <f t="shared" si="6"/>
        <v>1.0900000000000001</v>
      </c>
      <c r="J21" s="11">
        <f t="shared" si="7"/>
        <v>1.0440306508910551</v>
      </c>
      <c r="K21" s="11">
        <f t="shared" si="8"/>
        <v>4.4030650891055068E-2</v>
      </c>
      <c r="L21" s="11" t="str">
        <f t="shared" si="9"/>
        <v>0.0440</v>
      </c>
    </row>
    <row r="22" spans="1:12">
      <c r="A22" s="14" t="s">
        <v>15</v>
      </c>
      <c r="B22" s="19">
        <f t="shared" si="11"/>
        <v>60869.5</v>
      </c>
      <c r="C22" s="13">
        <f t="shared" si="14"/>
        <v>45739</v>
      </c>
      <c r="D22" s="13">
        <f t="shared" si="15"/>
        <v>45770</v>
      </c>
      <c r="E22" s="19">
        <f t="shared" si="13"/>
        <v>0</v>
      </c>
      <c r="F22" s="19">
        <f t="shared" si="5"/>
        <v>454.94</v>
      </c>
      <c r="G22" s="20">
        <f t="shared" si="10"/>
        <v>31</v>
      </c>
      <c r="H22" s="10">
        <f>IF(C22&lt;&gt;"-",VLOOKUP(Calculator!C22,'Interest Rates'!$A$4:$C$10,3,TRUE)/100,0)</f>
        <v>0.09</v>
      </c>
      <c r="I22" s="10">
        <f t="shared" si="6"/>
        <v>1.0900000000000001</v>
      </c>
      <c r="J22" s="11">
        <f t="shared" si="7"/>
        <v>1.0440306508910551</v>
      </c>
      <c r="K22" s="11">
        <f t="shared" si="8"/>
        <v>4.4030650891055068E-2</v>
      </c>
      <c r="L22" s="11" t="str">
        <f t="shared" si="9"/>
        <v>0.0440</v>
      </c>
    </row>
    <row r="23" spans="1:12">
      <c r="A23" s="21" t="s">
        <v>9</v>
      </c>
      <c r="B23" s="23">
        <f t="shared" si="11"/>
        <v>60869.5</v>
      </c>
      <c r="C23" s="22" t="str">
        <f>IF(LEFT(A23,1)="I",D22,"-")</f>
        <v>-</v>
      </c>
      <c r="D23" s="22" t="str">
        <f>IF(C23&lt;&gt;"-",DATE(YEAR(C23),MONTH(C23)+1,DAY(C23)),"-")</f>
        <v>-</v>
      </c>
      <c r="E23" s="23">
        <f t="shared" si="13"/>
        <v>2670.9300000000003</v>
      </c>
      <c r="F23" s="23">
        <f>ROUND(B23*L27*(G23/$B$5),2)</f>
        <v>0</v>
      </c>
      <c r="G23" s="21">
        <f t="shared" si="10"/>
        <v>0</v>
      </c>
      <c r="H23" s="10">
        <f>IF(C23&lt;&gt;"-",VLOOKUP(Calculator!C23,'Interest Rates'!$A$4:$C$10,3,TRUE)/100,0)</f>
        <v>0</v>
      </c>
      <c r="I23" s="10">
        <f t="shared" si="6"/>
        <v>1</v>
      </c>
      <c r="J23" s="11">
        <f t="shared" si="7"/>
        <v>1</v>
      </c>
      <c r="K23" s="11">
        <f t="shared" si="8"/>
        <v>0</v>
      </c>
      <c r="L23" s="11" t="str">
        <f t="shared" si="9"/>
        <v>0</v>
      </c>
    </row>
    <row r="24" spans="1:12">
      <c r="A24" s="14"/>
      <c r="B24" s="19"/>
      <c r="C24" s="13"/>
      <c r="D24" s="13"/>
      <c r="E24" s="19"/>
      <c r="F24" s="19"/>
      <c r="G24" s="20"/>
      <c r="H24" s="10"/>
      <c r="I24" s="10"/>
      <c r="J24" s="11"/>
      <c r="K24" s="11"/>
      <c r="L24" s="11"/>
    </row>
    <row r="25" spans="1:12">
      <c r="A25" s="14"/>
      <c r="B25" s="19"/>
      <c r="C25" s="13"/>
      <c r="D25" s="13"/>
      <c r="E25" s="19"/>
      <c r="F25" s="19"/>
      <c r="G25" s="20"/>
      <c r="H25" s="10"/>
      <c r="I25" s="10"/>
      <c r="J25" s="11"/>
      <c r="K25" s="11"/>
      <c r="L25" s="11"/>
    </row>
    <row r="26" spans="1:12">
      <c r="A26" s="14"/>
      <c r="B26" s="19"/>
      <c r="C26" s="13"/>
      <c r="D26" s="13"/>
      <c r="E26" s="19"/>
      <c r="F26" s="19"/>
      <c r="G26" s="20"/>
      <c r="H26" s="10"/>
      <c r="I26" s="10"/>
      <c r="J26" s="11"/>
      <c r="K26" s="11"/>
      <c r="L26" s="11"/>
    </row>
    <row r="27" spans="1:12">
      <c r="A27" s="14"/>
      <c r="B27" s="19"/>
      <c r="C27" s="13"/>
      <c r="D27" s="13"/>
      <c r="E27" s="19"/>
      <c r="F27" s="19"/>
      <c r="G27" s="20"/>
      <c r="H27" s="10"/>
      <c r="I27" s="10"/>
      <c r="J27" s="11"/>
      <c r="K27" s="11"/>
      <c r="L27" s="11"/>
    </row>
    <row r="28" spans="1:12">
      <c r="A28" s="14"/>
      <c r="B28" s="19"/>
      <c r="C28" s="13"/>
      <c r="D28" s="13"/>
      <c r="E28" s="19"/>
      <c r="F28" s="19"/>
      <c r="G28" s="20"/>
      <c r="H28" s="10"/>
      <c r="I28" s="10"/>
      <c r="J28" s="11"/>
      <c r="K28" s="11"/>
      <c r="L28" s="11"/>
    </row>
    <row r="29" spans="1:12">
      <c r="A29" s="14"/>
      <c r="B29" s="19"/>
      <c r="C29" s="13"/>
      <c r="D29" s="13"/>
      <c r="E29" s="19"/>
      <c r="F29" s="19"/>
      <c r="G29" s="20"/>
      <c r="H29" s="10"/>
      <c r="I29" s="10"/>
      <c r="J29" s="11"/>
      <c r="K29" s="11"/>
      <c r="L29" s="11"/>
    </row>
    <row r="30" spans="1:12">
      <c r="A30" s="21"/>
      <c r="B30" s="23"/>
      <c r="C30" s="22"/>
      <c r="D30" s="22"/>
      <c r="E30" s="23"/>
      <c r="F30" s="23"/>
      <c r="G30" s="21"/>
      <c r="H30" s="10"/>
      <c r="I30" s="10"/>
      <c r="J30" s="11"/>
      <c r="K30" s="11"/>
      <c r="L30" s="11"/>
    </row>
    <row r="31" spans="1:12">
      <c r="A31" s="14"/>
      <c r="B31" s="19"/>
      <c r="C31" s="13"/>
      <c r="D31" s="13"/>
      <c r="E31" s="19"/>
      <c r="F31" s="19"/>
      <c r="G31" s="20"/>
      <c r="H31" s="10"/>
      <c r="I31" s="10"/>
      <c r="J31" s="11"/>
      <c r="K31" s="11"/>
      <c r="L31" s="11"/>
    </row>
    <row r="32" spans="1:12">
      <c r="A32" s="14"/>
      <c r="B32" s="19"/>
      <c r="C32" s="13"/>
      <c r="D32" s="13"/>
      <c r="E32" s="19"/>
      <c r="F32" s="19"/>
      <c r="G32" s="20"/>
      <c r="H32" s="10"/>
      <c r="I32" s="10"/>
      <c r="J32" s="11"/>
      <c r="K32" s="11"/>
      <c r="L32" s="11"/>
    </row>
    <row r="33" spans="1:12">
      <c r="A33" s="14"/>
      <c r="B33" s="19"/>
      <c r="C33" s="13"/>
      <c r="D33" s="13"/>
      <c r="E33" s="19"/>
      <c r="F33" s="19"/>
      <c r="G33" s="20"/>
      <c r="H33" s="10"/>
      <c r="I33" s="10"/>
      <c r="J33" s="11"/>
      <c r="K33" s="11"/>
      <c r="L33" s="11"/>
    </row>
    <row r="34" spans="1:12">
      <c r="A34" s="14"/>
      <c r="B34" s="19"/>
      <c r="C34" s="13"/>
      <c r="D34" s="13"/>
      <c r="E34" s="19"/>
      <c r="F34" s="19"/>
      <c r="G34" s="20"/>
      <c r="H34" s="10"/>
      <c r="I34" s="10"/>
      <c r="J34" s="11"/>
      <c r="K34" s="11"/>
      <c r="L34" s="11"/>
    </row>
    <row r="35" spans="1:12">
      <c r="A35" s="14"/>
      <c r="B35" s="19"/>
      <c r="C35" s="13"/>
      <c r="D35" s="13"/>
      <c r="E35" s="19"/>
      <c r="F35" s="19"/>
      <c r="G35" s="20"/>
      <c r="H35" s="10"/>
      <c r="I35" s="10"/>
      <c r="J35" s="11"/>
      <c r="K35" s="11"/>
      <c r="L35" s="11"/>
    </row>
    <row r="36" spans="1:12">
      <c r="A36" s="14"/>
      <c r="B36" s="19"/>
      <c r="C36" s="13"/>
      <c r="D36" s="13"/>
      <c r="E36" s="19"/>
      <c r="F36" s="19"/>
      <c r="G36" s="20"/>
      <c r="H36" s="10"/>
      <c r="I36" s="10"/>
      <c r="J36" s="11"/>
      <c r="K36" s="11"/>
      <c r="L36" s="11"/>
    </row>
    <row r="37" spans="1:12">
      <c r="A37" s="21"/>
      <c r="B37" s="23"/>
      <c r="C37" s="22"/>
      <c r="D37" s="22"/>
      <c r="E37" s="23"/>
      <c r="F37" s="23"/>
      <c r="G37" s="21"/>
      <c r="H37" s="10"/>
      <c r="I37" s="10"/>
      <c r="J37" s="11"/>
      <c r="K37" s="11"/>
      <c r="L37" s="11"/>
    </row>
    <row r="38" spans="1:12">
      <c r="A38" s="14"/>
      <c r="B38" s="19"/>
      <c r="C38" s="13"/>
      <c r="D38" s="13"/>
      <c r="E38" s="19"/>
      <c r="F38" s="19"/>
      <c r="G38" s="20"/>
      <c r="H38" s="10"/>
      <c r="I38" s="10"/>
      <c r="J38" s="11"/>
      <c r="K38" s="11"/>
      <c r="L38" s="11"/>
    </row>
    <row r="39" spans="1:12">
      <c r="A39" s="14"/>
      <c r="B39" s="19"/>
      <c r="C39" s="13"/>
      <c r="D39" s="13"/>
      <c r="E39" s="19"/>
      <c r="F39" s="19"/>
      <c r="G39" s="20"/>
      <c r="H39" s="10"/>
      <c r="I39" s="10"/>
      <c r="J39" s="11"/>
      <c r="K39" s="11"/>
      <c r="L39" s="11"/>
    </row>
    <row r="40" spans="1:12">
      <c r="A40" s="14"/>
      <c r="B40" s="19"/>
      <c r="C40" s="13"/>
      <c r="D40" s="13"/>
      <c r="E40" s="19"/>
      <c r="F40" s="19"/>
      <c r="G40" s="20"/>
      <c r="H40" s="10"/>
      <c r="I40" s="10"/>
      <c r="J40" s="11"/>
      <c r="K40" s="11"/>
      <c r="L40" s="11"/>
    </row>
    <row r="41" spans="1:12">
      <c r="A41" s="14"/>
      <c r="B41" s="19"/>
      <c r="C41" s="13"/>
      <c r="D41" s="13"/>
      <c r="E41" s="19"/>
      <c r="F41" s="19"/>
      <c r="G41" s="20"/>
      <c r="H41" s="10"/>
      <c r="I41" s="10"/>
      <c r="J41" s="11"/>
      <c r="K41" s="11"/>
      <c r="L41" s="11"/>
    </row>
    <row r="42" spans="1:12">
      <c r="A42" s="14"/>
      <c r="B42" s="19"/>
      <c r="C42" s="13"/>
      <c r="D42" s="13"/>
      <c r="E42" s="19"/>
      <c r="F42" s="19"/>
      <c r="G42" s="20"/>
      <c r="H42" s="10"/>
      <c r="I42" s="10"/>
      <c r="J42" s="11"/>
      <c r="K42" s="11"/>
      <c r="L42" s="11"/>
    </row>
    <row r="43" spans="1:12">
      <c r="A43" s="14"/>
      <c r="B43" s="19"/>
      <c r="C43" s="13"/>
      <c r="D43" s="13"/>
      <c r="E43" s="19"/>
      <c r="F43" s="19"/>
      <c r="G43" s="20"/>
      <c r="H43" s="10"/>
      <c r="I43" s="10"/>
      <c r="J43" s="11"/>
      <c r="K43" s="11"/>
      <c r="L43" s="11"/>
    </row>
    <row r="44" spans="1:12">
      <c r="A44" s="21"/>
      <c r="B44" s="23"/>
      <c r="C44" s="22"/>
      <c r="D44" s="22"/>
      <c r="E44" s="23"/>
      <c r="F44" s="23"/>
      <c r="G44" s="21"/>
      <c r="H44" s="10"/>
      <c r="I44" s="10"/>
      <c r="J44" s="11"/>
      <c r="K44" s="11"/>
      <c r="L44" s="11"/>
    </row>
    <row r="45" spans="1:12">
      <c r="A45" s="14"/>
      <c r="B45" s="19"/>
      <c r="C45" s="13"/>
      <c r="D45" s="13"/>
      <c r="E45" s="19"/>
      <c r="F45" s="19"/>
      <c r="G45" s="20"/>
      <c r="H45" s="10"/>
      <c r="I45" s="10"/>
      <c r="J45" s="11"/>
      <c r="K45" s="11"/>
      <c r="L45" s="11"/>
    </row>
    <row r="46" spans="1:12">
      <c r="A46" s="14"/>
      <c r="B46" s="19"/>
      <c r="C46" s="13"/>
      <c r="D46" s="13"/>
      <c r="E46" s="19"/>
      <c r="F46" s="19"/>
      <c r="G46" s="20"/>
      <c r="H46" s="10"/>
      <c r="I46" s="10"/>
      <c r="J46" s="11"/>
      <c r="K46" s="11"/>
      <c r="L46" s="11"/>
    </row>
    <row r="47" spans="1:12">
      <c r="A47" s="14"/>
      <c r="B47" s="19"/>
      <c r="C47" s="13"/>
      <c r="D47" s="13"/>
      <c r="E47" s="19"/>
      <c r="F47" s="19"/>
      <c r="G47" s="20"/>
      <c r="H47" s="10"/>
      <c r="I47" s="10"/>
      <c r="J47" s="11"/>
      <c r="K47" s="11"/>
      <c r="L47" s="11"/>
    </row>
    <row r="48" spans="1:12">
      <c r="A48" s="14"/>
      <c r="B48" s="19"/>
      <c r="C48" s="13"/>
      <c r="D48" s="13"/>
      <c r="E48" s="19"/>
      <c r="F48" s="19"/>
      <c r="G48" s="20"/>
      <c r="H48" s="10"/>
      <c r="I48" s="10"/>
      <c r="J48" s="11"/>
      <c r="K48" s="11"/>
      <c r="L48" s="11"/>
    </row>
    <row r="49" spans="1:12">
      <c r="A49" s="14"/>
      <c r="B49" s="19"/>
      <c r="C49" s="13"/>
      <c r="D49" s="13"/>
      <c r="E49" s="19"/>
      <c r="F49" s="19"/>
      <c r="G49" s="20"/>
      <c r="H49" s="10"/>
      <c r="I49" s="10"/>
      <c r="J49" s="11"/>
      <c r="K49" s="11"/>
      <c r="L49" s="11"/>
    </row>
    <row r="50" spans="1:12">
      <c r="A50" s="14"/>
      <c r="B50" s="19"/>
      <c r="C50" s="13"/>
      <c r="D50" s="13"/>
      <c r="E50" s="19"/>
      <c r="F50" s="19"/>
      <c r="G50" s="20"/>
      <c r="H50" s="10"/>
      <c r="I50" s="10"/>
      <c r="J50" s="11"/>
      <c r="K50" s="11"/>
      <c r="L50" s="11"/>
    </row>
    <row r="51" spans="1:12">
      <c r="A51" s="21"/>
      <c r="B51" s="23"/>
      <c r="C51" s="22"/>
      <c r="D51" s="22"/>
      <c r="E51" s="23"/>
      <c r="F51" s="23"/>
      <c r="G51" s="21"/>
      <c r="H51" s="10"/>
      <c r="I51" s="10"/>
      <c r="J51" s="11"/>
      <c r="K51" s="11"/>
      <c r="L51" s="11"/>
    </row>
    <row r="52" spans="1:12">
      <c r="A52" s="14"/>
      <c r="B52" s="19"/>
      <c r="C52" s="13"/>
      <c r="D52" s="13"/>
      <c r="E52" s="19"/>
      <c r="F52" s="19"/>
      <c r="G52" s="20"/>
      <c r="H52" s="10"/>
      <c r="I52" s="10"/>
      <c r="J52" s="11"/>
      <c r="K52" s="11"/>
      <c r="L52" s="11"/>
    </row>
    <row r="53" spans="1:12">
      <c r="A53" s="14"/>
      <c r="B53" s="19"/>
      <c r="C53" s="13"/>
      <c r="D53" s="13"/>
      <c r="E53" s="19"/>
      <c r="F53" s="19"/>
      <c r="G53" s="20"/>
      <c r="H53" s="10"/>
      <c r="I53" s="10"/>
      <c r="J53" s="11"/>
      <c r="K53" s="11"/>
      <c r="L53" s="11"/>
    </row>
    <row r="54" spans="1:12">
      <c r="A54" s="14"/>
      <c r="B54" s="19"/>
      <c r="C54" s="13"/>
      <c r="D54" s="13"/>
      <c r="E54" s="19"/>
      <c r="F54" s="19"/>
      <c r="G54" s="20"/>
      <c r="H54" s="10"/>
      <c r="I54" s="10"/>
      <c r="J54" s="11"/>
      <c r="K54" s="11"/>
      <c r="L54" s="11"/>
    </row>
    <row r="55" spans="1:12">
      <c r="A55" s="14"/>
      <c r="B55" s="19"/>
      <c r="C55" s="13"/>
      <c r="D55" s="13"/>
      <c r="E55" s="19"/>
      <c r="F55" s="19"/>
      <c r="G55" s="20"/>
      <c r="H55" s="10"/>
      <c r="I55" s="10"/>
      <c r="J55" s="11"/>
      <c r="K55" s="11"/>
      <c r="L55" s="11"/>
    </row>
    <row r="56" spans="1:12">
      <c r="A56" s="14"/>
      <c r="B56" s="19"/>
      <c r="C56" s="13"/>
      <c r="D56" s="13"/>
      <c r="E56" s="19"/>
      <c r="F56" s="19"/>
      <c r="G56" s="20"/>
      <c r="H56" s="10"/>
      <c r="I56" s="10"/>
      <c r="J56" s="11"/>
      <c r="K56" s="11"/>
      <c r="L56" s="11"/>
    </row>
    <row r="57" spans="1:12">
      <c r="A57" s="14"/>
      <c r="B57" s="19"/>
      <c r="C57" s="13"/>
      <c r="D57" s="13"/>
      <c r="E57" s="19"/>
      <c r="F57" s="19"/>
      <c r="G57" s="20"/>
      <c r="H57" s="10"/>
      <c r="I57" s="10"/>
      <c r="J57" s="11"/>
      <c r="K57" s="11"/>
      <c r="L57" s="11"/>
    </row>
    <row r="58" spans="1:12">
      <c r="A58" s="21"/>
      <c r="B58" s="23"/>
      <c r="C58" s="22"/>
      <c r="D58" s="22"/>
      <c r="E58" s="23"/>
      <c r="F58" s="23"/>
      <c r="G58" s="21"/>
      <c r="H58" s="10"/>
      <c r="I58" s="10"/>
      <c r="J58" s="11"/>
      <c r="K58" s="11"/>
      <c r="L58" s="11"/>
    </row>
    <row r="59" spans="1:12">
      <c r="A59" s="14"/>
      <c r="B59" s="19"/>
      <c r="C59" s="13"/>
      <c r="D59" s="13"/>
      <c r="E59" s="19"/>
      <c r="F59" s="19"/>
      <c r="G59" s="20"/>
      <c r="H59" s="10"/>
      <c r="I59" s="10"/>
      <c r="J59" s="11"/>
      <c r="K59" s="11"/>
      <c r="L59" s="11"/>
    </row>
    <row r="60" spans="1:12">
      <c r="A60" s="14"/>
      <c r="B60" s="19"/>
      <c r="C60" s="13"/>
      <c r="D60" s="13"/>
      <c r="E60" s="19"/>
      <c r="F60" s="19"/>
      <c r="G60" s="20"/>
      <c r="H60" s="10"/>
      <c r="I60" s="10"/>
      <c r="J60" s="11"/>
      <c r="K60" s="11"/>
      <c r="L60" s="11"/>
    </row>
    <row r="61" spans="1:12">
      <c r="A61" s="14"/>
      <c r="B61" s="19"/>
      <c r="C61" s="13"/>
      <c r="D61" s="13"/>
      <c r="E61" s="19"/>
      <c r="F61" s="19"/>
      <c r="G61" s="20"/>
      <c r="H61" s="10"/>
      <c r="I61" s="10"/>
      <c r="J61" s="11"/>
      <c r="K61" s="11"/>
      <c r="L61" s="11"/>
    </row>
    <row r="62" spans="1:12">
      <c r="A62" s="14"/>
      <c r="B62" s="19"/>
      <c r="C62" s="13"/>
      <c r="D62" s="13"/>
      <c r="E62" s="19"/>
      <c r="F62" s="19"/>
      <c r="G62" s="20"/>
      <c r="H62" s="10"/>
      <c r="I62" s="10"/>
      <c r="J62" s="11"/>
      <c r="K62" s="11"/>
      <c r="L62" s="11"/>
    </row>
    <row r="63" spans="1:12">
      <c r="A63" s="14"/>
      <c r="B63" s="19"/>
      <c r="C63" s="13"/>
      <c r="D63" s="13"/>
      <c r="E63" s="19"/>
      <c r="F63" s="19"/>
      <c r="G63" s="20"/>
      <c r="H63" s="10"/>
      <c r="I63" s="10"/>
      <c r="J63" s="11"/>
      <c r="K63" s="11"/>
      <c r="L63" s="11"/>
    </row>
    <row r="64" spans="1:12">
      <c r="A64" s="14"/>
      <c r="B64" s="19"/>
      <c r="C64" s="13"/>
      <c r="D64" s="13"/>
      <c r="E64" s="19"/>
      <c r="F64" s="19"/>
      <c r="G64" s="20"/>
      <c r="H64" s="10"/>
      <c r="I64" s="10"/>
      <c r="J64" s="11"/>
      <c r="K64" s="11"/>
      <c r="L64" s="11"/>
    </row>
    <row r="65" spans="1:12">
      <c r="A65" s="21"/>
      <c r="B65" s="23"/>
      <c r="C65" s="22"/>
      <c r="D65" s="22"/>
      <c r="E65" s="23"/>
      <c r="F65" s="23"/>
      <c r="G65" s="21"/>
      <c r="H65" s="10"/>
      <c r="I65" s="10"/>
      <c r="J65" s="11"/>
      <c r="K65" s="11"/>
      <c r="L65" s="11"/>
    </row>
    <row r="66" spans="1:12">
      <c r="A66" s="14"/>
      <c r="B66" s="19"/>
      <c r="C66" s="13"/>
      <c r="D66" s="13"/>
      <c r="E66" s="19"/>
      <c r="F66" s="19"/>
      <c r="G66" s="20"/>
      <c r="H66" s="10"/>
      <c r="I66" s="10"/>
      <c r="J66" s="11"/>
      <c r="K66" s="11"/>
      <c r="L66" s="11"/>
    </row>
    <row r="67" spans="1:12">
      <c r="A67" s="14"/>
      <c r="B67" s="19"/>
      <c r="C67" s="13"/>
      <c r="D67" s="13"/>
      <c r="E67" s="19"/>
      <c r="F67" s="19"/>
      <c r="G67" s="20"/>
      <c r="H67" s="10"/>
      <c r="I67" s="10"/>
      <c r="J67" s="11"/>
      <c r="K67" s="11"/>
      <c r="L67" s="11"/>
    </row>
    <row r="68" spans="1:12">
      <c r="A68" s="14"/>
      <c r="B68" s="19"/>
      <c r="C68" s="13"/>
      <c r="D68" s="13"/>
      <c r="E68" s="19"/>
      <c r="F68" s="19"/>
      <c r="G68" s="20"/>
      <c r="H68" s="10"/>
      <c r="I68" s="10"/>
      <c r="J68" s="11"/>
      <c r="K68" s="11"/>
      <c r="L68" s="11"/>
    </row>
    <row r="69" spans="1:12">
      <c r="A69" s="14"/>
      <c r="B69" s="19"/>
      <c r="C69" s="13"/>
      <c r="D69" s="13"/>
      <c r="E69" s="19"/>
      <c r="F69" s="19"/>
      <c r="G69" s="20"/>
      <c r="H69" s="10"/>
      <c r="I69" s="10"/>
      <c r="J69" s="11"/>
      <c r="K69" s="11"/>
      <c r="L69" s="11"/>
    </row>
    <row r="70" spans="1:12">
      <c r="A70" s="14"/>
      <c r="B70" s="19"/>
      <c r="C70" s="13"/>
      <c r="D70" s="13"/>
      <c r="E70" s="19"/>
      <c r="F70" s="19"/>
      <c r="G70" s="20"/>
      <c r="H70" s="10"/>
      <c r="I70" s="10"/>
      <c r="J70" s="11"/>
      <c r="K70" s="11"/>
      <c r="L70" s="11"/>
    </row>
    <row r="71" spans="1:12">
      <c r="A71" s="14"/>
      <c r="B71" s="19"/>
      <c r="C71" s="13"/>
      <c r="D71" s="13"/>
      <c r="E71" s="19"/>
      <c r="F71" s="19"/>
      <c r="G71" s="20"/>
      <c r="H71" s="10"/>
      <c r="I71" s="10"/>
      <c r="J71" s="11"/>
      <c r="K71" s="11"/>
      <c r="L71" s="11"/>
    </row>
    <row r="72" spans="1:12">
      <c r="A72" s="21"/>
      <c r="B72" s="23"/>
      <c r="C72" s="22"/>
      <c r="D72" s="22"/>
      <c r="E72" s="23"/>
      <c r="F72" s="23"/>
      <c r="G72" s="21"/>
      <c r="H72" s="10"/>
      <c r="I72" s="10"/>
      <c r="J72" s="11"/>
      <c r="K72" s="11"/>
      <c r="L72" s="11"/>
    </row>
    <row r="73" spans="1:12">
      <c r="A73" s="14"/>
      <c r="B73" s="19"/>
      <c r="C73" s="13"/>
      <c r="D73" s="13"/>
      <c r="E73" s="19"/>
      <c r="F73" s="19"/>
      <c r="G73" s="20"/>
      <c r="H73" s="10"/>
      <c r="I73" s="10"/>
      <c r="J73" s="11"/>
      <c r="K73" s="11"/>
      <c r="L73" s="11"/>
    </row>
    <row r="74" spans="1:12">
      <c r="A74" s="14"/>
      <c r="B74" s="19"/>
      <c r="C74" s="13"/>
      <c r="D74" s="13"/>
      <c r="E74" s="19"/>
      <c r="F74" s="19"/>
      <c r="G74" s="20"/>
      <c r="H74" s="10"/>
      <c r="I74" s="10"/>
      <c r="J74" s="11"/>
      <c r="K74" s="11"/>
      <c r="L74" s="11"/>
    </row>
    <row r="75" spans="1:12">
      <c r="A75" s="14"/>
      <c r="B75" s="19"/>
      <c r="C75" s="13"/>
      <c r="D75" s="13"/>
      <c r="E75" s="19"/>
      <c r="F75" s="19"/>
      <c r="G75" s="20"/>
      <c r="H75" s="10"/>
      <c r="I75" s="10"/>
      <c r="J75" s="11"/>
      <c r="K75" s="11"/>
      <c r="L75" s="11"/>
    </row>
    <row r="76" spans="1:12">
      <c r="A76" s="14"/>
      <c r="B76" s="19"/>
      <c r="C76" s="13"/>
      <c r="D76" s="13"/>
      <c r="E76" s="19"/>
      <c r="F76" s="19"/>
      <c r="G76" s="20"/>
      <c r="H76" s="10"/>
      <c r="I76" s="10"/>
      <c r="J76" s="11"/>
      <c r="K76" s="11"/>
      <c r="L76" s="11"/>
    </row>
    <row r="77" spans="1:12">
      <c r="A77" s="14"/>
      <c r="B77" s="19"/>
      <c r="C77" s="13"/>
      <c r="D77" s="13"/>
      <c r="E77" s="19"/>
      <c r="F77" s="19"/>
      <c r="G77" s="20"/>
      <c r="H77" s="10"/>
      <c r="I77" s="10"/>
      <c r="J77" s="11"/>
      <c r="K77" s="11"/>
      <c r="L77" s="11"/>
    </row>
    <row r="78" spans="1:12">
      <c r="A78" s="14"/>
      <c r="B78" s="19"/>
      <c r="C78" s="13"/>
      <c r="D78" s="13"/>
      <c r="E78" s="19"/>
      <c r="F78" s="19"/>
      <c r="G78" s="20"/>
      <c r="H78" s="10"/>
      <c r="I78" s="10"/>
      <c r="J78" s="11"/>
      <c r="K78" s="11"/>
      <c r="L78" s="11"/>
    </row>
    <row r="79" spans="1:12">
      <c r="A79" s="21"/>
      <c r="B79" s="23"/>
      <c r="C79" s="22"/>
      <c r="D79" s="22"/>
      <c r="E79" s="23"/>
      <c r="F79" s="23"/>
      <c r="G79" s="21"/>
      <c r="H79" s="10"/>
      <c r="I79" s="10"/>
      <c r="J79" s="11"/>
      <c r="K79" s="11"/>
      <c r="L79" s="11"/>
    </row>
    <row r="80" spans="1:12">
      <c r="A80" s="14"/>
      <c r="B80" s="19"/>
      <c r="C80" s="13"/>
      <c r="D80" s="13"/>
      <c r="E80" s="19"/>
      <c r="F80" s="19"/>
      <c r="G80" s="20"/>
      <c r="H80" s="10"/>
      <c r="I80" s="10"/>
      <c r="J80" s="11"/>
      <c r="K80" s="11"/>
      <c r="L80" s="11"/>
    </row>
    <row r="81" spans="1:12">
      <c r="A81" s="14"/>
      <c r="B81" s="19"/>
      <c r="C81" s="13"/>
      <c r="D81" s="13"/>
      <c r="E81" s="19"/>
      <c r="F81" s="19"/>
      <c r="G81" s="20"/>
      <c r="H81" s="10"/>
      <c r="I81" s="10"/>
      <c r="J81" s="11"/>
      <c r="K81" s="11"/>
      <c r="L81" s="11"/>
    </row>
    <row r="82" spans="1:12">
      <c r="A82" s="14"/>
      <c r="B82" s="19"/>
      <c r="C82" s="13"/>
      <c r="D82" s="13"/>
      <c r="E82" s="19"/>
      <c r="F82" s="19"/>
      <c r="G82" s="20"/>
      <c r="H82" s="10"/>
      <c r="I82" s="10"/>
      <c r="J82" s="11"/>
      <c r="K82" s="11"/>
      <c r="L82" s="11"/>
    </row>
    <row r="83" spans="1:12">
      <c r="A83" s="14"/>
      <c r="B83" s="19"/>
      <c r="C83" s="13"/>
      <c r="D83" s="13"/>
      <c r="E83" s="19"/>
      <c r="F83" s="19"/>
      <c r="G83" s="20"/>
      <c r="H83" s="10"/>
      <c r="I83" s="10"/>
      <c r="J83" s="11"/>
      <c r="K83" s="11"/>
      <c r="L83" s="11"/>
    </row>
    <row r="84" spans="1:12">
      <c r="A84" s="14"/>
      <c r="B84" s="19"/>
      <c r="C84" s="13"/>
      <c r="D84" s="13"/>
      <c r="E84" s="19"/>
      <c r="F84" s="19"/>
      <c r="G84" s="20"/>
      <c r="H84" s="10"/>
      <c r="I84" s="10"/>
      <c r="J84" s="11"/>
      <c r="K84" s="11"/>
      <c r="L84" s="11"/>
    </row>
    <row r="85" spans="1:12">
      <c r="A85" s="14"/>
      <c r="B85" s="19"/>
      <c r="C85" s="13"/>
      <c r="D85" s="13"/>
      <c r="E85" s="19"/>
      <c r="F85" s="19"/>
      <c r="G85" s="20"/>
      <c r="H85" s="10"/>
      <c r="I85" s="10"/>
      <c r="J85" s="11"/>
      <c r="K85" s="11"/>
      <c r="L85" s="11"/>
    </row>
    <row r="86" spans="1:12">
      <c r="A86" s="21"/>
      <c r="B86" s="23"/>
      <c r="C86" s="22"/>
      <c r="D86" s="22"/>
      <c r="E86" s="23"/>
      <c r="F86" s="23"/>
      <c r="G86" s="21"/>
      <c r="H86" s="10"/>
      <c r="I86" s="10"/>
      <c r="J86" s="11"/>
      <c r="K86" s="11"/>
      <c r="L86" s="11"/>
    </row>
    <row r="87" spans="1:12">
      <c r="A87" s="14"/>
      <c r="B87" s="19"/>
      <c r="C87" s="13"/>
      <c r="D87" s="13"/>
      <c r="E87" s="19"/>
      <c r="F87" s="19"/>
      <c r="G87" s="20"/>
      <c r="H87" s="10"/>
      <c r="I87" s="10"/>
      <c r="J87" s="11"/>
      <c r="K87" s="11"/>
      <c r="L87" s="11"/>
    </row>
    <row r="88" spans="1:12">
      <c r="A88" s="14"/>
      <c r="B88" s="19"/>
      <c r="C88" s="13"/>
      <c r="D88" s="13"/>
      <c r="E88" s="19"/>
      <c r="F88" s="19"/>
      <c r="G88" s="20"/>
      <c r="H88" s="10"/>
      <c r="I88" s="10"/>
      <c r="J88" s="11"/>
      <c r="K88" s="11"/>
      <c r="L88" s="11"/>
    </row>
    <row r="89" spans="1:12">
      <c r="A89" s="14"/>
      <c r="B89" s="19"/>
      <c r="C89" s="13"/>
      <c r="D89" s="13"/>
      <c r="E89" s="19"/>
      <c r="F89" s="19"/>
      <c r="G89" s="20"/>
      <c r="H89" s="10"/>
      <c r="I89" s="10"/>
      <c r="J89" s="11"/>
      <c r="K89" s="11"/>
      <c r="L89" s="11"/>
    </row>
    <row r="90" spans="1:12">
      <c r="A90" s="14"/>
      <c r="B90" s="19"/>
      <c r="C90" s="13"/>
      <c r="D90" s="13"/>
      <c r="E90" s="19"/>
      <c r="F90" s="19"/>
      <c r="G90" s="20"/>
      <c r="H90" s="10"/>
      <c r="I90" s="10"/>
      <c r="J90" s="11"/>
      <c r="K90" s="11"/>
      <c r="L90" s="11"/>
    </row>
    <row r="91" spans="1:12">
      <c r="A91" s="14"/>
      <c r="B91" s="19"/>
      <c r="C91" s="13"/>
      <c r="D91" s="13"/>
      <c r="E91" s="19"/>
      <c r="F91" s="19"/>
      <c r="G91" s="20"/>
      <c r="H91" s="10"/>
      <c r="I91" s="10"/>
      <c r="J91" s="11"/>
      <c r="K91" s="11"/>
      <c r="L91" s="11"/>
    </row>
    <row r="92" spans="1:12">
      <c r="A92" s="14"/>
      <c r="B92" s="19"/>
      <c r="C92" s="13"/>
      <c r="D92" s="13"/>
      <c r="E92" s="19"/>
      <c r="F92" s="19"/>
      <c r="G92" s="20"/>
      <c r="H92" s="10"/>
      <c r="I92" s="10"/>
      <c r="J92" s="11"/>
      <c r="K92" s="11"/>
      <c r="L92" s="11"/>
    </row>
    <row r="93" spans="1:12">
      <c r="A93" s="21"/>
      <c r="B93" s="23"/>
      <c r="C93" s="22"/>
      <c r="D93" s="22"/>
      <c r="E93" s="23"/>
      <c r="F93" s="23"/>
      <c r="G93" s="21"/>
      <c r="H93" s="10"/>
      <c r="I93" s="10"/>
      <c r="J93" s="11"/>
      <c r="K93" s="11"/>
      <c r="L93" s="11"/>
    </row>
    <row r="94" spans="1:12">
      <c r="A94" s="14"/>
      <c r="B94" s="19"/>
      <c r="C94" s="13"/>
      <c r="D94" s="13"/>
      <c r="E94" s="19"/>
      <c r="F94" s="19"/>
      <c r="G94" s="20"/>
      <c r="H94" s="10"/>
      <c r="I94" s="10"/>
      <c r="J94" s="11"/>
      <c r="K94" s="11"/>
      <c r="L94" s="11"/>
    </row>
    <row r="95" spans="1:12">
      <c r="A95" s="14"/>
      <c r="B95" s="19"/>
      <c r="C95" s="13"/>
      <c r="D95" s="13"/>
      <c r="E95" s="19"/>
      <c r="F95" s="19"/>
      <c r="G95" s="20"/>
      <c r="H95" s="10"/>
      <c r="I95" s="10"/>
      <c r="J95" s="11"/>
      <c r="K95" s="11"/>
      <c r="L95" s="11"/>
    </row>
    <row r="96" spans="1:12">
      <c r="A96" s="14"/>
      <c r="B96" s="19"/>
      <c r="C96" s="13"/>
      <c r="D96" s="13"/>
      <c r="E96" s="19"/>
      <c r="F96" s="19"/>
      <c r="G96" s="20"/>
      <c r="H96" s="10"/>
      <c r="I96" s="10"/>
      <c r="J96" s="11"/>
      <c r="K96" s="11"/>
      <c r="L96" s="11"/>
    </row>
    <row r="97" spans="1:12">
      <c r="A97" s="14"/>
      <c r="B97" s="19"/>
      <c r="C97" s="13"/>
      <c r="D97" s="13"/>
      <c r="E97" s="19"/>
      <c r="F97" s="19"/>
      <c r="G97" s="20"/>
      <c r="H97" s="10"/>
      <c r="I97" s="10"/>
      <c r="J97" s="11"/>
      <c r="K97" s="11"/>
      <c r="L97" s="11"/>
    </row>
    <row r="98" spans="1:12">
      <c r="A98" s="14"/>
      <c r="B98" s="19"/>
      <c r="C98" s="13"/>
      <c r="D98" s="13"/>
      <c r="E98" s="19"/>
      <c r="F98" s="19"/>
      <c r="G98" s="20"/>
      <c r="H98" s="10"/>
      <c r="I98" s="10"/>
      <c r="J98" s="11"/>
      <c r="K98" s="11"/>
      <c r="L98" s="11"/>
    </row>
    <row r="99" spans="1:12">
      <c r="A99" s="14"/>
      <c r="B99" s="19"/>
      <c r="C99" s="13"/>
      <c r="D99" s="13"/>
      <c r="E99" s="19"/>
      <c r="F99" s="19"/>
      <c r="G99" s="20"/>
      <c r="H99" s="10"/>
      <c r="I99" s="10"/>
      <c r="J99" s="11"/>
      <c r="K99" s="11"/>
      <c r="L99" s="11"/>
    </row>
    <row r="100" spans="1:12">
      <c r="A100" s="21"/>
      <c r="B100" s="23"/>
      <c r="C100" s="22"/>
      <c r="D100" s="22"/>
      <c r="E100" s="23"/>
      <c r="F100" s="23"/>
      <c r="G100" s="21"/>
      <c r="H100" s="10"/>
      <c r="I100" s="10"/>
      <c r="J100" s="11"/>
      <c r="K100" s="11"/>
      <c r="L100" s="11"/>
    </row>
    <row r="101" spans="1:12">
      <c r="A101" s="14"/>
      <c r="B101" s="19"/>
      <c r="C101" s="13"/>
      <c r="D101" s="13"/>
      <c r="E101" s="19"/>
      <c r="F101" s="19"/>
      <c r="G101" s="20"/>
      <c r="H101" s="10"/>
      <c r="I101" s="10"/>
      <c r="J101" s="11"/>
      <c r="K101" s="11"/>
      <c r="L101" s="11"/>
    </row>
    <row r="102" spans="1:12">
      <c r="A102" s="14"/>
      <c r="B102" s="19"/>
      <c r="C102" s="13"/>
      <c r="D102" s="13"/>
      <c r="E102" s="19"/>
      <c r="F102" s="19"/>
      <c r="G102" s="20"/>
      <c r="H102" s="10"/>
      <c r="I102" s="10"/>
      <c r="J102" s="11"/>
      <c r="K102" s="11"/>
      <c r="L102" s="11"/>
    </row>
    <row r="103" spans="1:12">
      <c r="A103" s="14"/>
      <c r="B103" s="19"/>
      <c r="C103" s="13"/>
      <c r="D103" s="13"/>
      <c r="E103" s="19"/>
      <c r="F103" s="19"/>
      <c r="G103" s="20"/>
      <c r="H103" s="10"/>
      <c r="I103" s="10"/>
      <c r="J103" s="11"/>
      <c r="K103" s="11"/>
      <c r="L103" s="11"/>
    </row>
    <row r="104" spans="1:12">
      <c r="A104" s="14"/>
      <c r="B104" s="19"/>
      <c r="C104" s="13"/>
      <c r="D104" s="13"/>
      <c r="E104" s="19"/>
      <c r="F104" s="19"/>
      <c r="G104" s="20"/>
      <c r="H104" s="10"/>
      <c r="I104" s="10"/>
      <c r="J104" s="11"/>
      <c r="K104" s="11"/>
      <c r="L104" s="11"/>
    </row>
    <row r="105" spans="1:12">
      <c r="A105" s="14"/>
      <c r="B105" s="19"/>
      <c r="C105" s="13"/>
      <c r="D105" s="13"/>
      <c r="E105" s="19"/>
      <c r="F105" s="19"/>
      <c r="G105" s="20"/>
      <c r="H105" s="10"/>
      <c r="I105" s="10"/>
      <c r="J105" s="11"/>
      <c r="K105" s="11"/>
      <c r="L105" s="11"/>
    </row>
    <row r="106" spans="1:12">
      <c r="A106" s="14"/>
      <c r="B106" s="19"/>
      <c r="C106" s="13"/>
      <c r="D106" s="13"/>
      <c r="E106" s="19"/>
      <c r="F106" s="19"/>
      <c r="G106" s="20"/>
      <c r="H106" s="10"/>
      <c r="I106" s="10"/>
      <c r="J106" s="11"/>
      <c r="K106" s="11"/>
      <c r="L106" s="11"/>
    </row>
    <row r="107" spans="1:12">
      <c r="A107" s="21"/>
      <c r="B107" s="23"/>
      <c r="C107" s="22"/>
      <c r="D107" s="22"/>
      <c r="E107" s="23"/>
      <c r="F107" s="23"/>
      <c r="G107" s="21"/>
      <c r="H107" s="10"/>
      <c r="I107" s="10"/>
      <c r="J107" s="11"/>
      <c r="K107" s="11"/>
      <c r="L107" s="11"/>
    </row>
    <row r="108" spans="1:12">
      <c r="A108" s="14"/>
      <c r="B108" s="19"/>
      <c r="C108" s="13"/>
      <c r="D108" s="13"/>
      <c r="E108" s="19"/>
      <c r="F108" s="19"/>
      <c r="G108" s="20"/>
      <c r="H108" s="10"/>
      <c r="I108" s="10"/>
      <c r="J108" s="11"/>
      <c r="K108" s="11"/>
      <c r="L108" s="11"/>
    </row>
    <row r="109" spans="1:12">
      <c r="A109" s="14"/>
      <c r="B109" s="19"/>
      <c r="C109" s="13"/>
      <c r="D109" s="13"/>
      <c r="E109" s="19"/>
      <c r="F109" s="19"/>
      <c r="G109" s="20"/>
      <c r="H109" s="10"/>
      <c r="I109" s="10"/>
      <c r="J109" s="11"/>
      <c r="K109" s="11"/>
      <c r="L109" s="11"/>
    </row>
    <row r="110" spans="1:12">
      <c r="A110" s="14"/>
      <c r="B110" s="19"/>
      <c r="C110" s="13"/>
      <c r="D110" s="13"/>
      <c r="E110" s="19"/>
      <c r="F110" s="19"/>
      <c r="G110" s="20"/>
      <c r="H110" s="10"/>
      <c r="I110" s="10"/>
      <c r="J110" s="11"/>
      <c r="K110" s="11"/>
      <c r="L110" s="11"/>
    </row>
    <row r="111" spans="1:12">
      <c r="A111" s="14"/>
      <c r="B111" s="19"/>
      <c r="C111" s="13"/>
      <c r="D111" s="13"/>
      <c r="E111" s="19"/>
      <c r="F111" s="19"/>
      <c r="G111" s="20"/>
      <c r="H111" s="10"/>
      <c r="I111" s="10"/>
      <c r="J111" s="11"/>
      <c r="K111" s="11"/>
      <c r="L111" s="11"/>
    </row>
    <row r="112" spans="1:12">
      <c r="A112" s="14"/>
      <c r="B112" s="19"/>
      <c r="C112" s="13"/>
      <c r="D112" s="13"/>
      <c r="E112" s="19"/>
      <c r="F112" s="19"/>
      <c r="G112" s="20"/>
      <c r="H112" s="10"/>
      <c r="I112" s="10"/>
      <c r="J112" s="11"/>
      <c r="K112" s="11"/>
      <c r="L112" s="11"/>
    </row>
    <row r="113" spans="1:12">
      <c r="A113" s="14"/>
      <c r="B113" s="19"/>
      <c r="C113" s="13"/>
      <c r="D113" s="13"/>
      <c r="E113" s="19"/>
      <c r="F113" s="19"/>
      <c r="G113" s="20"/>
      <c r="H113" s="10"/>
      <c r="I113" s="10"/>
      <c r="J113" s="11"/>
      <c r="K113" s="11"/>
      <c r="L113" s="11"/>
    </row>
    <row r="114" spans="1:12">
      <c r="A114" s="21"/>
      <c r="B114" s="23"/>
      <c r="C114" s="22"/>
      <c r="D114" s="22"/>
      <c r="E114" s="23"/>
      <c r="F114" s="23"/>
      <c r="G114" s="21"/>
      <c r="H114" s="10"/>
      <c r="I114" s="10"/>
      <c r="J114" s="11"/>
      <c r="K114" s="11"/>
      <c r="L114" s="11"/>
    </row>
    <row r="115" spans="1:12">
      <c r="A115" s="14"/>
      <c r="B115" s="19"/>
      <c r="C115" s="13"/>
      <c r="D115" s="13"/>
      <c r="E115" s="19"/>
      <c r="F115" s="19"/>
      <c r="G115" s="20"/>
      <c r="H115" s="10"/>
      <c r="I115" s="10"/>
      <c r="J115" s="11"/>
      <c r="K115" s="11"/>
      <c r="L115" s="11"/>
    </row>
    <row r="116" spans="1:12">
      <c r="A116" s="14"/>
      <c r="B116" s="19"/>
      <c r="C116" s="13"/>
      <c r="D116" s="13"/>
      <c r="E116" s="19"/>
      <c r="F116" s="19"/>
      <c r="G116" s="20"/>
      <c r="H116" s="10"/>
      <c r="I116" s="10"/>
      <c r="J116" s="11"/>
      <c r="K116" s="11"/>
      <c r="L116" s="11"/>
    </row>
    <row r="117" spans="1:12">
      <c r="A117" s="14"/>
      <c r="B117" s="19"/>
      <c r="C117" s="13"/>
      <c r="D117" s="13"/>
      <c r="E117" s="19"/>
      <c r="F117" s="19"/>
      <c r="G117" s="20"/>
      <c r="H117" s="10"/>
      <c r="I117" s="10"/>
      <c r="J117" s="11"/>
      <c r="K117" s="11"/>
      <c r="L117" s="11"/>
    </row>
    <row r="118" spans="1:12">
      <c r="A118" s="14"/>
      <c r="B118" s="19"/>
      <c r="C118" s="13"/>
      <c r="D118" s="13"/>
      <c r="E118" s="19"/>
      <c r="F118" s="19"/>
      <c r="G118" s="20"/>
      <c r="H118" s="10"/>
      <c r="I118" s="10"/>
      <c r="J118" s="11"/>
      <c r="K118" s="11"/>
      <c r="L118" s="11"/>
    </row>
    <row r="119" spans="1:12">
      <c r="A119" s="14"/>
      <c r="B119" s="19"/>
      <c r="C119" s="13"/>
      <c r="D119" s="13"/>
      <c r="E119" s="19"/>
      <c r="F119" s="19"/>
      <c r="G119" s="20"/>
      <c r="H119" s="10"/>
      <c r="I119" s="10"/>
      <c r="J119" s="11"/>
      <c r="K119" s="11"/>
      <c r="L119" s="11"/>
    </row>
    <row r="120" spans="1:12">
      <c r="A120" s="14"/>
      <c r="B120" s="19"/>
      <c r="C120" s="13"/>
      <c r="D120" s="13"/>
      <c r="E120" s="19"/>
      <c r="F120" s="19"/>
      <c r="G120" s="20"/>
      <c r="H120" s="10"/>
      <c r="I120" s="10"/>
      <c r="J120" s="11"/>
      <c r="K120" s="11"/>
      <c r="L120" s="11"/>
    </row>
    <row r="121" spans="1:12">
      <c r="A121" s="21"/>
      <c r="B121" s="23"/>
      <c r="C121" s="22"/>
      <c r="D121" s="22"/>
      <c r="E121" s="23"/>
      <c r="F121" s="23"/>
      <c r="G121" s="21"/>
      <c r="H121" s="10"/>
      <c r="I121" s="10"/>
      <c r="J121" s="11"/>
      <c r="K121" s="11"/>
      <c r="L121" s="11"/>
    </row>
    <row r="122" spans="1:12">
      <c r="A122" s="14"/>
      <c r="B122" s="19"/>
      <c r="C122" s="13"/>
      <c r="D122" s="13"/>
      <c r="E122" s="19"/>
      <c r="F122" s="19"/>
      <c r="G122" s="20"/>
      <c r="H122" s="10"/>
      <c r="I122" s="10"/>
      <c r="J122" s="11"/>
      <c r="K122" s="11"/>
      <c r="L122" s="11"/>
    </row>
    <row r="123" spans="1:12">
      <c r="A123" s="14"/>
      <c r="B123" s="19"/>
      <c r="C123" s="13"/>
      <c r="D123" s="13"/>
      <c r="E123" s="19"/>
      <c r="F123" s="19"/>
      <c r="G123" s="20"/>
      <c r="H123" s="10"/>
      <c r="I123" s="10"/>
      <c r="J123" s="11"/>
      <c r="K123" s="11"/>
      <c r="L123" s="11"/>
    </row>
    <row r="124" spans="1:12">
      <c r="A124" s="14"/>
      <c r="B124" s="19"/>
      <c r="C124" s="13"/>
      <c r="D124" s="13"/>
      <c r="E124" s="19"/>
      <c r="F124" s="19"/>
      <c r="G124" s="20"/>
      <c r="H124" s="10"/>
      <c r="I124" s="10"/>
      <c r="J124" s="11"/>
      <c r="K124" s="11"/>
      <c r="L124" s="11"/>
    </row>
    <row r="125" spans="1:12">
      <c r="A125" s="14"/>
      <c r="B125" s="19"/>
      <c r="C125" s="13"/>
      <c r="D125" s="13"/>
      <c r="E125" s="19"/>
      <c r="F125" s="19"/>
      <c r="G125" s="20"/>
      <c r="H125" s="10"/>
      <c r="I125" s="10"/>
      <c r="J125" s="11"/>
      <c r="K125" s="11"/>
      <c r="L125" s="11"/>
    </row>
    <row r="126" spans="1:12">
      <c r="A126" s="14"/>
      <c r="B126" s="19"/>
      <c r="C126" s="13"/>
      <c r="D126" s="13"/>
      <c r="E126" s="19"/>
      <c r="F126" s="19"/>
      <c r="G126" s="20"/>
      <c r="H126" s="10"/>
      <c r="I126" s="10"/>
      <c r="J126" s="11"/>
      <c r="K126" s="11"/>
      <c r="L126" s="11"/>
    </row>
    <row r="127" spans="1:12">
      <c r="A127" s="14"/>
      <c r="B127" s="19"/>
      <c r="C127" s="13"/>
      <c r="D127" s="13"/>
      <c r="E127" s="19"/>
      <c r="F127" s="19"/>
      <c r="G127" s="20"/>
      <c r="H127" s="10"/>
      <c r="I127" s="10"/>
      <c r="J127" s="11"/>
      <c r="K127" s="11"/>
      <c r="L127" s="11"/>
    </row>
    <row r="128" spans="1:12">
      <c r="A128" s="21"/>
      <c r="B128" s="23"/>
      <c r="C128" s="22"/>
      <c r="D128" s="22"/>
      <c r="E128" s="23"/>
      <c r="F128" s="23"/>
      <c r="G128" s="21"/>
      <c r="H128" s="10"/>
      <c r="I128" s="10"/>
      <c r="J128" s="11"/>
      <c r="K128" s="11"/>
      <c r="L128" s="11"/>
    </row>
    <row r="129" spans="8:12">
      <c r="H129" s="10"/>
      <c r="I129" s="10"/>
      <c r="J129" s="11"/>
      <c r="K129" s="11"/>
      <c r="L129" s="11"/>
    </row>
    <row r="130" spans="8:12">
      <c r="H130" s="10"/>
      <c r="I130" s="10"/>
      <c r="J130" s="11"/>
      <c r="K130" s="11"/>
      <c r="L130" s="11"/>
    </row>
    <row r="131" spans="8:12">
      <c r="H131" s="10"/>
      <c r="I131" s="10"/>
      <c r="J131" s="11"/>
      <c r="K131" s="11"/>
      <c r="L131" s="11"/>
    </row>
    <row r="132" spans="8:12">
      <c r="H132" s="10"/>
      <c r="I132" s="10"/>
      <c r="J132" s="11"/>
      <c r="K132" s="11"/>
      <c r="L132" s="11"/>
    </row>
  </sheetData>
  <printOptions horizontalCentered="1"/>
  <pageMargins left="0.7" right="0.7" top="0.75" bottom="0.75" header="0.3" footer="0.3"/>
  <pageSetup orientation="portrait" r:id="rId1"/>
  <headerFooter>
    <oddHeader>&amp;L&amp;"Abadi MT Condensed Light"&amp;11&amp;KC0392B Classification | Internal</oddHeader>
    <oddFooter>&amp;L&amp;"Abadi MT Condensed Light"&amp;11&amp;KC0392B Classification | 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9EF32-CC02-4B9F-AA3B-B4ED5BA72E50}">
  <dimension ref="A1:O19"/>
  <sheetViews>
    <sheetView topLeftCell="A3" workbookViewId="0">
      <selection activeCell="C8" sqref="C8:C9"/>
    </sheetView>
  </sheetViews>
  <sheetFormatPr defaultRowHeight="14.5"/>
  <cols>
    <col min="1" max="2" width="10.08984375" bestFit="1" customWidth="1"/>
  </cols>
  <sheetData>
    <row r="1" spans="1:15">
      <c r="A1" t="s">
        <v>16</v>
      </c>
    </row>
    <row r="2" spans="1:15">
      <c r="A2" t="s">
        <v>17</v>
      </c>
      <c r="C2" t="s">
        <v>22</v>
      </c>
      <c r="O2" t="s">
        <v>35</v>
      </c>
    </row>
    <row r="3" spans="1:15">
      <c r="A3" s="12" t="s">
        <v>18</v>
      </c>
      <c r="B3" s="12" t="s">
        <v>19</v>
      </c>
      <c r="C3" s="12" t="s">
        <v>58</v>
      </c>
      <c r="I3" t="s">
        <v>31</v>
      </c>
    </row>
    <row r="4" spans="1:15">
      <c r="A4" s="13">
        <v>32874</v>
      </c>
      <c r="B4" s="13">
        <v>42849</v>
      </c>
      <c r="C4" s="14">
        <v>10</v>
      </c>
      <c r="I4" t="s">
        <v>23</v>
      </c>
      <c r="J4" t="s">
        <v>24</v>
      </c>
    </row>
    <row r="5" spans="1:15">
      <c r="A5" s="13">
        <v>42850</v>
      </c>
      <c r="B5" s="13">
        <v>43207</v>
      </c>
      <c r="C5" s="14">
        <v>9</v>
      </c>
      <c r="I5" t="s">
        <v>25</v>
      </c>
      <c r="J5" t="s">
        <v>26</v>
      </c>
    </row>
    <row r="6" spans="1:15">
      <c r="A6" s="13">
        <v>43208</v>
      </c>
      <c r="B6" s="13">
        <v>43577</v>
      </c>
      <c r="C6" s="14">
        <v>10</v>
      </c>
    </row>
    <row r="7" spans="1:15">
      <c r="A7" s="13">
        <v>43578</v>
      </c>
      <c r="B7" s="13">
        <v>43942</v>
      </c>
      <c r="C7" s="14">
        <v>9</v>
      </c>
      <c r="I7" t="s">
        <v>27</v>
      </c>
    </row>
    <row r="8" spans="1:15">
      <c r="A8" s="13">
        <v>43943</v>
      </c>
      <c r="B8" s="13">
        <v>44290</v>
      </c>
      <c r="C8" s="14">
        <v>8</v>
      </c>
      <c r="I8" t="s">
        <v>23</v>
      </c>
      <c r="J8" t="s">
        <v>26</v>
      </c>
    </row>
    <row r="9" spans="1:15">
      <c r="A9" s="13">
        <v>44291</v>
      </c>
      <c r="B9" s="13">
        <v>44651</v>
      </c>
      <c r="C9" s="14">
        <v>8</v>
      </c>
      <c r="I9" t="s">
        <v>29</v>
      </c>
      <c r="J9" t="s">
        <v>24</v>
      </c>
    </row>
    <row r="10" spans="1:15">
      <c r="A10" s="13">
        <v>44652</v>
      </c>
      <c r="B10" s="14" t="s">
        <v>20</v>
      </c>
      <c r="C10" s="14">
        <v>9</v>
      </c>
      <c r="I10" t="s">
        <v>28</v>
      </c>
      <c r="J10" t="s">
        <v>26</v>
      </c>
    </row>
    <row r="11" spans="1:15">
      <c r="I11" t="s">
        <v>28</v>
      </c>
      <c r="J11" t="s">
        <v>24</v>
      </c>
    </row>
    <row r="12" spans="1:15">
      <c r="I12" t="s">
        <v>30</v>
      </c>
      <c r="J12" t="s">
        <v>24</v>
      </c>
    </row>
    <row r="14" spans="1:15">
      <c r="I14" t="s">
        <v>32</v>
      </c>
    </row>
    <row r="15" spans="1:15">
      <c r="I15" t="s">
        <v>33</v>
      </c>
      <c r="J15">
        <v>10000</v>
      </c>
    </row>
    <row r="16" spans="1:15">
      <c r="I16" t="s">
        <v>34</v>
      </c>
      <c r="J16">
        <v>-10000</v>
      </c>
    </row>
    <row r="17" spans="9:10">
      <c r="I17" t="s">
        <v>34</v>
      </c>
      <c r="J17">
        <v>10000</v>
      </c>
    </row>
    <row r="18" spans="9:10">
      <c r="I18" t="s">
        <v>28</v>
      </c>
      <c r="J18">
        <v>-700</v>
      </c>
    </row>
    <row r="19" spans="9:10">
      <c r="I19" t="s">
        <v>30</v>
      </c>
      <c r="J19">
        <v>-9300</v>
      </c>
    </row>
  </sheetData>
  <printOptions horizontalCentered="1"/>
  <pageMargins left="0.7" right="0.7" top="0.75" bottom="0.75" header="0.3" footer="0.3"/>
  <pageSetup orientation="portrait" r:id="rId1"/>
  <headerFooter>
    <oddHeader>&amp;L&amp;"Abadi MT Condensed Light"&amp;11&amp;KC0392B Classification | Internal</oddHeader>
    <oddFooter>&amp;L&amp;"Abadi MT Condensed Light"&amp;11&amp;KC0392B Classification | 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847DA-AA75-4375-A8F6-3F09282351B0}">
  <dimension ref="A1"/>
  <sheetViews>
    <sheetView workbookViewId="0">
      <selection activeCell="A2" sqref="A2"/>
    </sheetView>
  </sheetViews>
  <sheetFormatPr defaultRowHeight="14.5"/>
  <sheetData>
    <row r="1" spans="1:1">
      <c r="A1" t="s">
        <v>60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1B989-4C36-43B1-8E4B-ED3E8E54753E}">
  <dimension ref="A1:E12"/>
  <sheetViews>
    <sheetView zoomScaleNormal="100" workbookViewId="0">
      <selection activeCell="B4" sqref="B4"/>
    </sheetView>
  </sheetViews>
  <sheetFormatPr defaultRowHeight="14.5"/>
  <cols>
    <col min="1" max="1" width="5.6328125" bestFit="1" customWidth="1"/>
    <col min="2" max="2" width="74.08984375" customWidth="1"/>
    <col min="3" max="3" width="64.54296875" customWidth="1"/>
  </cols>
  <sheetData>
    <row r="1" spans="1:5">
      <c r="A1" s="6" t="s">
        <v>36</v>
      </c>
      <c r="B1" s="1" t="s">
        <v>37</v>
      </c>
      <c r="C1" s="1" t="s">
        <v>47</v>
      </c>
      <c r="D1" t="s">
        <v>71</v>
      </c>
      <c r="E1" t="s">
        <v>74</v>
      </c>
    </row>
    <row r="2" spans="1:5" s="11" customFormat="1" ht="29">
      <c r="A2" s="32">
        <v>1</v>
      </c>
      <c r="B2" s="33" t="s">
        <v>48</v>
      </c>
      <c r="C2" s="34" t="s">
        <v>49</v>
      </c>
      <c r="D2" s="11">
        <v>2</v>
      </c>
      <c r="E2" s="11" t="s">
        <v>75</v>
      </c>
    </row>
    <row r="3" spans="1:5" s="31" customFormat="1" ht="29">
      <c r="A3" s="28">
        <v>2</v>
      </c>
      <c r="B3" s="29" t="s">
        <v>43</v>
      </c>
      <c r="C3" s="30" t="s">
        <v>50</v>
      </c>
      <c r="D3" s="31">
        <v>1</v>
      </c>
      <c r="E3" s="31" t="s">
        <v>76</v>
      </c>
    </row>
    <row r="4" spans="1:5" ht="29">
      <c r="A4" s="7">
        <v>3</v>
      </c>
      <c r="B4" s="3" t="s">
        <v>44</v>
      </c>
      <c r="C4" s="5" t="s">
        <v>51</v>
      </c>
      <c r="D4">
        <v>1</v>
      </c>
      <c r="E4" t="s">
        <v>77</v>
      </c>
    </row>
    <row r="5" spans="1:5">
      <c r="A5" s="7">
        <v>4</v>
      </c>
      <c r="B5" s="3" t="s">
        <v>45</v>
      </c>
      <c r="C5" s="4" t="s">
        <v>46</v>
      </c>
      <c r="D5">
        <v>2</v>
      </c>
      <c r="E5" t="s">
        <v>76</v>
      </c>
    </row>
    <row r="6" spans="1:5" ht="29">
      <c r="A6" s="35">
        <v>5</v>
      </c>
      <c r="B6" s="26" t="s">
        <v>38</v>
      </c>
      <c r="C6" s="27" t="s">
        <v>70</v>
      </c>
      <c r="D6">
        <v>1</v>
      </c>
      <c r="E6" t="s">
        <v>75</v>
      </c>
    </row>
    <row r="7" spans="1:5" ht="29">
      <c r="A7" s="7">
        <v>6</v>
      </c>
      <c r="B7" s="3" t="s">
        <v>39</v>
      </c>
      <c r="C7" s="4" t="s">
        <v>52</v>
      </c>
      <c r="D7">
        <v>3</v>
      </c>
      <c r="E7" t="s">
        <v>75</v>
      </c>
    </row>
    <row r="8" spans="1:5">
      <c r="A8" s="7">
        <v>7</v>
      </c>
      <c r="B8" s="3" t="s">
        <v>40</v>
      </c>
      <c r="C8" s="4" t="s">
        <v>53</v>
      </c>
      <c r="D8">
        <v>4</v>
      </c>
      <c r="E8" t="s">
        <v>78</v>
      </c>
    </row>
    <row r="9" spans="1:5" ht="29">
      <c r="A9" s="7">
        <v>8</v>
      </c>
      <c r="B9" s="3" t="s">
        <v>41</v>
      </c>
      <c r="C9" s="5" t="s">
        <v>54</v>
      </c>
      <c r="D9">
        <v>1</v>
      </c>
      <c r="E9" t="s">
        <v>75</v>
      </c>
    </row>
    <row r="10" spans="1:5">
      <c r="A10" s="7">
        <v>9</v>
      </c>
      <c r="B10" s="26" t="s">
        <v>42</v>
      </c>
      <c r="C10" s="27" t="s">
        <v>72</v>
      </c>
      <c r="D10">
        <v>0</v>
      </c>
      <c r="E10" t="s">
        <v>78</v>
      </c>
    </row>
    <row r="11" spans="1:5">
      <c r="A11" s="7">
        <v>10</v>
      </c>
      <c r="B11" s="3" t="s">
        <v>68</v>
      </c>
      <c r="C11" s="4" t="s">
        <v>69</v>
      </c>
      <c r="D11">
        <v>1</v>
      </c>
      <c r="E11" t="s">
        <v>75</v>
      </c>
    </row>
    <row r="12" spans="1:5">
      <c r="A12" s="7">
        <v>11</v>
      </c>
      <c r="B12" s="3" t="s">
        <v>73</v>
      </c>
      <c r="C12" s="4" t="s">
        <v>79</v>
      </c>
      <c r="E12" t="s">
        <v>75</v>
      </c>
    </row>
  </sheetData>
  <printOptions horizontalCentered="1"/>
  <pageMargins left="0.7" right="0.7" top="0.75" bottom="0.75" header="0.3" footer="0.3"/>
  <pageSetup orientation="portrait" r:id="rId1"/>
  <headerFooter>
    <oddHeader>&amp;L&amp;"Abadi MT Condensed Light"&amp;11&amp;KC0392B Classification | Internal</oddHeader>
    <oddFooter>&amp;L&amp;"Abadi MT Condensed Light"&amp;11&amp;KC0392B Classification | Internal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D0090-9A56-4F2B-86D6-FA869C6CD4E3}">
  <dimension ref="A1:D28"/>
  <sheetViews>
    <sheetView workbookViewId="0">
      <selection activeCell="C2" sqref="C2"/>
    </sheetView>
  </sheetViews>
  <sheetFormatPr defaultRowHeight="14.5"/>
  <cols>
    <col min="1" max="1" width="52.6328125" customWidth="1"/>
    <col min="2" max="2" width="74.453125" customWidth="1"/>
  </cols>
  <sheetData>
    <row r="1" spans="1:4">
      <c r="A1" s="12" t="s">
        <v>80</v>
      </c>
      <c r="B1" s="12" t="s">
        <v>81</v>
      </c>
      <c r="C1" s="12" t="s">
        <v>83</v>
      </c>
    </row>
    <row r="2" spans="1:4" ht="174">
      <c r="A2" s="36" t="s">
        <v>93</v>
      </c>
      <c r="B2" s="37" t="s">
        <v>82</v>
      </c>
      <c r="C2" s="38">
        <v>9</v>
      </c>
    </row>
    <row r="3" spans="1:4" ht="145">
      <c r="A3" s="39" t="s">
        <v>94</v>
      </c>
      <c r="B3" s="41" t="s">
        <v>84</v>
      </c>
      <c r="C3" s="38">
        <v>16</v>
      </c>
    </row>
    <row r="4" spans="1:4" ht="159.5">
      <c r="A4" s="39" t="s">
        <v>86</v>
      </c>
      <c r="B4" s="37" t="s">
        <v>85</v>
      </c>
      <c r="C4" s="40">
        <v>1492</v>
      </c>
    </row>
    <row r="5" spans="1:4" ht="130.5">
      <c r="A5" s="39" t="s">
        <v>90</v>
      </c>
      <c r="B5" s="39" t="s">
        <v>87</v>
      </c>
      <c r="C5" s="40">
        <v>9</v>
      </c>
      <c r="D5" t="s">
        <v>104</v>
      </c>
    </row>
    <row r="6" spans="1:4">
      <c r="A6" s="39" t="s">
        <v>88</v>
      </c>
      <c r="B6" s="39" t="s">
        <v>89</v>
      </c>
      <c r="C6" s="40">
        <v>80</v>
      </c>
    </row>
    <row r="7" spans="1:4" ht="203">
      <c r="A7" s="39" t="s">
        <v>91</v>
      </c>
      <c r="B7" s="39" t="s">
        <v>92</v>
      </c>
      <c r="C7" s="40">
        <v>14</v>
      </c>
    </row>
    <row r="8" spans="1:4" ht="87">
      <c r="A8" s="42" t="s">
        <v>95</v>
      </c>
      <c r="B8" s="3" t="s">
        <v>96</v>
      </c>
      <c r="C8" s="40"/>
    </row>
    <row r="9" spans="1:4" ht="29">
      <c r="A9" s="42" t="s">
        <v>99</v>
      </c>
      <c r="B9" s="42" t="s">
        <v>100</v>
      </c>
      <c r="C9" s="40"/>
    </row>
    <row r="10" spans="1:4">
      <c r="A10" t="s">
        <v>73</v>
      </c>
      <c r="C10" s="40"/>
    </row>
    <row r="11" spans="1:4" ht="43.5">
      <c r="A11" s="43" t="s">
        <v>44</v>
      </c>
      <c r="C11" s="40"/>
    </row>
    <row r="12" spans="1:4" ht="87">
      <c r="A12" s="43" t="s">
        <v>102</v>
      </c>
      <c r="B12" s="3" t="s">
        <v>101</v>
      </c>
      <c r="C12" s="40">
        <v>6</v>
      </c>
    </row>
    <row r="13" spans="1:4">
      <c r="A13" s="43" t="s">
        <v>103</v>
      </c>
      <c r="C13" s="40"/>
      <c r="D13" t="s">
        <v>105</v>
      </c>
    </row>
    <row r="14" spans="1:4">
      <c r="C14" s="40"/>
    </row>
    <row r="15" spans="1:4">
      <c r="C15" s="40"/>
    </row>
    <row r="16" spans="1:4">
      <c r="C16" s="40"/>
    </row>
    <row r="17" spans="3:3">
      <c r="C17" s="40"/>
    </row>
    <row r="18" spans="3:3">
      <c r="C18" s="40"/>
    </row>
    <row r="19" spans="3:3">
      <c r="C19" s="40"/>
    </row>
    <row r="20" spans="3:3">
      <c r="C20" s="40"/>
    </row>
    <row r="21" spans="3:3">
      <c r="C21" s="40"/>
    </row>
    <row r="22" spans="3:3">
      <c r="C22" s="40"/>
    </row>
    <row r="23" spans="3:3">
      <c r="C23" s="40"/>
    </row>
    <row r="24" spans="3:3">
      <c r="C24" s="40"/>
    </row>
    <row r="25" spans="3:3">
      <c r="C25" s="40"/>
    </row>
    <row r="26" spans="3:3">
      <c r="C26" s="40"/>
    </row>
    <row r="27" spans="3:3">
      <c r="C27" s="40"/>
    </row>
    <row r="28" spans="3:3">
      <c r="C28" s="4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22C5F-D002-4E1E-86A7-63C4E7F1A7D0}">
  <dimension ref="D2:H14"/>
  <sheetViews>
    <sheetView workbookViewId="0">
      <selection activeCell="G7" sqref="G7"/>
    </sheetView>
  </sheetViews>
  <sheetFormatPr defaultRowHeight="14.5"/>
  <cols>
    <col min="7" max="7" width="8.1796875" customWidth="1"/>
  </cols>
  <sheetData>
    <row r="2" spans="4:8">
      <c r="E2">
        <v>96294.5</v>
      </c>
      <c r="G2" s="1"/>
      <c r="H2" s="1"/>
    </row>
    <row r="3" spans="4:8">
      <c r="E3">
        <v>15028.02</v>
      </c>
      <c r="G3" s="44"/>
      <c r="H3" s="7"/>
    </row>
    <row r="4" spans="4:8">
      <c r="D4" t="s">
        <v>98</v>
      </c>
      <c r="E4">
        <f>SUM(E2:E3)</f>
        <v>111322.52</v>
      </c>
      <c r="G4" s="43"/>
      <c r="H4" s="7"/>
    </row>
    <row r="5" spans="4:8">
      <c r="D5" t="s">
        <v>97</v>
      </c>
      <c r="E5">
        <v>130741.17</v>
      </c>
      <c r="G5" s="43"/>
      <c r="H5" s="45"/>
    </row>
    <row r="6" spans="4:8">
      <c r="E6">
        <f>E5-E4</f>
        <v>19418.649999999994</v>
      </c>
      <c r="G6" s="43"/>
      <c r="H6" s="45"/>
    </row>
    <row r="7" spans="4:8">
      <c r="G7" s="43"/>
      <c r="H7" s="45"/>
    </row>
    <row r="8" spans="4:8">
      <c r="G8" s="43"/>
      <c r="H8" s="45"/>
    </row>
    <row r="9" spans="4:8">
      <c r="G9" s="43"/>
      <c r="H9" s="45"/>
    </row>
    <row r="10" spans="4:8">
      <c r="G10" s="43"/>
      <c r="H10" s="45"/>
    </row>
    <row r="11" spans="4:8">
      <c r="H11" s="45"/>
    </row>
    <row r="12" spans="4:8">
      <c r="G12" s="43"/>
      <c r="H12" s="45"/>
    </row>
    <row r="13" spans="4:8">
      <c r="G13" s="43"/>
      <c r="H13" s="45"/>
    </row>
    <row r="14" spans="4:8">
      <c r="G14" s="43"/>
      <c r="H14" s="4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Klassify>
  <SNO>1</SNO>
  <KDate>2024-04-11 16:52:52</KDate>
  <Classification>Internal</Classification>
  <Subclassification/>
  <HostName>FGLAP-HO-VIK056</HostName>
  <Domain_User>FGI/1138257</Domain_User>
  <IPAdd>192.168.1.9</IPAdd>
  <FilePath>Book1</FilePath>
  <KID>703217490A52638484511726716431</KID>
  <UniqueName/>
  <Suggested/>
  <Justification/>
</Klassify>
</file>

<file path=customXml/itemProps1.xml><?xml version="1.0" encoding="utf-8"?>
<ds:datastoreItem xmlns:ds="http://schemas.openxmlformats.org/officeDocument/2006/customXml" ds:itemID="{94EB6967-73CC-41FB-A19A-BC3D8D6B79C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Calculator (2)</vt:lpstr>
      <vt:lpstr>Sheet1</vt:lpstr>
      <vt:lpstr>Calculator</vt:lpstr>
      <vt:lpstr>Interest Rates</vt:lpstr>
      <vt:lpstr>Products</vt:lpstr>
      <vt:lpstr>Issues</vt:lpstr>
      <vt:lpstr>Issue Bifurcation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TAKSH B. SHARMA I IT I VIKHROLI (HO)</dc:creator>
  <cp:lastModifiedBy>TAKSH B. SHARMA I IT I VIKHROLI (HO)</cp:lastModifiedBy>
  <dcterms:created xsi:type="dcterms:W3CDTF">2024-04-11T09:40:50Z</dcterms:created>
  <dcterms:modified xsi:type="dcterms:W3CDTF">2024-10-22T07:37:02Z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19e5334-cbe4-46f0-9b1f-d5857e5791fd_Enabled">
    <vt:lpwstr>true</vt:lpwstr>
  </property>
  <property fmtid="{D5CDD505-2E9C-101B-9397-08002B2CF9AE}" pid="3" name="MSIP_Label_319e5334-cbe4-46f0-9b1f-d5857e5791fd_SetDate">
    <vt:lpwstr>2024-04-11T11:22:50Z</vt:lpwstr>
  </property>
  <property fmtid="{D5CDD505-2E9C-101B-9397-08002B2CF9AE}" pid="4" name="MSIP_Label_319e5334-cbe4-46f0-9b1f-d5857e5791fd_Method">
    <vt:lpwstr>Standard</vt:lpwstr>
  </property>
  <property fmtid="{D5CDD505-2E9C-101B-9397-08002B2CF9AE}" pid="5" name="MSIP_Label_319e5334-cbe4-46f0-9b1f-d5857e5791fd_Name">
    <vt:lpwstr>319e5334-cbe4-46f0-9b1f-d5857e5791fd</vt:lpwstr>
  </property>
  <property fmtid="{D5CDD505-2E9C-101B-9397-08002B2CF9AE}" pid="6" name="MSIP_Label_319e5334-cbe4-46f0-9b1f-d5857e5791fd_SiteId">
    <vt:lpwstr>6358dbdd-28c2-46d1-a747-7142dbbf6906</vt:lpwstr>
  </property>
  <property fmtid="{D5CDD505-2E9C-101B-9397-08002B2CF9AE}" pid="7" name="MSIP_Label_319e5334-cbe4-46f0-9b1f-d5857e5791fd_ActionId">
    <vt:lpwstr>4d502b94-bacf-45cc-982a-ef80bff75840</vt:lpwstr>
  </property>
  <property fmtid="{D5CDD505-2E9C-101B-9397-08002B2CF9AE}" pid="8" name="MSIP_Label_319e5334-cbe4-46f0-9b1f-d5857e5791fd_ContentBits">
    <vt:lpwstr>0</vt:lpwstr>
  </property>
  <property fmtid="{D5CDD505-2E9C-101B-9397-08002B2CF9AE}" pid="9" name="Classification">
    <vt:lpwstr>Internal</vt:lpwstr>
  </property>
  <property fmtid="{D5CDD505-2E9C-101B-9397-08002B2CF9AE}" pid="10" name="Rules">
    <vt:lpwstr/>
  </property>
  <property fmtid="{D5CDD505-2E9C-101B-9397-08002B2CF9AE}" pid="11" name="KID">
    <vt:lpwstr>703217490A52638484511726716431</vt:lpwstr>
  </property>
</Properties>
</file>