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Research data/2024/Steel-flows/"/>
    </mc:Choice>
  </mc:AlternateContent>
  <xr:revisionPtr revIDLastSave="0" documentId="13_ncr:1_{42AB23A3-863C-234B-9088-388ECF339CBF}" xr6:coauthVersionLast="47" xr6:coauthVersionMax="47" xr10:uidLastSave="{00000000-0000-0000-0000-000000000000}"/>
  <bookViews>
    <workbookView xWindow="0" yWindow="500" windowWidth="38400" windowHeight="21100" firstSheet="11" activeTab="30" xr2:uid="{95929309-E14E-F341-94AB-0DA32D6E9E75}"/>
  </bookViews>
  <sheets>
    <sheet name="list" sheetId="44" r:id="rId1"/>
    <sheet name="parameters" sheetId="3" r:id="rId2"/>
    <sheet name="data" sheetId="49" r:id="rId3"/>
    <sheet name="China" sheetId="19" r:id="rId4"/>
    <sheet name="India" sheetId="20" r:id="rId5"/>
    <sheet name="Japan" sheetId="17" r:id="rId6"/>
    <sheet name="United States" sheetId="11" r:id="rId7"/>
    <sheet name="Russia" sheetId="21" r:id="rId8"/>
    <sheet name="South Korea" sheetId="22" r:id="rId9"/>
    <sheet name="Germany" sheetId="23" r:id="rId10"/>
    <sheet name="Türkiye" sheetId="24" r:id="rId11"/>
    <sheet name="Brazil" sheetId="14" r:id="rId12"/>
    <sheet name="Iran" sheetId="15" r:id="rId13"/>
    <sheet name="Italy" sheetId="26" r:id="rId14"/>
    <sheet name="Ukraine" sheetId="27" r:id="rId15"/>
    <sheet name="Mexico" sheetId="28" r:id="rId16"/>
    <sheet name="Vietnam" sheetId="29" r:id="rId17"/>
    <sheet name="France" sheetId="30" r:id="rId18"/>
    <sheet name="Spain" sheetId="31" r:id="rId19"/>
    <sheet name="Canada" sheetId="32" r:id="rId20"/>
    <sheet name="Indonesia" sheetId="18" r:id="rId21"/>
    <sheet name="Poland" sheetId="33" r:id="rId22"/>
    <sheet name="Egypt" sheetId="34" r:id="rId23"/>
    <sheet name="Saudi Arabia" sheetId="35" r:id="rId24"/>
    <sheet name="Austria" sheetId="36" r:id="rId25"/>
    <sheet name="Belgium" sheetId="37" r:id="rId26"/>
    <sheet name="United Kingdom" sheetId="38" r:id="rId27"/>
    <sheet name="Netherlands" sheetId="39" r:id="rId28"/>
    <sheet name="Australia" sheetId="16" r:id="rId29"/>
    <sheet name="South Africa" sheetId="40" r:id="rId30"/>
    <sheet name="Malaysia" sheetId="41" r:id="rId31"/>
    <sheet name="Thailand" sheetId="42" r:id="rId32"/>
    <sheet name="Sweden" sheetId="43" r:id="rId33"/>
  </sheets>
  <externalReferences>
    <externalReference r:id="rId34"/>
    <externalReference r:id="rId35"/>
  </externalReferences>
  <definedNames>
    <definedName name="solver_eng" localSheetId="3" hidden="1">1</definedName>
    <definedName name="solver_lin" localSheetId="3" hidden="1">2</definedName>
    <definedName name="solver_neg" localSheetId="3" hidden="1">1</definedName>
    <definedName name="solver_num" localSheetId="3" hidden="1">0</definedName>
    <definedName name="solver_opt" localSheetId="3" hidden="1">China!$F$5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" i="41" l="1"/>
  <c r="J18" i="41"/>
  <c r="I18" i="18"/>
  <c r="J18" i="18" s="1"/>
  <c r="I18" i="29"/>
  <c r="J18" i="29" s="1"/>
  <c r="I18" i="15"/>
  <c r="J18" i="15" s="1"/>
  <c r="I18" i="20"/>
  <c r="J18" i="20" s="1"/>
  <c r="AA33" i="49" l="1"/>
  <c r="Z33" i="49"/>
  <c r="Y33" i="49"/>
  <c r="X33" i="49"/>
  <c r="W33" i="49"/>
  <c r="V33" i="49"/>
  <c r="U33" i="49"/>
  <c r="T33" i="49"/>
  <c r="S33" i="49"/>
  <c r="R33" i="49"/>
  <c r="Q33" i="49"/>
  <c r="P33" i="49"/>
  <c r="O33" i="49"/>
  <c r="N33" i="49"/>
  <c r="M33" i="49"/>
  <c r="L33" i="49"/>
  <c r="K33" i="49"/>
  <c r="I33" i="49"/>
  <c r="H33" i="49"/>
  <c r="F33" i="49"/>
  <c r="E33" i="49"/>
  <c r="C32" i="49"/>
  <c r="Q32" i="49" l="1"/>
  <c r="Q31" i="49"/>
  <c r="Q30" i="49"/>
  <c r="Q29" i="49"/>
  <c r="Q28" i="49"/>
  <c r="Q27" i="49"/>
  <c r="Q26" i="49"/>
  <c r="Q25" i="49"/>
  <c r="Q24" i="49"/>
  <c r="Q23" i="49"/>
  <c r="Q22" i="49"/>
  <c r="Q21" i="49"/>
  <c r="Q20" i="49"/>
  <c r="Q19" i="49"/>
  <c r="Q18" i="49"/>
  <c r="Q17" i="49"/>
  <c r="Q16" i="49"/>
  <c r="Q15" i="49"/>
  <c r="Q14" i="49"/>
  <c r="Q13" i="49"/>
  <c r="Q12" i="49"/>
  <c r="Q11" i="49"/>
  <c r="Q10" i="49"/>
  <c r="Q9" i="49"/>
  <c r="Q8" i="49"/>
  <c r="Q7" i="49"/>
  <c r="Q6" i="49"/>
  <c r="Q5" i="49"/>
  <c r="Q4" i="49"/>
  <c r="Q7" i="18" a="1"/>
  <c r="Q7" i="18" l="1"/>
  <c r="Q3" i="49"/>
  <c r="H7" i="18" l="1"/>
  <c r="L7" i="18" s="1"/>
  <c r="N7" i="18" s="1"/>
  <c r="R7" i="18" s="1"/>
  <c r="F4" i="49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25" i="49"/>
  <c r="F26" i="49"/>
  <c r="F27" i="49"/>
  <c r="F28" i="49"/>
  <c r="F29" i="49"/>
  <c r="F30" i="49"/>
  <c r="F31" i="49"/>
  <c r="F32" i="49"/>
  <c r="F3" i="49"/>
  <c r="D4" i="49"/>
  <c r="D5" i="49"/>
  <c r="D6" i="49"/>
  <c r="D7" i="49"/>
  <c r="D8" i="49"/>
  <c r="D9" i="49"/>
  <c r="D10" i="49"/>
  <c r="D11" i="49"/>
  <c r="D12" i="49"/>
  <c r="D13" i="49"/>
  <c r="D14" i="49"/>
  <c r="D15" i="49"/>
  <c r="D16" i="49"/>
  <c r="D17" i="49"/>
  <c r="D18" i="49"/>
  <c r="D19" i="49"/>
  <c r="D20" i="49"/>
  <c r="D21" i="49"/>
  <c r="D22" i="49"/>
  <c r="D23" i="49"/>
  <c r="D24" i="49"/>
  <c r="D25" i="49"/>
  <c r="D26" i="49"/>
  <c r="D27" i="49"/>
  <c r="D28" i="49"/>
  <c r="D29" i="49"/>
  <c r="D30" i="49"/>
  <c r="D31" i="49"/>
  <c r="D32" i="49"/>
  <c r="C5" i="49"/>
  <c r="C6" i="49"/>
  <c r="C7" i="49"/>
  <c r="C8" i="49"/>
  <c r="C9" i="49"/>
  <c r="C10" i="49"/>
  <c r="C11" i="49"/>
  <c r="C12" i="49"/>
  <c r="C13" i="49"/>
  <c r="C14" i="49"/>
  <c r="C15" i="49"/>
  <c r="C16" i="49"/>
  <c r="C17" i="49"/>
  <c r="C18" i="49"/>
  <c r="C19" i="49"/>
  <c r="C20" i="49"/>
  <c r="C21" i="49"/>
  <c r="C22" i="49"/>
  <c r="C23" i="49"/>
  <c r="C24" i="49"/>
  <c r="C25" i="49"/>
  <c r="C26" i="49"/>
  <c r="C27" i="49"/>
  <c r="C28" i="49"/>
  <c r="C29" i="49"/>
  <c r="C30" i="49"/>
  <c r="C31" i="49"/>
  <c r="C4" i="49"/>
  <c r="O2" i="18" a="1"/>
  <c r="Q2" i="18" a="1"/>
  <c r="Q2" i="18" l="1"/>
  <c r="B16" i="18" s="1"/>
  <c r="O2" i="18"/>
  <c r="D3" i="49"/>
  <c r="G3" i="49"/>
  <c r="C3" i="49"/>
  <c r="L16" i="18" l="1"/>
  <c r="B17" i="18"/>
  <c r="B12" i="18" s="1"/>
  <c r="B18" i="18" s="1"/>
  <c r="J3" i="49"/>
  <c r="Q16" i="18" l="1"/>
  <c r="R16" i="18"/>
  <c r="J4" i="49"/>
  <c r="J5" i="49"/>
  <c r="J6" i="49"/>
  <c r="J7" i="49"/>
  <c r="J8" i="49"/>
  <c r="J9" i="49"/>
  <c r="J10" i="49"/>
  <c r="J11" i="49"/>
  <c r="J12" i="49"/>
  <c r="J13" i="49"/>
  <c r="J14" i="49"/>
  <c r="J15" i="49"/>
  <c r="J16" i="49"/>
  <c r="J17" i="49"/>
  <c r="J18" i="49"/>
  <c r="J19" i="49"/>
  <c r="J20" i="49"/>
  <c r="J21" i="49"/>
  <c r="J22" i="49"/>
  <c r="J23" i="49"/>
  <c r="J24" i="49"/>
  <c r="J25" i="49"/>
  <c r="J26" i="49"/>
  <c r="J27" i="49"/>
  <c r="J28" i="49"/>
  <c r="J29" i="49"/>
  <c r="J30" i="49"/>
  <c r="J31" i="49"/>
  <c r="J32" i="49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25" i="49"/>
  <c r="G26" i="49"/>
  <c r="G27" i="49"/>
  <c r="G28" i="49"/>
  <c r="G29" i="49"/>
  <c r="G30" i="49"/>
  <c r="G31" i="49"/>
  <c r="G32" i="49"/>
  <c r="W32" i="49"/>
  <c r="W31" i="49"/>
  <c r="W30" i="49"/>
  <c r="W29" i="49"/>
  <c r="W28" i="49"/>
  <c r="W27" i="49"/>
  <c r="W26" i="49"/>
  <c r="W25" i="49"/>
  <c r="W24" i="49"/>
  <c r="W23" i="49"/>
  <c r="W22" i="49"/>
  <c r="W21" i="49"/>
  <c r="W20" i="49"/>
  <c r="W19" i="49"/>
  <c r="W18" i="49"/>
  <c r="W17" i="49"/>
  <c r="W16" i="49"/>
  <c r="W15" i="49"/>
  <c r="W14" i="49"/>
  <c r="W13" i="49"/>
  <c r="W12" i="49"/>
  <c r="W11" i="49"/>
  <c r="W10" i="49"/>
  <c r="W9" i="49"/>
  <c r="W8" i="49"/>
  <c r="W7" i="49"/>
  <c r="W6" i="49"/>
  <c r="W5" i="49"/>
  <c r="W4" i="49"/>
  <c r="W3" i="49"/>
  <c r="Z4" i="49"/>
  <c r="AA4" i="49"/>
  <c r="Z5" i="49"/>
  <c r="AA5" i="49"/>
  <c r="Z6" i="49"/>
  <c r="AA6" i="49"/>
  <c r="Z7" i="49"/>
  <c r="AA7" i="49"/>
  <c r="Z8" i="49"/>
  <c r="AA8" i="49"/>
  <c r="Z9" i="49"/>
  <c r="AA9" i="49"/>
  <c r="Z10" i="49"/>
  <c r="AA10" i="49"/>
  <c r="Z11" i="49"/>
  <c r="AA11" i="49"/>
  <c r="Z12" i="49"/>
  <c r="AA12" i="49"/>
  <c r="Z13" i="49"/>
  <c r="AA13" i="49"/>
  <c r="Z14" i="49"/>
  <c r="AA14" i="49"/>
  <c r="Z15" i="49"/>
  <c r="AA15" i="49"/>
  <c r="Z16" i="49"/>
  <c r="AA16" i="49"/>
  <c r="Z17" i="49"/>
  <c r="AA17" i="49"/>
  <c r="Z18" i="49"/>
  <c r="AA18" i="49"/>
  <c r="Z19" i="49"/>
  <c r="AA19" i="49"/>
  <c r="Z20" i="49"/>
  <c r="AA20" i="49"/>
  <c r="Z21" i="49"/>
  <c r="AA21" i="49"/>
  <c r="Z22" i="49"/>
  <c r="AA22" i="49"/>
  <c r="Z23" i="49"/>
  <c r="AA23" i="49"/>
  <c r="Z24" i="49"/>
  <c r="AA24" i="49"/>
  <c r="Z25" i="49"/>
  <c r="AA25" i="49"/>
  <c r="Z26" i="49"/>
  <c r="AA26" i="49"/>
  <c r="Z27" i="49"/>
  <c r="AA27" i="49"/>
  <c r="Z28" i="49"/>
  <c r="AA28" i="49"/>
  <c r="Z29" i="49"/>
  <c r="AA29" i="49"/>
  <c r="Z30" i="49"/>
  <c r="AA30" i="49"/>
  <c r="Z31" i="49"/>
  <c r="AA31" i="49"/>
  <c r="Z32" i="49"/>
  <c r="AA32" i="49"/>
  <c r="AA3" i="49"/>
  <c r="Z3" i="49"/>
  <c r="X4" i="49"/>
  <c r="Y4" i="49"/>
  <c r="X5" i="49"/>
  <c r="Y5" i="49"/>
  <c r="X6" i="49"/>
  <c r="Y6" i="49"/>
  <c r="X7" i="49"/>
  <c r="Y7" i="49"/>
  <c r="X8" i="49"/>
  <c r="Y8" i="49"/>
  <c r="X9" i="49"/>
  <c r="Y9" i="49"/>
  <c r="X10" i="49"/>
  <c r="Y10" i="49"/>
  <c r="X11" i="49"/>
  <c r="Y11" i="49"/>
  <c r="X12" i="49"/>
  <c r="Y12" i="49"/>
  <c r="X13" i="49"/>
  <c r="Y13" i="49"/>
  <c r="X14" i="49"/>
  <c r="Y14" i="49"/>
  <c r="X15" i="49"/>
  <c r="Y15" i="49"/>
  <c r="X16" i="49"/>
  <c r="Y16" i="49"/>
  <c r="X17" i="49"/>
  <c r="Y17" i="49"/>
  <c r="X18" i="49"/>
  <c r="Y18" i="49"/>
  <c r="X19" i="49"/>
  <c r="Y19" i="49"/>
  <c r="X20" i="49"/>
  <c r="Y20" i="49"/>
  <c r="X21" i="49"/>
  <c r="Y21" i="49"/>
  <c r="X22" i="49"/>
  <c r="Y22" i="49"/>
  <c r="X23" i="49"/>
  <c r="Y23" i="49"/>
  <c r="X24" i="49"/>
  <c r="Y24" i="49"/>
  <c r="X25" i="49"/>
  <c r="Y25" i="49"/>
  <c r="X26" i="49"/>
  <c r="Y26" i="49"/>
  <c r="X27" i="49"/>
  <c r="Y27" i="49"/>
  <c r="X28" i="49"/>
  <c r="Y28" i="49"/>
  <c r="X29" i="49"/>
  <c r="Y29" i="49"/>
  <c r="X30" i="49"/>
  <c r="Y30" i="49"/>
  <c r="X31" i="49"/>
  <c r="Y31" i="49"/>
  <c r="X32" i="49"/>
  <c r="Y32" i="49"/>
  <c r="Y3" i="49"/>
  <c r="X3" i="49"/>
  <c r="V4" i="49"/>
  <c r="V5" i="49"/>
  <c r="V6" i="49"/>
  <c r="V7" i="49"/>
  <c r="V8" i="49"/>
  <c r="V9" i="49"/>
  <c r="V10" i="49"/>
  <c r="V11" i="49"/>
  <c r="V12" i="49"/>
  <c r="V13" i="49"/>
  <c r="V14" i="49"/>
  <c r="V15" i="49"/>
  <c r="V16" i="49"/>
  <c r="V17" i="49"/>
  <c r="V18" i="49"/>
  <c r="V19" i="49"/>
  <c r="V20" i="49"/>
  <c r="V21" i="49"/>
  <c r="V22" i="49"/>
  <c r="V23" i="49"/>
  <c r="V24" i="49"/>
  <c r="V25" i="49"/>
  <c r="V26" i="49"/>
  <c r="V27" i="49"/>
  <c r="V28" i="49"/>
  <c r="V29" i="49"/>
  <c r="V30" i="49"/>
  <c r="V31" i="49"/>
  <c r="V32" i="49"/>
  <c r="V3" i="49"/>
  <c r="U4" i="49"/>
  <c r="U5" i="49"/>
  <c r="U6" i="49"/>
  <c r="U7" i="49"/>
  <c r="U8" i="49"/>
  <c r="U9" i="49"/>
  <c r="U10" i="49"/>
  <c r="U11" i="49"/>
  <c r="U12" i="49"/>
  <c r="U13" i="49"/>
  <c r="U14" i="49"/>
  <c r="U15" i="49"/>
  <c r="U16" i="49"/>
  <c r="U17" i="49"/>
  <c r="U18" i="49"/>
  <c r="U19" i="49"/>
  <c r="U20" i="49"/>
  <c r="U21" i="49"/>
  <c r="U22" i="49"/>
  <c r="U23" i="49"/>
  <c r="U24" i="49"/>
  <c r="U25" i="49"/>
  <c r="U26" i="49"/>
  <c r="U27" i="49"/>
  <c r="U28" i="49"/>
  <c r="U29" i="49"/>
  <c r="U30" i="49"/>
  <c r="U31" i="49"/>
  <c r="U32" i="49"/>
  <c r="U3" i="49"/>
  <c r="T4" i="49"/>
  <c r="T5" i="49"/>
  <c r="T6" i="49"/>
  <c r="T7" i="49"/>
  <c r="T8" i="49"/>
  <c r="T9" i="49"/>
  <c r="T10" i="49"/>
  <c r="T11" i="49"/>
  <c r="T12" i="49"/>
  <c r="T13" i="49"/>
  <c r="T14" i="49"/>
  <c r="T15" i="49"/>
  <c r="T16" i="49"/>
  <c r="T17" i="49"/>
  <c r="T18" i="49"/>
  <c r="T19" i="49"/>
  <c r="T20" i="49"/>
  <c r="T21" i="49"/>
  <c r="T22" i="49"/>
  <c r="T23" i="49"/>
  <c r="T24" i="49"/>
  <c r="T25" i="49"/>
  <c r="T26" i="49"/>
  <c r="T27" i="49"/>
  <c r="T28" i="49"/>
  <c r="T29" i="49"/>
  <c r="T30" i="49"/>
  <c r="T31" i="49"/>
  <c r="T32" i="49"/>
  <c r="T3" i="49"/>
  <c r="S4" i="49"/>
  <c r="S5" i="49"/>
  <c r="S6" i="49"/>
  <c r="S7" i="49"/>
  <c r="S8" i="49"/>
  <c r="S9" i="49"/>
  <c r="S10" i="49"/>
  <c r="S11" i="49"/>
  <c r="S12" i="49"/>
  <c r="S13" i="49"/>
  <c r="S14" i="49"/>
  <c r="S15" i="49"/>
  <c r="S16" i="49"/>
  <c r="S17" i="49"/>
  <c r="S18" i="49"/>
  <c r="S19" i="49"/>
  <c r="S20" i="49"/>
  <c r="S21" i="49"/>
  <c r="S22" i="49"/>
  <c r="S23" i="49"/>
  <c r="S24" i="49"/>
  <c r="S25" i="49"/>
  <c r="S26" i="49"/>
  <c r="S27" i="49"/>
  <c r="S28" i="49"/>
  <c r="S29" i="49"/>
  <c r="S30" i="49"/>
  <c r="S31" i="49"/>
  <c r="S32" i="49"/>
  <c r="S3" i="49"/>
  <c r="R4" i="49"/>
  <c r="R5" i="49"/>
  <c r="R6" i="49"/>
  <c r="R7" i="49"/>
  <c r="R8" i="49"/>
  <c r="R9" i="49"/>
  <c r="R10" i="49"/>
  <c r="R11" i="49"/>
  <c r="R12" i="49"/>
  <c r="R13" i="49"/>
  <c r="R14" i="49"/>
  <c r="R15" i="49"/>
  <c r="R16" i="49"/>
  <c r="R17" i="49"/>
  <c r="R18" i="49"/>
  <c r="R19" i="49"/>
  <c r="R20" i="49"/>
  <c r="R21" i="49"/>
  <c r="R22" i="49"/>
  <c r="R23" i="49"/>
  <c r="R24" i="49"/>
  <c r="R25" i="49"/>
  <c r="R26" i="49"/>
  <c r="R27" i="49"/>
  <c r="R28" i="49"/>
  <c r="R29" i="49"/>
  <c r="R30" i="49"/>
  <c r="R31" i="49"/>
  <c r="R32" i="49"/>
  <c r="R3" i="49"/>
  <c r="P4" i="49"/>
  <c r="P5" i="49"/>
  <c r="P6" i="49"/>
  <c r="P7" i="49"/>
  <c r="P8" i="49"/>
  <c r="P9" i="49"/>
  <c r="P10" i="49"/>
  <c r="P11" i="49"/>
  <c r="P12" i="49"/>
  <c r="P13" i="49"/>
  <c r="P14" i="49"/>
  <c r="P15" i="49"/>
  <c r="P16" i="49"/>
  <c r="P17" i="49"/>
  <c r="P18" i="49"/>
  <c r="P19" i="49"/>
  <c r="P20" i="49"/>
  <c r="P21" i="49"/>
  <c r="P22" i="49"/>
  <c r="P23" i="49"/>
  <c r="P24" i="49"/>
  <c r="P25" i="49"/>
  <c r="P26" i="49"/>
  <c r="P27" i="49"/>
  <c r="P28" i="49"/>
  <c r="P29" i="49"/>
  <c r="P30" i="49"/>
  <c r="P31" i="49"/>
  <c r="P32" i="49"/>
  <c r="P3" i="49"/>
  <c r="O4" i="49"/>
  <c r="O5" i="49"/>
  <c r="O6" i="49"/>
  <c r="O7" i="49"/>
  <c r="O8" i="49"/>
  <c r="O9" i="49"/>
  <c r="O10" i="49"/>
  <c r="O11" i="49"/>
  <c r="O12" i="49"/>
  <c r="O13" i="49"/>
  <c r="O14" i="49"/>
  <c r="O15" i="49"/>
  <c r="O16" i="49"/>
  <c r="O17" i="49"/>
  <c r="O18" i="49"/>
  <c r="O19" i="49"/>
  <c r="O20" i="49"/>
  <c r="O21" i="49"/>
  <c r="O22" i="49"/>
  <c r="O23" i="49"/>
  <c r="O24" i="49"/>
  <c r="O25" i="49"/>
  <c r="O26" i="49"/>
  <c r="O27" i="49"/>
  <c r="O28" i="49"/>
  <c r="O29" i="49"/>
  <c r="O30" i="49"/>
  <c r="O31" i="49"/>
  <c r="O32" i="49"/>
  <c r="O3" i="49"/>
  <c r="N4" i="49"/>
  <c r="N5" i="49"/>
  <c r="N6" i="49"/>
  <c r="N7" i="49"/>
  <c r="N8" i="49"/>
  <c r="N9" i="49"/>
  <c r="N10" i="49"/>
  <c r="N11" i="49"/>
  <c r="N12" i="49"/>
  <c r="N13" i="49"/>
  <c r="N14" i="49"/>
  <c r="N15" i="49"/>
  <c r="N16" i="49"/>
  <c r="N17" i="49"/>
  <c r="N18" i="49"/>
  <c r="N19" i="49"/>
  <c r="N20" i="49"/>
  <c r="N21" i="49"/>
  <c r="N22" i="49"/>
  <c r="N23" i="49"/>
  <c r="N24" i="49"/>
  <c r="N25" i="49"/>
  <c r="N26" i="49"/>
  <c r="N27" i="49"/>
  <c r="N28" i="49"/>
  <c r="N29" i="49"/>
  <c r="N30" i="49"/>
  <c r="N31" i="49"/>
  <c r="N32" i="49"/>
  <c r="N3" i="49"/>
  <c r="M4" i="49"/>
  <c r="M5" i="49"/>
  <c r="M6" i="49"/>
  <c r="M7" i="49"/>
  <c r="M8" i="49"/>
  <c r="M9" i="49"/>
  <c r="M10" i="49"/>
  <c r="M11" i="49"/>
  <c r="M12" i="49"/>
  <c r="M13" i="49"/>
  <c r="M14" i="49"/>
  <c r="M15" i="49"/>
  <c r="M16" i="49"/>
  <c r="M17" i="49"/>
  <c r="M18" i="49"/>
  <c r="M19" i="49"/>
  <c r="M20" i="49"/>
  <c r="M21" i="49"/>
  <c r="M22" i="49"/>
  <c r="M23" i="49"/>
  <c r="M24" i="49"/>
  <c r="M25" i="49"/>
  <c r="M26" i="49"/>
  <c r="M27" i="49"/>
  <c r="M28" i="49"/>
  <c r="M29" i="49"/>
  <c r="M30" i="49"/>
  <c r="M31" i="49"/>
  <c r="M32" i="49"/>
  <c r="M3" i="49"/>
  <c r="L4" i="49"/>
  <c r="L5" i="49"/>
  <c r="L6" i="49"/>
  <c r="L7" i="49"/>
  <c r="L8" i="49"/>
  <c r="L9" i="49"/>
  <c r="L10" i="49"/>
  <c r="L11" i="49"/>
  <c r="L12" i="49"/>
  <c r="L13" i="49"/>
  <c r="L14" i="49"/>
  <c r="L15" i="49"/>
  <c r="L16" i="49"/>
  <c r="L17" i="49"/>
  <c r="L18" i="49"/>
  <c r="L19" i="49"/>
  <c r="L20" i="49"/>
  <c r="L21" i="49"/>
  <c r="L22" i="49"/>
  <c r="L23" i="49"/>
  <c r="L24" i="49"/>
  <c r="L25" i="49"/>
  <c r="L26" i="49"/>
  <c r="L27" i="49"/>
  <c r="L28" i="49"/>
  <c r="L29" i="49"/>
  <c r="L30" i="49"/>
  <c r="L31" i="49"/>
  <c r="L32" i="49"/>
  <c r="L3" i="49"/>
  <c r="K4" i="49"/>
  <c r="K5" i="49"/>
  <c r="K6" i="49"/>
  <c r="K7" i="49"/>
  <c r="K8" i="49"/>
  <c r="K9" i="49"/>
  <c r="K10" i="49"/>
  <c r="K11" i="49"/>
  <c r="K12" i="49"/>
  <c r="K13" i="49"/>
  <c r="K14" i="49"/>
  <c r="K15" i="49"/>
  <c r="K16" i="49"/>
  <c r="K17" i="49"/>
  <c r="K18" i="49"/>
  <c r="K19" i="49"/>
  <c r="K20" i="49"/>
  <c r="K21" i="49"/>
  <c r="K22" i="49"/>
  <c r="K23" i="49"/>
  <c r="K24" i="49"/>
  <c r="K25" i="49"/>
  <c r="K26" i="49"/>
  <c r="K27" i="49"/>
  <c r="K28" i="49"/>
  <c r="K29" i="49"/>
  <c r="K30" i="49"/>
  <c r="K31" i="49"/>
  <c r="K32" i="49"/>
  <c r="K3" i="49"/>
  <c r="I4" i="49"/>
  <c r="I5" i="49"/>
  <c r="I6" i="49"/>
  <c r="I7" i="49"/>
  <c r="I8" i="49"/>
  <c r="I9" i="49"/>
  <c r="I10" i="49"/>
  <c r="I11" i="49"/>
  <c r="I12" i="49"/>
  <c r="I13" i="49"/>
  <c r="I14" i="49"/>
  <c r="I15" i="49"/>
  <c r="I16" i="49"/>
  <c r="I17" i="49"/>
  <c r="I18" i="49"/>
  <c r="I19" i="49"/>
  <c r="I20" i="49"/>
  <c r="I21" i="49"/>
  <c r="I22" i="49"/>
  <c r="I23" i="49"/>
  <c r="I24" i="49"/>
  <c r="I25" i="49"/>
  <c r="I26" i="49"/>
  <c r="I27" i="49"/>
  <c r="I28" i="49"/>
  <c r="I29" i="49"/>
  <c r="I30" i="49"/>
  <c r="I31" i="49"/>
  <c r="I32" i="49"/>
  <c r="I3" i="49"/>
  <c r="H4" i="49"/>
  <c r="H5" i="49"/>
  <c r="H6" i="49"/>
  <c r="H7" i="49"/>
  <c r="H8" i="49"/>
  <c r="H9" i="49"/>
  <c r="H10" i="49"/>
  <c r="H11" i="49"/>
  <c r="H12" i="49"/>
  <c r="H13" i="49"/>
  <c r="H14" i="49"/>
  <c r="H15" i="49"/>
  <c r="H16" i="49"/>
  <c r="H17" i="49"/>
  <c r="H18" i="49"/>
  <c r="H19" i="49"/>
  <c r="H20" i="49"/>
  <c r="H21" i="49"/>
  <c r="H22" i="49"/>
  <c r="H23" i="49"/>
  <c r="H24" i="49"/>
  <c r="H25" i="49"/>
  <c r="H26" i="49"/>
  <c r="H27" i="49"/>
  <c r="H28" i="49"/>
  <c r="H29" i="49"/>
  <c r="H30" i="49"/>
  <c r="H31" i="49"/>
  <c r="H32" i="49"/>
  <c r="H3" i="49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" i="49"/>
  <c r="Q4" i="18" a="1"/>
  <c r="Q6" i="21" a="1"/>
  <c r="Q6" i="29" a="1"/>
  <c r="Q6" i="31" a="1"/>
  <c r="Q6" i="26" a="1"/>
  <c r="Q6" i="24" a="1"/>
  <c r="Q9" i="18" a="1"/>
  <c r="Q6" i="39" a="1"/>
  <c r="P11" i="18" a="1"/>
  <c r="Q6" i="43" a="1"/>
  <c r="Q6" i="14" a="1"/>
  <c r="P4" i="18" a="1"/>
  <c r="Q6" i="42" a="1"/>
  <c r="Q6" i="22" a="1"/>
  <c r="Q10" i="18" a="1"/>
  <c r="P3" i="18" a="1"/>
  <c r="Q6" i="11" a="1"/>
  <c r="O8" i="18" a="1"/>
  <c r="O5" i="40" a="1"/>
  <c r="Q6" i="20" a="1"/>
  <c r="P9" i="18" a="1"/>
  <c r="P8" i="18" a="1"/>
  <c r="O3" i="18" a="1"/>
  <c r="O11" i="18" a="1"/>
  <c r="Q6" i="27" a="1"/>
  <c r="O9" i="18" a="1"/>
  <c r="Q6" i="37" a="1"/>
  <c r="P10" i="18" a="1"/>
  <c r="Q6" i="28" a="1"/>
  <c r="Q6" i="16" a="1"/>
  <c r="Q6" i="40" a="1"/>
  <c r="Q6" i="30" a="1"/>
  <c r="Q6" i="15" a="1"/>
  <c r="Q6" i="32" a="1"/>
  <c r="O10" i="18" a="1"/>
  <c r="Q6" i="36" a="1"/>
  <c r="Q6" i="19" a="1"/>
  <c r="Q6" i="35" a="1"/>
  <c r="Q6" i="41" a="1"/>
  <c r="Q6" i="23" a="1"/>
  <c r="O5" i="18" a="1"/>
  <c r="Q3" i="18" a="1"/>
  <c r="Q6" i="34" a="1"/>
  <c r="P5" i="18" a="1"/>
  <c r="Q6" i="17" a="1"/>
  <c r="Q6" i="38" a="1"/>
  <c r="O4" i="18" a="1"/>
  <c r="Q6" i="33" a="1"/>
  <c r="Q6" i="18" a="1"/>
  <c r="P10" i="18" l="1"/>
  <c r="P11" i="18"/>
  <c r="Q10" i="18"/>
  <c r="O10" i="18"/>
  <c r="O11" i="18"/>
  <c r="Q4" i="18"/>
  <c r="Q3" i="18"/>
  <c r="O3" i="18"/>
  <c r="P3" i="18"/>
  <c r="O4" i="18"/>
  <c r="P4" i="18"/>
  <c r="O5" i="18"/>
  <c r="P5" i="18"/>
  <c r="Q6" i="18"/>
  <c r="F5" i="18" s="1"/>
  <c r="O8" i="18"/>
  <c r="P8" i="18"/>
  <c r="Q9" i="18"/>
  <c r="O9" i="18"/>
  <c r="P9" i="18"/>
  <c r="Q6" i="37"/>
  <c r="F5" i="37" s="1"/>
  <c r="Q6" i="36"/>
  <c r="F5" i="36" s="1"/>
  <c r="Q6" i="27"/>
  <c r="Q6" i="20"/>
  <c r="Q6" i="26"/>
  <c r="Q6" i="43"/>
  <c r="Q6" i="34"/>
  <c r="Q6" i="15"/>
  <c r="F5" i="15" s="1"/>
  <c r="Q6" i="17"/>
  <c r="Q6" i="19"/>
  <c r="F5" i="19" s="1"/>
  <c r="Q6" i="42"/>
  <c r="Q6" i="33"/>
  <c r="Q6" i="14"/>
  <c r="Q6" i="35"/>
  <c r="Q6" i="41"/>
  <c r="F5" i="41" s="1"/>
  <c r="Q6" i="24"/>
  <c r="Q6" i="32"/>
  <c r="F5" i="32" s="1"/>
  <c r="Q6" i="40"/>
  <c r="Q6" i="16"/>
  <c r="Q6" i="31"/>
  <c r="Q6" i="22"/>
  <c r="Q6" i="39"/>
  <c r="F5" i="39" s="1"/>
  <c r="Q6" i="30"/>
  <c r="Q6" i="21"/>
  <c r="Q6" i="28"/>
  <c r="Q6" i="23"/>
  <c r="Q6" i="38"/>
  <c r="Q6" i="29"/>
  <c r="Q6" i="11"/>
  <c r="O5" i="40"/>
  <c r="P11" i="28" a="1"/>
  <c r="O5" i="31" a="1"/>
  <c r="O11" i="15" a="1"/>
  <c r="O5" i="29" a="1"/>
  <c r="O2" i="36" a="1"/>
  <c r="Q4" i="11" a="1"/>
  <c r="P8" i="40" a="1"/>
  <c r="P3" i="15" a="1"/>
  <c r="O8" i="17" a="1"/>
  <c r="Q3" i="26" a="1"/>
  <c r="O11" i="17" a="1"/>
  <c r="O2" i="31" a="1"/>
  <c r="P11" i="34" a="1"/>
  <c r="P4" i="38" a="1"/>
  <c r="Q2" i="32" a="1"/>
  <c r="P9" i="41" a="1"/>
  <c r="O4" i="27" a="1"/>
  <c r="P8" i="23" a="1"/>
  <c r="O3" i="43" a="1"/>
  <c r="O10" i="40" a="1"/>
  <c r="P9" i="17" a="1"/>
  <c r="O3" i="28" a="1"/>
  <c r="Q2" i="15" a="1"/>
  <c r="P5" i="37" a="1"/>
  <c r="Q3" i="27" a="1"/>
  <c r="Q2" i="29" a="1"/>
  <c r="O4" i="42" a="1"/>
  <c r="Q10" i="29" a="1"/>
  <c r="P3" i="33" a="1"/>
  <c r="Q7" i="40" a="1"/>
  <c r="O3" i="37" a="1"/>
  <c r="O5" i="41" a="1"/>
  <c r="O9" i="24" a="1"/>
  <c r="O5" i="19" a="1"/>
  <c r="O10" i="17" a="1"/>
  <c r="P10" i="29" a="1"/>
  <c r="P11" i="15" a="1"/>
  <c r="O4" i="21" a="1"/>
  <c r="O10" i="42" a="1"/>
  <c r="P5" i="30" a="1"/>
  <c r="Q7" i="21" a="1"/>
  <c r="Q7" i="31" a="1"/>
  <c r="O9" i="37" a="1"/>
  <c r="P10" i="17" a="1"/>
  <c r="Q9" i="38" a="1"/>
  <c r="O5" i="21" a="1"/>
  <c r="P10" i="42" a="1"/>
  <c r="P3" i="26" a="1"/>
  <c r="O10" i="28" a="1"/>
  <c r="O2" i="42" a="1"/>
  <c r="Q4" i="31" a="1"/>
  <c r="Q9" i="39" a="1"/>
  <c r="P3" i="27" a="1"/>
  <c r="Q4" i="33" a="1"/>
  <c r="P8" i="16" a="1"/>
  <c r="O2" i="21" a="1"/>
  <c r="Q9" i="40" a="1"/>
  <c r="Q7" i="33" a="1"/>
  <c r="O5" i="28" a="1"/>
  <c r="O3" i="29" a="1"/>
  <c r="Q4" i="32" a="1"/>
  <c r="P11" i="21" a="1"/>
  <c r="Q10" i="30" a="1"/>
  <c r="P9" i="31" a="1"/>
  <c r="O4" i="15" a="1"/>
  <c r="O3" i="14" a="1"/>
  <c r="O5" i="36" a="1"/>
  <c r="O2" i="28" a="1"/>
  <c r="Q3" i="28" a="1"/>
  <c r="Q7" i="19" a="1"/>
  <c r="O9" i="36" a="1"/>
  <c r="P9" i="37" a="1"/>
  <c r="P5" i="33" a="1"/>
  <c r="O5" i="27" a="1"/>
  <c r="Q2" i="31" a="1"/>
  <c r="Q7" i="32" a="1"/>
  <c r="P11" i="40" a="1"/>
  <c r="O3" i="31" a="1"/>
  <c r="Q4" i="42" a="1"/>
  <c r="P5" i="40" a="1"/>
  <c r="Q4" i="17" a="1"/>
  <c r="O5" i="30" a="1"/>
  <c r="P8" i="30" a="1"/>
  <c r="O11" i="23" a="1"/>
  <c r="P3" i="30" a="1"/>
  <c r="Q2" i="20" a="1"/>
  <c r="P9" i="20" a="1"/>
  <c r="Q3" i="30" a="1"/>
  <c r="O4" i="43" a="1"/>
  <c r="Q2" i="30" a="1"/>
  <c r="O3" i="26" a="1"/>
  <c r="O11" i="24" a="1"/>
  <c r="Q2" i="39" a="1"/>
  <c r="P5" i="39" a="1"/>
  <c r="O8" i="21" a="1"/>
  <c r="Q3" i="34" a="1"/>
  <c r="P10" i="36" a="1"/>
  <c r="Q10" i="19" a="1"/>
  <c r="Q2" i="41" a="1"/>
  <c r="P10" i="39" a="1"/>
  <c r="P10" i="21" a="1"/>
  <c r="Q2" i="19" a="1"/>
  <c r="P4" i="14" a="1"/>
  <c r="P11" i="29" a="1"/>
  <c r="O2" i="43" a="1"/>
  <c r="O2" i="17" a="1"/>
  <c r="P3" i="42" a="1"/>
  <c r="Q4" i="23" a="1"/>
  <c r="O11" i="26" a="1"/>
  <c r="O3" i="19" a="1"/>
  <c r="O11" i="30" a="1"/>
  <c r="Q10" i="21" a="1"/>
  <c r="Q10" i="40" a="1"/>
  <c r="P9" i="34" a="1"/>
  <c r="O11" i="34" a="1"/>
  <c r="P4" i="42" a="1"/>
  <c r="P11" i="11" a="1"/>
  <c r="O2" i="38" a="1"/>
  <c r="O11" i="19" a="1"/>
  <c r="Q2" i="14" a="1"/>
  <c r="Q2" i="21" a="1"/>
  <c r="Q4" i="30" a="1"/>
  <c r="Q2" i="26" a="1"/>
  <c r="P11" i="30" a="1"/>
  <c r="O8" i="26" a="1"/>
  <c r="Q10" i="23" a="1"/>
  <c r="O9" i="26" a="1"/>
  <c r="Q4" i="26" a="1"/>
  <c r="P10" i="35" a="1"/>
  <c r="O11" i="31" a="1"/>
  <c r="P8" i="39" a="1"/>
  <c r="O9" i="41" a="1"/>
  <c r="O2" i="41" a="1"/>
  <c r="Q3" i="38" a="1"/>
  <c r="Q9" i="37" a="1"/>
  <c r="P11" i="17" a="1"/>
  <c r="Q7" i="30" a="1"/>
  <c r="Q7" i="38" a="1"/>
  <c r="O9" i="16" a="1"/>
  <c r="P4" i="20" a="1"/>
  <c r="O8" i="43" a="1"/>
  <c r="O5" i="24" a="1"/>
  <c r="O5" i="26" a="1"/>
  <c r="O8" i="11" a="1"/>
  <c r="Q10" i="16" a="1"/>
  <c r="P9" i="43" a="1"/>
  <c r="Q9" i="30" a="1"/>
  <c r="O2" i="27" a="1"/>
  <c r="Q2" i="43" a="1"/>
  <c r="P8" i="41" a="1"/>
  <c r="P4" i="43" a="1"/>
  <c r="O10" i="34" a="1"/>
  <c r="Q10" i="22" a="1"/>
  <c r="P11" i="38" a="1"/>
  <c r="Q10" i="38" a="1"/>
  <c r="P8" i="33" a="1"/>
  <c r="Q9" i="14" a="1"/>
  <c r="O3" i="24" a="1"/>
  <c r="P5" i="41" a="1"/>
  <c r="P4" i="33" a="1"/>
  <c r="P3" i="19" a="1"/>
  <c r="P4" i="39" a="1"/>
  <c r="Q4" i="19" a="1"/>
  <c r="O4" i="23" a="1"/>
  <c r="O3" i="38" a="1"/>
  <c r="O9" i="40" a="1"/>
  <c r="Q9" i="33" a="1"/>
  <c r="O3" i="34" a="1"/>
  <c r="P5" i="34" a="1"/>
  <c r="Q10" i="43" a="1"/>
  <c r="P9" i="24" a="1"/>
  <c r="Q3" i="36" a="1"/>
  <c r="P3" i="23" a="1"/>
  <c r="Q4" i="38" a="1"/>
  <c r="P9" i="23" a="1"/>
  <c r="O5" i="32" a="1"/>
  <c r="O2" i="33" a="1"/>
  <c r="O3" i="21" a="1"/>
  <c r="P5" i="20" a="1"/>
  <c r="Q10" i="15" a="1"/>
  <c r="O4" i="22" a="1"/>
  <c r="P5" i="36" a="1"/>
  <c r="P10" i="34" a="1"/>
  <c r="Q10" i="31" a="1"/>
  <c r="Q2" i="34" a="1"/>
  <c r="P4" i="28" a="1"/>
  <c r="Q3" i="21" a="1"/>
  <c r="P9" i="42" a="1"/>
  <c r="O4" i="29" a="1"/>
  <c r="O9" i="11" a="1"/>
  <c r="O4" i="19" a="1"/>
  <c r="Q4" i="22" a="1"/>
  <c r="O8" i="32" a="1"/>
  <c r="P9" i="39" a="1"/>
  <c r="P8" i="26" a="1"/>
  <c r="Q4" i="21" a="1"/>
  <c r="O2" i="15" a="1"/>
  <c r="O5" i="20" a="1"/>
  <c r="Q10" i="14" a="1"/>
  <c r="Q2" i="42" a="1"/>
  <c r="P3" i="34" a="1"/>
  <c r="O3" i="32" a="1"/>
  <c r="P9" i="28" a="1"/>
  <c r="O5" i="38" a="1"/>
  <c r="P3" i="22" a="1"/>
  <c r="Q4" i="20" a="1"/>
  <c r="P8" i="43" a="1"/>
  <c r="O4" i="24" a="1"/>
  <c r="O8" i="20" a="1"/>
  <c r="O11" i="20" a="1"/>
  <c r="O11" i="33" a="1"/>
  <c r="P4" i="22" a="1"/>
  <c r="P5" i="28" a="1"/>
  <c r="O8" i="41" a="1"/>
  <c r="O2" i="35" a="1"/>
  <c r="P3" i="41" a="1"/>
  <c r="O11" i="38" a="1"/>
  <c r="Q4" i="28" a="1"/>
  <c r="P4" i="36" a="1"/>
  <c r="O3" i="17" a="1"/>
  <c r="O3" i="23" a="1"/>
  <c r="P3" i="38" a="1"/>
  <c r="O3" i="33" a="1"/>
  <c r="O8" i="35" a="1"/>
  <c r="O10" i="23" a="1"/>
  <c r="Q2" i="24" a="1"/>
  <c r="P11" i="41" a="1"/>
  <c r="O2" i="14" a="1"/>
  <c r="O9" i="17" a="1"/>
  <c r="P11" i="32" a="1"/>
  <c r="O4" i="33" a="1"/>
  <c r="O9" i="30" a="1"/>
  <c r="P9" i="38" a="1"/>
  <c r="O8" i="24" a="1"/>
  <c r="P8" i="21" a="1"/>
  <c r="Q3" i="14" a="1"/>
  <c r="P5" i="17" a="1"/>
  <c r="O9" i="39" a="1"/>
  <c r="P5" i="32" a="1"/>
  <c r="Q7" i="43" a="1"/>
  <c r="Q9" i="27" a="1"/>
  <c r="O8" i="31" a="1"/>
  <c r="Q9" i="24" a="1"/>
  <c r="O5" i="39" a="1"/>
  <c r="O4" i="11" a="1"/>
  <c r="P3" i="32" a="1"/>
  <c r="Q3" i="40" a="1"/>
  <c r="Q7" i="26" a="1"/>
  <c r="Q3" i="37" a="1"/>
  <c r="Q7" i="20" a="1"/>
  <c r="O8" i="29" a="1"/>
  <c r="P10" i="11" a="1"/>
  <c r="P10" i="23" a="1"/>
  <c r="P4" i="26" a="1"/>
  <c r="Q2" i="23" a="1"/>
  <c r="Q7" i="35" a="1"/>
  <c r="P4" i="19" a="1"/>
  <c r="Q3" i="31" a="1"/>
  <c r="Q3" i="41" a="1"/>
  <c r="Q10" i="41" a="1"/>
  <c r="O11" i="28" a="1"/>
  <c r="O9" i="23" a="1"/>
  <c r="P3" i="29" a="1"/>
  <c r="P5" i="15" a="1"/>
  <c r="P4" i="29" a="1"/>
  <c r="O9" i="34" a="1"/>
  <c r="Q10" i="17" a="1"/>
  <c r="Q3" i="20" a="1"/>
  <c r="P9" i="16" a="1"/>
  <c r="Q7" i="36" a="1"/>
  <c r="O9" i="31" a="1"/>
  <c r="Q10" i="33" a="1"/>
  <c r="P8" i="38" a="1"/>
  <c r="P10" i="40" a="1"/>
  <c r="Q9" i="41" a="1"/>
  <c r="P5" i="26" a="1"/>
  <c r="O10" i="30" a="1"/>
  <c r="Q7" i="15" a="1"/>
  <c r="O11" i="27" a="1"/>
  <c r="P5" i="35" a="1"/>
  <c r="Q10" i="20" a="1"/>
  <c r="O10" i="11" a="1"/>
  <c r="O8" i="34" a="1"/>
  <c r="P11" i="35" a="1"/>
  <c r="P5" i="14" a="1"/>
  <c r="O11" i="40" a="1"/>
  <c r="P5" i="24" a="1"/>
  <c r="Q9" i="11" a="1"/>
  <c r="Q10" i="37" a="1"/>
  <c r="P8" i="14" a="1"/>
  <c r="P3" i="20" a="1"/>
  <c r="Q3" i="19" a="1"/>
  <c r="P4" i="21" a="1"/>
  <c r="P11" i="16" a="1"/>
  <c r="O5" i="22" a="1"/>
  <c r="Q10" i="26" a="1"/>
  <c r="Q9" i="34" a="1"/>
  <c r="P10" i="32" a="1"/>
  <c r="P8" i="27" a="1"/>
  <c r="P10" i="33" a="1"/>
  <c r="P5" i="38" a="1"/>
  <c r="Q4" i="35" a="1"/>
  <c r="Q10" i="35" a="1"/>
  <c r="Q4" i="24" a="1"/>
  <c r="Q4" i="14" a="1"/>
  <c r="P10" i="15" a="1"/>
  <c r="O10" i="38" a="1"/>
  <c r="Q9" i="43" a="1"/>
  <c r="O4" i="39" a="1"/>
  <c r="Q9" i="17" a="1"/>
  <c r="P8" i="42" a="1"/>
  <c r="P11" i="26" a="1"/>
  <c r="O2" i="32" a="1"/>
  <c r="P8" i="34" a="1"/>
  <c r="O10" i="35" a="1"/>
  <c r="Q3" i="35" a="1"/>
  <c r="O9" i="29" a="1"/>
  <c r="P3" i="37" a="1"/>
  <c r="O10" i="29" a="1"/>
  <c r="P9" i="30" a="1"/>
  <c r="O8" i="36" a="1"/>
  <c r="P4" i="27" a="1"/>
  <c r="O4" i="16" a="1"/>
  <c r="O9" i="22" a="1"/>
  <c r="O2" i="30" a="1"/>
  <c r="P8" i="11" a="1"/>
  <c r="O2" i="11" a="1"/>
  <c r="O11" i="11" a="1"/>
  <c r="O5" i="34" a="1"/>
  <c r="P5" i="19" a="1"/>
  <c r="Q9" i="22" a="1"/>
  <c r="O10" i="37" a="1"/>
  <c r="Q10" i="39" a="1"/>
  <c r="Q7" i="34" a="1"/>
  <c r="O3" i="36" a="1"/>
  <c r="O4" i="32" a="1"/>
  <c r="P10" i="16" a="1"/>
  <c r="O8" i="30" a="1"/>
  <c r="Q9" i="15" a="1"/>
  <c r="O10" i="14" a="1"/>
  <c r="P11" i="23" a="1"/>
  <c r="O9" i="32" a="1"/>
  <c r="O4" i="26" a="1"/>
  <c r="O4" i="35" a="1"/>
  <c r="O10" i="32" a="1"/>
  <c r="O4" i="34" a="1"/>
  <c r="O10" i="36" a="1"/>
  <c r="O11" i="22" a="1"/>
  <c r="O2" i="20" a="1"/>
  <c r="P4" i="34" a="1"/>
  <c r="Q9" i="19" a="1"/>
  <c r="O8" i="28" a="1"/>
  <c r="P9" i="33" a="1"/>
  <c r="P10" i="38" a="1"/>
  <c r="O8" i="22" a="1"/>
  <c r="O9" i="42" a="1"/>
  <c r="P9" i="29" a="1"/>
  <c r="P8" i="19" a="1"/>
  <c r="P8" i="22" a="1"/>
  <c r="P5" i="23" a="1"/>
  <c r="Q9" i="23" a="1"/>
  <c r="Q3" i="23" a="1"/>
  <c r="P11" i="19" a="1"/>
  <c r="O10" i="39" a="1"/>
  <c r="Q4" i="39" a="1"/>
  <c r="O5" i="17" a="1"/>
  <c r="P5" i="16" a="1"/>
  <c r="O11" i="32" a="1"/>
  <c r="O11" i="43" a="1"/>
  <c r="O5" i="37" a="1"/>
  <c r="Q7" i="22" a="1"/>
  <c r="P9" i="22" a="1"/>
  <c r="O10" i="19" a="1"/>
  <c r="O4" i="17" a="1"/>
  <c r="O8" i="42" a="1"/>
  <c r="P9" i="21" a="1"/>
  <c r="Q7" i="24" a="1"/>
  <c r="Q9" i="28" a="1"/>
  <c r="Q2" i="35" a="1"/>
  <c r="O9" i="35" a="1"/>
  <c r="P3" i="31" a="1"/>
  <c r="P10" i="31" a="1"/>
  <c r="O4" i="20" a="1"/>
  <c r="P4" i="35" a="1"/>
  <c r="Q4" i="36" a="1"/>
  <c r="P3" i="40" a="1"/>
  <c r="Q7" i="27" a="1"/>
  <c r="P4" i="40" a="1"/>
  <c r="O10" i="21" a="1"/>
  <c r="P9" i="14" a="1"/>
  <c r="O10" i="33" a="1"/>
  <c r="P11" i="24" a="1"/>
  <c r="O4" i="36" a="1"/>
  <c r="P10" i="43" a="1"/>
  <c r="O2" i="26" a="1"/>
  <c r="Q2" i="36" a="1"/>
  <c r="Q7" i="14" a="1"/>
  <c r="P8" i="35" a="1"/>
  <c r="O3" i="11" a="1"/>
  <c r="O3" i="35" a="1"/>
  <c r="Q3" i="42" a="1"/>
  <c r="P3" i="43" a="1"/>
  <c r="O8" i="38" a="1"/>
  <c r="O3" i="20" a="1"/>
  <c r="P10" i="28" a="1"/>
  <c r="O2" i="40" a="1"/>
  <c r="O9" i="21" a="1"/>
  <c r="O5" i="23" a="1"/>
  <c r="O4" i="30" a="1"/>
  <c r="Q10" i="11" a="1"/>
  <c r="Q7" i="16" a="1"/>
  <c r="O8" i="40" a="1"/>
  <c r="Q2" i="37" a="1"/>
  <c r="P5" i="27" a="1"/>
  <c r="P11" i="22" a="1"/>
  <c r="P4" i="15" a="1"/>
  <c r="Q4" i="41" a="1"/>
  <c r="O8" i="15" a="1"/>
  <c r="Q2" i="38" a="1"/>
  <c r="O9" i="28" a="1"/>
  <c r="Q3" i="39" a="1"/>
  <c r="O3" i="22" a="1"/>
  <c r="P8" i="24" a="1"/>
  <c r="O9" i="14" a="1"/>
  <c r="Q7" i="37" a="1"/>
  <c r="P5" i="29" a="1"/>
  <c r="P8" i="31" a="1"/>
  <c r="Q10" i="28" a="1"/>
  <c r="Q2" i="16" a="1"/>
  <c r="O3" i="41" a="1"/>
  <c r="O5" i="42" a="1"/>
  <c r="O11" i="21" a="1"/>
  <c r="Q4" i="29" a="1"/>
  <c r="O2" i="37" a="1"/>
  <c r="O10" i="26" a="1"/>
  <c r="P4" i="24" a="1"/>
  <c r="P3" i="39" a="1"/>
  <c r="P11" i="42" a="1"/>
  <c r="O8" i="19" a="1"/>
  <c r="P8" i="32" a="1"/>
  <c r="O4" i="41" a="1"/>
  <c r="P4" i="37" a="1"/>
  <c r="O3" i="40" a="1"/>
  <c r="Q4" i="34" a="1"/>
  <c r="O11" i="35" a="1"/>
  <c r="O2" i="22" a="1"/>
  <c r="Q9" i="29" a="1"/>
  <c r="O10" i="20" a="1"/>
  <c r="Q3" i="11" a="1"/>
  <c r="P3" i="28" a="1"/>
  <c r="O9" i="19" a="1"/>
  <c r="P9" i="15" a="1"/>
  <c r="P10" i="30" a="1"/>
  <c r="P9" i="36" a="1"/>
  <c r="O5" i="15" a="1"/>
  <c r="P4" i="31" a="1"/>
  <c r="O5" i="14" a="1"/>
  <c r="P4" i="32" a="1"/>
  <c r="O11" i="29" a="1"/>
  <c r="Q7" i="41" a="1"/>
  <c r="P3" i="14" a="1"/>
  <c r="P9" i="19" a="1"/>
  <c r="P5" i="11" a="1"/>
  <c r="P4" i="11" a="1"/>
  <c r="Q9" i="32" a="1"/>
  <c r="O9" i="38" a="1"/>
  <c r="Q2" i="40" a="1"/>
  <c r="Q9" i="20" a="1"/>
  <c r="P10" i="24" a="1"/>
  <c r="O2" i="24" a="1"/>
  <c r="Q2" i="33" a="1"/>
  <c r="Q10" i="27" a="1"/>
  <c r="P11" i="39" a="1"/>
  <c r="O5" i="35" a="1"/>
  <c r="Q10" i="32" a="1"/>
  <c r="Q7" i="29" a="1"/>
  <c r="O5" i="11" a="1"/>
  <c r="P9" i="11" a="1"/>
  <c r="P4" i="16" a="1"/>
  <c r="P10" i="19" a="1"/>
  <c r="Q3" i="24" a="1"/>
  <c r="O11" i="36" a="1"/>
  <c r="O3" i="16" a="1"/>
  <c r="P10" i="27" a="1"/>
  <c r="O3" i="15" a="1"/>
  <c r="P4" i="17" a="1"/>
  <c r="P11" i="43" a="1"/>
  <c r="O5" i="16" a="1"/>
  <c r="P10" i="26" a="1"/>
  <c r="O10" i="31" a="1"/>
  <c r="Q9" i="16" a="1"/>
  <c r="P10" i="22" a="1"/>
  <c r="O11" i="39" a="1"/>
  <c r="O11" i="41" a="1"/>
  <c r="P4" i="30" a="1"/>
  <c r="P9" i="35" a="1"/>
  <c r="O2" i="19" a="1"/>
  <c r="O10" i="43" a="1"/>
  <c r="O10" i="41" a="1"/>
  <c r="O3" i="27" a="1"/>
  <c r="O10" i="15" a="1"/>
  <c r="Q2" i="11" a="1"/>
  <c r="P3" i="17" a="1"/>
  <c r="P10" i="41" a="1"/>
  <c r="O2" i="29" a="1"/>
  <c r="P5" i="42" a="1"/>
  <c r="P3" i="16" a="1"/>
  <c r="Q2" i="22" a="1"/>
  <c r="P3" i="24" a="1"/>
  <c r="P3" i="11" a="1"/>
  <c r="P8" i="28" a="1"/>
  <c r="Q4" i="40" a="1"/>
  <c r="P8" i="20" a="1"/>
  <c r="Q3" i="15" a="1"/>
  <c r="O5" i="33" a="1"/>
  <c r="O3" i="30" a="1"/>
  <c r="O5" i="43" a="1"/>
  <c r="P11" i="31" a="1"/>
  <c r="P9" i="27" a="1"/>
  <c r="P5" i="21" a="1"/>
  <c r="O11" i="14" a="1"/>
  <c r="P3" i="36" a="1"/>
  <c r="O3" i="39" a="1"/>
  <c r="O10" i="27" a="1"/>
  <c r="Q4" i="16" a="1"/>
  <c r="Q10" i="36" a="1"/>
  <c r="P8" i="29" a="1"/>
  <c r="O9" i="20" a="1"/>
  <c r="O8" i="33" a="1"/>
  <c r="Q10" i="24" a="1"/>
  <c r="O9" i="33" a="1"/>
  <c r="Q2" i="27" a="1"/>
  <c r="Q9" i="21" a="1"/>
  <c r="Q9" i="35" a="1"/>
  <c r="O8" i="39" a="1"/>
  <c r="O4" i="31" a="1"/>
  <c r="O11" i="16" a="1"/>
  <c r="O4" i="40" a="1"/>
  <c r="O9" i="15" a="1"/>
  <c r="Q4" i="15" a="1"/>
  <c r="P11" i="14" a="1"/>
  <c r="O10" i="16" a="1"/>
  <c r="Q3" i="16" a="1"/>
  <c r="Q3" i="29" a="1"/>
  <c r="O2" i="34" a="1"/>
  <c r="P4" i="41" a="1"/>
  <c r="O4" i="37" a="1"/>
  <c r="O8" i="14" a="1"/>
  <c r="Q3" i="17" a="1"/>
  <c r="P4" i="23" a="1"/>
  <c r="O10" i="22" a="1"/>
  <c r="Q9" i="36" a="1"/>
  <c r="Q4" i="27" a="1"/>
  <c r="Q9" i="31" a="1"/>
  <c r="P11" i="27" a="1"/>
  <c r="O9" i="27" a="1"/>
  <c r="O11" i="42" a="1"/>
  <c r="P3" i="35" a="1"/>
  <c r="P10" i="14" a="1"/>
  <c r="P9" i="32" a="1"/>
  <c r="Q10" i="34" a="1"/>
  <c r="P10" i="37" a="1"/>
  <c r="Q7" i="28" a="1"/>
  <c r="P5" i="31" a="1"/>
  <c r="O8" i="37" a="1"/>
  <c r="Q3" i="32" a="1"/>
  <c r="Q7" i="23" a="1"/>
  <c r="P11" i="37" a="1"/>
  <c r="Q9" i="26" a="1"/>
  <c r="O4" i="14" a="1"/>
  <c r="P11" i="20" a="1"/>
  <c r="O3" i="42" a="1"/>
  <c r="O10" i="24" a="1"/>
  <c r="P11" i="33" a="1"/>
  <c r="P8" i="17" a="1"/>
  <c r="Q7" i="17" a="1"/>
  <c r="Q7" i="39" a="1"/>
  <c r="P8" i="15" a="1"/>
  <c r="O8" i="27" a="1"/>
  <c r="O9" i="43" a="1"/>
  <c r="O4" i="38" a="1"/>
  <c r="Q7" i="11" a="1"/>
  <c r="Q7" i="42" a="1"/>
  <c r="P10" i="20" a="1"/>
  <c r="Q4" i="37" a="1"/>
  <c r="Q3" i="22" a="1"/>
  <c r="P8" i="36" a="1"/>
  <c r="P3" i="21" a="1"/>
  <c r="Q4" i="43" a="1"/>
  <c r="O8" i="16" a="1"/>
  <c r="P5" i="43" a="1"/>
  <c r="P8" i="37" a="1"/>
  <c r="O11" i="37" a="1"/>
  <c r="P9" i="40" a="1"/>
  <c r="P5" i="22" a="1"/>
  <c r="P11" i="36" a="1"/>
  <c r="O4" i="28" a="1"/>
  <c r="Q10" i="42" a="1"/>
  <c r="Q2" i="28" a="1"/>
  <c r="O8" i="23" a="1"/>
  <c r="P9" i="26" a="1"/>
  <c r="O2" i="39" a="1"/>
  <c r="Q9" i="42" a="1"/>
  <c r="O2" i="16" a="1"/>
  <c r="Q3" i="33" a="1"/>
  <c r="Q3" i="43" a="1"/>
  <c r="O2" i="23" a="1"/>
  <c r="Q2" i="17" a="1"/>
  <c r="F5" i="35" l="1"/>
  <c r="F3" i="35" s="1"/>
  <c r="F3" i="39"/>
  <c r="F5" i="34"/>
  <c r="F3" i="34" s="1"/>
  <c r="F3" i="18"/>
  <c r="G3" i="18" s="1"/>
  <c r="G4" i="18"/>
  <c r="L4" i="18" s="1"/>
  <c r="K9" i="18"/>
  <c r="C2" i="18"/>
  <c r="C17" i="18" s="1"/>
  <c r="D2" i="18"/>
  <c r="H6" i="18"/>
  <c r="Q8" i="18"/>
  <c r="J8" i="18" s="1"/>
  <c r="J17" i="18" s="1"/>
  <c r="J13" i="18" s="1"/>
  <c r="K10" i="18"/>
  <c r="L10" i="18" s="1"/>
  <c r="F5" i="17"/>
  <c r="F5" i="38"/>
  <c r="F5" i="27"/>
  <c r="Q4" i="19"/>
  <c r="Q3" i="19"/>
  <c r="O5" i="42"/>
  <c r="O2" i="22"/>
  <c r="Q10" i="20"/>
  <c r="P8" i="36"/>
  <c r="P10" i="22"/>
  <c r="O10" i="33"/>
  <c r="O11" i="41"/>
  <c r="O5" i="20"/>
  <c r="P4" i="23"/>
  <c r="P4" i="26"/>
  <c r="Q4" i="42"/>
  <c r="Q10" i="28"/>
  <c r="P5" i="22"/>
  <c r="Q3" i="14"/>
  <c r="Q10" i="27"/>
  <c r="O4" i="37"/>
  <c r="P3" i="32"/>
  <c r="P9" i="24"/>
  <c r="P3" i="26"/>
  <c r="O3" i="26"/>
  <c r="Q4" i="11"/>
  <c r="P9" i="28"/>
  <c r="O9" i="30"/>
  <c r="O2" i="14"/>
  <c r="O10" i="30"/>
  <c r="P3" i="14"/>
  <c r="P11" i="11"/>
  <c r="O2" i="26"/>
  <c r="Q2" i="28"/>
  <c r="O10" i="16"/>
  <c r="P9" i="36"/>
  <c r="O11" i="29"/>
  <c r="P10" i="31"/>
  <c r="O2" i="36"/>
  <c r="O4" i="36"/>
  <c r="P8" i="26"/>
  <c r="Q10" i="15"/>
  <c r="Q10" i="24"/>
  <c r="O11" i="39"/>
  <c r="O10" i="37"/>
  <c r="P11" i="37"/>
  <c r="Q7" i="38"/>
  <c r="P4" i="16"/>
  <c r="O8" i="17"/>
  <c r="Q10" i="39"/>
  <c r="P3" i="30"/>
  <c r="O4" i="20"/>
  <c r="O4" i="21"/>
  <c r="Q2" i="23"/>
  <c r="O5" i="15"/>
  <c r="P11" i="34"/>
  <c r="P5" i="40"/>
  <c r="O3" i="17"/>
  <c r="P5" i="26"/>
  <c r="P10" i="37"/>
  <c r="Q2" i="43"/>
  <c r="Q4" i="22"/>
  <c r="Q10" i="11"/>
  <c r="Q2" i="14"/>
  <c r="O11" i="24"/>
  <c r="Q7" i="16"/>
  <c r="Q7" i="43"/>
  <c r="Q10" i="26"/>
  <c r="P8" i="33"/>
  <c r="P8" i="34"/>
  <c r="P11" i="33"/>
  <c r="Q2" i="33"/>
  <c r="Q3" i="17"/>
  <c r="O4" i="27"/>
  <c r="P5" i="24"/>
  <c r="P10" i="39"/>
  <c r="O2" i="43"/>
  <c r="Q4" i="27"/>
  <c r="Q7" i="30"/>
  <c r="Q4" i="34"/>
  <c r="P5" i="41"/>
  <c r="O10" i="29"/>
  <c r="P8" i="16"/>
  <c r="P11" i="17"/>
  <c r="O2" i="31"/>
  <c r="P4" i="34"/>
  <c r="Q2" i="36"/>
  <c r="P8" i="23"/>
  <c r="O11" i="42"/>
  <c r="Q9" i="40"/>
  <c r="O9" i="29"/>
  <c r="Q2" i="21"/>
  <c r="P11" i="26"/>
  <c r="O2" i="28"/>
  <c r="O3" i="22"/>
  <c r="Q2" i="42"/>
  <c r="P10" i="19"/>
  <c r="P10" i="15"/>
  <c r="Q2" i="32"/>
  <c r="O9" i="43"/>
  <c r="P4" i="32"/>
  <c r="O4" i="24"/>
  <c r="O5" i="30"/>
  <c r="P5" i="19"/>
  <c r="P4" i="42"/>
  <c r="Q3" i="38"/>
  <c r="O3" i="41"/>
  <c r="P3" i="33"/>
  <c r="Q10" i="19"/>
  <c r="Q9" i="35"/>
  <c r="Q3" i="11"/>
  <c r="Q3" i="35"/>
  <c r="O10" i="15"/>
  <c r="O2" i="41"/>
  <c r="Q4" i="20"/>
  <c r="P3" i="17"/>
  <c r="O9" i="33"/>
  <c r="P11" i="27"/>
  <c r="O5" i="16"/>
  <c r="O9" i="26"/>
  <c r="P8" i="19"/>
  <c r="P10" i="41"/>
  <c r="P3" i="31"/>
  <c r="O3" i="23"/>
  <c r="O9" i="24"/>
  <c r="P9" i="41"/>
  <c r="P3" i="23"/>
  <c r="O11" i="16"/>
  <c r="O3" i="31"/>
  <c r="O11" i="38"/>
  <c r="P11" i="30"/>
  <c r="P8" i="43"/>
  <c r="P5" i="17"/>
  <c r="Q3" i="20"/>
  <c r="Q2" i="11"/>
  <c r="Q2" i="22"/>
  <c r="P10" i="30"/>
  <c r="Q3" i="40"/>
  <c r="O8" i="23"/>
  <c r="O11" i="26"/>
  <c r="Q4" i="38"/>
  <c r="O10" i="21"/>
  <c r="P9" i="11"/>
  <c r="P5" i="31"/>
  <c r="Q7" i="23"/>
  <c r="O5" i="24"/>
  <c r="Q7" i="22"/>
  <c r="O3" i="20"/>
  <c r="O5" i="11"/>
  <c r="Q9" i="28"/>
  <c r="Q9" i="31"/>
  <c r="O2" i="38"/>
  <c r="P5" i="29"/>
  <c r="P8" i="15"/>
  <c r="P9" i="43"/>
  <c r="P5" i="28"/>
  <c r="Q4" i="21"/>
  <c r="Q7" i="36"/>
  <c r="P3" i="29"/>
  <c r="Q3" i="23"/>
  <c r="O9" i="31"/>
  <c r="P10" i="26"/>
  <c r="P10" i="32"/>
  <c r="O2" i="24"/>
  <c r="P10" i="34"/>
  <c r="O5" i="28"/>
  <c r="P4" i="35"/>
  <c r="P3" i="39"/>
  <c r="Q7" i="26"/>
  <c r="P10" i="42"/>
  <c r="P4" i="31"/>
  <c r="P9" i="34"/>
  <c r="P9" i="27"/>
  <c r="P9" i="39"/>
  <c r="O2" i="35"/>
  <c r="P3" i="20"/>
  <c r="Q4" i="15"/>
  <c r="O10" i="31"/>
  <c r="O11" i="37"/>
  <c r="O4" i="33"/>
  <c r="O2" i="32"/>
  <c r="Q9" i="41"/>
  <c r="P11" i="22"/>
  <c r="Q7" i="20"/>
  <c r="P4" i="24"/>
  <c r="P3" i="42"/>
  <c r="O10" i="43"/>
  <c r="Q2" i="39"/>
  <c r="P11" i="16"/>
  <c r="Q2" i="20"/>
  <c r="P9" i="14"/>
  <c r="O2" i="34"/>
  <c r="Q2" i="30"/>
  <c r="P4" i="20"/>
  <c r="O5" i="41"/>
  <c r="O3" i="28"/>
  <c r="P8" i="32"/>
  <c r="P11" i="21"/>
  <c r="P3" i="28"/>
  <c r="P9" i="17"/>
  <c r="P9" i="15"/>
  <c r="P5" i="15"/>
  <c r="O8" i="28"/>
  <c r="Q3" i="24"/>
  <c r="O8" i="19"/>
  <c r="P11" i="23"/>
  <c r="O4" i="29"/>
  <c r="P8" i="28"/>
  <c r="P10" i="23"/>
  <c r="O10" i="28"/>
  <c r="P4" i="14"/>
  <c r="O5" i="22"/>
  <c r="Q3" i="22"/>
  <c r="P10" i="35"/>
  <c r="Q9" i="39"/>
  <c r="O11" i="11"/>
  <c r="O8" i="42"/>
  <c r="Q4" i="32"/>
  <c r="P8" i="22"/>
  <c r="O4" i="19"/>
  <c r="O4" i="17"/>
  <c r="Q9" i="36"/>
  <c r="O8" i="32"/>
  <c r="O2" i="20"/>
  <c r="P10" i="24"/>
  <c r="Q9" i="19"/>
  <c r="Q3" i="21"/>
  <c r="Q7" i="32"/>
  <c r="Q7" i="21"/>
  <c r="P11" i="31"/>
  <c r="O3" i="16"/>
  <c r="O4" i="30"/>
  <c r="O10" i="42"/>
  <c r="O10" i="23"/>
  <c r="Q9" i="16"/>
  <c r="P4" i="22"/>
  <c r="P11" i="28"/>
  <c r="O3" i="42"/>
  <c r="Q3" i="33"/>
  <c r="Q2" i="15"/>
  <c r="O8" i="34"/>
  <c r="O5" i="43"/>
  <c r="P11" i="19"/>
  <c r="Q4" i="33"/>
  <c r="Q10" i="22"/>
  <c r="O8" i="30"/>
  <c r="P10" i="14"/>
  <c r="P8" i="29"/>
  <c r="O4" i="28"/>
  <c r="O5" i="35"/>
  <c r="P5" i="42"/>
  <c r="P3" i="43"/>
  <c r="P10" i="11"/>
  <c r="O2" i="23"/>
  <c r="P5" i="35"/>
  <c r="P11" i="29"/>
  <c r="P4" i="21"/>
  <c r="O3" i="40"/>
  <c r="P4" i="30"/>
  <c r="P11" i="41"/>
  <c r="P9" i="35"/>
  <c r="O10" i="40"/>
  <c r="Q3" i="29"/>
  <c r="Q4" i="35"/>
  <c r="Q7" i="37"/>
  <c r="P9" i="29"/>
  <c r="P5" i="32"/>
  <c r="O11" i="28"/>
  <c r="P3" i="19"/>
  <c r="O2" i="11"/>
  <c r="Q9" i="37"/>
  <c r="Q7" i="14"/>
  <c r="O9" i="23"/>
  <c r="O10" i="32"/>
  <c r="P5" i="36"/>
  <c r="P4" i="39"/>
  <c r="P3" i="41"/>
  <c r="O9" i="16"/>
  <c r="Q3" i="32"/>
  <c r="P4" i="19"/>
  <c r="Q10" i="17"/>
  <c r="Q9" i="38"/>
  <c r="O4" i="38"/>
  <c r="Q10" i="35"/>
  <c r="P4" i="17"/>
  <c r="P3" i="24"/>
  <c r="Q7" i="42"/>
  <c r="O5" i="19"/>
  <c r="O5" i="38"/>
  <c r="O4" i="39"/>
  <c r="Q9" i="27"/>
  <c r="Q9" i="43"/>
  <c r="O4" i="22"/>
  <c r="O2" i="17"/>
  <c r="Q4" i="28"/>
  <c r="P3" i="38"/>
  <c r="Q2" i="40"/>
  <c r="Q7" i="34"/>
  <c r="P4" i="33"/>
  <c r="P11" i="20"/>
  <c r="Q9" i="34"/>
  <c r="Q10" i="41"/>
  <c r="O10" i="41"/>
  <c r="Q3" i="16"/>
  <c r="Q2" i="27"/>
  <c r="Q10" i="36"/>
  <c r="O8" i="22"/>
  <c r="O2" i="39"/>
  <c r="O5" i="32"/>
  <c r="Q10" i="40"/>
  <c r="O8" i="35"/>
  <c r="O9" i="19"/>
  <c r="P9" i="38"/>
  <c r="O8" i="26"/>
  <c r="P8" i="42"/>
  <c r="P8" i="41"/>
  <c r="Q9" i="15"/>
  <c r="P5" i="21"/>
  <c r="O9" i="21"/>
  <c r="O3" i="35"/>
  <c r="Q7" i="19"/>
  <c r="Q9" i="22"/>
  <c r="Q2" i="26"/>
  <c r="O9" i="14"/>
  <c r="Q4" i="29"/>
  <c r="Q7" i="24"/>
  <c r="P8" i="35"/>
  <c r="O5" i="37"/>
  <c r="O11" i="14"/>
  <c r="O8" i="27"/>
  <c r="Q4" i="14"/>
  <c r="O4" i="23"/>
  <c r="P3" i="11"/>
  <c r="Q10" i="43"/>
  <c r="Q3" i="15"/>
  <c r="P11" i="43"/>
  <c r="P8" i="39"/>
  <c r="O8" i="41"/>
  <c r="O9" i="35"/>
  <c r="O8" i="39"/>
  <c r="Q10" i="21"/>
  <c r="P8" i="38"/>
  <c r="P11" i="35"/>
  <c r="Q10" i="38"/>
  <c r="Q3" i="28"/>
  <c r="P5" i="11"/>
  <c r="O8" i="21"/>
  <c r="P11" i="42"/>
  <c r="Q9" i="42"/>
  <c r="P4" i="27"/>
  <c r="Q3" i="31"/>
  <c r="P4" i="37"/>
  <c r="O11" i="19"/>
  <c r="P10" i="27"/>
  <c r="O2" i="15"/>
  <c r="Q10" i="30"/>
  <c r="O2" i="27"/>
  <c r="P8" i="40"/>
  <c r="P10" i="16"/>
  <c r="O11" i="33"/>
  <c r="O9" i="36"/>
  <c r="Q7" i="40"/>
  <c r="P11" i="15"/>
  <c r="O10" i="39"/>
  <c r="O3" i="36"/>
  <c r="P5" i="37"/>
  <c r="O10" i="35"/>
  <c r="Q7" i="39"/>
  <c r="O9" i="27"/>
  <c r="O3" i="14"/>
  <c r="O2" i="30"/>
  <c r="P10" i="28"/>
  <c r="P3" i="35"/>
  <c r="Q4" i="43"/>
  <c r="P5" i="27"/>
  <c r="O8" i="40"/>
  <c r="Q4" i="40"/>
  <c r="O10" i="38"/>
  <c r="Q7" i="29"/>
  <c r="P3" i="27"/>
  <c r="O5" i="21"/>
  <c r="O11" i="17"/>
  <c r="O5" i="31"/>
  <c r="O3" i="34"/>
  <c r="P5" i="20"/>
  <c r="P10" i="38"/>
  <c r="Q4" i="17"/>
  <c r="O8" i="14"/>
  <c r="O5" i="17"/>
  <c r="O8" i="24"/>
  <c r="Q9" i="17"/>
  <c r="Q10" i="29"/>
  <c r="O11" i="23"/>
  <c r="O3" i="32"/>
  <c r="O11" i="36"/>
  <c r="P5" i="23"/>
  <c r="P4" i="28"/>
  <c r="Q10" i="33"/>
  <c r="O10" i="22"/>
  <c r="O4" i="34"/>
  <c r="O10" i="34"/>
  <c r="P9" i="42"/>
  <c r="P9" i="19"/>
  <c r="Q9" i="21"/>
  <c r="O10" i="27"/>
  <c r="O10" i="36"/>
  <c r="O10" i="19"/>
  <c r="Q9" i="23"/>
  <c r="P9" i="16"/>
  <c r="O3" i="11"/>
  <c r="P9" i="32"/>
  <c r="Q10" i="16"/>
  <c r="Q3" i="30"/>
  <c r="O9" i="39"/>
  <c r="O4" i="40"/>
  <c r="O4" i="42"/>
  <c r="Q7" i="35"/>
  <c r="Q4" i="37"/>
  <c r="P10" i="20"/>
  <c r="P5" i="33"/>
  <c r="O3" i="38"/>
  <c r="Q10" i="37"/>
  <c r="Q3" i="27"/>
  <c r="P11" i="39"/>
  <c r="O2" i="19"/>
  <c r="O9" i="28"/>
  <c r="O9" i="37"/>
  <c r="O4" i="35"/>
  <c r="P11" i="40"/>
  <c r="Q3" i="43"/>
  <c r="P9" i="21"/>
  <c r="O11" i="43"/>
  <c r="Q3" i="41"/>
  <c r="P10" i="33"/>
  <c r="O4" i="41"/>
  <c r="P4" i="15"/>
  <c r="Q9" i="26"/>
  <c r="O3" i="39"/>
  <c r="Q7" i="27"/>
  <c r="P8" i="30"/>
  <c r="P4" i="11"/>
  <c r="Q2" i="41"/>
  <c r="Q4" i="30"/>
  <c r="Q10" i="32"/>
  <c r="O5" i="36"/>
  <c r="O3" i="15"/>
  <c r="Q4" i="23"/>
  <c r="O2" i="40"/>
  <c r="O9" i="41"/>
  <c r="P5" i="34"/>
  <c r="O2" i="37"/>
  <c r="O11" i="15"/>
  <c r="Q2" i="19"/>
  <c r="Q10" i="34"/>
  <c r="P8" i="24"/>
  <c r="O11" i="34"/>
  <c r="P10" i="40"/>
  <c r="Q10" i="42"/>
  <c r="O4" i="11"/>
  <c r="Q9" i="11"/>
  <c r="Q9" i="24"/>
  <c r="Q9" i="32"/>
  <c r="O11" i="35"/>
  <c r="O9" i="38"/>
  <c r="Q3" i="39"/>
  <c r="O8" i="43"/>
  <c r="P8" i="27"/>
  <c r="Q3" i="36"/>
  <c r="P3" i="37"/>
  <c r="P5" i="16"/>
  <c r="Q7" i="15"/>
  <c r="Q2" i="37"/>
  <c r="Q9" i="14"/>
  <c r="O2" i="29"/>
  <c r="Q4" i="16"/>
  <c r="P9" i="33"/>
  <c r="O9" i="15"/>
  <c r="O8" i="38"/>
  <c r="Q7" i="33"/>
  <c r="Q7" i="31"/>
  <c r="Q9" i="33"/>
  <c r="P9" i="37"/>
  <c r="P10" i="21"/>
  <c r="O3" i="30"/>
  <c r="P3" i="22"/>
  <c r="P4" i="38"/>
  <c r="P10" i="43"/>
  <c r="P4" i="36"/>
  <c r="P8" i="31"/>
  <c r="P10" i="29"/>
  <c r="P11" i="14"/>
  <c r="O9" i="17"/>
  <c r="O8" i="36"/>
  <c r="O11" i="31"/>
  <c r="O4" i="32"/>
  <c r="Q7" i="41"/>
  <c r="O9" i="20"/>
  <c r="P4" i="43"/>
  <c r="P8" i="21"/>
  <c r="Q7" i="11"/>
  <c r="Q2" i="38"/>
  <c r="O9" i="32"/>
  <c r="Q2" i="29"/>
  <c r="P3" i="34"/>
  <c r="Q2" i="16"/>
  <c r="P5" i="38"/>
  <c r="O10" i="11"/>
  <c r="Q4" i="39"/>
  <c r="P9" i="20"/>
  <c r="O3" i="21"/>
  <c r="O2" i="33"/>
  <c r="Q9" i="20"/>
  <c r="P3" i="16"/>
  <c r="Q7" i="28"/>
  <c r="O4" i="14"/>
  <c r="Q3" i="37"/>
  <c r="O11" i="40"/>
  <c r="P3" i="21"/>
  <c r="Q3" i="26"/>
  <c r="Q4" i="26"/>
  <c r="O5" i="29"/>
  <c r="O5" i="14"/>
  <c r="Q3" i="34"/>
  <c r="P3" i="36"/>
  <c r="O3" i="19"/>
  <c r="P5" i="39"/>
  <c r="O5" i="34"/>
  <c r="P5" i="43"/>
  <c r="O2" i="16"/>
  <c r="O9" i="34"/>
  <c r="O8" i="37"/>
  <c r="Q2" i="24"/>
  <c r="Q4" i="41"/>
  <c r="O4" i="15"/>
  <c r="O5" i="26"/>
  <c r="Q2" i="17"/>
  <c r="O3" i="33"/>
  <c r="P11" i="24"/>
  <c r="P4" i="29"/>
  <c r="O8" i="16"/>
  <c r="O9" i="42"/>
  <c r="Q2" i="35"/>
  <c r="P9" i="26"/>
  <c r="O9" i="40"/>
  <c r="P5" i="30"/>
  <c r="P8" i="11"/>
  <c r="O8" i="15"/>
  <c r="P4" i="41"/>
  <c r="O10" i="26"/>
  <c r="O8" i="31"/>
  <c r="Q9" i="29"/>
  <c r="P11" i="36"/>
  <c r="O8" i="33"/>
  <c r="P10" i="36"/>
  <c r="O4" i="26"/>
  <c r="O3" i="43"/>
  <c r="P8" i="14"/>
  <c r="O8" i="29"/>
  <c r="O10" i="24"/>
  <c r="O2" i="42"/>
  <c r="P11" i="32"/>
  <c r="Q2" i="34"/>
  <c r="O10" i="20"/>
  <c r="P8" i="37"/>
  <c r="O4" i="16"/>
  <c r="P3" i="15"/>
  <c r="O11" i="27"/>
  <c r="Q4" i="31"/>
  <c r="Q3" i="42"/>
  <c r="P8" i="17"/>
  <c r="O5" i="23"/>
  <c r="O5" i="27"/>
  <c r="O3" i="24"/>
  <c r="O8" i="20"/>
  <c r="P4" i="40"/>
  <c r="O3" i="29"/>
  <c r="P3" i="40"/>
  <c r="O10" i="14"/>
  <c r="O11" i="20"/>
  <c r="O9" i="11"/>
  <c r="P9" i="31"/>
  <c r="P8" i="20"/>
  <c r="O3" i="37"/>
  <c r="P9" i="22"/>
  <c r="O3" i="27"/>
  <c r="Q10" i="23"/>
  <c r="P9" i="30"/>
  <c r="O5" i="33"/>
  <c r="O4" i="31"/>
  <c r="Q2" i="31"/>
  <c r="Q4" i="36"/>
  <c r="P5" i="14"/>
  <c r="Q4" i="24"/>
  <c r="O9" i="22"/>
  <c r="O5" i="39"/>
  <c r="P11" i="38"/>
  <c r="O8" i="11"/>
  <c r="Q10" i="31"/>
  <c r="F5" i="20"/>
  <c r="O11" i="32"/>
  <c r="O11" i="22"/>
  <c r="P10" i="17"/>
  <c r="O11" i="21"/>
  <c r="P9" i="23"/>
  <c r="P9" i="40"/>
  <c r="O10" i="17"/>
  <c r="Q7" i="17"/>
  <c r="O2" i="21"/>
  <c r="Q10" i="14"/>
  <c r="O11" i="30"/>
  <c r="Q9" i="30"/>
  <c r="O4" i="43"/>
  <c r="G3" i="35" l="1"/>
  <c r="G4" i="39"/>
  <c r="G3" i="39"/>
  <c r="G3" i="34"/>
  <c r="G5" i="18"/>
  <c r="F17" i="18"/>
  <c r="F12" i="18" s="1"/>
  <c r="F18" i="18" s="1"/>
  <c r="L6" i="18"/>
  <c r="H17" i="18"/>
  <c r="H12" i="18" s="1"/>
  <c r="H18" i="18" s="1"/>
  <c r="N4" i="18"/>
  <c r="R4" i="18" s="1"/>
  <c r="L2" i="18"/>
  <c r="P2" i="18" s="1"/>
  <c r="N2" i="18" s="1"/>
  <c r="R2" i="18" s="1"/>
  <c r="D17" i="18"/>
  <c r="D12" i="18" s="1"/>
  <c r="D18" i="18" s="1"/>
  <c r="N10" i="18"/>
  <c r="R10" i="18" s="1"/>
  <c r="C12" i="18"/>
  <c r="I8" i="18"/>
  <c r="L9" i="18"/>
  <c r="K17" i="18"/>
  <c r="Q11" i="18"/>
  <c r="M11" i="18" s="1"/>
  <c r="R11" i="18" s="1"/>
  <c r="G4" i="15"/>
  <c r="C2" i="36"/>
  <c r="C2" i="38"/>
  <c r="C2" i="43"/>
  <c r="C2" i="40"/>
  <c r="C2" i="37"/>
  <c r="D2" i="39"/>
  <c r="C2" i="42"/>
  <c r="C2" i="41"/>
  <c r="Q8" i="34"/>
  <c r="I18" i="34" s="1"/>
  <c r="J18" i="34" s="1"/>
  <c r="K10" i="43"/>
  <c r="Q8" i="43"/>
  <c r="F5" i="43"/>
  <c r="F5" i="26"/>
  <c r="Q8" i="26"/>
  <c r="K10" i="42"/>
  <c r="Q8" i="17"/>
  <c r="F5" i="31"/>
  <c r="Q8" i="31"/>
  <c r="Q8" i="39"/>
  <c r="Q8" i="41"/>
  <c r="G4" i="20"/>
  <c r="D2" i="20"/>
  <c r="F5" i="14"/>
  <c r="Q8" i="14"/>
  <c r="I18" i="14" s="1"/>
  <c r="J18" i="14" s="1"/>
  <c r="G4" i="41"/>
  <c r="D2" i="41"/>
  <c r="H7" i="35"/>
  <c r="K10" i="38"/>
  <c r="F5" i="42"/>
  <c r="Q8" i="42"/>
  <c r="Q8" i="11"/>
  <c r="F5" i="11"/>
  <c r="F5" i="24"/>
  <c r="Q8" i="24"/>
  <c r="Q8" i="32"/>
  <c r="Q8" i="37"/>
  <c r="F5" i="40"/>
  <c r="Q8" i="40"/>
  <c r="C2" i="35"/>
  <c r="C2" i="39"/>
  <c r="K10" i="36"/>
  <c r="Q8" i="15"/>
  <c r="Q8" i="29"/>
  <c r="F5" i="29"/>
  <c r="K10" i="39"/>
  <c r="Q8" i="36"/>
  <c r="D2" i="36"/>
  <c r="G4" i="36"/>
  <c r="Q8" i="27"/>
  <c r="Q8" i="23"/>
  <c r="F5" i="23"/>
  <c r="D2" i="40"/>
  <c r="G4" i="40"/>
  <c r="K10" i="35"/>
  <c r="F5" i="30"/>
  <c r="Q8" i="30"/>
  <c r="Q8" i="21"/>
  <c r="F5" i="21"/>
  <c r="K9" i="35"/>
  <c r="D2" i="42"/>
  <c r="G4" i="42"/>
  <c r="K10" i="20"/>
  <c r="Q8" i="20"/>
  <c r="H6" i="20"/>
  <c r="B16" i="35"/>
  <c r="Q8" i="35"/>
  <c r="I18" i="35" s="1"/>
  <c r="J18" i="35" s="1"/>
  <c r="H6" i="35"/>
  <c r="F5" i="16"/>
  <c r="Q8" i="16"/>
  <c r="K10" i="41"/>
  <c r="C2" i="20"/>
  <c r="Q8" i="38"/>
  <c r="F5" i="33"/>
  <c r="Q8" i="33"/>
  <c r="D2" i="43"/>
  <c r="G4" i="43"/>
  <c r="F5" i="22"/>
  <c r="Q8" i="22"/>
  <c r="Q8" i="28"/>
  <c r="F5" i="28"/>
  <c r="K10" i="40"/>
  <c r="D2" i="35"/>
  <c r="G4" i="38"/>
  <c r="D2" i="38"/>
  <c r="G5" i="39" l="1"/>
  <c r="K13" i="18"/>
  <c r="K18" i="18" s="1"/>
  <c r="N9" i="18"/>
  <c r="R9" i="18" s="1"/>
  <c r="L8" i="18"/>
  <c r="N8" i="18" s="1"/>
  <c r="R8" i="18" s="1"/>
  <c r="I17" i="18"/>
  <c r="I13" i="18" s="1"/>
  <c r="N6" i="18"/>
  <c r="R6" i="18" s="1"/>
  <c r="C18" i="18"/>
  <c r="L3" i="18"/>
  <c r="N3" i="18" s="1"/>
  <c r="R3" i="18" s="1"/>
  <c r="L4" i="39"/>
  <c r="N4" i="39" s="1"/>
  <c r="R4" i="39" s="1"/>
  <c r="L7" i="35"/>
  <c r="N7" i="35" s="1"/>
  <c r="R7" i="35" s="1"/>
  <c r="L6" i="20"/>
  <c r="N6" i="20" s="1"/>
  <c r="R6" i="20" s="1"/>
  <c r="I18" i="40"/>
  <c r="L4" i="38"/>
  <c r="C17" i="38"/>
  <c r="C12" i="38" s="1"/>
  <c r="L10" i="41"/>
  <c r="L10" i="35"/>
  <c r="C17" i="41"/>
  <c r="C12" i="41" s="1"/>
  <c r="L10" i="20"/>
  <c r="J8" i="35"/>
  <c r="L10" i="40"/>
  <c r="L4" i="43"/>
  <c r="L4" i="42"/>
  <c r="C17" i="37"/>
  <c r="C12" i="37" s="1"/>
  <c r="L10" i="42"/>
  <c r="D17" i="39"/>
  <c r="D12" i="39" s="1"/>
  <c r="L10" i="38"/>
  <c r="L10" i="36"/>
  <c r="C17" i="40"/>
  <c r="C12" i="40" s="1"/>
  <c r="L4" i="36"/>
  <c r="L4" i="41"/>
  <c r="L10" i="43"/>
  <c r="C17" i="43"/>
  <c r="C12" i="43" s="1"/>
  <c r="C17" i="20"/>
  <c r="C12" i="20" s="1"/>
  <c r="C17" i="35"/>
  <c r="C12" i="35" s="1"/>
  <c r="C17" i="36"/>
  <c r="C12" i="36" s="1"/>
  <c r="F3" i="20"/>
  <c r="L4" i="40"/>
  <c r="L10" i="39"/>
  <c r="C17" i="42"/>
  <c r="C12" i="42" s="1"/>
  <c r="D17" i="40"/>
  <c r="D12" i="40" s="1"/>
  <c r="L2" i="40"/>
  <c r="P2" i="40" s="1"/>
  <c r="D17" i="42"/>
  <c r="D12" i="42" s="1"/>
  <c r="L2" i="42"/>
  <c r="P2" i="42" s="1"/>
  <c r="L2" i="20"/>
  <c r="P2" i="20" s="1"/>
  <c r="D17" i="20"/>
  <c r="D12" i="20" s="1"/>
  <c r="L16" i="35"/>
  <c r="B17" i="35"/>
  <c r="L9" i="35"/>
  <c r="Q11" i="35"/>
  <c r="K17" i="35"/>
  <c r="L2" i="35"/>
  <c r="D17" i="35"/>
  <c r="D12" i="35" s="1"/>
  <c r="L2" i="38"/>
  <c r="P2" i="38" s="1"/>
  <c r="D17" i="38"/>
  <c r="D12" i="38" s="1"/>
  <c r="L2" i="43"/>
  <c r="P2" i="43" s="1"/>
  <c r="D17" i="43"/>
  <c r="D12" i="43" s="1"/>
  <c r="C17" i="39"/>
  <c r="C12" i="39" s="1"/>
  <c r="L2" i="39"/>
  <c r="P2" i="39" s="1"/>
  <c r="L2" i="36"/>
  <c r="P2" i="36" s="1"/>
  <c r="D17" i="36"/>
  <c r="D12" i="36" s="1"/>
  <c r="L6" i="35"/>
  <c r="H17" i="35"/>
  <c r="H12" i="35" s="1"/>
  <c r="H18" i="35" s="1"/>
  <c r="L2" i="41"/>
  <c r="P2" i="41" s="1"/>
  <c r="D17" i="41"/>
  <c r="D12" i="41" s="1"/>
  <c r="E14" i="18" l="1"/>
  <c r="L13" i="18"/>
  <c r="G3" i="20"/>
  <c r="N10" i="42"/>
  <c r="R10" i="42" s="1"/>
  <c r="N10" i="41"/>
  <c r="R10" i="41" s="1"/>
  <c r="N10" i="20"/>
  <c r="R10" i="20" s="1"/>
  <c r="N10" i="38"/>
  <c r="R10" i="38" s="1"/>
  <c r="N10" i="39"/>
  <c r="R10" i="39" s="1"/>
  <c r="N10" i="35"/>
  <c r="R10" i="35" s="1"/>
  <c r="N10" i="43"/>
  <c r="R10" i="43" s="1"/>
  <c r="N10" i="36"/>
  <c r="R10" i="36" s="1"/>
  <c r="N10" i="40"/>
  <c r="R10" i="40" s="1"/>
  <c r="N4" i="43"/>
  <c r="N4" i="40"/>
  <c r="N4" i="41"/>
  <c r="N4" i="36"/>
  <c r="N4" i="42"/>
  <c r="N4" i="38"/>
  <c r="F17" i="35"/>
  <c r="F12" i="35" s="1"/>
  <c r="I8" i="35"/>
  <c r="J17" i="35"/>
  <c r="J13" i="35" s="1"/>
  <c r="D18" i="20"/>
  <c r="D18" i="41"/>
  <c r="C18" i="39"/>
  <c r="C18" i="36"/>
  <c r="F17" i="20"/>
  <c r="F12" i="20" s="1"/>
  <c r="C18" i="35"/>
  <c r="D18" i="39"/>
  <c r="C18" i="41"/>
  <c r="C18" i="20"/>
  <c r="M11" i="35"/>
  <c r="C18" i="43"/>
  <c r="D18" i="43"/>
  <c r="D18" i="38"/>
  <c r="D18" i="42"/>
  <c r="C18" i="37"/>
  <c r="C18" i="38"/>
  <c r="D18" i="36"/>
  <c r="C18" i="42"/>
  <c r="D18" i="35"/>
  <c r="D18" i="40"/>
  <c r="C18" i="40"/>
  <c r="K13" i="35"/>
  <c r="N6" i="35"/>
  <c r="R6" i="35" s="1"/>
  <c r="B12" i="35"/>
  <c r="R16" i="35"/>
  <c r="Q16" i="35"/>
  <c r="N9" i="35"/>
  <c r="P2" i="35"/>
  <c r="C2" i="34"/>
  <c r="L14" i="18" l="1"/>
  <c r="F18" i="35"/>
  <c r="R4" i="40"/>
  <c r="R4" i="43"/>
  <c r="R4" i="36"/>
  <c r="R4" i="41"/>
  <c r="R4" i="38"/>
  <c r="R4" i="42"/>
  <c r="L8" i="35"/>
  <c r="I17" i="35"/>
  <c r="I13" i="35" s="1"/>
  <c r="K18" i="35"/>
  <c r="C17" i="34"/>
  <c r="R9" i="35"/>
  <c r="G5" i="20"/>
  <c r="L3" i="35"/>
  <c r="N2" i="35"/>
  <c r="R11" i="35"/>
  <c r="F18" i="20"/>
  <c r="B18" i="35"/>
  <c r="D2" i="34"/>
  <c r="Q14" i="18" l="1"/>
  <c r="R14" i="18"/>
  <c r="L5" i="18"/>
  <c r="G17" i="18"/>
  <c r="G12" i="18" s="1"/>
  <c r="G18" i="18" s="1"/>
  <c r="N8" i="35"/>
  <c r="R8" i="35" s="1"/>
  <c r="N3" i="35"/>
  <c r="L13" i="35"/>
  <c r="E14" i="35"/>
  <c r="G5" i="35" s="1"/>
  <c r="G4" i="35" s="1"/>
  <c r="R2" i="35"/>
  <c r="L2" i="34"/>
  <c r="P2" i="34" s="1"/>
  <c r="D17" i="34"/>
  <c r="Q5" i="18" l="1"/>
  <c r="E17" i="18" s="1"/>
  <c r="R5" i="18"/>
  <c r="R3" i="35"/>
  <c r="L14" i="35"/>
  <c r="K10" i="34"/>
  <c r="E15" i="18" l="1"/>
  <c r="E12" i="18"/>
  <c r="L17" i="18"/>
  <c r="R14" i="35"/>
  <c r="L5" i="35"/>
  <c r="Q14" i="35"/>
  <c r="L10" i="34"/>
  <c r="C12" i="34"/>
  <c r="D12" i="34"/>
  <c r="Q17" i="18" l="1"/>
  <c r="R17" i="18"/>
  <c r="E18" i="18"/>
  <c r="L12" i="18"/>
  <c r="L15" i="18"/>
  <c r="M13" i="18"/>
  <c r="N10" i="34"/>
  <c r="R10" i="34" s="1"/>
  <c r="Q5" i="35"/>
  <c r="G17" i="35"/>
  <c r="L4" i="35"/>
  <c r="R5" i="35"/>
  <c r="C18" i="34"/>
  <c r="D18" i="34"/>
  <c r="Q12" i="18" l="1"/>
  <c r="R12" i="18"/>
  <c r="Q15" i="18"/>
  <c r="R15" i="18"/>
  <c r="R13" i="18"/>
  <c r="Q13" i="18"/>
  <c r="E17" i="35"/>
  <c r="E12" i="35" s="1"/>
  <c r="G12" i="35"/>
  <c r="N4" i="35"/>
  <c r="D2" i="33"/>
  <c r="G4" i="33"/>
  <c r="K10" i="33"/>
  <c r="C2" i="33"/>
  <c r="D2" i="32"/>
  <c r="G4" i="32"/>
  <c r="C2" i="32"/>
  <c r="K10" i="32"/>
  <c r="G4" i="31"/>
  <c r="D2" i="31"/>
  <c r="K10" i="31"/>
  <c r="C2" i="31"/>
  <c r="K10" i="30"/>
  <c r="G4" i="30"/>
  <c r="D2" i="30"/>
  <c r="C2" i="30"/>
  <c r="K10" i="29"/>
  <c r="D2" i="29"/>
  <c r="C2" i="29"/>
  <c r="K10" i="28"/>
  <c r="D2" i="28"/>
  <c r="G4" i="28"/>
  <c r="C2" i="28"/>
  <c r="K10" i="27"/>
  <c r="D2" i="27"/>
  <c r="G4" i="27"/>
  <c r="C2" i="27"/>
  <c r="G4" i="26"/>
  <c r="D2" i="26"/>
  <c r="K10" i="26"/>
  <c r="C2" i="26"/>
  <c r="K10" i="24"/>
  <c r="C2" i="24"/>
  <c r="G4" i="24"/>
  <c r="D2" i="24"/>
  <c r="C2" i="23"/>
  <c r="K10" i="23"/>
  <c r="G4" i="23"/>
  <c r="D2" i="23"/>
  <c r="G4" i="22"/>
  <c r="D2" i="22"/>
  <c r="C2" i="22"/>
  <c r="G4" i="21"/>
  <c r="D2" i="21"/>
  <c r="C2" i="21"/>
  <c r="C2" i="19"/>
  <c r="G4" i="19"/>
  <c r="D2" i="19"/>
  <c r="C2" i="17"/>
  <c r="G4" i="17"/>
  <c r="D2" i="17"/>
  <c r="G18" i="35" l="1"/>
  <c r="E18" i="35"/>
  <c r="E15" i="35"/>
  <c r="L17" i="35"/>
  <c r="Q17" i="35" s="1"/>
  <c r="L12" i="35"/>
  <c r="Q12" i="35" s="1"/>
  <c r="R4" i="35"/>
  <c r="L4" i="22"/>
  <c r="L4" i="19"/>
  <c r="L10" i="23"/>
  <c r="C17" i="27"/>
  <c r="C12" i="27" s="1"/>
  <c r="L10" i="29"/>
  <c r="C17" i="32"/>
  <c r="C12" i="32" s="1"/>
  <c r="L10" i="26"/>
  <c r="L10" i="28"/>
  <c r="C17" i="19"/>
  <c r="C12" i="19" s="1"/>
  <c r="C17" i="23"/>
  <c r="C12" i="23" s="1"/>
  <c r="L4" i="27"/>
  <c r="C17" i="30"/>
  <c r="C12" i="30" s="1"/>
  <c r="L4" i="32"/>
  <c r="C17" i="21"/>
  <c r="C12" i="21" s="1"/>
  <c r="L4" i="24"/>
  <c r="L10" i="27"/>
  <c r="L4" i="30"/>
  <c r="L4" i="17"/>
  <c r="L10" i="30"/>
  <c r="C17" i="33"/>
  <c r="C12" i="33" s="1"/>
  <c r="L4" i="21"/>
  <c r="C17" i="24"/>
  <c r="C12" i="24" s="1"/>
  <c r="C17" i="28"/>
  <c r="C12" i="28" s="1"/>
  <c r="L10" i="33"/>
  <c r="C17" i="22"/>
  <c r="C12" i="22" s="1"/>
  <c r="L4" i="28"/>
  <c r="C17" i="17"/>
  <c r="C12" i="17" s="1"/>
  <c r="L10" i="24"/>
  <c r="C17" i="31"/>
  <c r="C12" i="31" s="1"/>
  <c r="L4" i="33"/>
  <c r="C17" i="26"/>
  <c r="C12" i="26" s="1"/>
  <c r="L10" i="31"/>
  <c r="L4" i="31"/>
  <c r="C17" i="29"/>
  <c r="C12" i="29" s="1"/>
  <c r="L4" i="23"/>
  <c r="L4" i="26"/>
  <c r="L10" i="32"/>
  <c r="D17" i="22"/>
  <c r="D12" i="22" s="1"/>
  <c r="D17" i="28"/>
  <c r="D12" i="28" s="1"/>
  <c r="D17" i="30"/>
  <c r="D17" i="27"/>
  <c r="D17" i="31"/>
  <c r="D17" i="19"/>
  <c r="D12" i="19" s="1"/>
  <c r="D17" i="17"/>
  <c r="D12" i="17" s="1"/>
  <c r="D17" i="23"/>
  <c r="D12" i="23" s="1"/>
  <c r="D17" i="21"/>
  <c r="D12" i="21" s="1"/>
  <c r="D17" i="24"/>
  <c r="D17" i="26"/>
  <c r="D12" i="26" s="1"/>
  <c r="D17" i="29"/>
  <c r="D12" i="29" s="1"/>
  <c r="D17" i="33"/>
  <c r="D17" i="32"/>
  <c r="L2" i="33"/>
  <c r="P2" i="33" s="1"/>
  <c r="L2" i="32"/>
  <c r="P2" i="32" s="1"/>
  <c r="L2" i="31"/>
  <c r="P2" i="31" s="1"/>
  <c r="L2" i="30"/>
  <c r="P2" i="30" s="1"/>
  <c r="L2" i="29"/>
  <c r="P2" i="29" s="1"/>
  <c r="L2" i="28"/>
  <c r="P2" i="28" s="1"/>
  <c r="L2" i="27"/>
  <c r="P2" i="27" s="1"/>
  <c r="L2" i="26"/>
  <c r="P2" i="26" s="1"/>
  <c r="L2" i="24"/>
  <c r="P2" i="24" s="1"/>
  <c r="L2" i="23"/>
  <c r="P2" i="23" s="1"/>
  <c r="L2" i="22"/>
  <c r="P2" i="22" s="1"/>
  <c r="L2" i="21"/>
  <c r="P2" i="21" s="1"/>
  <c r="L2" i="19"/>
  <c r="L2" i="17"/>
  <c r="P2" i="17" s="1"/>
  <c r="L15" i="35" l="1"/>
  <c r="R15" i="35" s="1"/>
  <c r="M13" i="35"/>
  <c r="R17" i="35"/>
  <c r="N10" i="31"/>
  <c r="R10" i="31" s="1"/>
  <c r="N10" i="28"/>
  <c r="R10" i="28" s="1"/>
  <c r="N10" i="32"/>
  <c r="R10" i="32" s="1"/>
  <c r="N10" i="30"/>
  <c r="R10" i="30" s="1"/>
  <c r="N10" i="26"/>
  <c r="R10" i="26" s="1"/>
  <c r="N10" i="24"/>
  <c r="R10" i="24" s="1"/>
  <c r="N10" i="27"/>
  <c r="R10" i="27" s="1"/>
  <c r="N10" i="29"/>
  <c r="R10" i="29" s="1"/>
  <c r="N10" i="23"/>
  <c r="R10" i="23" s="1"/>
  <c r="N10" i="33"/>
  <c r="R10" i="33" s="1"/>
  <c r="R12" i="35"/>
  <c r="N4" i="17"/>
  <c r="N4" i="30"/>
  <c r="N4" i="28"/>
  <c r="N4" i="24"/>
  <c r="N4" i="31"/>
  <c r="N4" i="26"/>
  <c r="N4" i="23"/>
  <c r="N4" i="32"/>
  <c r="N4" i="19"/>
  <c r="N4" i="21"/>
  <c r="N4" i="27"/>
  <c r="N4" i="22"/>
  <c r="N4" i="33"/>
  <c r="C18" i="24"/>
  <c r="C18" i="26"/>
  <c r="C18" i="31"/>
  <c r="C18" i="28"/>
  <c r="C18" i="22"/>
  <c r="C18" i="32"/>
  <c r="C18" i="17"/>
  <c r="C18" i="19"/>
  <c r="C18" i="29"/>
  <c r="C18" i="21"/>
  <c r="C18" i="33"/>
  <c r="C18" i="23"/>
  <c r="C18" i="27"/>
  <c r="C18" i="30"/>
  <c r="D18" i="21"/>
  <c r="D18" i="23"/>
  <c r="D18" i="17"/>
  <c r="D18" i="19"/>
  <c r="D18" i="29"/>
  <c r="D18" i="26"/>
  <c r="D18" i="28"/>
  <c r="D18" i="22"/>
  <c r="D12" i="27"/>
  <c r="D12" i="30"/>
  <c r="D12" i="32"/>
  <c r="D12" i="24"/>
  <c r="D12" i="31"/>
  <c r="D12" i="33"/>
  <c r="R13" i="35" l="1"/>
  <c r="Q15" i="35"/>
  <c r="Q13" i="35"/>
  <c r="R4" i="23"/>
  <c r="R4" i="32"/>
  <c r="R4" i="26"/>
  <c r="R4" i="31"/>
  <c r="R4" i="24"/>
  <c r="R4" i="33"/>
  <c r="R4" i="22"/>
  <c r="R4" i="28"/>
  <c r="R4" i="30"/>
  <c r="R4" i="27"/>
  <c r="R4" i="21"/>
  <c r="R4" i="17"/>
  <c r="R4" i="19"/>
  <c r="D18" i="30"/>
  <c r="D18" i="27"/>
  <c r="D18" i="31"/>
  <c r="D18" i="24"/>
  <c r="D18" i="33"/>
  <c r="D18" i="32"/>
  <c r="G4" i="16"/>
  <c r="D2" i="16"/>
  <c r="C2" i="16"/>
  <c r="G4" i="11"/>
  <c r="D2" i="11"/>
  <c r="C2" i="11"/>
  <c r="C17" i="11" l="1"/>
  <c r="D17" i="11"/>
  <c r="D12" i="11" s="1"/>
  <c r="L4" i="11"/>
  <c r="D17" i="16"/>
  <c r="D12" i="16" s="1"/>
  <c r="C17" i="16"/>
  <c r="L4" i="16"/>
  <c r="L2" i="16"/>
  <c r="P2" i="16" s="1"/>
  <c r="L2" i="11"/>
  <c r="P2" i="11" s="1"/>
  <c r="N4" i="11" l="1"/>
  <c r="N4" i="16"/>
  <c r="D18" i="11"/>
  <c r="D18" i="16"/>
  <c r="C12" i="16"/>
  <c r="D2" i="15"/>
  <c r="C2" i="15"/>
  <c r="R4" i="16" l="1"/>
  <c r="R4" i="11"/>
  <c r="C17" i="15"/>
  <c r="C12" i="15" s="1"/>
  <c r="C18" i="16"/>
  <c r="K9" i="37"/>
  <c r="K9" i="20"/>
  <c r="H7" i="20"/>
  <c r="N2" i="20"/>
  <c r="B16" i="20"/>
  <c r="K9" i="34"/>
  <c r="G4" i="29"/>
  <c r="F3" i="16"/>
  <c r="F3" i="17"/>
  <c r="F3" i="22"/>
  <c r="F3" i="11"/>
  <c r="F3" i="15"/>
  <c r="G3" i="15" s="1"/>
  <c r="G5" i="15" s="1"/>
  <c r="B16" i="37"/>
  <c r="B16" i="39"/>
  <c r="H6" i="39"/>
  <c r="F3" i="33"/>
  <c r="H6" i="33"/>
  <c r="H6" i="34"/>
  <c r="F3" i="31"/>
  <c r="H6" i="31"/>
  <c r="F3" i="42"/>
  <c r="H6" i="42"/>
  <c r="F3" i="24"/>
  <c r="H6" i="24"/>
  <c r="F3" i="38"/>
  <c r="H6" i="38"/>
  <c r="F3" i="32"/>
  <c r="H6" i="32"/>
  <c r="F3" i="27"/>
  <c r="H6" i="27"/>
  <c r="F3" i="43"/>
  <c r="H6" i="43"/>
  <c r="F3" i="41"/>
  <c r="H6" i="41"/>
  <c r="F3" i="40"/>
  <c r="H6" i="40"/>
  <c r="F3" i="30"/>
  <c r="H6" i="30"/>
  <c r="F3" i="28"/>
  <c r="H6" i="28"/>
  <c r="F3" i="23"/>
  <c r="H6" i="23"/>
  <c r="F3" i="36"/>
  <c r="H6" i="36"/>
  <c r="F3" i="26"/>
  <c r="H6" i="26"/>
  <c r="K9" i="27"/>
  <c r="B16" i="40"/>
  <c r="H7" i="33"/>
  <c r="H7" i="41"/>
  <c r="K9" i="30"/>
  <c r="B16" i="38"/>
  <c r="H7" i="30"/>
  <c r="H7" i="28"/>
  <c r="K9" i="41"/>
  <c r="K9" i="39"/>
  <c r="K9" i="40"/>
  <c r="K9" i="26"/>
  <c r="K9" i="23"/>
  <c r="B16" i="41"/>
  <c r="K9" i="29"/>
  <c r="H7" i="36"/>
  <c r="B16" i="28"/>
  <c r="H7" i="42"/>
  <c r="H7" i="26"/>
  <c r="K9" i="33"/>
  <c r="H7" i="23"/>
  <c r="H7" i="38"/>
  <c r="K9" i="42"/>
  <c r="B16" i="34"/>
  <c r="K9" i="38"/>
  <c r="K9" i="28"/>
  <c r="B16" i="30"/>
  <c r="H7" i="34"/>
  <c r="B16" i="26"/>
  <c r="B16" i="29"/>
  <c r="B16" i="33"/>
  <c r="H7" i="24"/>
  <c r="H7" i="39"/>
  <c r="B16" i="42"/>
  <c r="H7" i="32"/>
  <c r="H7" i="27"/>
  <c r="B16" i="32"/>
  <c r="H7" i="43"/>
  <c r="B16" i="27"/>
  <c r="H7" i="31"/>
  <c r="B16" i="24"/>
  <c r="K9" i="32"/>
  <c r="K9" i="24"/>
  <c r="H7" i="40"/>
  <c r="B16" i="43"/>
  <c r="K9" i="31"/>
  <c r="B16" i="31"/>
  <c r="K9" i="36"/>
  <c r="G4" i="37"/>
  <c r="D2" i="37"/>
  <c r="K10" i="37"/>
  <c r="B16" i="11"/>
  <c r="B16" i="22"/>
  <c r="B16" i="21"/>
  <c r="B16" i="14"/>
  <c r="B16" i="16"/>
  <c r="B16" i="17"/>
  <c r="B16" i="19"/>
  <c r="D17" i="15"/>
  <c r="D12" i="15" s="1"/>
  <c r="K10" i="15"/>
  <c r="K9" i="15"/>
  <c r="K10" i="11"/>
  <c r="K10" i="21"/>
  <c r="K10" i="17"/>
  <c r="K10" i="22"/>
  <c r="K9" i="16"/>
  <c r="K10" i="16"/>
  <c r="K9" i="11"/>
  <c r="K10" i="19"/>
  <c r="H7" i="15"/>
  <c r="H7" i="22"/>
  <c r="H7" i="21"/>
  <c r="H7" i="19"/>
  <c r="H6" i="15"/>
  <c r="H6" i="17"/>
  <c r="H6" i="16"/>
  <c r="H6" i="19"/>
  <c r="K9" i="21"/>
  <c r="P2" i="19"/>
  <c r="K9" i="19"/>
  <c r="H6" i="11"/>
  <c r="H6" i="21"/>
  <c r="K9" i="22"/>
  <c r="H6" i="22"/>
  <c r="K9" i="17"/>
  <c r="H7" i="11"/>
  <c r="H7" i="16"/>
  <c r="H7" i="17"/>
  <c r="L2" i="15"/>
  <c r="P2" i="15" s="1"/>
  <c r="G4" i="14"/>
  <c r="D2" i="14"/>
  <c r="H6" i="14"/>
  <c r="K10" i="14"/>
  <c r="K9" i="14"/>
  <c r="H7" i="14"/>
  <c r="C2" i="14"/>
  <c r="L6" i="43" l="1"/>
  <c r="N6" i="43" s="1"/>
  <c r="R6" i="43" s="1"/>
  <c r="L6" i="42"/>
  <c r="N6" i="42" s="1"/>
  <c r="R6" i="42" s="1"/>
  <c r="L6" i="41"/>
  <c r="N6" i="41" s="1"/>
  <c r="R6" i="41" s="1"/>
  <c r="L6" i="40"/>
  <c r="N6" i="40" s="1"/>
  <c r="R6" i="40" s="1"/>
  <c r="L16" i="39"/>
  <c r="Q16" i="39" s="1"/>
  <c r="L6" i="39"/>
  <c r="N6" i="39" s="1"/>
  <c r="R6" i="39" s="1"/>
  <c r="L6" i="38"/>
  <c r="N6" i="38" s="1"/>
  <c r="R6" i="38" s="1"/>
  <c r="B17" i="37"/>
  <c r="B12" i="37" s="1"/>
  <c r="B18" i="37" s="1"/>
  <c r="L6" i="36"/>
  <c r="N6" i="36" s="1"/>
  <c r="R6" i="36" s="1"/>
  <c r="L6" i="34"/>
  <c r="N6" i="34" s="1"/>
  <c r="R6" i="34" s="1"/>
  <c r="L6" i="33"/>
  <c r="N6" i="33" s="1"/>
  <c r="R6" i="33" s="1"/>
  <c r="L6" i="32"/>
  <c r="N6" i="32" s="1"/>
  <c r="R6" i="32" s="1"/>
  <c r="L6" i="31"/>
  <c r="N6" i="31" s="1"/>
  <c r="R6" i="31" s="1"/>
  <c r="L6" i="30"/>
  <c r="N6" i="30" s="1"/>
  <c r="R6" i="30" s="1"/>
  <c r="L6" i="28"/>
  <c r="N6" i="28" s="1"/>
  <c r="R6" i="28" s="1"/>
  <c r="L6" i="27"/>
  <c r="N6" i="27" s="1"/>
  <c r="R6" i="27" s="1"/>
  <c r="L6" i="26"/>
  <c r="N6" i="26" s="1"/>
  <c r="R6" i="26" s="1"/>
  <c r="L7" i="15"/>
  <c r="N7" i="15" s="1"/>
  <c r="R7" i="15" s="1"/>
  <c r="L7" i="14"/>
  <c r="N7" i="14" s="1"/>
  <c r="R7" i="14" s="1"/>
  <c r="L6" i="24"/>
  <c r="N6" i="24" s="1"/>
  <c r="R6" i="24" s="1"/>
  <c r="L6" i="23"/>
  <c r="N6" i="23" s="1"/>
  <c r="R6" i="23" s="1"/>
  <c r="L7" i="22"/>
  <c r="N7" i="22" s="1"/>
  <c r="R7" i="22" s="1"/>
  <c r="L7" i="21"/>
  <c r="N7" i="21" s="1"/>
  <c r="R7" i="21" s="1"/>
  <c r="L7" i="19"/>
  <c r="N7" i="19" s="1"/>
  <c r="R7" i="19" s="1"/>
  <c r="L7" i="11"/>
  <c r="N7" i="11" s="1"/>
  <c r="R7" i="11" s="1"/>
  <c r="G3" i="23"/>
  <c r="G3" i="43"/>
  <c r="G3" i="42"/>
  <c r="G3" i="11"/>
  <c r="G3" i="28"/>
  <c r="G3" i="27"/>
  <c r="G3" i="31"/>
  <c r="G3" i="22"/>
  <c r="G3" i="17"/>
  <c r="G3" i="30"/>
  <c r="G3" i="32"/>
  <c r="G3" i="16"/>
  <c r="G3" i="26"/>
  <c r="G3" i="40"/>
  <c r="G3" i="38"/>
  <c r="G3" i="33"/>
  <c r="G3" i="36"/>
  <c r="G3" i="41"/>
  <c r="G3" i="24"/>
  <c r="Q11" i="36"/>
  <c r="L4" i="14"/>
  <c r="L10" i="22"/>
  <c r="Q11" i="31"/>
  <c r="Q11" i="28"/>
  <c r="Q11" i="38"/>
  <c r="Q11" i="29"/>
  <c r="Q11" i="30"/>
  <c r="L10" i="21"/>
  <c r="F17" i="11"/>
  <c r="F12" i="11" s="1"/>
  <c r="L10" i="11"/>
  <c r="Q11" i="24"/>
  <c r="Q11" i="42"/>
  <c r="Q11" i="23"/>
  <c r="F17" i="22"/>
  <c r="F12" i="22" s="1"/>
  <c r="Q11" i="20"/>
  <c r="F17" i="17"/>
  <c r="F12" i="17" s="1"/>
  <c r="Q11" i="26"/>
  <c r="L10" i="19"/>
  <c r="L10" i="15"/>
  <c r="L10" i="37"/>
  <c r="Q11" i="40"/>
  <c r="Q11" i="27"/>
  <c r="F17" i="16"/>
  <c r="F12" i="16" s="1"/>
  <c r="L4" i="29"/>
  <c r="C18" i="15"/>
  <c r="L10" i="17"/>
  <c r="Q11" i="32"/>
  <c r="Q11" i="33"/>
  <c r="Q11" i="39"/>
  <c r="L10" i="14"/>
  <c r="L10" i="16"/>
  <c r="Q11" i="41"/>
  <c r="Q11" i="34"/>
  <c r="D17" i="14"/>
  <c r="D12" i="14" s="1"/>
  <c r="R2" i="20"/>
  <c r="Q11" i="15"/>
  <c r="F17" i="39"/>
  <c r="F17" i="15"/>
  <c r="F12" i="15" s="1"/>
  <c r="D18" i="15"/>
  <c r="Q11" i="11"/>
  <c r="Q11" i="17"/>
  <c r="Q11" i="22"/>
  <c r="Q11" i="16"/>
  <c r="Q11" i="21"/>
  <c r="Q11" i="14"/>
  <c r="Q11" i="37"/>
  <c r="L9" i="20"/>
  <c r="K17" i="20"/>
  <c r="B17" i="20"/>
  <c r="L16" i="20"/>
  <c r="I8" i="20"/>
  <c r="J8" i="20"/>
  <c r="L7" i="20"/>
  <c r="H17" i="20"/>
  <c r="H12" i="20" s="1"/>
  <c r="H18" i="20" s="1"/>
  <c r="Q11" i="19"/>
  <c r="K17" i="34"/>
  <c r="L9" i="34"/>
  <c r="H6" i="29"/>
  <c r="H7" i="29"/>
  <c r="Q8" i="19"/>
  <c r="N2" i="33"/>
  <c r="N2" i="28"/>
  <c r="N2" i="40"/>
  <c r="N2" i="39"/>
  <c r="N2" i="31"/>
  <c r="N2" i="34"/>
  <c r="N2" i="26"/>
  <c r="N2" i="38"/>
  <c r="N2" i="27"/>
  <c r="N2" i="42"/>
  <c r="N2" i="41"/>
  <c r="N2" i="32"/>
  <c r="N2" i="24"/>
  <c r="N2" i="29"/>
  <c r="N2" i="43"/>
  <c r="N2" i="30"/>
  <c r="L16" i="37"/>
  <c r="R16" i="37" s="1"/>
  <c r="B17" i="39"/>
  <c r="B12" i="39" s="1"/>
  <c r="B18" i="39" s="1"/>
  <c r="B16" i="36"/>
  <c r="F3" i="29"/>
  <c r="F17" i="33"/>
  <c r="F12" i="33" s="1"/>
  <c r="F17" i="42"/>
  <c r="F12" i="42" s="1"/>
  <c r="F17" i="38"/>
  <c r="F12" i="38" s="1"/>
  <c r="F17" i="26"/>
  <c r="F12" i="26" s="1"/>
  <c r="F17" i="30"/>
  <c r="F12" i="30" s="1"/>
  <c r="F17" i="36"/>
  <c r="F12" i="36" s="1"/>
  <c r="F17" i="32"/>
  <c r="F12" i="32" s="1"/>
  <c r="F17" i="43"/>
  <c r="F12" i="43" s="1"/>
  <c r="F17" i="23"/>
  <c r="F12" i="23" s="1"/>
  <c r="F17" i="27"/>
  <c r="F12" i="27" s="1"/>
  <c r="F17" i="31"/>
  <c r="F12" i="31" s="1"/>
  <c r="F17" i="41"/>
  <c r="F12" i="41" s="1"/>
  <c r="F17" i="24"/>
  <c r="F12" i="24" s="1"/>
  <c r="F3" i="37"/>
  <c r="H6" i="37"/>
  <c r="F17" i="28"/>
  <c r="F12" i="28" s="1"/>
  <c r="F17" i="40"/>
  <c r="F12" i="40" s="1"/>
  <c r="L9" i="31"/>
  <c r="K17" i="31"/>
  <c r="B17" i="31"/>
  <c r="B12" i="31" s="1"/>
  <c r="B18" i="31" s="1"/>
  <c r="L16" i="31"/>
  <c r="L7" i="31"/>
  <c r="N7" i="31" s="1"/>
  <c r="R7" i="31" s="1"/>
  <c r="B17" i="32"/>
  <c r="B12" i="32" s="1"/>
  <c r="B18" i="32" s="1"/>
  <c r="L16" i="32"/>
  <c r="L7" i="26"/>
  <c r="L9" i="40"/>
  <c r="K17" i="40"/>
  <c r="L7" i="33"/>
  <c r="N7" i="33" s="1"/>
  <c r="R7" i="33" s="1"/>
  <c r="K17" i="27"/>
  <c r="L9" i="27"/>
  <c r="L7" i="32"/>
  <c r="N7" i="32" s="1"/>
  <c r="R7" i="32" s="1"/>
  <c r="B17" i="34"/>
  <c r="B12" i="34" s="1"/>
  <c r="B18" i="34" s="1"/>
  <c r="L16" i="34"/>
  <c r="L7" i="38"/>
  <c r="L7" i="36"/>
  <c r="N7" i="36" s="1"/>
  <c r="R7" i="36" s="1"/>
  <c r="B17" i="43"/>
  <c r="B12" i="43" s="1"/>
  <c r="B18" i="43" s="1"/>
  <c r="L16" i="43"/>
  <c r="L7" i="24"/>
  <c r="N7" i="24" s="1"/>
  <c r="R7" i="24" s="1"/>
  <c r="B17" i="26"/>
  <c r="B12" i="26" s="1"/>
  <c r="B18" i="26" s="1"/>
  <c r="L16" i="26"/>
  <c r="K17" i="28"/>
  <c r="L9" i="28"/>
  <c r="K17" i="23"/>
  <c r="L9" i="23"/>
  <c r="L7" i="30"/>
  <c r="N7" i="30" s="1"/>
  <c r="R7" i="30" s="1"/>
  <c r="K17" i="30"/>
  <c r="L9" i="30"/>
  <c r="L9" i="32"/>
  <c r="K17" i="32"/>
  <c r="B17" i="27"/>
  <c r="B12" i="27" s="1"/>
  <c r="B18" i="27" s="1"/>
  <c r="L16" i="27"/>
  <c r="L7" i="42"/>
  <c r="B17" i="40"/>
  <c r="B12" i="40" s="1"/>
  <c r="B18" i="40" s="1"/>
  <c r="L16" i="40"/>
  <c r="L7" i="40"/>
  <c r="L7" i="27"/>
  <c r="N7" i="27" s="1"/>
  <c r="R7" i="27" s="1"/>
  <c r="L7" i="23"/>
  <c r="K17" i="39"/>
  <c r="L9" i="39"/>
  <c r="B17" i="42"/>
  <c r="B12" i="42" s="1"/>
  <c r="B18" i="42" s="1"/>
  <c r="L16" i="42"/>
  <c r="L7" i="34"/>
  <c r="L9" i="29"/>
  <c r="K17" i="29"/>
  <c r="L7" i="41"/>
  <c r="N7" i="41" s="1"/>
  <c r="R7" i="41" s="1"/>
  <c r="K17" i="24"/>
  <c r="L9" i="24"/>
  <c r="L7" i="39"/>
  <c r="N7" i="39" s="1"/>
  <c r="R7" i="39" s="1"/>
  <c r="B17" i="29"/>
  <c r="B12" i="29" s="1"/>
  <c r="B18" i="29" s="1"/>
  <c r="L16" i="29"/>
  <c r="B17" i="24"/>
  <c r="B12" i="24" s="1"/>
  <c r="B18" i="24" s="1"/>
  <c r="L16" i="24"/>
  <c r="L7" i="43"/>
  <c r="N7" i="43" s="1"/>
  <c r="R7" i="43" s="1"/>
  <c r="B17" i="33"/>
  <c r="B12" i="33" s="1"/>
  <c r="B18" i="33" s="1"/>
  <c r="L16" i="33"/>
  <c r="K17" i="26"/>
  <c r="L9" i="26"/>
  <c r="K17" i="41"/>
  <c r="L9" i="41"/>
  <c r="B17" i="38"/>
  <c r="B12" i="38" s="1"/>
  <c r="B18" i="38" s="1"/>
  <c r="L16" i="38"/>
  <c r="K17" i="36"/>
  <c r="L9" i="36"/>
  <c r="B17" i="28"/>
  <c r="B12" i="28" s="1"/>
  <c r="B18" i="28" s="1"/>
  <c r="L16" i="28"/>
  <c r="B17" i="30"/>
  <c r="B12" i="30" s="1"/>
  <c r="B18" i="30" s="1"/>
  <c r="L16" i="30"/>
  <c r="K17" i="38"/>
  <c r="L9" i="38"/>
  <c r="L9" i="42"/>
  <c r="K17" i="42"/>
  <c r="L9" i="33"/>
  <c r="K17" i="33"/>
  <c r="B17" i="41"/>
  <c r="B12" i="41" s="1"/>
  <c r="B18" i="41" s="1"/>
  <c r="L16" i="41"/>
  <c r="L7" i="28"/>
  <c r="H7" i="37"/>
  <c r="L9" i="37"/>
  <c r="K17" i="37"/>
  <c r="D17" i="37"/>
  <c r="D12" i="37" s="1"/>
  <c r="L2" i="37"/>
  <c r="P2" i="37" s="1"/>
  <c r="L4" i="37"/>
  <c r="K17" i="22"/>
  <c r="B17" i="16"/>
  <c r="B12" i="16" s="1"/>
  <c r="B18" i="16" s="1"/>
  <c r="L16" i="16"/>
  <c r="B17" i="14"/>
  <c r="B12" i="14" s="1"/>
  <c r="B18" i="14" s="1"/>
  <c r="L16" i="14"/>
  <c r="B17" i="21"/>
  <c r="B12" i="21" s="1"/>
  <c r="B18" i="21" s="1"/>
  <c r="L16" i="21"/>
  <c r="B17" i="22"/>
  <c r="B12" i="22" s="1"/>
  <c r="B18" i="22" s="1"/>
  <c r="L16" i="22"/>
  <c r="B17" i="11"/>
  <c r="B12" i="11" s="1"/>
  <c r="B18" i="11" s="1"/>
  <c r="L16" i="11"/>
  <c r="B17" i="19"/>
  <c r="B12" i="19" s="1"/>
  <c r="B18" i="19" s="1"/>
  <c r="L16" i="19"/>
  <c r="B17" i="17"/>
  <c r="B12" i="17" s="1"/>
  <c r="B18" i="17" s="1"/>
  <c r="L16" i="17"/>
  <c r="B16" i="15"/>
  <c r="K17" i="19"/>
  <c r="K17" i="14"/>
  <c r="K17" i="21"/>
  <c r="K17" i="17"/>
  <c r="L9" i="16"/>
  <c r="K17" i="16"/>
  <c r="L9" i="15"/>
  <c r="K17" i="15"/>
  <c r="L9" i="11"/>
  <c r="K17" i="11"/>
  <c r="L6" i="11"/>
  <c r="N6" i="11" s="1"/>
  <c r="R6" i="11" s="1"/>
  <c r="L6" i="17"/>
  <c r="N6" i="17" s="1"/>
  <c r="R6" i="17" s="1"/>
  <c r="L6" i="16"/>
  <c r="N6" i="16" s="1"/>
  <c r="R6" i="16" s="1"/>
  <c r="C17" i="14"/>
  <c r="N2" i="16"/>
  <c r="N2" i="11"/>
  <c r="N2" i="17"/>
  <c r="N2" i="21"/>
  <c r="N2" i="19"/>
  <c r="L6" i="15"/>
  <c r="N6" i="15" s="1"/>
  <c r="R6" i="15" s="1"/>
  <c r="L9" i="22"/>
  <c r="F3" i="21"/>
  <c r="L9" i="21"/>
  <c r="L6" i="21"/>
  <c r="N6" i="21" s="1"/>
  <c r="R6" i="21" s="1"/>
  <c r="L6" i="22"/>
  <c r="N6" i="22" s="1"/>
  <c r="R6" i="22" s="1"/>
  <c r="L9" i="19"/>
  <c r="L6" i="19"/>
  <c r="N6" i="19" s="1"/>
  <c r="R6" i="19" s="1"/>
  <c r="L9" i="17"/>
  <c r="L7" i="17"/>
  <c r="L7" i="16"/>
  <c r="N7" i="16" s="1"/>
  <c r="R7" i="16" s="1"/>
  <c r="L6" i="14"/>
  <c r="F3" i="14"/>
  <c r="L9" i="14"/>
  <c r="R16" i="39" l="1"/>
  <c r="L6" i="37"/>
  <c r="N6" i="37" s="1"/>
  <c r="R6" i="37" s="1"/>
  <c r="L16" i="36"/>
  <c r="R16" i="36" s="1"/>
  <c r="L7" i="29"/>
  <c r="N7" i="29" s="1"/>
  <c r="R7" i="29" s="1"/>
  <c r="L6" i="29"/>
  <c r="N6" i="29" s="1"/>
  <c r="R6" i="29" s="1"/>
  <c r="G3" i="37"/>
  <c r="G3" i="29"/>
  <c r="G3" i="21"/>
  <c r="G3" i="14"/>
  <c r="N10" i="21"/>
  <c r="R10" i="21" s="1"/>
  <c r="N10" i="17"/>
  <c r="R10" i="17" s="1"/>
  <c r="N10" i="16"/>
  <c r="R10" i="16" s="1"/>
  <c r="N10" i="22"/>
  <c r="R10" i="22" s="1"/>
  <c r="N10" i="14"/>
  <c r="R10" i="14" s="1"/>
  <c r="N10" i="11"/>
  <c r="R10" i="11" s="1"/>
  <c r="N10" i="37"/>
  <c r="R10" i="37" s="1"/>
  <c r="N10" i="15"/>
  <c r="R10" i="15" s="1"/>
  <c r="N10" i="19"/>
  <c r="R10" i="19" s="1"/>
  <c r="N9" i="23"/>
  <c r="R9" i="23" s="1"/>
  <c r="N9" i="34"/>
  <c r="R9" i="34" s="1"/>
  <c r="N9" i="11"/>
  <c r="R9" i="11" s="1"/>
  <c r="N9" i="38"/>
  <c r="R9" i="38" s="1"/>
  <c r="N9" i="28"/>
  <c r="R9" i="28" s="1"/>
  <c r="N9" i="15"/>
  <c r="R9" i="15" s="1"/>
  <c r="N9" i="37"/>
  <c r="R9" i="37" s="1"/>
  <c r="N9" i="27"/>
  <c r="R9" i="27" s="1"/>
  <c r="N9" i="41"/>
  <c r="R9" i="41" s="1"/>
  <c r="N9" i="39"/>
  <c r="R9" i="39" s="1"/>
  <c r="N9" i="16"/>
  <c r="R9" i="16" s="1"/>
  <c r="N9" i="21"/>
  <c r="R9" i="21" s="1"/>
  <c r="N9" i="32"/>
  <c r="R9" i="32" s="1"/>
  <c r="N9" i="26"/>
  <c r="R9" i="26" s="1"/>
  <c r="N9" i="24"/>
  <c r="R9" i="24" s="1"/>
  <c r="N9" i="30"/>
  <c r="R9" i="30" s="1"/>
  <c r="N9" i="31"/>
  <c r="R9" i="31" s="1"/>
  <c r="N9" i="33"/>
  <c r="R9" i="33" s="1"/>
  <c r="N9" i="40"/>
  <c r="R9" i="40" s="1"/>
  <c r="N9" i="17"/>
  <c r="R9" i="17" s="1"/>
  <c r="N9" i="22"/>
  <c r="R9" i="22" s="1"/>
  <c r="N9" i="42"/>
  <c r="R9" i="42" s="1"/>
  <c r="N9" i="36"/>
  <c r="R9" i="36" s="1"/>
  <c r="N9" i="29"/>
  <c r="R9" i="29" s="1"/>
  <c r="N9" i="19"/>
  <c r="R9" i="19" s="1"/>
  <c r="F12" i="39"/>
  <c r="N4" i="29"/>
  <c r="N4" i="14"/>
  <c r="F17" i="34"/>
  <c r="F12" i="34" s="1"/>
  <c r="M11" i="34"/>
  <c r="M11" i="20"/>
  <c r="K13" i="34"/>
  <c r="F18" i="43"/>
  <c r="F17" i="29"/>
  <c r="F12" i="29" s="1"/>
  <c r="F17" i="21"/>
  <c r="F12" i="21" s="1"/>
  <c r="F18" i="11"/>
  <c r="F18" i="40"/>
  <c r="F18" i="32"/>
  <c r="F18" i="17"/>
  <c r="F18" i="36"/>
  <c r="F18" i="30"/>
  <c r="F18" i="28"/>
  <c r="J17" i="20"/>
  <c r="J13" i="20" s="1"/>
  <c r="F18" i="26"/>
  <c r="F18" i="22"/>
  <c r="F18" i="38"/>
  <c r="F18" i="24"/>
  <c r="F18" i="41"/>
  <c r="F18" i="42"/>
  <c r="F18" i="31"/>
  <c r="F18" i="33"/>
  <c r="F17" i="14"/>
  <c r="F12" i="14" s="1"/>
  <c r="F18" i="16"/>
  <c r="F18" i="27"/>
  <c r="F18" i="15"/>
  <c r="F18" i="23"/>
  <c r="R2" i="40"/>
  <c r="R2" i="41"/>
  <c r="R2" i="39"/>
  <c r="R2" i="38"/>
  <c r="R2" i="34"/>
  <c r="R2" i="33"/>
  <c r="R2" i="31"/>
  <c r="R2" i="32"/>
  <c r="R2" i="30"/>
  <c r="R2" i="29"/>
  <c r="R2" i="28"/>
  <c r="R2" i="26"/>
  <c r="R2" i="27"/>
  <c r="R2" i="24"/>
  <c r="R2" i="21"/>
  <c r="R2" i="17"/>
  <c r="R2" i="11"/>
  <c r="R2" i="19"/>
  <c r="D18" i="37"/>
  <c r="D18" i="14"/>
  <c r="K13" i="20"/>
  <c r="N9" i="20"/>
  <c r="N7" i="20"/>
  <c r="R7" i="20" s="1"/>
  <c r="I17" i="20"/>
  <c r="I13" i="20" s="1"/>
  <c r="L8" i="20"/>
  <c r="Q16" i="20"/>
  <c r="R16" i="20"/>
  <c r="B12" i="20"/>
  <c r="B18" i="20" s="1"/>
  <c r="J8" i="15"/>
  <c r="I18" i="11"/>
  <c r="J18" i="11" s="1"/>
  <c r="J8" i="11" s="1"/>
  <c r="I18" i="31"/>
  <c r="J18" i="31" s="1"/>
  <c r="J8" i="31" s="1"/>
  <c r="R2" i="42"/>
  <c r="I18" i="17"/>
  <c r="I8" i="17" s="1"/>
  <c r="I18" i="19"/>
  <c r="I8" i="19" s="1"/>
  <c r="I18" i="21"/>
  <c r="J18" i="21" s="1"/>
  <c r="J8" i="21" s="1"/>
  <c r="I18" i="33"/>
  <c r="I8" i="33" s="1"/>
  <c r="I18" i="16"/>
  <c r="I8" i="16" s="1"/>
  <c r="I18" i="22"/>
  <c r="J18" i="22" s="1"/>
  <c r="J8" i="22" s="1"/>
  <c r="I18" i="26"/>
  <c r="I8" i="26" s="1"/>
  <c r="R2" i="43"/>
  <c r="H17" i="14"/>
  <c r="H12" i="14" s="1"/>
  <c r="H18" i="14" s="1"/>
  <c r="N4" i="37"/>
  <c r="M11" i="36"/>
  <c r="M11" i="24"/>
  <c r="M11" i="38"/>
  <c r="M11" i="29"/>
  <c r="M11" i="11"/>
  <c r="M11" i="26"/>
  <c r="M11" i="30"/>
  <c r="M11" i="27"/>
  <c r="M11" i="37"/>
  <c r="M11" i="33"/>
  <c r="M11" i="23"/>
  <c r="M11" i="31"/>
  <c r="M11" i="42"/>
  <c r="M11" i="41"/>
  <c r="M11" i="39"/>
  <c r="M11" i="40"/>
  <c r="M11" i="32"/>
  <c r="M11" i="28"/>
  <c r="H17" i="17"/>
  <c r="H12" i="17" s="1"/>
  <c r="H18" i="17" s="1"/>
  <c r="J8" i="29"/>
  <c r="I18" i="39"/>
  <c r="I18" i="30"/>
  <c r="I18" i="38"/>
  <c r="I18" i="27"/>
  <c r="I18" i="36"/>
  <c r="I18" i="28"/>
  <c r="I18" i="32"/>
  <c r="I18" i="24"/>
  <c r="I18" i="42"/>
  <c r="I18" i="23"/>
  <c r="Q16" i="37"/>
  <c r="N2" i="36"/>
  <c r="B17" i="36"/>
  <c r="B12" i="36" s="1"/>
  <c r="B18" i="36" s="1"/>
  <c r="H17" i="11"/>
  <c r="H17" i="23"/>
  <c r="H12" i="23" s="1"/>
  <c r="H18" i="23" s="1"/>
  <c r="H17" i="21"/>
  <c r="H12" i="21" s="1"/>
  <c r="H18" i="21" s="1"/>
  <c r="H17" i="15"/>
  <c r="H12" i="15" s="1"/>
  <c r="H18" i="15" s="1"/>
  <c r="H17" i="34"/>
  <c r="H12" i="34" s="1"/>
  <c r="H18" i="34" s="1"/>
  <c r="H17" i="36"/>
  <c r="H12" i="36" s="1"/>
  <c r="H18" i="36" s="1"/>
  <c r="H17" i="24"/>
  <c r="H12" i="24" s="1"/>
  <c r="H18" i="24" s="1"/>
  <c r="H17" i="19"/>
  <c r="H12" i="19" s="1"/>
  <c r="H18" i="19" s="1"/>
  <c r="H17" i="28"/>
  <c r="H12" i="28" s="1"/>
  <c r="H18" i="28" s="1"/>
  <c r="H17" i="32"/>
  <c r="H12" i="32" s="1"/>
  <c r="H18" i="32" s="1"/>
  <c r="H17" i="27"/>
  <c r="H12" i="27" s="1"/>
  <c r="H18" i="27" s="1"/>
  <c r="H17" i="40"/>
  <c r="H12" i="40" s="1"/>
  <c r="H18" i="40" s="1"/>
  <c r="H17" i="22"/>
  <c r="H12" i="22" s="1"/>
  <c r="H18" i="22" s="1"/>
  <c r="H17" i="39"/>
  <c r="H12" i="39" s="1"/>
  <c r="H18" i="39" s="1"/>
  <c r="H17" i="31"/>
  <c r="H12" i="31" s="1"/>
  <c r="H18" i="31" s="1"/>
  <c r="H17" i="16"/>
  <c r="H12" i="16" s="1"/>
  <c r="H18" i="16" s="1"/>
  <c r="H17" i="33"/>
  <c r="H12" i="33" s="1"/>
  <c r="H18" i="33" s="1"/>
  <c r="H17" i="38"/>
  <c r="H12" i="38" s="1"/>
  <c r="H18" i="38" s="1"/>
  <c r="K13" i="30"/>
  <c r="H17" i="41"/>
  <c r="H12" i="41" s="1"/>
  <c r="H18" i="41" s="1"/>
  <c r="H17" i="43"/>
  <c r="H12" i="43" s="1"/>
  <c r="H18" i="43" s="1"/>
  <c r="H17" i="30"/>
  <c r="H12" i="30" s="1"/>
  <c r="H18" i="30" s="1"/>
  <c r="I8" i="34"/>
  <c r="H17" i="29"/>
  <c r="H12" i="29" s="1"/>
  <c r="H18" i="29" s="1"/>
  <c r="K13" i="29"/>
  <c r="H17" i="26"/>
  <c r="H12" i="26" s="1"/>
  <c r="H18" i="26" s="1"/>
  <c r="H17" i="42"/>
  <c r="H12" i="42" s="1"/>
  <c r="H18" i="42" s="1"/>
  <c r="K13" i="38"/>
  <c r="K13" i="36"/>
  <c r="K13" i="26"/>
  <c r="K13" i="24"/>
  <c r="L3" i="39"/>
  <c r="K13" i="39"/>
  <c r="K13" i="32"/>
  <c r="K13" i="28"/>
  <c r="K13" i="33"/>
  <c r="K13" i="42"/>
  <c r="F17" i="37"/>
  <c r="F12" i="37" s="1"/>
  <c r="N7" i="34"/>
  <c r="R7" i="34" s="1"/>
  <c r="R16" i="29"/>
  <c r="Q16" i="29"/>
  <c r="R16" i="42"/>
  <c r="Q16" i="42"/>
  <c r="K13" i="31"/>
  <c r="R16" i="33"/>
  <c r="Q16" i="33"/>
  <c r="R16" i="32"/>
  <c r="Q16" i="32"/>
  <c r="N7" i="28"/>
  <c r="R7" i="28" s="1"/>
  <c r="R16" i="38"/>
  <c r="Q16" i="38"/>
  <c r="N7" i="40"/>
  <c r="R7" i="40" s="1"/>
  <c r="N7" i="42"/>
  <c r="R7" i="42" s="1"/>
  <c r="K13" i="40"/>
  <c r="R16" i="41"/>
  <c r="Q16" i="41"/>
  <c r="R16" i="27"/>
  <c r="Q16" i="27"/>
  <c r="Q16" i="43"/>
  <c r="R16" i="43"/>
  <c r="K13" i="27"/>
  <c r="K13" i="41"/>
  <c r="N7" i="23"/>
  <c r="R7" i="23" s="1"/>
  <c r="K9" i="43"/>
  <c r="I18" i="43"/>
  <c r="J18" i="43" s="1"/>
  <c r="J8" i="43" s="1"/>
  <c r="R16" i="30"/>
  <c r="Q16" i="30"/>
  <c r="R16" i="24"/>
  <c r="Q16" i="24"/>
  <c r="Q16" i="40"/>
  <c r="R16" i="40"/>
  <c r="R16" i="26"/>
  <c r="Q16" i="26"/>
  <c r="N7" i="38"/>
  <c r="R7" i="38" s="1"/>
  <c r="N7" i="26"/>
  <c r="R7" i="26" s="1"/>
  <c r="R16" i="31"/>
  <c r="Q16" i="31"/>
  <c r="L7" i="37"/>
  <c r="N7" i="37" s="1"/>
  <c r="R7" i="37" s="1"/>
  <c r="R16" i="28"/>
  <c r="Q16" i="28"/>
  <c r="K13" i="23"/>
  <c r="R16" i="34"/>
  <c r="Q16" i="34"/>
  <c r="K13" i="37"/>
  <c r="B16" i="23"/>
  <c r="J8" i="41"/>
  <c r="I8" i="41"/>
  <c r="R16" i="21"/>
  <c r="Q16" i="21"/>
  <c r="R16" i="17"/>
  <c r="Q16" i="17"/>
  <c r="R16" i="19"/>
  <c r="Q16" i="19"/>
  <c r="R16" i="14"/>
  <c r="Q16" i="14"/>
  <c r="R16" i="11"/>
  <c r="Q16" i="11"/>
  <c r="R16" i="16"/>
  <c r="Q16" i="16"/>
  <c r="R16" i="22"/>
  <c r="Q16" i="22"/>
  <c r="B17" i="15"/>
  <c r="B12" i="15" s="1"/>
  <c r="B18" i="15" s="1"/>
  <c r="L16" i="15"/>
  <c r="C12" i="14"/>
  <c r="R2" i="16"/>
  <c r="K13" i="15"/>
  <c r="K13" i="11"/>
  <c r="K13" i="16"/>
  <c r="M11" i="17"/>
  <c r="M11" i="16"/>
  <c r="M11" i="22"/>
  <c r="M11" i="15"/>
  <c r="M11" i="21"/>
  <c r="M11" i="14"/>
  <c r="M11" i="19"/>
  <c r="N2" i="15"/>
  <c r="N2" i="22"/>
  <c r="K13" i="19"/>
  <c r="K13" i="21"/>
  <c r="K13" i="22"/>
  <c r="K13" i="17"/>
  <c r="N7" i="17"/>
  <c r="R7" i="17" s="1"/>
  <c r="K13" i="14"/>
  <c r="N9" i="14"/>
  <c r="N6" i="14"/>
  <c r="R6" i="14" s="1"/>
  <c r="F18" i="39" l="1"/>
  <c r="Q16" i="36"/>
  <c r="F18" i="34"/>
  <c r="N8" i="20"/>
  <c r="R8" i="20" s="1"/>
  <c r="R4" i="29"/>
  <c r="R4" i="14"/>
  <c r="R11" i="20"/>
  <c r="R11" i="34"/>
  <c r="K18" i="34"/>
  <c r="R11" i="41"/>
  <c r="R11" i="29"/>
  <c r="I17" i="16"/>
  <c r="I13" i="16" s="1"/>
  <c r="J17" i="15"/>
  <c r="J13" i="15" s="1"/>
  <c r="R11" i="28"/>
  <c r="F18" i="14"/>
  <c r="K18" i="16"/>
  <c r="K18" i="41"/>
  <c r="K18" i="39"/>
  <c r="K18" i="14"/>
  <c r="K18" i="11"/>
  <c r="K18" i="27"/>
  <c r="L3" i="43"/>
  <c r="L3" i="42"/>
  <c r="G5" i="31"/>
  <c r="G5" i="40"/>
  <c r="R11" i="42"/>
  <c r="R11" i="38"/>
  <c r="L3" i="15"/>
  <c r="K18" i="38"/>
  <c r="L3" i="32"/>
  <c r="G5" i="16"/>
  <c r="L3" i="36"/>
  <c r="L3" i="34"/>
  <c r="K18" i="30"/>
  <c r="G5" i="24"/>
  <c r="R11" i="31"/>
  <c r="R11" i="24"/>
  <c r="J17" i="21"/>
  <c r="J13" i="21" s="1"/>
  <c r="K18" i="24"/>
  <c r="J17" i="29"/>
  <c r="J13" i="29" s="1"/>
  <c r="R11" i="23"/>
  <c r="R11" i="36"/>
  <c r="I17" i="19"/>
  <c r="I13" i="19" s="1"/>
  <c r="F18" i="29"/>
  <c r="R11" i="22"/>
  <c r="R11" i="19"/>
  <c r="K18" i="15"/>
  <c r="K18" i="17"/>
  <c r="F18" i="37"/>
  <c r="K18" i="26"/>
  <c r="G5" i="28"/>
  <c r="G5" i="30"/>
  <c r="R11" i="33"/>
  <c r="I17" i="17"/>
  <c r="I13" i="17" s="1"/>
  <c r="R11" i="14"/>
  <c r="F18" i="21"/>
  <c r="R11" i="21"/>
  <c r="C18" i="14"/>
  <c r="J17" i="41"/>
  <c r="J13" i="41" s="1"/>
  <c r="R11" i="15"/>
  <c r="K18" i="42"/>
  <c r="K18" i="36"/>
  <c r="L3" i="29"/>
  <c r="G5" i="11"/>
  <c r="R11" i="37"/>
  <c r="K18" i="22"/>
  <c r="K18" i="37"/>
  <c r="K18" i="33"/>
  <c r="R11" i="16"/>
  <c r="J17" i="43"/>
  <c r="J13" i="43" s="1"/>
  <c r="L3" i="38"/>
  <c r="L3" i="26"/>
  <c r="R11" i="32"/>
  <c r="R11" i="30"/>
  <c r="K18" i="31"/>
  <c r="R11" i="27"/>
  <c r="J17" i="31"/>
  <c r="J13" i="31" s="1"/>
  <c r="K18" i="21"/>
  <c r="Q11" i="43"/>
  <c r="K18" i="40"/>
  <c r="K18" i="28"/>
  <c r="K18" i="29"/>
  <c r="R11" i="40"/>
  <c r="R11" i="26"/>
  <c r="J17" i="11"/>
  <c r="J13" i="11" s="1"/>
  <c r="K18" i="20"/>
  <c r="K18" i="19"/>
  <c r="R11" i="17"/>
  <c r="K18" i="23"/>
  <c r="K18" i="32"/>
  <c r="L3" i="33"/>
  <c r="R11" i="39"/>
  <c r="R11" i="11"/>
  <c r="G5" i="23"/>
  <c r="G5" i="22"/>
  <c r="L3" i="17"/>
  <c r="R9" i="20"/>
  <c r="R9" i="14"/>
  <c r="R4" i="37"/>
  <c r="R2" i="36"/>
  <c r="R2" i="22"/>
  <c r="E14" i="20"/>
  <c r="L13" i="20"/>
  <c r="I8" i="15"/>
  <c r="J18" i="17"/>
  <c r="J8" i="17" s="1"/>
  <c r="J8" i="34"/>
  <c r="I8" i="11"/>
  <c r="J18" i="33"/>
  <c r="J8" i="33" s="1"/>
  <c r="L3" i="23"/>
  <c r="J18" i="16"/>
  <c r="J8" i="16" s="1"/>
  <c r="I8" i="22"/>
  <c r="J18" i="19"/>
  <c r="J8" i="19" s="1"/>
  <c r="I8" i="21"/>
  <c r="J18" i="26"/>
  <c r="J8" i="26" s="1"/>
  <c r="I8" i="31"/>
  <c r="N3" i="39"/>
  <c r="I8" i="29"/>
  <c r="I18" i="37"/>
  <c r="J18" i="39"/>
  <c r="J8" i="39" s="1"/>
  <c r="I8" i="39"/>
  <c r="J18" i="42"/>
  <c r="J8" i="42" s="1"/>
  <c r="I8" i="42"/>
  <c r="J18" i="24"/>
  <c r="J8" i="24" s="1"/>
  <c r="I8" i="24"/>
  <c r="J18" i="32"/>
  <c r="J8" i="32" s="1"/>
  <c r="I8" i="32"/>
  <c r="J18" i="28"/>
  <c r="J8" i="28" s="1"/>
  <c r="I8" i="28"/>
  <c r="J18" i="36"/>
  <c r="J8" i="36" s="1"/>
  <c r="I8" i="36"/>
  <c r="I8" i="27"/>
  <c r="J18" i="27"/>
  <c r="J8" i="27" s="1"/>
  <c r="J18" i="23"/>
  <c r="J8" i="23" s="1"/>
  <c r="I8" i="23"/>
  <c r="J18" i="38"/>
  <c r="J8" i="38" s="1"/>
  <c r="I8" i="38"/>
  <c r="J18" i="40"/>
  <c r="J8" i="40" s="1"/>
  <c r="I8" i="40"/>
  <c r="J18" i="30"/>
  <c r="J8" i="30" s="1"/>
  <c r="I8" i="30"/>
  <c r="G5" i="17"/>
  <c r="N2" i="37"/>
  <c r="R2" i="23"/>
  <c r="L3" i="22"/>
  <c r="L3" i="16"/>
  <c r="H17" i="37"/>
  <c r="H12" i="37" s="1"/>
  <c r="H18" i="37" s="1"/>
  <c r="L3" i="24"/>
  <c r="L3" i="40"/>
  <c r="L3" i="30"/>
  <c r="L3" i="31"/>
  <c r="L3" i="28"/>
  <c r="G5" i="26"/>
  <c r="G5" i="33"/>
  <c r="G5" i="41"/>
  <c r="G5" i="42"/>
  <c r="L3" i="41"/>
  <c r="G5" i="32"/>
  <c r="G5" i="27"/>
  <c r="L3" i="27"/>
  <c r="G5" i="29"/>
  <c r="G5" i="38"/>
  <c r="G5" i="36"/>
  <c r="L5" i="39"/>
  <c r="I8" i="43"/>
  <c r="G5" i="43"/>
  <c r="I17" i="26"/>
  <c r="I13" i="26" s="1"/>
  <c r="K17" i="43"/>
  <c r="L9" i="43"/>
  <c r="I17" i="33"/>
  <c r="I13" i="33" s="1"/>
  <c r="B17" i="23"/>
  <c r="L16" i="23"/>
  <c r="I17" i="41"/>
  <c r="L8" i="41"/>
  <c r="I17" i="34"/>
  <c r="I13" i="34" s="1"/>
  <c r="R16" i="15"/>
  <c r="Q16" i="15"/>
  <c r="J17" i="22"/>
  <c r="J13" i="22" s="1"/>
  <c r="L3" i="21"/>
  <c r="R2" i="15"/>
  <c r="G5" i="21"/>
  <c r="G5" i="14"/>
  <c r="L3" i="14"/>
  <c r="N9" i="43" l="1"/>
  <c r="R9" i="43" s="1"/>
  <c r="N3" i="34"/>
  <c r="N3" i="36"/>
  <c r="N3" i="42"/>
  <c r="N3" i="32"/>
  <c r="N3" i="43"/>
  <c r="N3" i="26"/>
  <c r="N3" i="38"/>
  <c r="N3" i="15"/>
  <c r="N3" i="33"/>
  <c r="N3" i="29"/>
  <c r="G17" i="31"/>
  <c r="L5" i="16"/>
  <c r="G17" i="30"/>
  <c r="G17" i="23"/>
  <c r="G17" i="24"/>
  <c r="G17" i="40"/>
  <c r="L5" i="21"/>
  <c r="L5" i="43"/>
  <c r="L5" i="32"/>
  <c r="J17" i="23"/>
  <c r="J13" i="23" s="1"/>
  <c r="J17" i="27"/>
  <c r="J13" i="27" s="1"/>
  <c r="I17" i="21"/>
  <c r="I13" i="21" s="1"/>
  <c r="L8" i="17"/>
  <c r="L5" i="30"/>
  <c r="J17" i="26"/>
  <c r="J13" i="26" s="1"/>
  <c r="J17" i="34"/>
  <c r="J13" i="34" s="1"/>
  <c r="L5" i="36"/>
  <c r="L5" i="38"/>
  <c r="L5" i="41"/>
  <c r="L5" i="17"/>
  <c r="J17" i="42"/>
  <c r="J13" i="42" s="1"/>
  <c r="L5" i="28"/>
  <c r="L5" i="29"/>
  <c r="L5" i="33"/>
  <c r="L5" i="14"/>
  <c r="L3" i="37"/>
  <c r="L5" i="26"/>
  <c r="J17" i="30"/>
  <c r="J13" i="30" s="1"/>
  <c r="J17" i="36"/>
  <c r="J13" i="36" s="1"/>
  <c r="J17" i="39"/>
  <c r="J13" i="39" s="1"/>
  <c r="I17" i="22"/>
  <c r="I13" i="22" s="1"/>
  <c r="L5" i="23"/>
  <c r="J17" i="24"/>
  <c r="J13" i="24" s="1"/>
  <c r="L5" i="42"/>
  <c r="J17" i="19"/>
  <c r="J13" i="19" s="1"/>
  <c r="L8" i="15"/>
  <c r="J17" i="16"/>
  <c r="J13" i="16" s="1"/>
  <c r="L5" i="27"/>
  <c r="J17" i="40"/>
  <c r="J13" i="40" s="1"/>
  <c r="J17" i="28"/>
  <c r="J13" i="28" s="1"/>
  <c r="I17" i="29"/>
  <c r="I13" i="29" s="1"/>
  <c r="L5" i="22"/>
  <c r="G17" i="11"/>
  <c r="L5" i="24"/>
  <c r="I17" i="43"/>
  <c r="I13" i="43" s="1"/>
  <c r="G17" i="28"/>
  <c r="J17" i="38"/>
  <c r="J13" i="38" s="1"/>
  <c r="J17" i="32"/>
  <c r="J13" i="32" s="1"/>
  <c r="J17" i="33"/>
  <c r="J13" i="33" s="1"/>
  <c r="L5" i="40"/>
  <c r="I17" i="31"/>
  <c r="I13" i="31" s="1"/>
  <c r="I17" i="11"/>
  <c r="I13" i="11" s="1"/>
  <c r="L5" i="31"/>
  <c r="G17" i="16"/>
  <c r="G17" i="22"/>
  <c r="N3" i="17"/>
  <c r="Q5" i="39"/>
  <c r="N3" i="23"/>
  <c r="R3" i="39"/>
  <c r="R2" i="37"/>
  <c r="L4" i="20"/>
  <c r="L14" i="20"/>
  <c r="I17" i="15"/>
  <c r="I13" i="15" s="1"/>
  <c r="J17" i="17"/>
  <c r="J13" i="17" s="1"/>
  <c r="L8" i="11"/>
  <c r="L8" i="34"/>
  <c r="L8" i="33"/>
  <c r="L8" i="22"/>
  <c r="L8" i="16"/>
  <c r="L8" i="19"/>
  <c r="L8" i="21"/>
  <c r="L8" i="26"/>
  <c r="L8" i="31"/>
  <c r="N3" i="27"/>
  <c r="N3" i="28"/>
  <c r="N3" i="31"/>
  <c r="N3" i="24"/>
  <c r="N3" i="16"/>
  <c r="N3" i="41"/>
  <c r="N3" i="30"/>
  <c r="N3" i="22"/>
  <c r="N3" i="21"/>
  <c r="N3" i="40"/>
  <c r="M11" i="43"/>
  <c r="L8" i="29"/>
  <c r="G17" i="17"/>
  <c r="L8" i="40"/>
  <c r="I17" i="40"/>
  <c r="I13" i="40" s="1"/>
  <c r="I17" i="28"/>
  <c r="I13" i="28" s="1"/>
  <c r="L8" i="28"/>
  <c r="I17" i="39"/>
  <c r="I13" i="39" s="1"/>
  <c r="L8" i="39"/>
  <c r="L8" i="38"/>
  <c r="I17" i="38"/>
  <c r="I13" i="38" s="1"/>
  <c r="I17" i="32"/>
  <c r="I13" i="32" s="1"/>
  <c r="L8" i="32"/>
  <c r="J18" i="37"/>
  <c r="J8" i="37" s="1"/>
  <c r="I8" i="37"/>
  <c r="L8" i="23"/>
  <c r="I17" i="23"/>
  <c r="I13" i="23" s="1"/>
  <c r="I17" i="24"/>
  <c r="I13" i="24" s="1"/>
  <c r="L8" i="24"/>
  <c r="I17" i="27"/>
  <c r="I13" i="27" s="1"/>
  <c r="L8" i="27"/>
  <c r="L8" i="30"/>
  <c r="I17" i="30"/>
  <c r="I13" i="30" s="1"/>
  <c r="I17" i="36"/>
  <c r="I13" i="36" s="1"/>
  <c r="L8" i="36"/>
  <c r="I17" i="42"/>
  <c r="I13" i="42" s="1"/>
  <c r="L8" i="42"/>
  <c r="G17" i="41"/>
  <c r="G17" i="32"/>
  <c r="G17" i="26"/>
  <c r="G17" i="27"/>
  <c r="G17" i="38"/>
  <c r="G17" i="33"/>
  <c r="G17" i="42"/>
  <c r="G17" i="43"/>
  <c r="G17" i="29"/>
  <c r="G17" i="36"/>
  <c r="L8" i="43"/>
  <c r="G17" i="39"/>
  <c r="G5" i="37"/>
  <c r="R5" i="39"/>
  <c r="K13" i="43"/>
  <c r="R16" i="23"/>
  <c r="Q16" i="23"/>
  <c r="B12" i="23"/>
  <c r="B18" i="23" s="1"/>
  <c r="N8" i="41"/>
  <c r="I13" i="41"/>
  <c r="G17" i="21"/>
  <c r="G17" i="14"/>
  <c r="N3" i="14"/>
  <c r="E14" i="32" l="1"/>
  <c r="N8" i="15"/>
  <c r="R8" i="15" s="1"/>
  <c r="N8" i="26"/>
  <c r="R8" i="26" s="1"/>
  <c r="N8" i="43"/>
  <c r="R8" i="43" s="1"/>
  <c r="N8" i="38"/>
  <c r="R8" i="38" s="1"/>
  <c r="N8" i="31"/>
  <c r="R8" i="31" s="1"/>
  <c r="N8" i="21"/>
  <c r="R8" i="21" s="1"/>
  <c r="N8" i="11"/>
  <c r="R8" i="11" s="1"/>
  <c r="N8" i="24"/>
  <c r="R8" i="24" s="1"/>
  <c r="N8" i="42"/>
  <c r="R8" i="42" s="1"/>
  <c r="N8" i="36"/>
  <c r="R8" i="36" s="1"/>
  <c r="N8" i="23"/>
  <c r="R8" i="23" s="1"/>
  <c r="N8" i="39"/>
  <c r="R8" i="39" s="1"/>
  <c r="N8" i="28"/>
  <c r="R8" i="28" s="1"/>
  <c r="N8" i="27"/>
  <c r="R8" i="27" s="1"/>
  <c r="N8" i="16"/>
  <c r="R8" i="16" s="1"/>
  <c r="N8" i="40"/>
  <c r="R8" i="40" s="1"/>
  <c r="N8" i="22"/>
  <c r="R8" i="22" s="1"/>
  <c r="N8" i="17"/>
  <c r="R8" i="17" s="1"/>
  <c r="N8" i="32"/>
  <c r="R8" i="32" s="1"/>
  <c r="N8" i="33"/>
  <c r="R8" i="33" s="1"/>
  <c r="N8" i="30"/>
  <c r="R8" i="30" s="1"/>
  <c r="N8" i="29"/>
  <c r="R8" i="29" s="1"/>
  <c r="N8" i="34"/>
  <c r="N8" i="19"/>
  <c r="R8" i="19" s="1"/>
  <c r="G12" i="21"/>
  <c r="G12" i="14"/>
  <c r="G12" i="39"/>
  <c r="G12" i="32"/>
  <c r="G12" i="28"/>
  <c r="G12" i="36"/>
  <c r="G12" i="41"/>
  <c r="G12" i="22"/>
  <c r="G12" i="16"/>
  <c r="G12" i="29"/>
  <c r="G12" i="43"/>
  <c r="G12" i="42"/>
  <c r="G12" i="11"/>
  <c r="G12" i="40"/>
  <c r="G12" i="33"/>
  <c r="G12" i="24"/>
  <c r="G12" i="23"/>
  <c r="G12" i="27"/>
  <c r="G12" i="30"/>
  <c r="G12" i="38"/>
  <c r="G12" i="26"/>
  <c r="G12" i="31"/>
  <c r="R3" i="32"/>
  <c r="R3" i="42"/>
  <c r="R3" i="36"/>
  <c r="R3" i="34"/>
  <c r="R3" i="29"/>
  <c r="R3" i="33"/>
  <c r="R3" i="15"/>
  <c r="R3" i="38"/>
  <c r="R3" i="26"/>
  <c r="R3" i="43"/>
  <c r="R5" i="22"/>
  <c r="Q5" i="33"/>
  <c r="R5" i="29"/>
  <c r="Q5" i="16"/>
  <c r="Q5" i="17"/>
  <c r="R5" i="27"/>
  <c r="Q5" i="26"/>
  <c r="Q5" i="41"/>
  <c r="Q5" i="32"/>
  <c r="N3" i="37"/>
  <c r="Q5" i="38"/>
  <c r="R5" i="43"/>
  <c r="R5" i="42"/>
  <c r="Q5" i="14"/>
  <c r="Q5" i="36"/>
  <c r="Q5" i="21"/>
  <c r="R5" i="16"/>
  <c r="E14" i="31"/>
  <c r="L13" i="29"/>
  <c r="E14" i="22"/>
  <c r="E14" i="21"/>
  <c r="E14" i="11"/>
  <c r="L13" i="34"/>
  <c r="E14" i="26"/>
  <c r="L13" i="16"/>
  <c r="L13" i="19"/>
  <c r="E14" i="33"/>
  <c r="E14" i="34"/>
  <c r="G5" i="34" s="1"/>
  <c r="G4" i="34" s="1"/>
  <c r="R5" i="36"/>
  <c r="R5" i="21"/>
  <c r="R5" i="41"/>
  <c r="R5" i="14"/>
  <c r="L13" i="21"/>
  <c r="E14" i="16"/>
  <c r="L13" i="22"/>
  <c r="R5" i="33"/>
  <c r="R5" i="32"/>
  <c r="L13" i="33"/>
  <c r="R5" i="26"/>
  <c r="R5" i="38"/>
  <c r="Q5" i="43"/>
  <c r="Q5" i="22"/>
  <c r="R5" i="17"/>
  <c r="Q5" i="27"/>
  <c r="Q5" i="42"/>
  <c r="E14" i="19"/>
  <c r="L13" i="31"/>
  <c r="R5" i="24"/>
  <c r="Q5" i="24"/>
  <c r="R11" i="43"/>
  <c r="Q5" i="40"/>
  <c r="R5" i="40"/>
  <c r="R3" i="23"/>
  <c r="Q5" i="29"/>
  <c r="E14" i="29"/>
  <c r="R3" i="17"/>
  <c r="R5" i="23"/>
  <c r="Q5" i="23"/>
  <c r="Q5" i="30"/>
  <c r="R5" i="30"/>
  <c r="E14" i="17"/>
  <c r="L5" i="37"/>
  <c r="J17" i="37"/>
  <c r="J13" i="37" s="1"/>
  <c r="L13" i="26"/>
  <c r="E14" i="15"/>
  <c r="Q5" i="31"/>
  <c r="R5" i="31"/>
  <c r="R5" i="28"/>
  <c r="Q5" i="28"/>
  <c r="K18" i="43"/>
  <c r="L13" i="11"/>
  <c r="N4" i="20"/>
  <c r="G12" i="17"/>
  <c r="R3" i="21"/>
  <c r="R3" i="22"/>
  <c r="R3" i="40"/>
  <c r="R3" i="27"/>
  <c r="R3" i="30"/>
  <c r="R3" i="41"/>
  <c r="R3" i="14"/>
  <c r="R3" i="16"/>
  <c r="R3" i="24"/>
  <c r="R3" i="31"/>
  <c r="R3" i="28"/>
  <c r="L5" i="20"/>
  <c r="Q14" i="20"/>
  <c r="R14" i="20"/>
  <c r="L13" i="15"/>
  <c r="L13" i="17"/>
  <c r="R8" i="41"/>
  <c r="E17" i="39"/>
  <c r="L17" i="39" s="1"/>
  <c r="E14" i="42"/>
  <c r="L13" i="42"/>
  <c r="E14" i="23"/>
  <c r="L13" i="23"/>
  <c r="E14" i="39"/>
  <c r="L13" i="39"/>
  <c r="E14" i="36"/>
  <c r="L13" i="36"/>
  <c r="E14" i="28"/>
  <c r="L13" i="28"/>
  <c r="L13" i="30"/>
  <c r="E14" i="30"/>
  <c r="L8" i="37"/>
  <c r="I17" i="37"/>
  <c r="I13" i="37" s="1"/>
  <c r="L13" i="40"/>
  <c r="E14" i="40"/>
  <c r="L13" i="27"/>
  <c r="E14" i="27"/>
  <c r="L13" i="32"/>
  <c r="L13" i="38"/>
  <c r="E14" i="38"/>
  <c r="L13" i="24"/>
  <c r="E14" i="24"/>
  <c r="G17" i="37"/>
  <c r="E14" i="43"/>
  <c r="L13" i="43"/>
  <c r="E14" i="41"/>
  <c r="L13" i="41"/>
  <c r="L5" i="34" l="1"/>
  <c r="G18" i="43"/>
  <c r="G18" i="42"/>
  <c r="G18" i="41"/>
  <c r="G18" i="40"/>
  <c r="G18" i="16"/>
  <c r="G18" i="39"/>
  <c r="G18" i="38"/>
  <c r="G18" i="36"/>
  <c r="G18" i="33"/>
  <c r="G18" i="32"/>
  <c r="G18" i="31"/>
  <c r="G18" i="30"/>
  <c r="G18" i="29"/>
  <c r="G18" i="28"/>
  <c r="G18" i="27"/>
  <c r="G18" i="26"/>
  <c r="G18" i="14"/>
  <c r="G18" i="24"/>
  <c r="G18" i="23"/>
  <c r="G18" i="22"/>
  <c r="G18" i="21"/>
  <c r="G18" i="11"/>
  <c r="R8" i="34"/>
  <c r="E17" i="43"/>
  <c r="E12" i="43" s="1"/>
  <c r="E17" i="14"/>
  <c r="E12" i="14" s="1"/>
  <c r="E17" i="16"/>
  <c r="L17" i="16" s="1"/>
  <c r="Q17" i="16" s="1"/>
  <c r="E17" i="28"/>
  <c r="E12" i="28" s="1"/>
  <c r="E17" i="30"/>
  <c r="E12" i="30" s="1"/>
  <c r="E17" i="23"/>
  <c r="E12" i="23" s="1"/>
  <c r="E17" i="24"/>
  <c r="E12" i="24" s="1"/>
  <c r="E17" i="33"/>
  <c r="E12" i="33" s="1"/>
  <c r="E17" i="38"/>
  <c r="E12" i="38" s="1"/>
  <c r="E17" i="31"/>
  <c r="E12" i="31" s="1"/>
  <c r="E17" i="32"/>
  <c r="E12" i="32" s="1"/>
  <c r="E17" i="29"/>
  <c r="E15" i="29" s="1"/>
  <c r="E17" i="42"/>
  <c r="E12" i="42" s="1"/>
  <c r="E17" i="41"/>
  <c r="E12" i="41" s="1"/>
  <c r="E17" i="27"/>
  <c r="E15" i="27" s="1"/>
  <c r="E17" i="26"/>
  <c r="E12" i="26" s="1"/>
  <c r="E17" i="21"/>
  <c r="L17" i="21" s="1"/>
  <c r="Q17" i="21" s="1"/>
  <c r="E17" i="40"/>
  <c r="E12" i="40" s="1"/>
  <c r="E17" i="22"/>
  <c r="L17" i="22" s="1"/>
  <c r="R17" i="22" s="1"/>
  <c r="E17" i="36"/>
  <c r="E12" i="36" s="1"/>
  <c r="E17" i="17"/>
  <c r="E12" i="17" s="1"/>
  <c r="N8" i="37"/>
  <c r="R8" i="37" s="1"/>
  <c r="G12" i="37"/>
  <c r="R3" i="37"/>
  <c r="Q5" i="37"/>
  <c r="L14" i="33"/>
  <c r="L14" i="22"/>
  <c r="L14" i="34"/>
  <c r="L14" i="26"/>
  <c r="L14" i="11"/>
  <c r="L14" i="21"/>
  <c r="L14" i="31"/>
  <c r="L14" i="16"/>
  <c r="L14" i="19"/>
  <c r="L14" i="15"/>
  <c r="L14" i="17"/>
  <c r="G18" i="17"/>
  <c r="R5" i="37"/>
  <c r="L14" i="29"/>
  <c r="R4" i="20"/>
  <c r="Q5" i="20"/>
  <c r="L3" i="20"/>
  <c r="G17" i="20"/>
  <c r="R5" i="20"/>
  <c r="L14" i="39"/>
  <c r="L14" i="32"/>
  <c r="L14" i="27"/>
  <c r="L14" i="42"/>
  <c r="L14" i="38"/>
  <c r="L14" i="40"/>
  <c r="L14" i="36"/>
  <c r="E15" i="39"/>
  <c r="E12" i="39"/>
  <c r="L14" i="28"/>
  <c r="L13" i="37"/>
  <c r="E14" i="37"/>
  <c r="L14" i="30"/>
  <c r="L14" i="24"/>
  <c r="L14" i="23"/>
  <c r="L14" i="43"/>
  <c r="R17" i="39"/>
  <c r="Q17" i="39"/>
  <c r="L14" i="41"/>
  <c r="R5" i="34" l="1"/>
  <c r="Q5" i="34"/>
  <c r="E17" i="34" s="1"/>
  <c r="E12" i="34" s="1"/>
  <c r="E18" i="34" s="1"/>
  <c r="L4" i="34"/>
  <c r="G17" i="34"/>
  <c r="G12" i="34" s="1"/>
  <c r="G18" i="34" s="1"/>
  <c r="L12" i="43"/>
  <c r="R12" i="43" s="1"/>
  <c r="L12" i="42"/>
  <c r="R12" i="42" s="1"/>
  <c r="L12" i="41"/>
  <c r="R12" i="41" s="1"/>
  <c r="L12" i="40"/>
  <c r="Q12" i="40" s="1"/>
  <c r="E18" i="38"/>
  <c r="G18" i="37"/>
  <c r="L12" i="36"/>
  <c r="R12" i="36" s="1"/>
  <c r="E18" i="33"/>
  <c r="E18" i="32"/>
  <c r="E18" i="31"/>
  <c r="E18" i="30"/>
  <c r="E18" i="28"/>
  <c r="L12" i="26"/>
  <c r="Q12" i="26" s="1"/>
  <c r="E18" i="24"/>
  <c r="L12" i="23"/>
  <c r="R12" i="23" s="1"/>
  <c r="E18" i="17"/>
  <c r="Q14" i="40"/>
  <c r="R14" i="38"/>
  <c r="R14" i="21"/>
  <c r="Q14" i="27"/>
  <c r="R14" i="26"/>
  <c r="R14" i="32"/>
  <c r="R14" i="17"/>
  <c r="Q14" i="34"/>
  <c r="R14" i="31"/>
  <c r="Q14" i="39"/>
  <c r="R14" i="15"/>
  <c r="R14" i="22"/>
  <c r="R14" i="33"/>
  <c r="R14" i="19"/>
  <c r="R14" i="36"/>
  <c r="Q14" i="16"/>
  <c r="Q14" i="43"/>
  <c r="Q14" i="42"/>
  <c r="Q14" i="11"/>
  <c r="E12" i="27"/>
  <c r="E15" i="23"/>
  <c r="L17" i="27"/>
  <c r="R17" i="27" s="1"/>
  <c r="E15" i="28"/>
  <c r="E18" i="42"/>
  <c r="L17" i="42"/>
  <c r="Q17" i="42" s="1"/>
  <c r="E18" i="26"/>
  <c r="L12" i="38"/>
  <c r="R12" i="38" s="1"/>
  <c r="L17" i="30"/>
  <c r="Q17" i="30" s="1"/>
  <c r="E15" i="38"/>
  <c r="E15" i="41"/>
  <c r="E15" i="30"/>
  <c r="L17" i="41"/>
  <c r="R17" i="41" s="1"/>
  <c r="R17" i="21"/>
  <c r="L12" i="33"/>
  <c r="Q12" i="33" s="1"/>
  <c r="E15" i="36"/>
  <c r="E15" i="33"/>
  <c r="E15" i="40"/>
  <c r="E18" i="41"/>
  <c r="L12" i="30"/>
  <c r="R12" i="30" s="1"/>
  <c r="E18" i="40"/>
  <c r="L17" i="38"/>
  <c r="R17" i="38" s="1"/>
  <c r="L17" i="40"/>
  <c r="R17" i="40" s="1"/>
  <c r="L17" i="33"/>
  <c r="Q17" i="33" s="1"/>
  <c r="L12" i="24"/>
  <c r="R12" i="24" s="1"/>
  <c r="E15" i="32"/>
  <c r="L12" i="32"/>
  <c r="R12" i="32" s="1"/>
  <c r="E18" i="43"/>
  <c r="L12" i="28"/>
  <c r="R12" i="28" s="1"/>
  <c r="E15" i="42"/>
  <c r="E18" i="23"/>
  <c r="E12" i="22"/>
  <c r="E15" i="21"/>
  <c r="E18" i="36"/>
  <c r="L17" i="23"/>
  <c r="R17" i="23" s="1"/>
  <c r="E15" i="17"/>
  <c r="E15" i="43"/>
  <c r="E12" i="21"/>
  <c r="E15" i="31"/>
  <c r="E15" i="26"/>
  <c r="Q17" i="22"/>
  <c r="L17" i="26"/>
  <c r="Q17" i="26" s="1"/>
  <c r="L17" i="36"/>
  <c r="Q17" i="36" s="1"/>
  <c r="E12" i="29"/>
  <c r="L12" i="31"/>
  <c r="Q12" i="31" s="1"/>
  <c r="L17" i="31"/>
  <c r="R17" i="31" s="1"/>
  <c r="R17" i="16"/>
  <c r="L17" i="29"/>
  <c r="R17" i="29" s="1"/>
  <c r="E15" i="22"/>
  <c r="E17" i="37"/>
  <c r="E12" i="37" s="1"/>
  <c r="L17" i="17"/>
  <c r="R17" i="17" s="1"/>
  <c r="E15" i="16"/>
  <c r="E12" i="16"/>
  <c r="E15" i="24"/>
  <c r="L17" i="43"/>
  <c r="R17" i="43" s="1"/>
  <c r="E17" i="20"/>
  <c r="L17" i="20" s="1"/>
  <c r="L17" i="24"/>
  <c r="R17" i="24" s="1"/>
  <c r="L17" i="32"/>
  <c r="R17" i="32" s="1"/>
  <c r="L12" i="17"/>
  <c r="Q12" i="17" s="1"/>
  <c r="L17" i="28"/>
  <c r="Q17" i="28" s="1"/>
  <c r="Q14" i="33"/>
  <c r="Q14" i="22"/>
  <c r="R14" i="34"/>
  <c r="Q14" i="31"/>
  <c r="Q14" i="21"/>
  <c r="R14" i="11"/>
  <c r="Q14" i="26"/>
  <c r="Q14" i="19"/>
  <c r="R14" i="16"/>
  <c r="M13" i="29"/>
  <c r="Q14" i="15"/>
  <c r="Q14" i="17"/>
  <c r="L15" i="29"/>
  <c r="Q15" i="29" s="1"/>
  <c r="R14" i="29"/>
  <c r="Q14" i="29"/>
  <c r="N3" i="20"/>
  <c r="G12" i="20"/>
  <c r="L12" i="39"/>
  <c r="R12" i="39" s="1"/>
  <c r="E18" i="39"/>
  <c r="L12" i="14"/>
  <c r="R12" i="14" s="1"/>
  <c r="E18" i="14"/>
  <c r="R14" i="39"/>
  <c r="R14" i="40"/>
  <c r="Q14" i="32"/>
  <c r="R14" i="27"/>
  <c r="R14" i="42"/>
  <c r="Q14" i="38"/>
  <c r="M13" i="27"/>
  <c r="Q14" i="36"/>
  <c r="L14" i="37"/>
  <c r="L15" i="27"/>
  <c r="Q15" i="27" s="1"/>
  <c r="M13" i="39"/>
  <c r="L15" i="39"/>
  <c r="Q14" i="28"/>
  <c r="R14" i="28"/>
  <c r="R14" i="23"/>
  <c r="Q14" i="23"/>
  <c r="Q14" i="30"/>
  <c r="R14" i="30"/>
  <c r="R14" i="24"/>
  <c r="Q14" i="24"/>
  <c r="R14" i="43"/>
  <c r="Q14" i="41"/>
  <c r="R14" i="41"/>
  <c r="E15" i="34" l="1"/>
  <c r="M13" i="34" s="1"/>
  <c r="L17" i="34"/>
  <c r="Q17" i="34" s="1"/>
  <c r="N4" i="34"/>
  <c r="R4" i="34" s="1"/>
  <c r="L12" i="34"/>
  <c r="Q12" i="34" s="1"/>
  <c r="Q12" i="42"/>
  <c r="Q12" i="43"/>
  <c r="Q12" i="41"/>
  <c r="R12" i="40"/>
  <c r="L12" i="16"/>
  <c r="R12" i="16" s="1"/>
  <c r="Q12" i="36"/>
  <c r="E18" i="37"/>
  <c r="L12" i="29"/>
  <c r="R12" i="29" s="1"/>
  <c r="R12" i="26"/>
  <c r="E18" i="27"/>
  <c r="Q12" i="23"/>
  <c r="E18" i="22"/>
  <c r="L12" i="21"/>
  <c r="R12" i="21" s="1"/>
  <c r="M13" i="24"/>
  <c r="M13" i="22"/>
  <c r="M13" i="31"/>
  <c r="M13" i="21"/>
  <c r="L15" i="28"/>
  <c r="R15" i="28" s="1"/>
  <c r="L15" i="30"/>
  <c r="R15" i="30" s="1"/>
  <c r="L15" i="23"/>
  <c r="Q15" i="23" s="1"/>
  <c r="Q14" i="37"/>
  <c r="M13" i="42"/>
  <c r="L15" i="41"/>
  <c r="R15" i="41" s="1"/>
  <c r="L15" i="38"/>
  <c r="R15" i="38" s="1"/>
  <c r="M13" i="40"/>
  <c r="M13" i="16"/>
  <c r="L15" i="43"/>
  <c r="Q15" i="43" s="1"/>
  <c r="M13" i="33"/>
  <c r="M13" i="17"/>
  <c r="M13" i="32"/>
  <c r="L15" i="36"/>
  <c r="R15" i="36" s="1"/>
  <c r="L15" i="26"/>
  <c r="R15" i="26" s="1"/>
  <c r="L12" i="27"/>
  <c r="Q12" i="27" s="1"/>
  <c r="M13" i="38"/>
  <c r="L15" i="42"/>
  <c r="R15" i="42" s="1"/>
  <c r="M13" i="41"/>
  <c r="Q17" i="41"/>
  <c r="M13" i="23"/>
  <c r="Q12" i="32"/>
  <c r="M13" i="28"/>
  <c r="R17" i="30"/>
  <c r="L15" i="40"/>
  <c r="Q15" i="40" s="1"/>
  <c r="L15" i="24"/>
  <c r="R15" i="24" s="1"/>
  <c r="R17" i="42"/>
  <c r="Q12" i="38"/>
  <c r="Q17" i="27"/>
  <c r="E18" i="29"/>
  <c r="Q17" i="38"/>
  <c r="L15" i="21"/>
  <c r="Q15" i="21" s="1"/>
  <c r="R17" i="33"/>
  <c r="M13" i="36"/>
  <c r="E18" i="21"/>
  <c r="E12" i="20"/>
  <c r="M13" i="43"/>
  <c r="L15" i="32"/>
  <c r="Q15" i="32" s="1"/>
  <c r="L15" i="17"/>
  <c r="R15" i="17" s="1"/>
  <c r="Q12" i="28"/>
  <c r="M13" i="26"/>
  <c r="Q17" i="40"/>
  <c r="L12" i="37"/>
  <c r="Q12" i="37" s="1"/>
  <c r="Q12" i="30"/>
  <c r="E15" i="37"/>
  <c r="M13" i="30"/>
  <c r="L17" i="37"/>
  <c r="Q17" i="37" s="1"/>
  <c r="L15" i="16"/>
  <c r="R15" i="16" s="1"/>
  <c r="R17" i="36"/>
  <c r="R12" i="33"/>
  <c r="L15" i="33"/>
  <c r="Q15" i="33" s="1"/>
  <c r="R12" i="17"/>
  <c r="Q17" i="32"/>
  <c r="L15" i="22"/>
  <c r="R15" i="22" s="1"/>
  <c r="Q12" i="24"/>
  <c r="L15" i="31"/>
  <c r="R15" i="31" s="1"/>
  <c r="Q17" i="23"/>
  <c r="E18" i="16"/>
  <c r="Q17" i="24"/>
  <c r="Q17" i="29"/>
  <c r="L12" i="22"/>
  <c r="Q12" i="22" s="1"/>
  <c r="Q17" i="17"/>
  <c r="E15" i="20"/>
  <c r="R17" i="28"/>
  <c r="R17" i="26"/>
  <c r="Q17" i="43"/>
  <c r="Q17" i="31"/>
  <c r="R12" i="31"/>
  <c r="Q13" i="29"/>
  <c r="R13" i="29"/>
  <c r="R15" i="29"/>
  <c r="Q13" i="27"/>
  <c r="G18" i="20"/>
  <c r="R3" i="20"/>
  <c r="Q12" i="14"/>
  <c r="Q12" i="39"/>
  <c r="R17" i="20"/>
  <c r="Q17" i="20"/>
  <c r="R14" i="37"/>
  <c r="R13" i="27"/>
  <c r="R15" i="27"/>
  <c r="Q15" i="39"/>
  <c r="R15" i="39"/>
  <c r="R13" i="39"/>
  <c r="Q13" i="39"/>
  <c r="L15" i="34" l="1"/>
  <c r="Q15" i="34" s="1"/>
  <c r="R17" i="34"/>
  <c r="R12" i="34"/>
  <c r="R13" i="43"/>
  <c r="Q13" i="42"/>
  <c r="R13" i="41"/>
  <c r="R13" i="40"/>
  <c r="Q12" i="16"/>
  <c r="R13" i="16"/>
  <c r="Q13" i="38"/>
  <c r="R13" i="36"/>
  <c r="R13" i="34"/>
  <c r="R13" i="33"/>
  <c r="R13" i="31"/>
  <c r="Q13" i="30"/>
  <c r="Q12" i="29"/>
  <c r="R13" i="28"/>
  <c r="Q13" i="26"/>
  <c r="Q13" i="24"/>
  <c r="R13" i="23"/>
  <c r="R13" i="22"/>
  <c r="Q12" i="21"/>
  <c r="R13" i="21"/>
  <c r="R13" i="17"/>
  <c r="L12" i="20"/>
  <c r="R12" i="20" s="1"/>
  <c r="Q13" i="22"/>
  <c r="Q15" i="38"/>
  <c r="Q13" i="16"/>
  <c r="Q13" i="31"/>
  <c r="Q15" i="28"/>
  <c r="Q13" i="40"/>
  <c r="R15" i="23"/>
  <c r="Q15" i="30"/>
  <c r="Q13" i="33"/>
  <c r="Q13" i="34"/>
  <c r="R15" i="43"/>
  <c r="Q15" i="26"/>
  <c r="R13" i="42"/>
  <c r="R13" i="24"/>
  <c r="Q15" i="41"/>
  <c r="R12" i="27"/>
  <c r="M13" i="20"/>
  <c r="M13" i="37"/>
  <c r="Q15" i="36"/>
  <c r="Q13" i="17"/>
  <c r="Q13" i="32"/>
  <c r="R13" i="32"/>
  <c r="Q13" i="21"/>
  <c r="R13" i="38"/>
  <c r="Q15" i="42"/>
  <c r="Q13" i="28"/>
  <c r="R15" i="21"/>
  <c r="R15" i="40"/>
  <c r="Q13" i="41"/>
  <c r="Q13" i="23"/>
  <c r="Q13" i="36"/>
  <c r="E18" i="20"/>
  <c r="Q13" i="43"/>
  <c r="R12" i="37"/>
  <c r="Q15" i="24"/>
  <c r="R15" i="32"/>
  <c r="R13" i="26"/>
  <c r="L15" i="37"/>
  <c r="R15" i="37" s="1"/>
  <c r="R17" i="37"/>
  <c r="R13" i="30"/>
  <c r="R15" i="33"/>
  <c r="Q15" i="17"/>
  <c r="Q15" i="31"/>
  <c r="Q15" i="16"/>
  <c r="Q15" i="22"/>
  <c r="R12" i="22"/>
  <c r="L15" i="20"/>
  <c r="R15" i="20" s="1"/>
  <c r="L2" i="14"/>
  <c r="P2" i="14" s="1"/>
  <c r="R15" i="34" l="1"/>
  <c r="Q13" i="37"/>
  <c r="Q12" i="20"/>
  <c r="R13" i="20"/>
  <c r="R13" i="37"/>
  <c r="Q13" i="20"/>
  <c r="Q15" i="37"/>
  <c r="Q15" i="20"/>
  <c r="N2" i="14"/>
  <c r="L3" i="11"/>
  <c r="C12" i="11"/>
  <c r="C18" i="11" l="1"/>
  <c r="R2" i="14"/>
  <c r="N3" i="11"/>
  <c r="R3" i="11" l="1"/>
  <c r="L5" i="15"/>
  <c r="L4" i="15" l="1"/>
  <c r="G17" i="15"/>
  <c r="N4" i="15" l="1"/>
  <c r="G12" i="15"/>
  <c r="G18" i="15" l="1"/>
  <c r="R4" i="15"/>
  <c r="H12" i="11" l="1"/>
  <c r="H18" i="11" s="1"/>
  <c r="L5" i="11"/>
  <c r="Q5" i="11" l="1"/>
  <c r="R5" i="11"/>
  <c r="E17" i="11" l="1"/>
  <c r="L17" i="11" s="1"/>
  <c r="R17" i="11" l="1"/>
  <c r="Q17" i="11"/>
  <c r="E15" i="11"/>
  <c r="E12" i="11"/>
  <c r="E18" i="11" l="1"/>
  <c r="M13" i="11"/>
  <c r="L12" i="11"/>
  <c r="L15" i="11"/>
  <c r="J8" i="14"/>
  <c r="I8" i="14"/>
  <c r="I17" i="14" l="1"/>
  <c r="J17" i="14"/>
  <c r="J13" i="14" s="1"/>
  <c r="Q13" i="11"/>
  <c r="R13" i="11"/>
  <c r="R15" i="11"/>
  <c r="Q15" i="11"/>
  <c r="R12" i="11"/>
  <c r="Q12" i="11"/>
  <c r="L8" i="14"/>
  <c r="N8" i="14" l="1"/>
  <c r="L17" i="14"/>
  <c r="R17" i="14" s="1"/>
  <c r="I13" i="14"/>
  <c r="R8" i="14" l="1"/>
  <c r="E14" i="14"/>
  <c r="Q17" i="14"/>
  <c r="L13" i="14"/>
  <c r="L14" i="14" l="1"/>
  <c r="E15" i="14"/>
  <c r="R14" i="14" l="1"/>
  <c r="Q14" i="14"/>
  <c r="L15" i="14"/>
  <c r="Q15" i="14" s="1"/>
  <c r="M13" i="14"/>
  <c r="R15" i="14" l="1"/>
  <c r="Q13" i="14"/>
  <c r="R13" i="14"/>
  <c r="F3" i="19"/>
  <c r="G3" i="19" l="1"/>
  <c r="F17" i="19"/>
  <c r="F12" i="19" s="1"/>
  <c r="F18" i="19" l="1"/>
  <c r="G5" i="19"/>
  <c r="L3" i="19"/>
  <c r="G17" i="19" l="1"/>
  <c r="L5" i="19"/>
  <c r="N3" i="19"/>
  <c r="G12" i="19" l="1"/>
  <c r="Q5" i="19"/>
  <c r="R5" i="19"/>
  <c r="R3" i="19"/>
  <c r="G18" i="19" l="1"/>
  <c r="E17" i="19"/>
  <c r="E12" i="19" s="1"/>
  <c r="L12" i="19" l="1"/>
  <c r="Q12" i="19" s="1"/>
  <c r="L17" i="19"/>
  <c r="Q17" i="19" s="1"/>
  <c r="E15" i="19"/>
  <c r="E18" i="19"/>
  <c r="R12" i="19" l="1"/>
  <c r="L15" i="19"/>
  <c r="R15" i="19" s="1"/>
  <c r="M13" i="19"/>
  <c r="R17" i="19"/>
  <c r="R13" i="19" l="1"/>
  <c r="Q15" i="19"/>
  <c r="Q13" i="19"/>
  <c r="R5" i="15" l="1"/>
  <c r="Q5" i="15"/>
  <c r="E17" i="15" l="1"/>
  <c r="E12" i="15" l="1"/>
  <c r="E15" i="15"/>
  <c r="L17" i="15"/>
  <c r="R17" i="15" l="1"/>
  <c r="Q17" i="15"/>
  <c r="L15" i="15"/>
  <c r="M13" i="15"/>
  <c r="L12" i="15"/>
  <c r="E18" i="15"/>
  <c r="Q12" i="15" l="1"/>
  <c r="R12" i="15"/>
  <c r="R13" i="15"/>
  <c r="Q13" i="15"/>
  <c r="Q15" i="15"/>
  <c r="R15" i="15"/>
  <c r="D33" i="49" l="1"/>
  <c r="G33" i="49"/>
  <c r="C33" i="49"/>
  <c r="J33" i="49"/>
  <c r="E32" i="4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<sst xmlns="http://schemas.openxmlformats.org/spreadsheetml/2006/main" count="1165" uniqueCount="110">
  <si>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</si>
  <si>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</si>
  <si>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</si>
  <si>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</si>
  <si>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</si>
  <si>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</si>
  <si>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</si>
  <si>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</si>
  <si>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</si>
  <si>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</si>
  <si>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</si>
  <si>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</si>
  <si>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</si>
  <si>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</si>
  <si>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</si>
  <si>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</si>
  <si>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</si>
  <si>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</si>
  <si>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</si>
  <si>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</si>
  <si>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</si>
  <si>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</si>
  <si>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</si>
  <si>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</si>
  <si>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</si>
  <si>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</si>
  <si>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</si>
  <si>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</si>
  <si>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</si>
  <si>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</si>
  <si>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</si>
  <si>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</si>
  <si>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</si>
  <si>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</si>
  <si>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</si>
  <si>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</si>
  <si>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</si>
  <si>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</si>
  <si>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</si>
  <si>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</si>
  <si>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</si>
  <si>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</si>
  <si>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</si>
  <si>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</si>
  <si>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</si>
  <si>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</si>
  <si>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</si>
  <si>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</si>
  <si>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</si>
  <si>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</si>
  <si>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</si>
  <si>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</si>
  <si>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BOF yield</t>
  </si>
  <si>
    <t>DR yield</t>
  </si>
  <si>
    <t>OHF yield</t>
  </si>
  <si>
    <t>EAF yield</t>
  </si>
  <si>
    <t>Iron content</t>
  </si>
  <si>
    <t>BF yield</t>
  </si>
  <si>
    <t>Belgium</t>
  </si>
  <si>
    <t>WSA</t>
  </si>
  <si>
    <t>Production of iron ore</t>
  </si>
  <si>
    <t>USGS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</si>
  <si>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</si>
  <si>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</si>
  <si>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</si>
  <si>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</si>
  <si>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</si>
  <si>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</si>
  <si>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</si>
  <si>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</si>
  <si>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</si>
  <si>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</si>
  <si>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</si>
  <si>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</si>
  <si>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</si>
  <si>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Yield</t>
  </si>
  <si>
    <t>Ingots and semis</t>
  </si>
  <si>
    <t>Sum</t>
  </si>
  <si>
    <t>Collected new scrap</t>
  </si>
  <si>
    <t>Collected old scrap</t>
  </si>
  <si>
    <t>Forming yield for data inconsistent countries</t>
  </si>
  <si>
    <t>Balancing flows</t>
  </si>
  <si>
    <t>Production</t>
  </si>
  <si>
    <t>Use</t>
  </si>
  <si>
    <t>Stock</t>
  </si>
  <si>
    <t>Country</t>
  </si>
  <si>
    <t>Waste</t>
  </si>
  <si>
    <t>Generated scrap</t>
  </si>
  <si>
    <t>Total raw materials</t>
  </si>
  <si>
    <t>Mine</t>
  </si>
  <si>
    <t>Hot-rolled flat to finished flat yield</t>
  </si>
  <si>
    <t>Ref.</t>
  </si>
  <si>
    <t>WSA data</t>
  </si>
  <si>
    <t>Iron content of pig iron</t>
  </si>
  <si>
    <t>Harvey 2020</t>
  </si>
  <si>
    <t>Cullen et al. 2012</t>
  </si>
  <si>
    <t>Watari et al. 2023</t>
  </si>
  <si>
    <t>Yang et al. 2023</t>
  </si>
  <si>
    <t>Pauliuk et al. 2013</t>
  </si>
  <si>
    <t>Iron content of steel</t>
  </si>
  <si>
    <t>Assumption</t>
  </si>
  <si>
    <t>Fabrication yield of long products</t>
  </si>
  <si>
    <t>Fabrication yield of flat products</t>
  </si>
  <si>
    <t>Iron content of DRI</t>
  </si>
  <si>
    <t>Iron content of exported iron ore</t>
  </si>
  <si>
    <t>Wieland et al. 2022</t>
  </si>
  <si>
    <t>imports of ingots and semis</t>
  </si>
  <si>
    <t>Scrap collection and processing yield</t>
  </si>
  <si>
    <t>Scrap steel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</si>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</sst>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  <numFmt numFmtId="168" formatCode="0.000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9">
    <xf numFmtId="0" fontId="0" fillId="0" borderId="0" xfId="0"/>
    <xf numFmtId="41" fontId="0" fillId="0" borderId="0" xfId="1" applyFont="1"/>
    <xf numFmtId="165" fontId="0" fillId="0" borderId="0" xfId="2" applyNumberFormat="1" applyFont="1"/>
    <xf numFmtId="0" fontId="0" fillId="0" borderId="0" xfId="0" applyAlignment="1">
      <alignment vertical="center" wrapText="1"/>
    </xf>
    <xf numFmtId="0" fontId="2" fillId="0" borderId="0" xfId="0" applyFont="1"/>
    <xf numFmtId="9" fontId="0" fillId="0" borderId="0" xfId="0" applyNumberFormat="1"/>
    <xf numFmtId="0" fontId="0" fillId="3" borderId="0" xfId="0" applyFill="1"/>
    <xf numFmtId="41" fontId="0" fillId="3" borderId="0" xfId="0" applyNumberFormat="1" applyFill="1"/>
    <xf numFmtId="10" fontId="0" fillId="3" borderId="0" xfId="2" applyNumberFormat="1" applyFont="1" applyFill="1"/>
    <xf numFmtId="41" fontId="0" fillId="3" borderId="1" xfId="1" applyFont="1" applyFill="1" applyBorder="1"/>
    <xf numFmtId="41" fontId="0" fillId="3" borderId="5" xfId="1" applyFont="1" applyFill="1" applyBorder="1"/>
    <xf numFmtId="41" fontId="0" fillId="3" borderId="4" xfId="1" applyFont="1" applyFill="1" applyBorder="1"/>
    <xf numFmtId="41" fontId="0" fillId="3" borderId="3" xfId="1" applyFont="1" applyFill="1" applyBorder="1"/>
    <xf numFmtId="41" fontId="0" fillId="3" borderId="2" xfId="1" applyFont="1" applyFill="1" applyBorder="1"/>
    <xf numFmtId="41" fontId="0" fillId="3" borderId="0" xfId="1" applyFont="1" applyFill="1" applyBorder="1"/>
    <xf numFmtId="0" fontId="0" fillId="3" borderId="0" xfId="0" applyFill="1" applyAlignment="1">
      <alignment horizontal="left" vertical="center" wrapText="1"/>
    </xf>
    <xf numFmtId="41" fontId="0" fillId="3" borderId="7" xfId="1" applyFont="1" applyFill="1" applyBorder="1"/>
    <xf numFmtId="41" fontId="0" fillId="3" borderId="8" xfId="1" applyFont="1" applyFill="1" applyBorder="1"/>
    <xf numFmtId="0" fontId="0" fillId="3" borderId="7" xfId="0" applyFill="1" applyBorder="1"/>
    <xf numFmtId="41" fontId="0" fillId="3" borderId="9" xfId="1" applyFont="1" applyFill="1" applyBorder="1"/>
    <xf numFmtId="10" fontId="0" fillId="3" borderId="0" xfId="2" applyNumberFormat="1" applyFont="1" applyFill="1" applyBorder="1"/>
    <xf numFmtId="41" fontId="0" fillId="3" borderId="11" xfId="1" applyFont="1" applyFill="1" applyBorder="1"/>
    <xf numFmtId="41" fontId="0" fillId="3" borderId="6" xfId="1" applyFont="1" applyFill="1" applyBorder="1"/>
    <xf numFmtId="0" fontId="0" fillId="3" borderId="10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41" fontId="0" fillId="3" borderId="12" xfId="1" applyFont="1" applyFill="1" applyBorder="1"/>
    <xf numFmtId="0" fontId="0" fillId="3" borderId="10" xfId="0" applyFill="1" applyBorder="1" applyAlignment="1">
      <alignment horizontal="left" vertical="center" wrapText="1"/>
    </xf>
    <xf numFmtId="0" fontId="0" fillId="3" borderId="8" xfId="0" applyFill="1" applyBorder="1"/>
    <xf numFmtId="0" fontId="0" fillId="3" borderId="9" xfId="0" applyFill="1" applyBorder="1"/>
    <xf numFmtId="9" fontId="0" fillId="3" borderId="0" xfId="2" applyFont="1" applyFill="1" applyBorder="1"/>
    <xf numFmtId="9" fontId="0" fillId="3" borderId="9" xfId="2" applyFont="1" applyFill="1" applyBorder="1"/>
    <xf numFmtId="166" fontId="0" fillId="3" borderId="0" xfId="1" applyNumberFormat="1" applyFont="1" applyFill="1" applyBorder="1"/>
    <xf numFmtId="166" fontId="0" fillId="3" borderId="0" xfId="0" applyNumberFormat="1" applyFill="1"/>
    <xf numFmtId="9" fontId="0" fillId="3" borderId="0" xfId="0" applyNumberFormat="1" applyFill="1"/>
    <xf numFmtId="0" fontId="0" fillId="3" borderId="0" xfId="0" applyFill="1" applyAlignment="1">
      <alignment vertical="center"/>
    </xf>
    <xf numFmtId="164" fontId="0" fillId="3" borderId="0" xfId="0" applyNumberFormat="1" applyFill="1"/>
    <xf numFmtId="41" fontId="0" fillId="2" borderId="0" xfId="1" applyFont="1" applyFill="1" applyBorder="1"/>
    <xf numFmtId="9" fontId="0" fillId="3" borderId="6" xfId="2" applyFont="1" applyFill="1" applyBorder="1"/>
    <xf numFmtId="9" fontId="0" fillId="3" borderId="12" xfId="2" applyFont="1" applyFill="1" applyBorder="1"/>
    <xf numFmtId="0" fontId="0" fillId="3" borderId="6" xfId="0" applyFill="1" applyBorder="1"/>
    <xf numFmtId="10" fontId="0" fillId="3" borderId="9" xfId="2" applyNumberFormat="1" applyFont="1" applyFill="1" applyBorder="1"/>
    <xf numFmtId="0" fontId="0" fillId="3" borderId="11" xfId="0" applyFill="1" applyBorder="1"/>
    <xf numFmtId="9" fontId="0" fillId="2" borderId="6" xfId="2" applyFont="1" applyFill="1" applyBorder="1"/>
    <xf numFmtId="165" fontId="0" fillId="0" borderId="0" xfId="0" applyNumberFormat="1"/>
    <xf numFmtId="167" fontId="0" fillId="0" borderId="0" xfId="0" applyNumberFormat="1"/>
    <xf numFmtId="9" fontId="0" fillId="0" borderId="0" xfId="2" applyFont="1"/>
    <xf numFmtId="168" fontId="0" fillId="3" borderId="0" xfId="0" applyNumberFormat="1" applyFill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eetMetadata" Target="metadata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TakumaWatari/Dropbox/Research%20data/2024/Steel-flows/original_data/data_SSY.xlsx" TargetMode="External"/><Relationship Id="rId1" Type="http://schemas.openxmlformats.org/officeDocument/2006/relationships/externalLinkPath" Target="original_data/data_SS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TakumaWatari/Dropbox/Research%20data/2024/Steel-flows/data_2019.xlsx" TargetMode="External"/><Relationship Id="rId1" Type="http://schemas.openxmlformats.org/officeDocument/2006/relationships/externalLinkPath" Target="data_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ist"/>
      <sheetName val="Scrap ratio in BOF inputs"/>
      <sheetName val="Pro of usable iron ore"/>
      <sheetName val="Pro of iron ore"/>
      <sheetName val="Iron content"/>
      <sheetName val="Exp of usable iron ore"/>
      <sheetName val="Imp of iron ore"/>
      <sheetName val="Pro of pig iron"/>
      <sheetName val="Exp of pig iron"/>
      <sheetName val="Imp of pig iron"/>
      <sheetName val="Pro of DRI"/>
      <sheetName val="Exp of DRI"/>
      <sheetName val="Imp of DRI"/>
      <sheetName val="Exp of scrap"/>
      <sheetName val="Imp of scrap"/>
      <sheetName val="Hot metal to foundry"/>
      <sheetName val="Foundry share"/>
      <sheetName val="Pro of BOF steel"/>
      <sheetName val="Pro of OHF steel"/>
      <sheetName val="Pro of EAF steel"/>
      <sheetName val="Pro of CC steel"/>
      <sheetName val="Pro of ingots"/>
      <sheetName val="Pro of cast steel"/>
      <sheetName val="Exp of ingots and semis"/>
      <sheetName val="Imp of ingots and semis"/>
      <sheetName val="Use of semi"/>
      <sheetName val="Pro of hr"/>
      <sheetName val="Pro of hr long"/>
      <sheetName val="Pro of hr flat"/>
      <sheetName val="Pro of seamless tubes"/>
      <sheetName val="Exp of long"/>
      <sheetName val="Imp of long"/>
      <sheetName val="Exp of flat"/>
      <sheetName val="Imp of flat"/>
      <sheetName val="Indirect exp"/>
      <sheetName val="Indirect imp"/>
    </sheetNames>
    <sheetDataSet>
      <sheetData sheetId="0"/>
      <sheetData sheetId="1"/>
      <sheetData sheetId="2">
        <row r="2">
          <cell r="B2" t="str">
            <v>China</v>
          </cell>
          <cell r="C2">
            <v>118632.51521739131</v>
          </cell>
          <cell r="D2">
            <v>117179.87217391306</v>
          </cell>
          <cell r="E2">
            <v>122990.44434782609</v>
          </cell>
          <cell r="F2">
            <v>138808.11304347828</v>
          </cell>
          <cell r="G2">
            <v>164632.87826086959</v>
          </cell>
          <cell r="H2">
            <v>222738.6</v>
          </cell>
          <cell r="I2">
            <v>319581.46956521744</v>
          </cell>
          <cell r="J2">
            <v>376073.1434782609</v>
          </cell>
          <cell r="K2">
            <v>435792.91304347827</v>
          </cell>
          <cell r="L2">
            <v>451933.39130434784</v>
          </cell>
          <cell r="M2">
            <v>371231</v>
          </cell>
          <cell r="N2">
            <v>442179</v>
          </cell>
          <cell r="O2">
            <v>420206</v>
          </cell>
          <cell r="P2">
            <v>417287</v>
          </cell>
          <cell r="Q2">
            <v>438860</v>
          </cell>
          <cell r="R2">
            <v>396899</v>
          </cell>
          <cell r="S2">
            <v>365573</v>
          </cell>
          <cell r="T2">
            <v>345472</v>
          </cell>
          <cell r="U2">
            <v>334790</v>
          </cell>
          <cell r="V2">
            <v>351000</v>
          </cell>
          <cell r="W2">
            <v>360000</v>
          </cell>
          <cell r="X2">
            <v>394000</v>
          </cell>
        </row>
        <row r="3">
          <cell r="B3" t="str">
            <v>India</v>
          </cell>
          <cell r="C3">
            <v>75950</v>
          </cell>
          <cell r="D3">
            <v>79200</v>
          </cell>
          <cell r="E3">
            <v>86400</v>
          </cell>
          <cell r="F3">
            <v>99100</v>
          </cell>
          <cell r="G3">
            <v>120600</v>
          </cell>
          <cell r="H3">
            <v>152000</v>
          </cell>
          <cell r="I3">
            <v>181000</v>
          </cell>
          <cell r="J3">
            <v>202000</v>
          </cell>
          <cell r="K3">
            <v>220000</v>
          </cell>
          <cell r="L3">
            <v>245000</v>
          </cell>
          <cell r="M3">
            <v>207157</v>
          </cell>
          <cell r="N3">
            <v>168582</v>
          </cell>
          <cell r="O3">
            <v>136618</v>
          </cell>
          <cell r="P3">
            <v>152433</v>
          </cell>
          <cell r="Q3">
            <v>138000</v>
          </cell>
          <cell r="R3">
            <v>142399</v>
          </cell>
          <cell r="S3">
            <v>184501</v>
          </cell>
          <cell r="T3">
            <v>201815</v>
          </cell>
          <cell r="U3">
            <v>204091</v>
          </cell>
          <cell r="V3">
            <v>203052</v>
          </cell>
          <cell r="W3">
            <v>203982</v>
          </cell>
          <cell r="X3">
            <v>272638</v>
          </cell>
        </row>
        <row r="4">
          <cell r="B4" t="str">
            <v>Japan</v>
          </cell>
          <cell r="C4">
            <v>1.454</v>
          </cell>
          <cell r="D4">
            <v>0.75</v>
          </cell>
          <cell r="E4">
            <v>0.75</v>
          </cell>
          <cell r="F4">
            <v>0.7</v>
          </cell>
          <cell r="G4">
            <v>0.7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</row>
        <row r="5">
          <cell r="B5" t="str">
            <v>United States</v>
          </cell>
          <cell r="C5">
            <v>63089</v>
          </cell>
          <cell r="D5">
            <v>46192</v>
          </cell>
          <cell r="E5">
            <v>51570</v>
          </cell>
          <cell r="F5">
            <v>48554</v>
          </cell>
          <cell r="G5">
            <v>54724</v>
          </cell>
          <cell r="H5">
            <v>54329.241999999998</v>
          </cell>
          <cell r="I5">
            <v>52749</v>
          </cell>
          <cell r="J5">
            <v>52489</v>
          </cell>
          <cell r="K5">
            <v>53560</v>
          </cell>
          <cell r="L5">
            <v>26696</v>
          </cell>
          <cell r="M5">
            <v>49900</v>
          </cell>
          <cell r="N5">
            <v>56200</v>
          </cell>
          <cell r="O5">
            <v>54700</v>
          </cell>
          <cell r="P5">
            <v>52800</v>
          </cell>
          <cell r="Q5">
            <v>56100</v>
          </cell>
          <cell r="R5">
            <v>46100</v>
          </cell>
          <cell r="S5">
            <v>41800</v>
          </cell>
          <cell r="T5">
            <v>47900</v>
          </cell>
          <cell r="U5">
            <v>49500</v>
          </cell>
          <cell r="V5">
            <v>46900</v>
          </cell>
          <cell r="W5">
            <v>38100</v>
          </cell>
          <cell r="X5">
            <v>47500</v>
          </cell>
        </row>
        <row r="6">
          <cell r="B6" t="str">
            <v>Russia</v>
          </cell>
          <cell r="C6">
            <v>86630</v>
          </cell>
          <cell r="D6">
            <v>82500</v>
          </cell>
          <cell r="E6">
            <v>84236.4</v>
          </cell>
          <cell r="F6">
            <v>91759.8</v>
          </cell>
          <cell r="G6">
            <v>96980</v>
          </cell>
          <cell r="H6">
            <v>96764.4</v>
          </cell>
          <cell r="I6">
            <v>102000</v>
          </cell>
          <cell r="J6">
            <v>105000</v>
          </cell>
          <cell r="K6">
            <v>99900</v>
          </cell>
          <cell r="L6">
            <v>92000</v>
          </cell>
          <cell r="M6">
            <v>95272</v>
          </cell>
          <cell r="N6">
            <v>103607</v>
          </cell>
          <cell r="O6">
            <v>104010</v>
          </cell>
          <cell r="P6">
            <v>102156</v>
          </cell>
          <cell r="Q6">
            <v>102019</v>
          </cell>
          <cell r="R6">
            <v>101049</v>
          </cell>
          <cell r="S6">
            <v>101097</v>
          </cell>
          <cell r="T6">
            <v>95042</v>
          </cell>
          <cell r="U6">
            <v>96063</v>
          </cell>
          <cell r="V6">
            <v>97531</v>
          </cell>
          <cell r="W6">
            <v>100015</v>
          </cell>
          <cell r="X6">
            <v>95977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B8" t="str">
            <v>Germany</v>
          </cell>
          <cell r="C8">
            <v>462</v>
          </cell>
          <cell r="D8">
            <v>407</v>
          </cell>
          <cell r="E8">
            <v>419</v>
          </cell>
          <cell r="F8">
            <v>429</v>
          </cell>
          <cell r="G8">
            <v>412</v>
          </cell>
          <cell r="H8">
            <v>362.10599999999999</v>
          </cell>
          <cell r="I8">
            <v>411.97300000000001</v>
          </cell>
          <cell r="J8">
            <v>421.71100000000001</v>
          </cell>
          <cell r="K8">
            <v>455.1</v>
          </cell>
          <cell r="L8">
            <v>350</v>
          </cell>
          <cell r="M8">
            <v>390.35300000000001</v>
          </cell>
          <cell r="N8">
            <v>489.09100000000001</v>
          </cell>
          <cell r="O8">
            <v>450</v>
          </cell>
          <cell r="P8">
            <v>450</v>
          </cell>
          <cell r="Q8">
            <v>456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 t="str">
            <v>Türkiye</v>
          </cell>
          <cell r="C9">
            <v>4076</v>
          </cell>
          <cell r="D9">
            <v>3932</v>
          </cell>
          <cell r="E9">
            <v>3433</v>
          </cell>
          <cell r="F9">
            <v>3429</v>
          </cell>
          <cell r="G9">
            <v>3857</v>
          </cell>
          <cell r="H9">
            <v>4598</v>
          </cell>
          <cell r="I9">
            <v>3785</v>
          </cell>
          <cell r="J9">
            <v>4849</v>
          </cell>
          <cell r="K9">
            <v>4700</v>
          </cell>
          <cell r="L9">
            <v>4000</v>
          </cell>
          <cell r="M9">
            <v>5378</v>
          </cell>
          <cell r="N9">
            <v>6661</v>
          </cell>
          <cell r="O9">
            <v>8102</v>
          </cell>
          <cell r="P9">
            <v>8589</v>
          </cell>
          <cell r="Q9">
            <v>11887</v>
          </cell>
          <cell r="R9">
            <v>7761</v>
          </cell>
          <cell r="S9">
            <v>7137</v>
          </cell>
          <cell r="T9">
            <v>9992</v>
          </cell>
          <cell r="U9">
            <v>9550</v>
          </cell>
          <cell r="V9">
            <v>16382</v>
          </cell>
          <cell r="W9">
            <v>21455</v>
          </cell>
          <cell r="X9">
            <v>16051</v>
          </cell>
        </row>
        <row r="10">
          <cell r="B10" t="str">
            <v>Brazil</v>
          </cell>
          <cell r="C10">
            <v>212576</v>
          </cell>
          <cell r="D10">
            <v>201430</v>
          </cell>
          <cell r="E10">
            <v>214560</v>
          </cell>
          <cell r="F10">
            <v>234470</v>
          </cell>
          <cell r="G10">
            <v>255000</v>
          </cell>
          <cell r="H10">
            <v>281462.08799999999</v>
          </cell>
          <cell r="I10">
            <v>317800.22899999999</v>
          </cell>
          <cell r="J10">
            <v>354674.37800000003</v>
          </cell>
          <cell r="K10">
            <v>351246</v>
          </cell>
          <cell r="L10">
            <v>300000</v>
          </cell>
          <cell r="M10">
            <v>372120</v>
          </cell>
          <cell r="N10">
            <v>398131</v>
          </cell>
          <cell r="O10">
            <v>400822</v>
          </cell>
          <cell r="P10">
            <v>386270</v>
          </cell>
          <cell r="Q10">
            <v>411183</v>
          </cell>
          <cell r="R10">
            <v>430838</v>
          </cell>
          <cell r="S10">
            <v>421358</v>
          </cell>
          <cell r="T10">
            <v>453704</v>
          </cell>
          <cell r="U10">
            <v>460000</v>
          </cell>
          <cell r="V10">
            <v>404900</v>
          </cell>
          <cell r="W10">
            <v>387995</v>
          </cell>
          <cell r="X10">
            <v>430551</v>
          </cell>
        </row>
        <row r="11">
          <cell r="B11" t="str">
            <v>Iran</v>
          </cell>
          <cell r="C11">
            <v>12370</v>
          </cell>
          <cell r="D11">
            <v>10300</v>
          </cell>
          <cell r="E11">
            <v>11300</v>
          </cell>
          <cell r="F11">
            <v>16000</v>
          </cell>
          <cell r="G11">
            <v>16500</v>
          </cell>
          <cell r="H11">
            <v>19000</v>
          </cell>
          <cell r="I11">
            <v>26243.837</v>
          </cell>
          <cell r="J11">
            <v>31537.544999999998</v>
          </cell>
          <cell r="K11">
            <v>32000</v>
          </cell>
          <cell r="L11">
            <v>33000</v>
          </cell>
          <cell r="M11">
            <v>35000</v>
          </cell>
          <cell r="N11">
            <v>44335</v>
          </cell>
          <cell r="O11">
            <v>36000</v>
          </cell>
          <cell r="P11">
            <v>38000</v>
          </cell>
          <cell r="Q11">
            <v>51544</v>
          </cell>
          <cell r="R11">
            <v>48427</v>
          </cell>
          <cell r="S11">
            <v>45890</v>
          </cell>
          <cell r="T11">
            <v>33967</v>
          </cell>
          <cell r="U11">
            <v>36435</v>
          </cell>
          <cell r="V11">
            <v>33093</v>
          </cell>
          <cell r="W11">
            <v>49452</v>
          </cell>
          <cell r="X11">
            <v>72944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 t="str">
            <v>Ukraine</v>
          </cell>
          <cell r="C13">
            <v>55883.199999999997</v>
          </cell>
          <cell r="D13">
            <v>54650</v>
          </cell>
          <cell r="E13">
            <v>58900</v>
          </cell>
          <cell r="F13">
            <v>62497.599999999999</v>
          </cell>
          <cell r="G13">
            <v>65550</v>
          </cell>
          <cell r="H13">
            <v>68569.600000000006</v>
          </cell>
          <cell r="I13">
            <v>74000</v>
          </cell>
          <cell r="J13">
            <v>77900</v>
          </cell>
          <cell r="K13">
            <v>72700</v>
          </cell>
          <cell r="L13">
            <v>66476</v>
          </cell>
          <cell r="M13">
            <v>63773</v>
          </cell>
          <cell r="N13">
            <v>65807</v>
          </cell>
          <cell r="O13">
            <v>66379</v>
          </cell>
          <cell r="P13">
            <v>67020</v>
          </cell>
          <cell r="Q13">
            <v>68300</v>
          </cell>
          <cell r="R13">
            <v>66900</v>
          </cell>
          <cell r="S13">
            <v>62876</v>
          </cell>
          <cell r="T13">
            <v>60574</v>
          </cell>
          <cell r="U13">
            <v>60549</v>
          </cell>
          <cell r="V13">
            <v>63205</v>
          </cell>
          <cell r="W13">
            <v>78838</v>
          </cell>
          <cell r="X13">
            <v>83845</v>
          </cell>
        </row>
        <row r="14">
          <cell r="B14" t="str">
            <v>Mexico</v>
          </cell>
          <cell r="C14">
            <v>11325</v>
          </cell>
          <cell r="D14">
            <v>8783</v>
          </cell>
          <cell r="E14">
            <v>9900</v>
          </cell>
          <cell r="F14">
            <v>11200</v>
          </cell>
          <cell r="G14">
            <v>11500</v>
          </cell>
          <cell r="H14">
            <v>11687</v>
          </cell>
          <cell r="I14">
            <v>10983</v>
          </cell>
          <cell r="J14">
            <v>10916.437</v>
          </cell>
          <cell r="K14">
            <v>11688.107</v>
          </cell>
          <cell r="L14">
            <v>11600</v>
          </cell>
          <cell r="M14">
            <v>13998</v>
          </cell>
          <cell r="N14">
            <v>12806</v>
          </cell>
          <cell r="O14">
            <v>14915</v>
          </cell>
          <cell r="P14">
            <v>18840</v>
          </cell>
          <cell r="Q14">
            <v>16500</v>
          </cell>
          <cell r="R14">
            <v>21400</v>
          </cell>
          <cell r="S14">
            <v>19200</v>
          </cell>
          <cell r="T14">
            <v>18600</v>
          </cell>
          <cell r="U14">
            <v>22300</v>
          </cell>
          <cell r="V14">
            <v>11300</v>
          </cell>
          <cell r="W14">
            <v>9300</v>
          </cell>
          <cell r="X14">
            <v>10800</v>
          </cell>
        </row>
        <row r="15">
          <cell r="B15" t="str">
            <v>Vietnam</v>
          </cell>
          <cell r="C15">
            <v>300</v>
          </cell>
          <cell r="D15">
            <v>300</v>
          </cell>
          <cell r="E15">
            <v>300</v>
          </cell>
          <cell r="F15">
            <v>300</v>
          </cell>
          <cell r="G15">
            <v>300</v>
          </cell>
          <cell r="H15">
            <v>1009.4</v>
          </cell>
          <cell r="I15">
            <v>1020</v>
          </cell>
          <cell r="J15">
            <v>1060</v>
          </cell>
          <cell r="K15">
            <v>1000</v>
          </cell>
          <cell r="L15">
            <v>1000</v>
          </cell>
          <cell r="M15">
            <v>3721</v>
          </cell>
          <cell r="N15">
            <v>4474</v>
          </cell>
          <cell r="O15">
            <v>2870</v>
          </cell>
          <cell r="P15">
            <v>4708</v>
          </cell>
          <cell r="Q15">
            <v>5130</v>
          </cell>
          <cell r="R15">
            <v>5086</v>
          </cell>
          <cell r="S15">
            <v>5770</v>
          </cell>
          <cell r="T15">
            <v>5515</v>
          </cell>
          <cell r="U15">
            <v>5588</v>
          </cell>
          <cell r="V15">
            <v>6106</v>
          </cell>
          <cell r="W15">
            <v>3560</v>
          </cell>
          <cell r="X15">
            <v>3651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 t="str">
            <v>Canada</v>
          </cell>
          <cell r="C18">
            <v>35247</v>
          </cell>
          <cell r="D18">
            <v>27119</v>
          </cell>
          <cell r="E18">
            <v>30902</v>
          </cell>
          <cell r="F18">
            <v>33322</v>
          </cell>
          <cell r="G18">
            <v>28256</v>
          </cell>
          <cell r="H18">
            <v>30387</v>
          </cell>
          <cell r="I18">
            <v>33542.978000000003</v>
          </cell>
          <cell r="J18">
            <v>32744</v>
          </cell>
          <cell r="K18">
            <v>31273</v>
          </cell>
          <cell r="L18">
            <v>31700</v>
          </cell>
          <cell r="M18">
            <v>36178</v>
          </cell>
          <cell r="N18">
            <v>35705</v>
          </cell>
          <cell r="O18">
            <v>38892</v>
          </cell>
          <cell r="P18">
            <v>42063</v>
          </cell>
          <cell r="Q18">
            <v>43173</v>
          </cell>
          <cell r="R18">
            <v>46220</v>
          </cell>
          <cell r="S18">
            <v>46731</v>
          </cell>
          <cell r="T18">
            <v>50300</v>
          </cell>
          <cell r="U18">
            <v>52755</v>
          </cell>
          <cell r="V18">
            <v>58472</v>
          </cell>
          <cell r="W18">
            <v>60060</v>
          </cell>
          <cell r="X18">
            <v>57492</v>
          </cell>
        </row>
        <row r="19">
          <cell r="B19" t="str">
            <v>Indonesia</v>
          </cell>
          <cell r="C19">
            <v>489.13200000000001</v>
          </cell>
          <cell r="D19">
            <v>469.37599999999998</v>
          </cell>
          <cell r="E19">
            <v>378.58699999999999</v>
          </cell>
          <cell r="F19">
            <v>245.40899999999999</v>
          </cell>
          <cell r="G19">
            <v>89.664000000000001</v>
          </cell>
          <cell r="H19">
            <v>32.203000000000003</v>
          </cell>
          <cell r="I19">
            <v>87.97</v>
          </cell>
          <cell r="J19">
            <v>61.076999999999998</v>
          </cell>
          <cell r="K19">
            <v>65</v>
          </cell>
          <cell r="L19">
            <v>63</v>
          </cell>
          <cell r="M19">
            <v>4600</v>
          </cell>
          <cell r="N19">
            <v>4475</v>
          </cell>
          <cell r="O19">
            <v>4800</v>
          </cell>
          <cell r="P19">
            <v>4000</v>
          </cell>
          <cell r="Q19">
            <v>3162</v>
          </cell>
          <cell r="R19">
            <v>3056</v>
          </cell>
          <cell r="S19">
            <v>2574</v>
          </cell>
          <cell r="T19">
            <v>1967</v>
          </cell>
          <cell r="U19">
            <v>1321</v>
          </cell>
          <cell r="V19">
            <v>3450</v>
          </cell>
          <cell r="W19">
            <v>3620</v>
          </cell>
          <cell r="X19">
            <v>2139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B21" t="str">
            <v>Egypt</v>
          </cell>
          <cell r="C21">
            <v>1900</v>
          </cell>
          <cell r="D21">
            <v>2600</v>
          </cell>
          <cell r="E21">
            <v>2300</v>
          </cell>
          <cell r="F21">
            <v>2900</v>
          </cell>
          <cell r="G21">
            <v>2900</v>
          </cell>
          <cell r="H21">
            <v>1590</v>
          </cell>
          <cell r="I21">
            <v>1600</v>
          </cell>
          <cell r="J21">
            <v>2184.7289999999998</v>
          </cell>
          <cell r="K21">
            <v>1810.606</v>
          </cell>
          <cell r="L21">
            <v>1800</v>
          </cell>
          <cell r="M21">
            <v>2314</v>
          </cell>
          <cell r="N21">
            <v>3321</v>
          </cell>
          <cell r="O21">
            <v>3930</v>
          </cell>
          <cell r="P21">
            <v>3320</v>
          </cell>
          <cell r="Q21">
            <v>1697</v>
          </cell>
          <cell r="R21">
            <v>1500</v>
          </cell>
          <cell r="S21">
            <v>509</v>
          </cell>
          <cell r="T21">
            <v>565</v>
          </cell>
          <cell r="U21">
            <v>500</v>
          </cell>
          <cell r="V21">
            <v>600</v>
          </cell>
          <cell r="W21">
            <v>560</v>
          </cell>
          <cell r="X21">
            <v>560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B23" t="str">
            <v>Austria</v>
          </cell>
          <cell r="C23">
            <v>1800</v>
          </cell>
          <cell r="D23">
            <v>1800</v>
          </cell>
          <cell r="E23">
            <v>1900</v>
          </cell>
          <cell r="F23">
            <v>2119</v>
          </cell>
          <cell r="G23">
            <v>1800</v>
          </cell>
          <cell r="H23">
            <v>2047.95</v>
          </cell>
          <cell r="I23">
            <v>2092.9960000000001</v>
          </cell>
          <cell r="J23">
            <v>2152.8249999999998</v>
          </cell>
          <cell r="K23">
            <v>2032.671</v>
          </cell>
          <cell r="L23">
            <v>1500</v>
          </cell>
          <cell r="M23">
            <v>2070</v>
          </cell>
          <cell r="N23">
            <v>2210</v>
          </cell>
          <cell r="O23">
            <v>2142</v>
          </cell>
          <cell r="P23">
            <v>2323</v>
          </cell>
          <cell r="Q23">
            <v>2437</v>
          </cell>
          <cell r="R23">
            <v>2783</v>
          </cell>
          <cell r="S23">
            <v>2780</v>
          </cell>
          <cell r="T23">
            <v>2982</v>
          </cell>
          <cell r="U23">
            <v>2804</v>
          </cell>
          <cell r="V23">
            <v>3243</v>
          </cell>
          <cell r="W23">
            <v>3043</v>
          </cell>
          <cell r="X23">
            <v>3036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B25" t="str">
            <v>United Kingdom</v>
          </cell>
          <cell r="C25">
            <v>1.0329999999999999</v>
          </cell>
          <cell r="D25">
            <v>1</v>
          </cell>
          <cell r="E25">
            <v>0.5</v>
          </cell>
          <cell r="F25">
            <v>0.5</v>
          </cell>
          <cell r="G25">
            <v>0.5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B27" t="str">
            <v>Australia</v>
          </cell>
          <cell r="C27">
            <v>167935</v>
          </cell>
          <cell r="D27">
            <v>181553</v>
          </cell>
          <cell r="E27">
            <v>182704</v>
          </cell>
          <cell r="F27">
            <v>187219</v>
          </cell>
          <cell r="G27">
            <v>230955</v>
          </cell>
          <cell r="H27">
            <v>262000</v>
          </cell>
          <cell r="I27">
            <v>275000</v>
          </cell>
          <cell r="J27">
            <v>299000</v>
          </cell>
          <cell r="K27">
            <v>342000</v>
          </cell>
          <cell r="L27">
            <v>394000</v>
          </cell>
          <cell r="M27">
            <v>433000</v>
          </cell>
          <cell r="N27">
            <v>488000</v>
          </cell>
          <cell r="O27">
            <v>555500</v>
          </cell>
          <cell r="P27">
            <v>682700</v>
          </cell>
          <cell r="Q27">
            <v>739682</v>
          </cell>
          <cell r="R27">
            <v>809882</v>
          </cell>
          <cell r="S27">
            <v>858026</v>
          </cell>
          <cell r="T27">
            <v>885357</v>
          </cell>
          <cell r="U27">
            <v>903850</v>
          </cell>
          <cell r="V27">
            <v>917046</v>
          </cell>
          <cell r="W27">
            <v>911138</v>
          </cell>
          <cell r="X27">
            <v>912399</v>
          </cell>
        </row>
        <row r="28">
          <cell r="B28" t="str">
            <v>South Africa</v>
          </cell>
          <cell r="C28">
            <v>33707.364000000001</v>
          </cell>
          <cell r="D28">
            <v>34757.159</v>
          </cell>
          <cell r="E28">
            <v>36484.014999999999</v>
          </cell>
          <cell r="F28">
            <v>38085.855000000003</v>
          </cell>
          <cell r="G28">
            <v>39332.786999999997</v>
          </cell>
          <cell r="H28">
            <v>39542.072</v>
          </cell>
          <cell r="I28">
            <v>41326.036</v>
          </cell>
          <cell r="J28">
            <v>42083</v>
          </cell>
          <cell r="K28">
            <v>48982.536999999997</v>
          </cell>
          <cell r="L28">
            <v>55313.053</v>
          </cell>
          <cell r="M28">
            <v>58709</v>
          </cell>
          <cell r="N28">
            <v>58057</v>
          </cell>
          <cell r="O28">
            <v>67100</v>
          </cell>
          <cell r="P28">
            <v>71645</v>
          </cell>
          <cell r="Q28">
            <v>80759</v>
          </cell>
          <cell r="R28">
            <v>72806</v>
          </cell>
          <cell r="S28">
            <v>66456</v>
          </cell>
          <cell r="T28">
            <v>75091</v>
          </cell>
          <cell r="U28">
            <v>74273</v>
          </cell>
          <cell r="V28">
            <v>72407</v>
          </cell>
          <cell r="W28">
            <v>55635</v>
          </cell>
          <cell r="X28">
            <v>73091</v>
          </cell>
        </row>
        <row r="29">
          <cell r="B29" t="str">
            <v>Malaysia</v>
          </cell>
          <cell r="C29">
            <v>258.57299999999998</v>
          </cell>
          <cell r="D29">
            <v>376.476</v>
          </cell>
          <cell r="E29">
            <v>404.35</v>
          </cell>
          <cell r="F29">
            <v>596.61199999999997</v>
          </cell>
          <cell r="G29">
            <v>600</v>
          </cell>
          <cell r="H29">
            <v>949.60500000000002</v>
          </cell>
          <cell r="I29">
            <v>667.08199999999999</v>
          </cell>
          <cell r="J29">
            <v>802.03</v>
          </cell>
          <cell r="K29">
            <v>981.93200000000002</v>
          </cell>
          <cell r="L29">
            <v>950</v>
          </cell>
          <cell r="M29">
            <v>3558</v>
          </cell>
          <cell r="N29">
            <v>8078</v>
          </cell>
          <cell r="O29">
            <v>12144</v>
          </cell>
          <cell r="P29">
            <v>11588</v>
          </cell>
          <cell r="Q29">
            <v>9615</v>
          </cell>
          <cell r="R29">
            <v>1625</v>
          </cell>
          <cell r="S29">
            <v>1914</v>
          </cell>
          <cell r="T29">
            <v>3920</v>
          </cell>
          <cell r="U29">
            <v>3354</v>
          </cell>
          <cell r="V29">
            <v>4160</v>
          </cell>
          <cell r="W29">
            <v>5371</v>
          </cell>
          <cell r="X29">
            <v>4984</v>
          </cell>
        </row>
        <row r="30">
          <cell r="B30" t="str">
            <v>Thailand</v>
          </cell>
          <cell r="E30">
            <v>570</v>
          </cell>
          <cell r="F30">
            <v>10</v>
          </cell>
          <cell r="G30">
            <v>136</v>
          </cell>
          <cell r="H30">
            <v>230.946</v>
          </cell>
          <cell r="I30">
            <v>264.28899999999999</v>
          </cell>
          <cell r="J30">
            <v>1554.86</v>
          </cell>
          <cell r="K30">
            <v>1709.75</v>
          </cell>
          <cell r="L30">
            <v>1700</v>
          </cell>
          <cell r="M30">
            <v>904</v>
          </cell>
          <cell r="N30">
            <v>489</v>
          </cell>
          <cell r="O30">
            <v>256</v>
          </cell>
          <cell r="P30">
            <v>334</v>
          </cell>
          <cell r="Q30">
            <v>348</v>
          </cell>
          <cell r="R30">
            <v>16</v>
          </cell>
          <cell r="V30">
            <v>18</v>
          </cell>
          <cell r="W30">
            <v>113</v>
          </cell>
          <cell r="X30">
            <v>113</v>
          </cell>
        </row>
        <row r="31">
          <cell r="B31" t="str">
            <v>Sweden</v>
          </cell>
          <cell r="C31">
            <v>20557</v>
          </cell>
          <cell r="D31">
            <v>19486</v>
          </cell>
          <cell r="E31">
            <v>20300</v>
          </cell>
          <cell r="F31">
            <v>21500</v>
          </cell>
          <cell r="G31">
            <v>22300</v>
          </cell>
          <cell r="H31">
            <v>23300</v>
          </cell>
          <cell r="I31">
            <v>23300</v>
          </cell>
          <cell r="J31">
            <v>24700</v>
          </cell>
          <cell r="K31">
            <v>23800</v>
          </cell>
          <cell r="L31">
            <v>17700</v>
          </cell>
          <cell r="M31">
            <v>28797</v>
          </cell>
          <cell r="N31">
            <v>30840</v>
          </cell>
          <cell r="O31">
            <v>25927</v>
          </cell>
          <cell r="P31">
            <v>37411</v>
          </cell>
          <cell r="Q31">
            <v>25700</v>
          </cell>
          <cell r="R31">
            <v>24500</v>
          </cell>
          <cell r="S31">
            <v>26900</v>
          </cell>
          <cell r="T31">
            <v>31077</v>
          </cell>
          <cell r="U31">
            <v>34876</v>
          </cell>
          <cell r="V31">
            <v>38235</v>
          </cell>
          <cell r="W31">
            <v>38619</v>
          </cell>
          <cell r="X31">
            <v>40216</v>
          </cell>
        </row>
        <row r="32">
          <cell r="B32" t="str">
            <v>World</v>
          </cell>
          <cell r="V32">
            <v>2450000</v>
          </cell>
        </row>
      </sheetData>
      <sheetData sheetId="3">
        <row r="2">
          <cell r="B2" t="str">
            <v>China</v>
          </cell>
          <cell r="C2">
            <v>73500</v>
          </cell>
          <cell r="D2">
            <v>72600</v>
          </cell>
          <cell r="E2">
            <v>76200</v>
          </cell>
          <cell r="F2">
            <v>86000</v>
          </cell>
          <cell r="G2">
            <v>102000</v>
          </cell>
          <cell r="H2">
            <v>138000</v>
          </cell>
          <cell r="I2">
            <v>198000</v>
          </cell>
          <cell r="J2">
            <v>233000</v>
          </cell>
          <cell r="K2">
            <v>270000</v>
          </cell>
          <cell r="L2">
            <v>280000</v>
          </cell>
          <cell r="M2">
            <v>230000</v>
          </cell>
          <cell r="N2">
            <v>274000</v>
          </cell>
          <cell r="O2">
            <v>261000</v>
          </cell>
          <cell r="P2">
            <v>259000</v>
          </cell>
          <cell r="Q2">
            <v>273849</v>
          </cell>
          <cell r="R2">
            <v>247665</v>
          </cell>
          <cell r="S2">
            <v>228118</v>
          </cell>
          <cell r="T2">
            <v>215989</v>
          </cell>
          <cell r="U2">
            <v>209311</v>
          </cell>
          <cell r="V2">
            <v>219000</v>
          </cell>
          <cell r="W2">
            <v>225000</v>
          </cell>
          <cell r="X2">
            <v>246000</v>
          </cell>
        </row>
        <row r="3">
          <cell r="B3" t="str">
            <v>India</v>
          </cell>
          <cell r="C3">
            <v>48600</v>
          </cell>
          <cell r="D3">
            <v>50700</v>
          </cell>
          <cell r="E3">
            <v>55300</v>
          </cell>
          <cell r="F3">
            <v>63400</v>
          </cell>
          <cell r="G3">
            <v>77200</v>
          </cell>
          <cell r="H3">
            <v>97500</v>
          </cell>
          <cell r="I3">
            <v>117000</v>
          </cell>
          <cell r="J3">
            <v>129000</v>
          </cell>
          <cell r="K3">
            <v>142000</v>
          </cell>
          <cell r="L3">
            <v>157000</v>
          </cell>
          <cell r="M3">
            <v>128000</v>
          </cell>
          <cell r="N3">
            <v>104000</v>
          </cell>
          <cell r="O3">
            <v>84000</v>
          </cell>
          <cell r="P3">
            <v>94000</v>
          </cell>
          <cell r="Q3">
            <v>85560</v>
          </cell>
          <cell r="R3">
            <v>88287</v>
          </cell>
          <cell r="S3">
            <v>114000</v>
          </cell>
          <cell r="T3">
            <v>125000</v>
          </cell>
          <cell r="U3">
            <v>127000</v>
          </cell>
          <cell r="V3">
            <v>126000</v>
          </cell>
          <cell r="W3">
            <v>126000</v>
          </cell>
          <cell r="X3">
            <v>169000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</row>
        <row r="5">
          <cell r="B5" t="str">
            <v>United States</v>
          </cell>
          <cell r="C5">
            <v>39703</v>
          </cell>
          <cell r="D5">
            <v>29263</v>
          </cell>
          <cell r="E5">
            <v>32499</v>
          </cell>
          <cell r="F5">
            <v>30590</v>
          </cell>
          <cell r="G5">
            <v>34460</v>
          </cell>
          <cell r="H5">
            <v>34201.881000000001</v>
          </cell>
          <cell r="I5">
            <v>33274</v>
          </cell>
          <cell r="J5">
            <v>33068</v>
          </cell>
          <cell r="K5">
            <v>33769</v>
          </cell>
          <cell r="L5">
            <v>16550</v>
          </cell>
          <cell r="M5">
            <v>31300</v>
          </cell>
          <cell r="N5">
            <v>34300</v>
          </cell>
          <cell r="O5">
            <v>33400</v>
          </cell>
          <cell r="P5">
            <v>33000</v>
          </cell>
          <cell r="Q5">
            <v>35400</v>
          </cell>
          <cell r="R5">
            <v>28800</v>
          </cell>
          <cell r="S5">
            <v>26400</v>
          </cell>
          <cell r="T5">
            <v>30300</v>
          </cell>
          <cell r="U5">
            <v>31300</v>
          </cell>
          <cell r="V5">
            <v>29800</v>
          </cell>
          <cell r="W5">
            <v>24100</v>
          </cell>
          <cell r="X5">
            <v>30100</v>
          </cell>
        </row>
        <row r="6">
          <cell r="B6" t="str">
            <v>Russia</v>
          </cell>
          <cell r="C6">
            <v>50000</v>
          </cell>
          <cell r="D6">
            <v>48000</v>
          </cell>
          <cell r="E6">
            <v>49000</v>
          </cell>
          <cell r="F6">
            <v>53000</v>
          </cell>
          <cell r="G6">
            <v>56200</v>
          </cell>
          <cell r="H6">
            <v>56100</v>
          </cell>
          <cell r="I6">
            <v>59100</v>
          </cell>
          <cell r="J6">
            <v>60800</v>
          </cell>
          <cell r="K6">
            <v>57800</v>
          </cell>
          <cell r="L6">
            <v>53200</v>
          </cell>
          <cell r="M6">
            <v>57600</v>
          </cell>
          <cell r="N6">
            <v>62700</v>
          </cell>
          <cell r="O6">
            <v>62900</v>
          </cell>
          <cell r="P6">
            <v>61800</v>
          </cell>
          <cell r="Q6">
            <v>60200</v>
          </cell>
          <cell r="R6">
            <v>59619</v>
          </cell>
          <cell r="S6">
            <v>59647</v>
          </cell>
          <cell r="T6">
            <v>56074</v>
          </cell>
          <cell r="U6">
            <v>56700</v>
          </cell>
          <cell r="V6">
            <v>64287</v>
          </cell>
          <cell r="W6">
            <v>69500</v>
          </cell>
          <cell r="X6">
            <v>66700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B8" t="str">
            <v>Germany</v>
          </cell>
          <cell r="C8">
            <v>298</v>
          </cell>
          <cell r="D8">
            <v>232</v>
          </cell>
          <cell r="E8">
            <v>246</v>
          </cell>
          <cell r="F8">
            <v>258</v>
          </cell>
          <cell r="G8">
            <v>238</v>
          </cell>
          <cell r="H8">
            <v>37.799999999999997</v>
          </cell>
          <cell r="I8">
            <v>43.7</v>
          </cell>
          <cell r="J8">
            <v>44.3</v>
          </cell>
          <cell r="K8">
            <v>47.8</v>
          </cell>
          <cell r="L8">
            <v>36.799999999999997</v>
          </cell>
          <cell r="M8">
            <v>40.987000000000002</v>
          </cell>
          <cell r="N8">
            <v>51.354999999999997</v>
          </cell>
          <cell r="O8">
            <v>47.2</v>
          </cell>
          <cell r="P8">
            <v>47.2</v>
          </cell>
          <cell r="Q8">
            <v>73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 t="str">
            <v>Türkiye</v>
          </cell>
          <cell r="C9">
            <v>2200</v>
          </cell>
          <cell r="D9">
            <v>2100</v>
          </cell>
          <cell r="E9">
            <v>1800</v>
          </cell>
          <cell r="F9">
            <v>1800</v>
          </cell>
          <cell r="G9">
            <v>2000</v>
          </cell>
          <cell r="H9">
            <v>2450</v>
          </cell>
          <cell r="I9">
            <v>2000</v>
          </cell>
          <cell r="J9">
            <v>2600</v>
          </cell>
          <cell r="K9">
            <v>2500</v>
          </cell>
          <cell r="L9">
            <v>2100</v>
          </cell>
          <cell r="M9">
            <v>3250</v>
          </cell>
          <cell r="N9">
            <v>4030</v>
          </cell>
          <cell r="O9">
            <v>4900</v>
          </cell>
          <cell r="P9">
            <v>5200</v>
          </cell>
          <cell r="Q9">
            <v>7190</v>
          </cell>
          <cell r="R9">
            <v>4700</v>
          </cell>
          <cell r="S9">
            <v>4320</v>
          </cell>
          <cell r="T9">
            <v>6050</v>
          </cell>
          <cell r="U9">
            <v>5777</v>
          </cell>
          <cell r="V9">
            <v>9110</v>
          </cell>
          <cell r="W9">
            <v>13000</v>
          </cell>
          <cell r="X9">
            <v>9710</v>
          </cell>
        </row>
        <row r="10">
          <cell r="B10" t="str">
            <v>Brazil</v>
          </cell>
          <cell r="C10">
            <v>141106</v>
          </cell>
          <cell r="D10">
            <v>133713</v>
          </cell>
          <cell r="E10">
            <v>142468</v>
          </cell>
          <cell r="F10">
            <v>155693</v>
          </cell>
          <cell r="G10">
            <v>169300</v>
          </cell>
          <cell r="H10">
            <v>186891</v>
          </cell>
          <cell r="I10">
            <v>211020</v>
          </cell>
          <cell r="J10">
            <v>235504</v>
          </cell>
          <cell r="K10">
            <v>233200</v>
          </cell>
          <cell r="L10">
            <v>199200</v>
          </cell>
          <cell r="M10">
            <v>248000</v>
          </cell>
          <cell r="N10">
            <v>265000</v>
          </cell>
          <cell r="O10">
            <v>258000</v>
          </cell>
          <cell r="P10">
            <v>246000</v>
          </cell>
          <cell r="Q10">
            <v>261500</v>
          </cell>
          <cell r="R10">
            <v>275590</v>
          </cell>
          <cell r="S10">
            <v>268184</v>
          </cell>
          <cell r="T10">
            <v>289000</v>
          </cell>
          <cell r="U10">
            <v>293000</v>
          </cell>
          <cell r="V10">
            <v>258000</v>
          </cell>
          <cell r="W10">
            <v>246791</v>
          </cell>
          <cell r="X10">
            <v>272861</v>
          </cell>
        </row>
        <row r="11">
          <cell r="B11" t="str">
            <v>Iran</v>
          </cell>
          <cell r="C11">
            <v>6100</v>
          </cell>
          <cell r="D11">
            <v>5100</v>
          </cell>
          <cell r="E11">
            <v>5600</v>
          </cell>
          <cell r="F11">
            <v>7800</v>
          </cell>
          <cell r="G11">
            <v>5100</v>
          </cell>
          <cell r="H11">
            <v>9000</v>
          </cell>
          <cell r="I11">
            <v>13000</v>
          </cell>
          <cell r="J11">
            <v>15000</v>
          </cell>
          <cell r="K11">
            <v>15000</v>
          </cell>
          <cell r="L11">
            <v>16000</v>
          </cell>
          <cell r="M11">
            <v>16500</v>
          </cell>
          <cell r="N11">
            <v>20900</v>
          </cell>
          <cell r="O11">
            <v>17000</v>
          </cell>
          <cell r="P11">
            <v>17900</v>
          </cell>
          <cell r="Q11">
            <v>33800</v>
          </cell>
          <cell r="R11">
            <v>31800</v>
          </cell>
          <cell r="S11">
            <v>30100</v>
          </cell>
          <cell r="T11">
            <v>22200</v>
          </cell>
          <cell r="U11">
            <v>23900</v>
          </cell>
          <cell r="V11">
            <v>21700</v>
          </cell>
          <cell r="W11">
            <v>32500</v>
          </cell>
          <cell r="X11">
            <v>47900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 t="str">
            <v>Ukraine</v>
          </cell>
          <cell r="C13">
            <v>30600</v>
          </cell>
          <cell r="D13">
            <v>30000</v>
          </cell>
          <cell r="E13">
            <v>32300</v>
          </cell>
          <cell r="F13">
            <v>34300</v>
          </cell>
          <cell r="G13">
            <v>36000</v>
          </cell>
          <cell r="H13">
            <v>37700</v>
          </cell>
          <cell r="I13">
            <v>40700</v>
          </cell>
          <cell r="J13">
            <v>42800</v>
          </cell>
          <cell r="K13">
            <v>40000</v>
          </cell>
          <cell r="L13">
            <v>36500</v>
          </cell>
          <cell r="M13">
            <v>38600</v>
          </cell>
          <cell r="N13">
            <v>39800</v>
          </cell>
          <cell r="O13">
            <v>40200</v>
          </cell>
          <cell r="P13">
            <v>40500</v>
          </cell>
          <cell r="Q13">
            <v>42700</v>
          </cell>
          <cell r="R13">
            <v>41800</v>
          </cell>
          <cell r="S13">
            <v>39300</v>
          </cell>
          <cell r="T13">
            <v>37900</v>
          </cell>
          <cell r="U13">
            <v>37800</v>
          </cell>
          <cell r="V13">
            <v>39500</v>
          </cell>
          <cell r="W13">
            <v>49300</v>
          </cell>
          <cell r="X13">
            <v>52400</v>
          </cell>
        </row>
        <row r="14">
          <cell r="B14" t="str">
            <v>Mexico</v>
          </cell>
          <cell r="C14">
            <v>6795</v>
          </cell>
          <cell r="D14">
            <v>5270</v>
          </cell>
          <cell r="E14">
            <v>5965</v>
          </cell>
          <cell r="F14">
            <v>6759</v>
          </cell>
          <cell r="G14">
            <v>6890</v>
          </cell>
          <cell r="H14">
            <v>7012</v>
          </cell>
          <cell r="I14">
            <v>6590</v>
          </cell>
          <cell r="J14">
            <v>6550</v>
          </cell>
          <cell r="K14">
            <v>7013</v>
          </cell>
          <cell r="L14">
            <v>7000</v>
          </cell>
          <cell r="M14">
            <v>8750</v>
          </cell>
          <cell r="N14">
            <v>8000</v>
          </cell>
          <cell r="O14">
            <v>9320</v>
          </cell>
          <cell r="P14">
            <v>11800</v>
          </cell>
          <cell r="Q14">
            <v>10400</v>
          </cell>
          <cell r="R14">
            <v>13462</v>
          </cell>
          <cell r="S14">
            <v>12090</v>
          </cell>
          <cell r="T14">
            <v>11713</v>
          </cell>
          <cell r="U14">
            <v>14021</v>
          </cell>
          <cell r="V14">
            <v>7141</v>
          </cell>
          <cell r="W14">
            <v>5859</v>
          </cell>
          <cell r="X14">
            <v>6807</v>
          </cell>
        </row>
        <row r="15">
          <cell r="B15" t="str">
            <v>Vietnam</v>
          </cell>
          <cell r="C15">
            <v>165</v>
          </cell>
          <cell r="D15">
            <v>165</v>
          </cell>
          <cell r="E15">
            <v>165</v>
          </cell>
          <cell r="F15">
            <v>165</v>
          </cell>
          <cell r="G15">
            <v>165</v>
          </cell>
          <cell r="H15">
            <v>504.7</v>
          </cell>
          <cell r="I15">
            <v>510</v>
          </cell>
          <cell r="J15">
            <v>530</v>
          </cell>
          <cell r="K15">
            <v>530</v>
          </cell>
          <cell r="L15">
            <v>530</v>
          </cell>
          <cell r="M15">
            <v>1970</v>
          </cell>
          <cell r="N15">
            <v>2370</v>
          </cell>
          <cell r="O15">
            <v>1520</v>
          </cell>
          <cell r="P15">
            <v>2500</v>
          </cell>
          <cell r="Q15">
            <v>2719</v>
          </cell>
          <cell r="R15">
            <v>2691</v>
          </cell>
          <cell r="S15">
            <v>3056</v>
          </cell>
          <cell r="T15">
            <v>2920</v>
          </cell>
          <cell r="U15">
            <v>2962</v>
          </cell>
          <cell r="V15">
            <v>3236</v>
          </cell>
          <cell r="W15">
            <v>1890</v>
          </cell>
          <cell r="X15">
            <v>1940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 t="str">
            <v>Canada</v>
          </cell>
          <cell r="C18">
            <v>22744</v>
          </cell>
          <cell r="D18">
            <v>17274</v>
          </cell>
          <cell r="E18">
            <v>19684</v>
          </cell>
          <cell r="F18">
            <v>20993</v>
          </cell>
          <cell r="G18">
            <v>17801</v>
          </cell>
          <cell r="H18">
            <v>19333</v>
          </cell>
          <cell r="I18">
            <v>21341</v>
          </cell>
          <cell r="J18">
            <v>20800</v>
          </cell>
          <cell r="K18">
            <v>19700</v>
          </cell>
          <cell r="L18">
            <v>19700</v>
          </cell>
          <cell r="M18">
            <v>23300</v>
          </cell>
          <cell r="N18">
            <v>21000</v>
          </cell>
          <cell r="O18">
            <v>25000</v>
          </cell>
          <cell r="P18">
            <v>26000</v>
          </cell>
          <cell r="Q18">
            <v>25900</v>
          </cell>
          <cell r="R18">
            <v>27700</v>
          </cell>
          <cell r="S18">
            <v>28100</v>
          </cell>
          <cell r="T18">
            <v>30200</v>
          </cell>
          <cell r="U18">
            <v>31700</v>
          </cell>
          <cell r="V18">
            <v>35200</v>
          </cell>
          <cell r="W18">
            <v>36100</v>
          </cell>
          <cell r="X18">
            <v>34500</v>
          </cell>
        </row>
        <row r="19">
          <cell r="B19" t="str">
            <v>Indonesia</v>
          </cell>
          <cell r="C19">
            <v>269</v>
          </cell>
          <cell r="D19">
            <v>258</v>
          </cell>
          <cell r="E19">
            <v>216</v>
          </cell>
          <cell r="F19">
            <v>140</v>
          </cell>
          <cell r="G19">
            <v>51</v>
          </cell>
          <cell r="H19">
            <v>18.399999999999999</v>
          </cell>
          <cell r="I19">
            <v>50</v>
          </cell>
          <cell r="J19">
            <v>35</v>
          </cell>
          <cell r="K19">
            <v>37</v>
          </cell>
          <cell r="L19">
            <v>36</v>
          </cell>
          <cell r="M19">
            <v>2830</v>
          </cell>
          <cell r="N19">
            <v>2750</v>
          </cell>
          <cell r="O19">
            <v>2950</v>
          </cell>
          <cell r="P19">
            <v>2460</v>
          </cell>
          <cell r="Q19">
            <v>1770</v>
          </cell>
          <cell r="R19">
            <v>1710</v>
          </cell>
          <cell r="S19">
            <v>1440</v>
          </cell>
          <cell r="T19">
            <v>1100</v>
          </cell>
          <cell r="U19">
            <v>661</v>
          </cell>
          <cell r="V19">
            <v>1730</v>
          </cell>
          <cell r="W19">
            <v>1800</v>
          </cell>
          <cell r="X19">
            <v>1070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B21" t="str">
            <v>Egypt</v>
          </cell>
          <cell r="C21">
            <v>950</v>
          </cell>
          <cell r="D21">
            <v>1300</v>
          </cell>
          <cell r="E21">
            <v>1150</v>
          </cell>
          <cell r="F21">
            <v>1450</v>
          </cell>
          <cell r="G21">
            <v>1450</v>
          </cell>
          <cell r="H21">
            <v>800</v>
          </cell>
          <cell r="I21">
            <v>800</v>
          </cell>
          <cell r="J21">
            <v>1100</v>
          </cell>
          <cell r="K21">
            <v>910</v>
          </cell>
          <cell r="L21">
            <v>900</v>
          </cell>
          <cell r="M21">
            <v>1660</v>
          </cell>
          <cell r="N21">
            <v>1960</v>
          </cell>
          <cell r="O21">
            <v>2320</v>
          </cell>
          <cell r="P21">
            <v>1960</v>
          </cell>
          <cell r="Q21">
            <v>1050</v>
          </cell>
          <cell r="R21">
            <v>938</v>
          </cell>
          <cell r="S21">
            <v>318</v>
          </cell>
          <cell r="T21">
            <v>353</v>
          </cell>
          <cell r="U21">
            <v>312</v>
          </cell>
          <cell r="V21">
            <v>372</v>
          </cell>
          <cell r="W21">
            <v>347</v>
          </cell>
          <cell r="X21">
            <v>347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B23" t="str">
            <v>Austria</v>
          </cell>
          <cell r="C23">
            <v>500</v>
          </cell>
          <cell r="D23">
            <v>575</v>
          </cell>
          <cell r="E23">
            <v>575</v>
          </cell>
          <cell r="F23">
            <v>702.5</v>
          </cell>
          <cell r="G23">
            <v>575</v>
          </cell>
          <cell r="H23">
            <v>665.34400000000005</v>
          </cell>
          <cell r="I23">
            <v>669.43799999999999</v>
          </cell>
          <cell r="J23">
            <v>688.904</v>
          </cell>
          <cell r="K23">
            <v>650.45500000000004</v>
          </cell>
          <cell r="L23">
            <v>480</v>
          </cell>
          <cell r="M23">
            <v>1293</v>
          </cell>
          <cell r="N23">
            <v>1379</v>
          </cell>
          <cell r="O23">
            <v>686</v>
          </cell>
          <cell r="P23">
            <v>743</v>
          </cell>
          <cell r="Q23">
            <v>780</v>
          </cell>
          <cell r="R23">
            <v>891</v>
          </cell>
          <cell r="S23">
            <v>889</v>
          </cell>
          <cell r="T23">
            <v>954</v>
          </cell>
          <cell r="U23">
            <v>897</v>
          </cell>
          <cell r="V23">
            <v>897</v>
          </cell>
          <cell r="W23">
            <v>843</v>
          </cell>
          <cell r="X23">
            <v>840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B25" t="str">
            <v>United Kingdom</v>
          </cell>
          <cell r="C25">
            <v>0.56799999999999995</v>
          </cell>
          <cell r="D25">
            <v>0.5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B27" t="str">
            <v>Australia</v>
          </cell>
          <cell r="C27">
            <v>104226</v>
          </cell>
          <cell r="D27">
            <v>112592</v>
          </cell>
          <cell r="E27">
            <v>113548</v>
          </cell>
          <cell r="F27">
            <v>116355</v>
          </cell>
          <cell r="G27">
            <v>143398</v>
          </cell>
          <cell r="H27">
            <v>163000</v>
          </cell>
          <cell r="I27">
            <v>171000</v>
          </cell>
          <cell r="J27">
            <v>194000</v>
          </cell>
          <cell r="K27">
            <v>209000</v>
          </cell>
          <cell r="L27">
            <v>228000</v>
          </cell>
          <cell r="M27">
            <v>271000</v>
          </cell>
          <cell r="N27">
            <v>277000</v>
          </cell>
          <cell r="O27">
            <v>336000</v>
          </cell>
          <cell r="P27">
            <v>413000</v>
          </cell>
          <cell r="Q27">
            <v>457409</v>
          </cell>
          <cell r="R27">
            <v>500994</v>
          </cell>
          <cell r="S27">
            <v>531075</v>
          </cell>
          <cell r="T27">
            <v>548297</v>
          </cell>
          <cell r="U27">
            <v>560055</v>
          </cell>
          <cell r="V27">
            <v>567957</v>
          </cell>
          <cell r="W27">
            <v>564141</v>
          </cell>
          <cell r="X27">
            <v>565032</v>
          </cell>
        </row>
        <row r="28">
          <cell r="B28" t="str">
            <v>South Africa</v>
          </cell>
          <cell r="C28">
            <v>21570</v>
          </cell>
          <cell r="D28">
            <v>22240</v>
          </cell>
          <cell r="E28">
            <v>23350</v>
          </cell>
          <cell r="F28">
            <v>24000</v>
          </cell>
          <cell r="G28">
            <v>24800</v>
          </cell>
          <cell r="H28">
            <v>25000</v>
          </cell>
          <cell r="I28">
            <v>26100</v>
          </cell>
          <cell r="J28">
            <v>26600</v>
          </cell>
          <cell r="K28">
            <v>31000</v>
          </cell>
          <cell r="L28">
            <v>35600</v>
          </cell>
          <cell r="M28">
            <v>36900</v>
          </cell>
          <cell r="N28">
            <v>36500</v>
          </cell>
          <cell r="O28">
            <v>42900</v>
          </cell>
          <cell r="P28">
            <v>45700</v>
          </cell>
          <cell r="Q28">
            <v>51500</v>
          </cell>
          <cell r="R28">
            <v>46000</v>
          </cell>
          <cell r="S28">
            <v>43000</v>
          </cell>
          <cell r="T28">
            <v>47600</v>
          </cell>
          <cell r="U28">
            <v>47200</v>
          </cell>
          <cell r="V28">
            <v>46100</v>
          </cell>
          <cell r="W28">
            <v>35400</v>
          </cell>
          <cell r="X28">
            <v>46500</v>
          </cell>
        </row>
        <row r="29">
          <cell r="B29" t="str">
            <v>Malaysia</v>
          </cell>
          <cell r="C29">
            <v>168</v>
          </cell>
          <cell r="D29">
            <v>241</v>
          </cell>
          <cell r="E29">
            <v>259</v>
          </cell>
          <cell r="F29">
            <v>382</v>
          </cell>
          <cell r="G29">
            <v>384</v>
          </cell>
          <cell r="H29">
            <v>541</v>
          </cell>
          <cell r="I29">
            <v>380</v>
          </cell>
          <cell r="J29">
            <v>457</v>
          </cell>
          <cell r="K29">
            <v>560</v>
          </cell>
          <cell r="L29">
            <v>532</v>
          </cell>
          <cell r="M29">
            <v>2220</v>
          </cell>
          <cell r="N29">
            <v>5050</v>
          </cell>
          <cell r="O29">
            <v>7590</v>
          </cell>
          <cell r="P29">
            <v>7240</v>
          </cell>
          <cell r="Q29">
            <v>6010</v>
          </cell>
          <cell r="R29">
            <v>1020</v>
          </cell>
          <cell r="S29">
            <v>1150</v>
          </cell>
          <cell r="T29">
            <v>2450</v>
          </cell>
          <cell r="U29">
            <v>2090</v>
          </cell>
          <cell r="V29">
            <v>2600</v>
          </cell>
          <cell r="W29">
            <v>3360</v>
          </cell>
          <cell r="X29">
            <v>3120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285</v>
          </cell>
          <cell r="F30">
            <v>5</v>
          </cell>
          <cell r="G30">
            <v>68</v>
          </cell>
          <cell r="H30">
            <v>116</v>
          </cell>
          <cell r="I30">
            <v>132</v>
          </cell>
          <cell r="J30">
            <v>779</v>
          </cell>
          <cell r="K30">
            <v>855</v>
          </cell>
          <cell r="L30">
            <v>855</v>
          </cell>
          <cell r="M30">
            <v>547</v>
          </cell>
          <cell r="N30">
            <v>296</v>
          </cell>
          <cell r="O30">
            <v>155</v>
          </cell>
          <cell r="P30">
            <v>202</v>
          </cell>
          <cell r="Q30">
            <v>216</v>
          </cell>
          <cell r="R30">
            <v>10</v>
          </cell>
          <cell r="V30">
            <v>11</v>
          </cell>
          <cell r="W30">
            <v>74</v>
          </cell>
          <cell r="X30">
            <v>70</v>
          </cell>
        </row>
        <row r="31">
          <cell r="B31" t="str">
            <v>Sweden</v>
          </cell>
          <cell r="C31">
            <v>13556</v>
          </cell>
          <cell r="D31">
            <v>12811</v>
          </cell>
          <cell r="E31">
            <v>13400</v>
          </cell>
          <cell r="F31">
            <v>14100</v>
          </cell>
          <cell r="G31">
            <v>14700</v>
          </cell>
          <cell r="H31">
            <v>15300</v>
          </cell>
          <cell r="I31">
            <v>15000</v>
          </cell>
          <cell r="J31">
            <v>16000</v>
          </cell>
          <cell r="K31">
            <v>14280</v>
          </cell>
          <cell r="L31">
            <v>11500</v>
          </cell>
          <cell r="M31">
            <v>17400</v>
          </cell>
          <cell r="N31">
            <v>18700</v>
          </cell>
          <cell r="O31">
            <v>15700</v>
          </cell>
          <cell r="P31">
            <v>22600</v>
          </cell>
          <cell r="Q31">
            <v>15900</v>
          </cell>
          <cell r="R31">
            <v>15200</v>
          </cell>
          <cell r="S31">
            <v>16700</v>
          </cell>
          <cell r="T31">
            <v>22100</v>
          </cell>
          <cell r="U31">
            <v>24800</v>
          </cell>
          <cell r="V31">
            <v>27100</v>
          </cell>
          <cell r="W31">
            <v>27400</v>
          </cell>
          <cell r="X31">
            <v>28600</v>
          </cell>
        </row>
        <row r="32">
          <cell r="B32" t="str">
            <v>World</v>
          </cell>
          <cell r="V32">
            <v>1520000</v>
          </cell>
        </row>
      </sheetData>
      <sheetData sheetId="4">
        <row r="2">
          <cell r="B2" t="str">
            <v>China</v>
          </cell>
          <cell r="C2">
            <v>0.61956032766660107</v>
          </cell>
          <cell r="D2">
            <v>0.61956032766660107</v>
          </cell>
          <cell r="E2">
            <v>0.61956032766660107</v>
          </cell>
          <cell r="F2">
            <v>0.61956032766660107</v>
          </cell>
          <cell r="G2">
            <v>0.61956032766660107</v>
          </cell>
          <cell r="H2">
            <v>0.61956032766660107</v>
          </cell>
          <cell r="I2">
            <v>0.61956032766660107</v>
          </cell>
          <cell r="J2">
            <v>0.61956032766660107</v>
          </cell>
          <cell r="K2">
            <v>0.61956032766660107</v>
          </cell>
          <cell r="L2">
            <v>0.61956032766660107</v>
          </cell>
          <cell r="M2">
            <v>0.61956032766660107</v>
          </cell>
          <cell r="N2">
            <v>0.61965855456726804</v>
          </cell>
          <cell r="O2">
            <v>0.62112392493205715</v>
          </cell>
          <cell r="P2">
            <v>0.62067593766400586</v>
          </cell>
          <cell r="Q2">
            <v>0.62400082030715942</v>
          </cell>
          <cell r="R2">
            <v>0.6240000604687842</v>
          </cell>
          <cell r="S2">
            <v>0.62400122547343484</v>
          </cell>
          <cell r="T2">
            <v>0.62519972675064839</v>
          </cell>
          <cell r="U2">
            <v>0.62520087218853615</v>
          </cell>
          <cell r="V2">
            <v>0.62393162393162394</v>
          </cell>
          <cell r="W2">
            <v>0.625</v>
          </cell>
          <cell r="X2">
            <v>0.62436548223350252</v>
          </cell>
        </row>
        <row r="3">
          <cell r="B3" t="str">
            <v>India</v>
          </cell>
          <cell r="C3">
            <v>0.63989466754443713</v>
          </cell>
          <cell r="D3">
            <v>0.64015151515151514</v>
          </cell>
          <cell r="E3">
            <v>0.64004629629629628</v>
          </cell>
          <cell r="F3">
            <v>0.63975782038345108</v>
          </cell>
          <cell r="G3">
            <v>0.64013266998341622</v>
          </cell>
          <cell r="H3">
            <v>0.64144736842105265</v>
          </cell>
          <cell r="I3">
            <v>0.64640883977900554</v>
          </cell>
          <cell r="J3">
            <v>0.63861386138613863</v>
          </cell>
          <cell r="K3">
            <v>0.6454545454545455</v>
          </cell>
          <cell r="L3">
            <v>0.64081632653061227</v>
          </cell>
          <cell r="M3">
            <v>0.61788884758902674</v>
          </cell>
          <cell r="N3">
            <v>0.61691046493694468</v>
          </cell>
          <cell r="O3">
            <v>0.61485309402860533</v>
          </cell>
          <cell r="P3">
            <v>0.61666437057592516</v>
          </cell>
          <cell r="Q3">
            <v>0.62</v>
          </cell>
          <cell r="R3">
            <v>0.61999733144193425</v>
          </cell>
          <cell r="S3">
            <v>0.61788282990336096</v>
          </cell>
          <cell r="T3">
            <v>0.61937913435572178</v>
          </cell>
          <cell r="U3">
            <v>0.62227143774100768</v>
          </cell>
          <cell r="V3">
            <v>0.62053070149518352</v>
          </cell>
          <cell r="W3">
            <v>0.61770156190252079</v>
          </cell>
          <cell r="X3">
            <v>0.61986957063945602</v>
          </cell>
        </row>
        <row r="4">
          <cell r="B4" t="str">
            <v>Japan</v>
          </cell>
          <cell r="C4">
            <v>0</v>
          </cell>
        </row>
        <row r="5">
          <cell r="B5" t="str">
            <v>United States</v>
          </cell>
          <cell r="C5">
            <v>0.62931731363629162</v>
          </cell>
          <cell r="D5">
            <v>0.63350796674748877</v>
          </cell>
          <cell r="E5">
            <v>0.63019197207678879</v>
          </cell>
          <cell r="F5">
            <v>0.63002018371297941</v>
          </cell>
          <cell r="G5">
            <v>0.62970543088955488</v>
          </cell>
          <cell r="H5">
            <v>0.62952987637854407</v>
          </cell>
          <cell r="I5">
            <v>0.63079868812678919</v>
          </cell>
          <cell r="J5">
            <v>0.629998666387243</v>
          </cell>
          <cell r="K5">
            <v>0.63048917102315161</v>
          </cell>
          <cell r="L5">
            <v>0.61994306263110577</v>
          </cell>
          <cell r="M5">
            <v>0.62725450901803603</v>
          </cell>
          <cell r="N5">
            <v>0.61032028469750887</v>
          </cell>
          <cell r="O5">
            <v>0.61060329067641683</v>
          </cell>
          <cell r="P5">
            <v>0.625</v>
          </cell>
          <cell r="Q5">
            <v>0.63101604278074863</v>
          </cell>
          <cell r="R5">
            <v>0.62472885032537961</v>
          </cell>
          <cell r="S5">
            <v>0.63157894736842102</v>
          </cell>
          <cell r="T5">
            <v>0.63256784968684765</v>
          </cell>
          <cell r="U5">
            <v>0.63232323232323229</v>
          </cell>
          <cell r="V5">
            <v>0.6353944562899787</v>
          </cell>
          <cell r="W5">
            <v>0.63254593175853013</v>
          </cell>
          <cell r="X5">
            <v>0.63368421052631574</v>
          </cell>
        </row>
        <row r="6">
          <cell r="B6" t="str">
            <v>Russia</v>
          </cell>
          <cell r="C6">
            <v>0.5771672630728385</v>
          </cell>
          <cell r="D6">
            <v>0.58181818181818179</v>
          </cell>
          <cell r="E6">
            <v>0.58169627381986888</v>
          </cell>
          <cell r="F6">
            <v>0.57759498168043089</v>
          </cell>
          <cell r="G6">
            <v>0.57950092802639719</v>
          </cell>
          <cell r="H6">
            <v>0.57975867157756367</v>
          </cell>
          <cell r="I6">
            <v>0.5794117647058824</v>
          </cell>
          <cell r="J6">
            <v>0.57904761904761903</v>
          </cell>
          <cell r="K6">
            <v>0.57857857857857853</v>
          </cell>
          <cell r="L6">
            <v>0.57826086956521738</v>
          </cell>
          <cell r="M6">
            <v>0.60458476782265513</v>
          </cell>
          <cell r="N6">
            <v>0.60517146524848708</v>
          </cell>
          <cell r="O6">
            <v>0.60474954331314301</v>
          </cell>
          <cell r="P6">
            <v>0.60495712439797955</v>
          </cell>
          <cell r="Q6">
            <v>0.59008616042109807</v>
          </cell>
          <cell r="R6">
            <v>0.590000890657008</v>
          </cell>
          <cell r="S6">
            <v>0.58999772495721925</v>
          </cell>
          <cell r="T6">
            <v>0.58999179310199701</v>
          </cell>
          <cell r="U6">
            <v>0.59023765653789706</v>
          </cell>
          <cell r="V6">
            <v>0.65914427207759585</v>
          </cell>
          <cell r="W6">
            <v>0.69489576563515476</v>
          </cell>
          <cell r="X6">
            <v>0.69495816706085833</v>
          </cell>
        </row>
        <row r="7">
          <cell r="B7" t="str">
            <v>South Korea</v>
          </cell>
        </row>
        <row r="8">
          <cell r="B8" t="str">
            <v>Germany</v>
          </cell>
          <cell r="C8">
            <v>0.64502164502164505</v>
          </cell>
          <cell r="D8">
            <v>0.57002457002457008</v>
          </cell>
          <cell r="E8">
            <v>0.58711217183770881</v>
          </cell>
          <cell r="F8">
            <v>0.60139860139860135</v>
          </cell>
          <cell r="G8">
            <v>0.57766990291262132</v>
          </cell>
          <cell r="H8">
            <v>0.10438932246358801</v>
          </cell>
          <cell r="I8">
            <v>0.10607491267631616</v>
          </cell>
          <cell r="J8">
            <v>0.10504824393956998</v>
          </cell>
          <cell r="K8">
            <v>0.10503186112942209</v>
          </cell>
          <cell r="L8">
            <v>0.10514285714285714</v>
          </cell>
          <cell r="M8">
            <v>0.10499983348405162</v>
          </cell>
          <cell r="N8">
            <v>0.10500090985113199</v>
          </cell>
          <cell r="O8">
            <v>0.10488888888888889</v>
          </cell>
          <cell r="P8">
            <v>0.10488888888888889</v>
          </cell>
          <cell r="Q8">
            <v>0.16008771929824561</v>
          </cell>
        </row>
        <row r="9">
          <cell r="B9" t="str">
            <v>Türkiye</v>
          </cell>
          <cell r="C9">
            <v>0.53974484789008836</v>
          </cell>
          <cell r="D9">
            <v>0.53407934893184128</v>
          </cell>
          <cell r="E9">
            <v>0.52432274978153215</v>
          </cell>
          <cell r="F9">
            <v>0.52493438320209973</v>
          </cell>
          <cell r="G9">
            <v>0.51853772361939332</v>
          </cell>
          <cell r="H9">
            <v>0.53284036537625057</v>
          </cell>
          <cell r="I9">
            <v>0.52840158520475566</v>
          </cell>
          <cell r="J9">
            <v>0.53619302949061665</v>
          </cell>
          <cell r="K9">
            <v>0.53191489361702127</v>
          </cell>
          <cell r="L9">
            <v>0.52500000000000002</v>
          </cell>
          <cell r="M9">
            <v>0.60431387132763104</v>
          </cell>
          <cell r="N9">
            <v>0.6050142621228044</v>
          </cell>
          <cell r="O9">
            <v>0.60478894100222169</v>
          </cell>
          <cell r="P9">
            <v>0.60542554430084994</v>
          </cell>
          <cell r="Q9">
            <v>0.60486245478253553</v>
          </cell>
          <cell r="R9">
            <v>0.60559206287849499</v>
          </cell>
          <cell r="S9">
            <v>0.60529634300126101</v>
          </cell>
          <cell r="T9">
            <v>0.60548438751000799</v>
          </cell>
          <cell r="U9">
            <v>0.60492146596858642</v>
          </cell>
          <cell r="V9">
            <v>0.55609815651324623</v>
          </cell>
          <cell r="W9">
            <v>0.60591936611512465</v>
          </cell>
          <cell r="X9">
            <v>0.60494673229082296</v>
          </cell>
        </row>
        <row r="10">
          <cell r="B10" t="str">
            <v>Brazil</v>
          </cell>
          <cell r="C10">
            <v>0.66379083245521597</v>
          </cell>
          <cell r="D10">
            <v>0.66381869632130264</v>
          </cell>
          <cell r="E10">
            <v>0.66400074571215506</v>
          </cell>
          <cell r="F10">
            <v>0.66402098349469019</v>
          </cell>
          <cell r="G10">
            <v>0.663921568627451</v>
          </cell>
          <cell r="H10">
            <v>0.66400061666564492</v>
          </cell>
          <cell r="I10">
            <v>0.66400203884056985</v>
          </cell>
          <cell r="J10">
            <v>0.66400060057340815</v>
          </cell>
          <cell r="K10">
            <v>0.66392215142663547</v>
          </cell>
          <cell r="L10">
            <v>0.66400000000000003</v>
          </cell>
          <cell r="M10">
            <v>0.66645168225303664</v>
          </cell>
          <cell r="N10">
            <v>0.66561006301945846</v>
          </cell>
          <cell r="O10">
            <v>0.64367724326509024</v>
          </cell>
          <cell r="P10">
            <v>0.6368602273021462</v>
          </cell>
          <cell r="Q10">
            <v>0.635969872295304</v>
          </cell>
          <cell r="R10">
            <v>0.63966038278889048</v>
          </cell>
          <cell r="S10">
            <v>0.63647539621889226</v>
          </cell>
          <cell r="T10">
            <v>0.63697917585033415</v>
          </cell>
          <cell r="U10">
            <v>0.63695652173913042</v>
          </cell>
          <cell r="V10">
            <v>0.63719436897999504</v>
          </cell>
          <cell r="W10">
            <v>0.63606747509632855</v>
          </cell>
          <cell r="X10">
            <v>0.63374838288611568</v>
          </cell>
        </row>
        <row r="11">
          <cell r="B11" t="str">
            <v>Iran</v>
          </cell>
          <cell r="C11">
            <v>0.49312853678253837</v>
          </cell>
          <cell r="D11">
            <v>0.49514563106796117</v>
          </cell>
          <cell r="E11">
            <v>0.49557522123893805</v>
          </cell>
          <cell r="F11">
            <v>0.48749999999999999</v>
          </cell>
          <cell r="G11">
            <v>0.30909090909090908</v>
          </cell>
          <cell r="H11">
            <v>0.47368421052631576</v>
          </cell>
          <cell r="I11">
            <v>0.49535439501472289</v>
          </cell>
          <cell r="J11">
            <v>0.47562357818276602</v>
          </cell>
          <cell r="K11">
            <v>0.46875</v>
          </cell>
          <cell r="L11">
            <v>0.48484848484848486</v>
          </cell>
          <cell r="M11">
            <v>0.47142857142857142</v>
          </cell>
          <cell r="N11">
            <v>0.47141084921619486</v>
          </cell>
          <cell r="O11">
            <v>0.47222222222222221</v>
          </cell>
          <cell r="P11">
            <v>0.47105263157894739</v>
          </cell>
          <cell r="Q11">
            <v>0.65575042681980444</v>
          </cell>
          <cell r="R11">
            <v>0.65665847564375246</v>
          </cell>
          <cell r="S11">
            <v>0.65591632163870128</v>
          </cell>
          <cell r="T11">
            <v>0.65357552919009632</v>
          </cell>
          <cell r="U11">
            <v>0.65596267325373958</v>
          </cell>
          <cell r="V11">
            <v>0.6557277974193938</v>
          </cell>
          <cell r="W11">
            <v>0.65720294426919035</v>
          </cell>
          <cell r="X11">
            <v>0.65666812897565252</v>
          </cell>
        </row>
        <row r="12">
          <cell r="B12" t="str">
            <v>Italy</v>
          </cell>
        </row>
        <row r="13">
          <cell r="B13" t="str">
            <v>Ukraine</v>
          </cell>
          <cell r="C13">
            <v>0.54757064735018757</v>
          </cell>
          <cell r="D13">
            <v>0.54894784995425439</v>
          </cell>
          <cell r="E13">
            <v>0.54838709677419351</v>
          </cell>
          <cell r="F13">
            <v>0.54882107472926966</v>
          </cell>
          <cell r="G13">
            <v>0.54919908466819223</v>
          </cell>
          <cell r="H13">
            <v>0.54980632816875108</v>
          </cell>
          <cell r="I13">
            <v>0.55000000000000004</v>
          </cell>
          <cell r="J13">
            <v>0.54942233632862647</v>
          </cell>
          <cell r="K13">
            <v>0.55020632737276476</v>
          </cell>
          <cell r="L13">
            <v>0.5490703411757627</v>
          </cell>
          <cell r="M13">
            <v>0.60527182349897291</v>
          </cell>
          <cell r="N13">
            <v>0.60479888157794759</v>
          </cell>
          <cell r="O13">
            <v>0.60561322104882565</v>
          </cell>
          <cell r="P13">
            <v>0.60429722470904212</v>
          </cell>
          <cell r="Q13">
            <v>0.62518301610541727</v>
          </cell>
          <cell r="R13">
            <v>0.62481315396113601</v>
          </cell>
          <cell r="S13">
            <v>0.62503976079903301</v>
          </cell>
          <cell r="T13">
            <v>0.62568098524119264</v>
          </cell>
          <cell r="U13">
            <v>0.62428776693256705</v>
          </cell>
          <cell r="V13">
            <v>0.62495055770904195</v>
          </cell>
          <cell r="W13">
            <v>0.6253329612623354</v>
          </cell>
          <cell r="X13">
            <v>0.62496272884489235</v>
          </cell>
        </row>
        <row r="14">
          <cell r="B14" t="str">
            <v>Mexico</v>
          </cell>
          <cell r="C14">
            <v>0.6</v>
          </cell>
          <cell r="D14">
            <v>0.60002277126266657</v>
          </cell>
          <cell r="E14">
            <v>0.60252525252525257</v>
          </cell>
          <cell r="F14">
            <v>0.60348214285714286</v>
          </cell>
          <cell r="G14">
            <v>0.59913043478260875</v>
          </cell>
          <cell r="H14">
            <v>0.5999828869684265</v>
          </cell>
          <cell r="I14">
            <v>0.60001820996084854</v>
          </cell>
          <cell r="J14">
            <v>0.60001262316633164</v>
          </cell>
          <cell r="K14">
            <v>0.60001161864791275</v>
          </cell>
          <cell r="L14">
            <v>0.60344827586206895</v>
          </cell>
          <cell r="M14">
            <v>0.6250892984712102</v>
          </cell>
          <cell r="N14">
            <v>0.62470716851475872</v>
          </cell>
          <cell r="O14">
            <v>0.62487428762990282</v>
          </cell>
          <cell r="P14">
            <v>0.62632696390658171</v>
          </cell>
          <cell r="Q14">
            <v>0.63030303030303025</v>
          </cell>
          <cell r="R14">
            <v>0.62906542056074766</v>
          </cell>
          <cell r="S14">
            <v>0.62968749999999996</v>
          </cell>
          <cell r="T14">
            <v>0.62973118279569895</v>
          </cell>
          <cell r="U14">
            <v>0.62874439461883413</v>
          </cell>
          <cell r="V14">
            <v>0.6319469026548673</v>
          </cell>
          <cell r="W14">
            <v>0.63</v>
          </cell>
          <cell r="X14">
            <v>0.63027777777777783</v>
          </cell>
        </row>
        <row r="15">
          <cell r="B15" t="str">
            <v>Vietnam</v>
          </cell>
          <cell r="C15">
            <v>0.55000000000000004</v>
          </cell>
          <cell r="D15">
            <v>0.55000000000000004</v>
          </cell>
          <cell r="E15">
            <v>0.55000000000000004</v>
          </cell>
          <cell r="F15">
            <v>0.55000000000000004</v>
          </cell>
          <cell r="G15">
            <v>0.55000000000000004</v>
          </cell>
          <cell r="H15">
            <v>0.5</v>
          </cell>
          <cell r="I15">
            <v>0.5</v>
          </cell>
          <cell r="J15">
            <v>0.5</v>
          </cell>
          <cell r="K15">
            <v>0.53</v>
          </cell>
          <cell r="L15">
            <v>0.53</v>
          </cell>
          <cell r="M15">
            <v>0.52942757323300194</v>
          </cell>
          <cell r="N15">
            <v>0.52972731336611534</v>
          </cell>
          <cell r="O15">
            <v>0.52961672473867594</v>
          </cell>
          <cell r="P15">
            <v>0.53101104502973662</v>
          </cell>
          <cell r="Q15">
            <v>0.53001949317738795</v>
          </cell>
          <cell r="R15">
            <v>0.52909948879276447</v>
          </cell>
          <cell r="S15">
            <v>0.52963604852686308</v>
          </cell>
          <cell r="T15">
            <v>0.52946509519492291</v>
          </cell>
          <cell r="U15">
            <v>0.53006442376521112</v>
          </cell>
          <cell r="V15">
            <v>0.52997052079921392</v>
          </cell>
          <cell r="W15">
            <v>0.5308988764044944</v>
          </cell>
          <cell r="X15">
            <v>0.5313612708846891</v>
          </cell>
        </row>
        <row r="16">
          <cell r="B16" t="str">
            <v>France</v>
          </cell>
        </row>
        <row r="17">
          <cell r="B17" t="str">
            <v>Spain</v>
          </cell>
        </row>
        <row r="18">
          <cell r="B18" t="str">
            <v>Canada</v>
          </cell>
          <cell r="C18">
            <v>0.64527477515816944</v>
          </cell>
          <cell r="D18">
            <v>0.6369703897636344</v>
          </cell>
          <cell r="E18">
            <v>0.63698142515047573</v>
          </cell>
          <cell r="F18">
            <v>0.63000420142848568</v>
          </cell>
          <cell r="G18">
            <v>0.62999009060022648</v>
          </cell>
          <cell r="H18">
            <v>0.63622601770493958</v>
          </cell>
          <cell r="I18">
            <v>0.63622854237927229</v>
          </cell>
          <cell r="J18">
            <v>0.63523088199364774</v>
          </cell>
          <cell r="K18">
            <v>0.62993636683401022</v>
          </cell>
          <cell r="L18">
            <v>0.62145110410094639</v>
          </cell>
          <cell r="M18">
            <v>0.64403781303554641</v>
          </cell>
          <cell r="N18">
            <v>0.58815291975913742</v>
          </cell>
          <cell r="O18">
            <v>0.64280571839967093</v>
          </cell>
          <cell r="P18">
            <v>0.61812043839003394</v>
          </cell>
          <cell r="Q18">
            <v>0.5999119820258032</v>
          </cell>
          <cell r="R18">
            <v>0.5993076590220684</v>
          </cell>
          <cell r="S18">
            <v>0.6013139029766108</v>
          </cell>
          <cell r="T18">
            <v>0.60039761431411531</v>
          </cell>
          <cell r="U18">
            <v>0.60089091081414081</v>
          </cell>
          <cell r="V18">
            <v>0.60199753728280203</v>
          </cell>
          <cell r="W18">
            <v>0.60106560106560103</v>
          </cell>
          <cell r="X18">
            <v>0.60008348987685245</v>
          </cell>
        </row>
        <row r="19">
          <cell r="B19" t="str">
            <v>Indonesia</v>
          </cell>
          <cell r="C19">
            <v>0.5499537957034093</v>
          </cell>
          <cell r="D19">
            <v>0.54966593946004916</v>
          </cell>
          <cell r="E19">
            <v>0.57054257013579446</v>
          </cell>
          <cell r="F19">
            <v>0.57047622540330634</v>
          </cell>
          <cell r="G19">
            <v>0.56879014989293364</v>
          </cell>
          <cell r="H19">
            <v>0.57137533770145632</v>
          </cell>
          <cell r="I19">
            <v>0.56837558258497212</v>
          </cell>
          <cell r="J19">
            <v>0.57304713722023026</v>
          </cell>
          <cell r="K19">
            <v>0.56923076923076921</v>
          </cell>
          <cell r="L19">
            <v>0.5714285714285714</v>
          </cell>
          <cell r="M19">
            <v>0.61521739130434783</v>
          </cell>
          <cell r="N19">
            <v>0.61452513966480449</v>
          </cell>
          <cell r="O19">
            <v>0.61458333333333337</v>
          </cell>
          <cell r="P19">
            <v>0.61499999999999999</v>
          </cell>
          <cell r="Q19">
            <v>0.5597722960151803</v>
          </cell>
          <cell r="R19">
            <v>0.55955497382198949</v>
          </cell>
          <cell r="S19">
            <v>0.55944055944055948</v>
          </cell>
          <cell r="T19">
            <v>0.55922724961870873</v>
          </cell>
          <cell r="U19">
            <v>0.50037850113550342</v>
          </cell>
          <cell r="V19">
            <v>0.50144927536231887</v>
          </cell>
          <cell r="W19">
            <v>0.49723756906077349</v>
          </cell>
          <cell r="X19">
            <v>0.50023375409069659</v>
          </cell>
        </row>
        <row r="20">
          <cell r="B20" t="str">
            <v>Poland</v>
          </cell>
        </row>
        <row r="21">
          <cell r="B21" t="str">
            <v>Egypt</v>
          </cell>
          <cell r="C21">
            <v>0.5</v>
          </cell>
          <cell r="D21">
            <v>0.5</v>
          </cell>
          <cell r="E21">
            <v>0.5</v>
          </cell>
          <cell r="F21">
            <v>0.5</v>
          </cell>
          <cell r="G21">
            <v>0.5</v>
          </cell>
          <cell r="H21">
            <v>0.50314465408805031</v>
          </cell>
          <cell r="I21">
            <v>0.5</v>
          </cell>
          <cell r="J21">
            <v>0.50349494147786755</v>
          </cell>
          <cell r="K21">
            <v>0.50259415908264971</v>
          </cell>
          <cell r="L21">
            <v>0.5</v>
          </cell>
          <cell r="M21">
            <v>0.71737251512532407</v>
          </cell>
          <cell r="N21">
            <v>0.59018367961457396</v>
          </cell>
          <cell r="O21">
            <v>0.59033078880407119</v>
          </cell>
          <cell r="P21">
            <v>0.59036144578313254</v>
          </cell>
          <cell r="Q21">
            <v>0.61873895109015908</v>
          </cell>
          <cell r="R21">
            <v>0.6253333333333333</v>
          </cell>
          <cell r="S21">
            <v>0.62475442043222007</v>
          </cell>
          <cell r="T21">
            <v>0.62477876106194685</v>
          </cell>
          <cell r="U21">
            <v>0.624</v>
          </cell>
          <cell r="V21">
            <v>0.62</v>
          </cell>
          <cell r="W21">
            <v>0.61964285714285716</v>
          </cell>
          <cell r="X21">
            <v>0.61964285714285716</v>
          </cell>
        </row>
        <row r="22">
          <cell r="B22" t="str">
            <v>Saudi Arabia</v>
          </cell>
        </row>
        <row r="23">
          <cell r="B23" t="str">
            <v>Austria</v>
          </cell>
          <cell r="C23">
            <v>0.27777777777777779</v>
          </cell>
          <cell r="D23">
            <v>0.31944444444444442</v>
          </cell>
          <cell r="E23">
            <v>0.30263157894736842</v>
          </cell>
          <cell r="F23">
            <v>0.33152430391694193</v>
          </cell>
          <cell r="G23">
            <v>0.31944444444444442</v>
          </cell>
          <cell r="H23">
            <v>0.32488293171220001</v>
          </cell>
          <cell r="I23">
            <v>0.31984676511565235</v>
          </cell>
          <cell r="J23">
            <v>0.32</v>
          </cell>
          <cell r="K23">
            <v>0.32000013774978836</v>
          </cell>
          <cell r="L23">
            <v>0.32</v>
          </cell>
          <cell r="M23">
            <v>0.62463768115942031</v>
          </cell>
          <cell r="N23">
            <v>0.62398190045248869</v>
          </cell>
          <cell r="O23">
            <v>0.3202614379084967</v>
          </cell>
          <cell r="P23">
            <v>0.31984502798105896</v>
          </cell>
          <cell r="Q23">
            <v>0.32006565449322938</v>
          </cell>
          <cell r="R23">
            <v>0.3201581027667984</v>
          </cell>
          <cell r="S23">
            <v>0.31978417266187048</v>
          </cell>
          <cell r="T23">
            <v>0.31991951710261568</v>
          </cell>
          <cell r="U23">
            <v>0.31990014265335237</v>
          </cell>
          <cell r="V23">
            <v>0.27659574468085107</v>
          </cell>
          <cell r="W23">
            <v>0.2770292474531712</v>
          </cell>
          <cell r="X23">
            <v>0.27667984189723321</v>
          </cell>
        </row>
        <row r="24">
          <cell r="B24" t="str">
            <v>Belgium</v>
          </cell>
        </row>
        <row r="25">
          <cell r="B25" t="str">
            <v>United Kingdom</v>
          </cell>
          <cell r="C25">
            <v>0.54985479186834463</v>
          </cell>
          <cell r="D25">
            <v>0.5</v>
          </cell>
          <cell r="E25">
            <v>0</v>
          </cell>
          <cell r="F25">
            <v>0</v>
          </cell>
          <cell r="G25">
            <v>0</v>
          </cell>
        </row>
        <row r="26">
          <cell r="B26" t="str">
            <v>Netherlands</v>
          </cell>
        </row>
        <row r="27">
          <cell r="B27" t="str">
            <v>Australia</v>
          </cell>
          <cell r="C27">
            <v>0.62063298299937475</v>
          </cell>
          <cell r="D27">
            <v>0.62016050409522283</v>
          </cell>
          <cell r="E27">
            <v>0.62148611962518607</v>
          </cell>
          <cell r="F27">
            <v>0.62149140845747497</v>
          </cell>
          <cell r="G27">
            <v>0.62089151566322442</v>
          </cell>
          <cell r="H27">
            <v>0.62213740458015265</v>
          </cell>
          <cell r="I27">
            <v>0.62181818181818183</v>
          </cell>
          <cell r="J27">
            <v>0.6488294314381271</v>
          </cell>
          <cell r="K27">
            <v>0.61111111111111116</v>
          </cell>
          <cell r="L27">
            <v>0.57868020304568524</v>
          </cell>
          <cell r="M27">
            <v>0.62586605080831403</v>
          </cell>
          <cell r="N27">
            <v>0.56762295081967218</v>
          </cell>
          <cell r="O27">
            <v>0.60486048604860487</v>
          </cell>
          <cell r="P27">
            <v>0.60495093013036472</v>
          </cell>
          <cell r="Q27">
            <v>0.61838600912283925</v>
          </cell>
          <cell r="R27">
            <v>0.61860122832708964</v>
          </cell>
          <cell r="S27">
            <v>0.61894977541473106</v>
          </cell>
          <cell r="T27">
            <v>0.61929481553768706</v>
          </cell>
          <cell r="U27">
            <v>0.6196326824141174</v>
          </cell>
          <cell r="V27">
            <v>0.61933316322191034</v>
          </cell>
          <cell r="W27">
            <v>0.61916087354495153</v>
          </cell>
          <cell r="X27">
            <v>0.61928169583701864</v>
          </cell>
        </row>
        <row r="28">
          <cell r="B28" t="str">
            <v>South Africa</v>
          </cell>
          <cell r="C28">
            <v>0.63991951432333893</v>
          </cell>
          <cell r="D28">
            <v>0.63986817794860618</v>
          </cell>
          <cell r="E28">
            <v>0.64000631509443251</v>
          </cell>
          <cell r="F28">
            <v>0.63015521116698048</v>
          </cell>
          <cell r="G28">
            <v>0.63051723235376134</v>
          </cell>
          <cell r="H28">
            <v>0.63223798692187905</v>
          </cell>
          <cell r="I28">
            <v>0.63156311435241452</v>
          </cell>
          <cell r="J28">
            <v>0.63208421452843189</v>
          </cell>
          <cell r="K28">
            <v>0.63287861141206303</v>
          </cell>
          <cell r="L28">
            <v>0.64360938456967831</v>
          </cell>
          <cell r="M28">
            <v>0.62852373571343401</v>
          </cell>
          <cell r="N28">
            <v>0.62869249186144649</v>
          </cell>
          <cell r="O28">
            <v>0.63934426229508201</v>
          </cell>
          <cell r="P28">
            <v>0.63786726219554746</v>
          </cell>
          <cell r="Q28">
            <v>0.63769982292995209</v>
          </cell>
          <cell r="R28">
            <v>0.63181605911600691</v>
          </cell>
          <cell r="S28">
            <v>0.64704466112916814</v>
          </cell>
          <cell r="T28">
            <v>0.63389753765431278</v>
          </cell>
          <cell r="U28">
            <v>0.63549338252123921</v>
          </cell>
          <cell r="V28">
            <v>0.6366787741516704</v>
          </cell>
          <cell r="W28">
            <v>0.63629010514963602</v>
          </cell>
          <cell r="X28">
            <v>0.63619323856562371</v>
          </cell>
        </row>
        <row r="29">
          <cell r="B29" t="str">
            <v>Malaysia</v>
          </cell>
          <cell r="C29">
            <v>0.64971980833265663</v>
          </cell>
          <cell r="D29">
            <v>0.64014704788618659</v>
          </cell>
          <cell r="E29">
            <v>0.64053419067639417</v>
          </cell>
          <cell r="F29">
            <v>0.64028212640711224</v>
          </cell>
          <cell r="G29">
            <v>0.64</v>
          </cell>
          <cell r="H29">
            <v>0.56971056386602847</v>
          </cell>
          <cell r="I29">
            <v>0.5696451110957873</v>
          </cell>
          <cell r="J29">
            <v>0.56980412204032271</v>
          </cell>
          <cell r="K29">
            <v>0.57030425732128087</v>
          </cell>
          <cell r="L29">
            <v>0.56000000000000005</v>
          </cell>
          <cell r="M29">
            <v>0.62394603709949414</v>
          </cell>
          <cell r="N29">
            <v>0.62515474127259218</v>
          </cell>
          <cell r="O29">
            <v>0.625</v>
          </cell>
          <cell r="P29">
            <v>0.62478425957887473</v>
          </cell>
          <cell r="Q29">
            <v>0.625065002600104</v>
          </cell>
          <cell r="R29">
            <v>0.62769230769230766</v>
          </cell>
          <cell r="S29">
            <v>0.60083594566353182</v>
          </cell>
          <cell r="T29">
            <v>0.625</v>
          </cell>
          <cell r="U29">
            <v>0.62313655336911156</v>
          </cell>
          <cell r="V29">
            <v>0.625</v>
          </cell>
          <cell r="W29">
            <v>0.62558182833736731</v>
          </cell>
          <cell r="X29">
            <v>0.6260032102728732</v>
          </cell>
        </row>
        <row r="30">
          <cell r="B30" t="str">
            <v>Thailand</v>
          </cell>
          <cell r="E30">
            <v>0.5</v>
          </cell>
          <cell r="F30">
            <v>0.5</v>
          </cell>
          <cell r="G30">
            <v>0.5</v>
          </cell>
          <cell r="H30">
            <v>0.50228191871692951</v>
          </cell>
          <cell r="I30">
            <v>0.4994532500406752</v>
          </cell>
          <cell r="J30">
            <v>0.50100973721106723</v>
          </cell>
          <cell r="K30">
            <v>0.50007311010381639</v>
          </cell>
          <cell r="L30">
            <v>0.50294117647058822</v>
          </cell>
          <cell r="M30">
            <v>0.60508849557522126</v>
          </cell>
          <cell r="N30">
            <v>0.60531697341513291</v>
          </cell>
          <cell r="O30">
            <v>0.60546875</v>
          </cell>
          <cell r="P30">
            <v>0.60479041916167664</v>
          </cell>
          <cell r="Q30">
            <v>0.62068965517241381</v>
          </cell>
          <cell r="R30">
            <v>0.625</v>
          </cell>
          <cell r="V30">
            <v>0.61111111111111116</v>
          </cell>
          <cell r="W30">
            <v>0.65486725663716816</v>
          </cell>
          <cell r="X30">
            <v>0.61946902654867253</v>
          </cell>
        </row>
        <row r="31">
          <cell r="B31" t="str">
            <v>Sweden</v>
          </cell>
          <cell r="C31">
            <v>0.65943474242350542</v>
          </cell>
          <cell r="D31">
            <v>0.65744637175407983</v>
          </cell>
          <cell r="E31">
            <v>0.66009852216748766</v>
          </cell>
          <cell r="F31">
            <v>0.65581395348837213</v>
          </cell>
          <cell r="G31">
            <v>0.65919282511210764</v>
          </cell>
          <cell r="H31">
            <v>0.6566523605150214</v>
          </cell>
          <cell r="I31">
            <v>0.64377682403433478</v>
          </cell>
          <cell r="J31">
            <v>0.64777327935222673</v>
          </cell>
          <cell r="K31">
            <v>0.6</v>
          </cell>
          <cell r="L31">
            <v>0.64971751412429379</v>
          </cell>
          <cell r="M31">
            <v>0.60422960725075525</v>
          </cell>
          <cell r="N31">
            <v>0.60635538261997401</v>
          </cell>
          <cell r="O31">
            <v>0.60554634165156018</v>
          </cell>
          <cell r="P31">
            <v>0.6041003982785812</v>
          </cell>
          <cell r="Q31">
            <v>0.61867704280155644</v>
          </cell>
          <cell r="R31">
            <v>0.62040816326530612</v>
          </cell>
          <cell r="S31">
            <v>0.620817843866171</v>
          </cell>
          <cell r="T31">
            <v>0.71113685362164947</v>
          </cell>
          <cell r="U31">
            <v>0.71109072141300611</v>
          </cell>
          <cell r="V31">
            <v>0.70877468288217604</v>
          </cell>
          <cell r="W31">
            <v>0.70949532613480415</v>
          </cell>
          <cell r="X31">
            <v>0.71115973741794314</v>
          </cell>
        </row>
        <row r="32">
          <cell r="B32" t="str">
            <v>World</v>
          </cell>
          <cell r="V32">
            <v>0.62040816326530612</v>
          </cell>
        </row>
      </sheetData>
      <sheetData sheetId="5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1</v>
          </cell>
          <cell r="G2">
            <v>6</v>
          </cell>
          <cell r="H2">
            <v>2</v>
          </cell>
          <cell r="I2">
            <v>0</v>
          </cell>
          <cell r="J2">
            <v>78</v>
          </cell>
          <cell r="K2">
            <v>10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59</v>
          </cell>
          <cell r="Q2">
            <v>132</v>
          </cell>
          <cell r="R2">
            <v>110</v>
          </cell>
          <cell r="S2">
            <v>655</v>
          </cell>
          <cell r="T2">
            <v>5451</v>
          </cell>
          <cell r="U2">
            <v>11092</v>
          </cell>
          <cell r="V2">
            <v>14686</v>
          </cell>
        </row>
        <row r="3">
          <cell r="B3" t="str">
            <v>India</v>
          </cell>
          <cell r="C3">
            <v>34918</v>
          </cell>
          <cell r="D3">
            <v>36607</v>
          </cell>
          <cell r="E3">
            <v>54929</v>
          </cell>
          <cell r="F3">
            <v>57345</v>
          </cell>
          <cell r="G3">
            <v>62650</v>
          </cell>
          <cell r="H3">
            <v>89585</v>
          </cell>
          <cell r="I3">
            <v>86785</v>
          </cell>
          <cell r="J3">
            <v>93728</v>
          </cell>
          <cell r="K3">
            <v>101404</v>
          </cell>
          <cell r="L3">
            <v>90747</v>
          </cell>
          <cell r="M3">
            <v>95931</v>
          </cell>
          <cell r="N3">
            <v>39156</v>
          </cell>
          <cell r="O3">
            <v>28432</v>
          </cell>
          <cell r="P3">
            <v>14426</v>
          </cell>
          <cell r="Q3">
            <v>9844</v>
          </cell>
          <cell r="R3">
            <v>4211</v>
          </cell>
          <cell r="S3">
            <v>21697</v>
          </cell>
          <cell r="T3">
            <v>28057</v>
          </cell>
          <cell r="U3">
            <v>17900</v>
          </cell>
          <cell r="V3">
            <v>31211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44</v>
          </cell>
          <cell r="G4">
            <v>1</v>
          </cell>
          <cell r="H4">
            <v>55</v>
          </cell>
          <cell r="I4">
            <v>36</v>
          </cell>
          <cell r="J4">
            <v>26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6146</v>
          </cell>
          <cell r="D5">
            <v>5605</v>
          </cell>
          <cell r="E5">
            <v>6754</v>
          </cell>
          <cell r="F5">
            <v>6770</v>
          </cell>
          <cell r="G5">
            <v>8481</v>
          </cell>
          <cell r="H5">
            <v>11781</v>
          </cell>
          <cell r="I5">
            <v>8272</v>
          </cell>
          <cell r="J5">
            <v>9298</v>
          </cell>
          <cell r="K5">
            <v>11164</v>
          </cell>
          <cell r="L5">
            <v>3918</v>
          </cell>
          <cell r="M5">
            <v>9951</v>
          </cell>
          <cell r="N5">
            <v>11073</v>
          </cell>
          <cell r="O5">
            <v>11179</v>
          </cell>
          <cell r="P5">
            <v>11041</v>
          </cell>
          <cell r="Q5">
            <v>12385</v>
          </cell>
          <cell r="R5">
            <v>8157</v>
          </cell>
          <cell r="S5">
            <v>8761</v>
          </cell>
          <cell r="T5">
            <v>10609</v>
          </cell>
          <cell r="U5">
            <v>12986</v>
          </cell>
          <cell r="V5">
            <v>11339</v>
          </cell>
        </row>
        <row r="6">
          <cell r="B6" t="str">
            <v>Russia</v>
          </cell>
          <cell r="C6">
            <v>17401</v>
          </cell>
          <cell r="D6">
            <v>23304</v>
          </cell>
          <cell r="E6">
            <v>13029</v>
          </cell>
          <cell r="F6">
            <v>16204</v>
          </cell>
          <cell r="G6">
            <v>16989</v>
          </cell>
          <cell r="H6">
            <v>17512</v>
          </cell>
          <cell r="I6">
            <v>23686</v>
          </cell>
          <cell r="J6">
            <v>31761</v>
          </cell>
          <cell r="K6">
            <v>24630</v>
          </cell>
          <cell r="L6">
            <v>17968</v>
          </cell>
          <cell r="M6">
            <v>19946</v>
          </cell>
          <cell r="N6">
            <v>26609</v>
          </cell>
          <cell r="O6">
            <v>25464</v>
          </cell>
          <cell r="P6">
            <v>25580</v>
          </cell>
          <cell r="Q6">
            <v>22997</v>
          </cell>
          <cell r="R6">
            <v>21241</v>
          </cell>
          <cell r="S6">
            <v>18543</v>
          </cell>
          <cell r="T6">
            <v>21040</v>
          </cell>
          <cell r="U6">
            <v>19414</v>
          </cell>
          <cell r="V6">
            <v>22378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21</v>
          </cell>
          <cell r="D8">
            <v>16</v>
          </cell>
          <cell r="E8">
            <v>16</v>
          </cell>
          <cell r="F8">
            <v>9</v>
          </cell>
          <cell r="G8">
            <v>9</v>
          </cell>
          <cell r="H8">
            <v>7</v>
          </cell>
          <cell r="I8">
            <v>18</v>
          </cell>
          <cell r="J8">
            <v>18</v>
          </cell>
          <cell r="K8">
            <v>34</v>
          </cell>
          <cell r="L8">
            <v>4</v>
          </cell>
          <cell r="M8">
            <v>22</v>
          </cell>
          <cell r="N8">
            <v>44</v>
          </cell>
          <cell r="O8">
            <v>40</v>
          </cell>
          <cell r="P8">
            <v>44</v>
          </cell>
          <cell r="Q8">
            <v>66</v>
          </cell>
          <cell r="R8">
            <v>65</v>
          </cell>
          <cell r="S8">
            <v>45</v>
          </cell>
          <cell r="T8">
            <v>70</v>
          </cell>
          <cell r="U8">
            <v>47</v>
          </cell>
          <cell r="V8">
            <v>431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160114</v>
          </cell>
          <cell r="D10">
            <v>155741</v>
          </cell>
          <cell r="E10">
            <v>170015</v>
          </cell>
          <cell r="F10">
            <v>184442</v>
          </cell>
          <cell r="G10">
            <v>236758</v>
          </cell>
          <cell r="H10">
            <v>225135</v>
          </cell>
          <cell r="I10">
            <v>246580</v>
          </cell>
          <cell r="J10">
            <v>269448</v>
          </cell>
          <cell r="K10">
            <v>281683</v>
          </cell>
          <cell r="L10">
            <v>266040</v>
          </cell>
          <cell r="M10">
            <v>310931</v>
          </cell>
          <cell r="N10">
            <v>330830</v>
          </cell>
          <cell r="O10">
            <v>326515</v>
          </cell>
          <cell r="P10">
            <v>329639</v>
          </cell>
          <cell r="Q10">
            <v>344385</v>
          </cell>
          <cell r="R10">
            <v>366194</v>
          </cell>
          <cell r="S10">
            <v>373963</v>
          </cell>
          <cell r="T10">
            <v>383537</v>
          </cell>
          <cell r="U10">
            <v>394242</v>
          </cell>
          <cell r="V10">
            <v>340433</v>
          </cell>
        </row>
        <row r="11">
          <cell r="B11" t="str">
            <v>Iran</v>
          </cell>
          <cell r="C11">
            <v>0</v>
          </cell>
          <cell r="D11">
            <v>13</v>
          </cell>
          <cell r="E11">
            <v>837</v>
          </cell>
          <cell r="F11">
            <v>1516</v>
          </cell>
          <cell r="G11">
            <v>1321</v>
          </cell>
          <cell r="H11">
            <v>1421</v>
          </cell>
          <cell r="I11">
            <v>3545</v>
          </cell>
          <cell r="J11">
            <v>3988</v>
          </cell>
          <cell r="K11">
            <v>5395</v>
          </cell>
          <cell r="L11">
            <v>7107</v>
          </cell>
          <cell r="M11">
            <v>14833</v>
          </cell>
          <cell r="N11">
            <v>16675</v>
          </cell>
          <cell r="O11">
            <v>17534</v>
          </cell>
          <cell r="P11">
            <v>22462</v>
          </cell>
          <cell r="Q11">
            <v>21796</v>
          </cell>
          <cell r="R11">
            <v>13125</v>
          </cell>
          <cell r="S11">
            <v>17869</v>
          </cell>
          <cell r="T11">
            <v>21783</v>
          </cell>
          <cell r="U11">
            <v>17200</v>
          </cell>
          <cell r="V11">
            <v>12802</v>
          </cell>
        </row>
        <row r="12">
          <cell r="B12" t="str">
            <v>Italy</v>
          </cell>
          <cell r="C12">
            <v>0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16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19478</v>
          </cell>
          <cell r="D13">
            <v>18129</v>
          </cell>
          <cell r="E13">
            <v>18723</v>
          </cell>
          <cell r="F13">
            <v>20178</v>
          </cell>
          <cell r="G13">
            <v>18105</v>
          </cell>
          <cell r="H13">
            <v>19577</v>
          </cell>
          <cell r="I13">
            <v>20216</v>
          </cell>
          <cell r="J13">
            <v>20723</v>
          </cell>
          <cell r="K13">
            <v>22779</v>
          </cell>
          <cell r="L13">
            <v>27613</v>
          </cell>
          <cell r="M13">
            <v>32742</v>
          </cell>
          <cell r="N13">
            <v>34124</v>
          </cell>
          <cell r="O13">
            <v>35053</v>
          </cell>
          <cell r="P13">
            <v>37986</v>
          </cell>
          <cell r="Q13">
            <v>40836</v>
          </cell>
          <cell r="R13">
            <v>45653</v>
          </cell>
          <cell r="S13">
            <v>39203</v>
          </cell>
          <cell r="T13">
            <v>37409</v>
          </cell>
          <cell r="U13">
            <v>36916</v>
          </cell>
          <cell r="V13">
            <v>39902</v>
          </cell>
        </row>
        <row r="14">
          <cell r="B14" t="str">
            <v>Mexico</v>
          </cell>
          <cell r="C14">
            <v>79</v>
          </cell>
          <cell r="D14">
            <v>515</v>
          </cell>
          <cell r="E14">
            <v>372</v>
          </cell>
          <cell r="F14">
            <v>645</v>
          </cell>
          <cell r="G14">
            <v>1038</v>
          </cell>
          <cell r="H14">
            <v>1589</v>
          </cell>
          <cell r="I14">
            <v>1313</v>
          </cell>
          <cell r="J14">
            <v>1381</v>
          </cell>
          <cell r="K14">
            <v>1952</v>
          </cell>
          <cell r="L14">
            <v>3815</v>
          </cell>
          <cell r="M14">
            <v>3815</v>
          </cell>
          <cell r="N14">
            <v>4906</v>
          </cell>
          <cell r="O14">
            <v>4406</v>
          </cell>
          <cell r="P14">
            <v>10105</v>
          </cell>
          <cell r="Q14">
            <v>2291</v>
          </cell>
          <cell r="R14">
            <v>176</v>
          </cell>
          <cell r="S14">
            <v>41</v>
          </cell>
          <cell r="T14">
            <v>114</v>
          </cell>
          <cell r="U14">
            <v>352</v>
          </cell>
          <cell r="V14">
            <v>1095</v>
          </cell>
        </row>
        <row r="15">
          <cell r="B15" t="str">
            <v>Vietnam</v>
          </cell>
          <cell r="C15">
            <v>0</v>
          </cell>
          <cell r="D15">
            <v>150</v>
          </cell>
          <cell r="E15">
            <v>300</v>
          </cell>
          <cell r="F15">
            <v>700</v>
          </cell>
          <cell r="G15">
            <v>1600</v>
          </cell>
          <cell r="H15">
            <v>1200</v>
          </cell>
          <cell r="I15">
            <v>1600</v>
          </cell>
          <cell r="J15">
            <v>1200</v>
          </cell>
          <cell r="K15">
            <v>1200</v>
          </cell>
          <cell r="L15">
            <v>1800</v>
          </cell>
          <cell r="M15">
            <v>1900</v>
          </cell>
          <cell r="N15">
            <v>2895</v>
          </cell>
          <cell r="O15">
            <v>1749</v>
          </cell>
          <cell r="P15">
            <v>4502</v>
          </cell>
          <cell r="Q15">
            <v>1518</v>
          </cell>
          <cell r="R15">
            <v>266</v>
          </cell>
          <cell r="S15">
            <v>948</v>
          </cell>
          <cell r="T15">
            <v>3513</v>
          </cell>
          <cell r="U15">
            <v>1739</v>
          </cell>
          <cell r="V15">
            <v>2026</v>
          </cell>
        </row>
        <row r="16">
          <cell r="B16" t="str">
            <v>France</v>
          </cell>
          <cell r="C16">
            <v>21</v>
          </cell>
          <cell r="D16">
            <v>38</v>
          </cell>
          <cell r="E16">
            <v>17</v>
          </cell>
          <cell r="F16">
            <v>44</v>
          </cell>
          <cell r="G16">
            <v>41</v>
          </cell>
          <cell r="H16">
            <v>107</v>
          </cell>
          <cell r="I16">
            <v>76</v>
          </cell>
          <cell r="J16">
            <v>69</v>
          </cell>
          <cell r="K16">
            <v>58</v>
          </cell>
          <cell r="L16">
            <v>124</v>
          </cell>
          <cell r="M16">
            <v>19</v>
          </cell>
          <cell r="N16">
            <v>129</v>
          </cell>
          <cell r="O16">
            <v>88</v>
          </cell>
          <cell r="P16">
            <v>168</v>
          </cell>
          <cell r="Q16">
            <v>90</v>
          </cell>
          <cell r="R16">
            <v>100</v>
          </cell>
          <cell r="S16">
            <v>78</v>
          </cell>
          <cell r="T16">
            <v>18</v>
          </cell>
          <cell r="U16">
            <v>65</v>
          </cell>
          <cell r="V16">
            <v>29</v>
          </cell>
        </row>
        <row r="17">
          <cell r="B17" t="str">
            <v>Spain</v>
          </cell>
          <cell r="C17">
            <v>26</v>
          </cell>
          <cell r="D17">
            <v>2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26510</v>
          </cell>
          <cell r="D18">
            <v>21981</v>
          </cell>
          <cell r="E18">
            <v>25638</v>
          </cell>
          <cell r="F18">
            <v>27126</v>
          </cell>
          <cell r="G18">
            <v>22453</v>
          </cell>
          <cell r="H18">
            <v>27303</v>
          </cell>
          <cell r="I18">
            <v>27484</v>
          </cell>
          <cell r="J18">
            <v>28139</v>
          </cell>
          <cell r="K18">
            <v>28056</v>
          </cell>
          <cell r="L18">
            <v>31107</v>
          </cell>
          <cell r="M18">
            <v>32483</v>
          </cell>
          <cell r="N18">
            <v>33812</v>
          </cell>
          <cell r="O18">
            <v>34471</v>
          </cell>
          <cell r="P18">
            <v>38023</v>
          </cell>
          <cell r="Q18">
            <v>40301</v>
          </cell>
          <cell r="R18">
            <v>36864</v>
          </cell>
          <cell r="S18">
            <v>40596</v>
          </cell>
          <cell r="T18">
            <v>41174</v>
          </cell>
          <cell r="U18">
            <v>47719</v>
          </cell>
          <cell r="V18">
            <v>52162</v>
          </cell>
        </row>
        <row r="19">
          <cell r="B19" t="str">
            <v>Indonesia</v>
          </cell>
          <cell r="C19">
            <v>142</v>
          </cell>
          <cell r="D19">
            <v>140</v>
          </cell>
          <cell r="E19">
            <v>65</v>
          </cell>
          <cell r="F19">
            <v>97</v>
          </cell>
          <cell r="G19">
            <v>114</v>
          </cell>
          <cell r="H19">
            <v>706</v>
          </cell>
          <cell r="I19">
            <v>706</v>
          </cell>
          <cell r="J19">
            <v>706</v>
          </cell>
          <cell r="K19">
            <v>6513</v>
          </cell>
          <cell r="L19">
            <v>49</v>
          </cell>
          <cell r="M19">
            <v>8656</v>
          </cell>
          <cell r="N19">
            <v>13889</v>
          </cell>
          <cell r="O19">
            <v>11546</v>
          </cell>
          <cell r="P19">
            <v>22308</v>
          </cell>
          <cell r="Q19">
            <v>3162</v>
          </cell>
          <cell r="R19">
            <v>3130</v>
          </cell>
          <cell r="S19">
            <v>3808</v>
          </cell>
          <cell r="T19">
            <v>1999</v>
          </cell>
          <cell r="U19">
            <v>1031</v>
          </cell>
          <cell r="V19">
            <v>2812</v>
          </cell>
        </row>
        <row r="20">
          <cell r="B20" t="str">
            <v>Poland</v>
          </cell>
          <cell r="C20">
            <v>1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10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124</v>
          </cell>
          <cell r="Q21">
            <v>263</v>
          </cell>
          <cell r="R21">
            <v>159</v>
          </cell>
          <cell r="S21">
            <v>76</v>
          </cell>
          <cell r="T21">
            <v>25</v>
          </cell>
          <cell r="U21">
            <v>0</v>
          </cell>
          <cell r="V21">
            <v>16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2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33</v>
          </cell>
          <cell r="D24">
            <v>44</v>
          </cell>
          <cell r="E24">
            <v>71</v>
          </cell>
          <cell r="F24">
            <v>44</v>
          </cell>
          <cell r="G24">
            <v>25</v>
          </cell>
          <cell r="H24">
            <v>82</v>
          </cell>
          <cell r="I24">
            <v>43</v>
          </cell>
          <cell r="J24">
            <v>43</v>
          </cell>
          <cell r="K24">
            <v>90</v>
          </cell>
          <cell r="L24">
            <v>179</v>
          </cell>
          <cell r="M24">
            <v>366</v>
          </cell>
          <cell r="N24">
            <v>458</v>
          </cell>
          <cell r="O24">
            <v>38</v>
          </cell>
          <cell r="P24">
            <v>8</v>
          </cell>
          <cell r="Q24">
            <v>2</v>
          </cell>
          <cell r="R24">
            <v>6</v>
          </cell>
          <cell r="S24">
            <v>5</v>
          </cell>
          <cell r="T24">
            <v>7</v>
          </cell>
          <cell r="U24">
            <v>45</v>
          </cell>
          <cell r="V24">
            <v>0</v>
          </cell>
        </row>
        <row r="25">
          <cell r="B25" t="str">
            <v>United Kingdom</v>
          </cell>
          <cell r="C25">
            <v>1</v>
          </cell>
          <cell r="D25">
            <v>5</v>
          </cell>
          <cell r="E25">
            <v>0</v>
          </cell>
          <cell r="F25">
            <v>0</v>
          </cell>
          <cell r="G25">
            <v>0</v>
          </cell>
          <cell r="H25">
            <v>2</v>
          </cell>
          <cell r="I25">
            <v>5</v>
          </cell>
          <cell r="J25">
            <v>4</v>
          </cell>
          <cell r="K25">
            <v>8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157</v>
          </cell>
          <cell r="D26">
            <v>30</v>
          </cell>
          <cell r="E26">
            <v>41</v>
          </cell>
          <cell r="F26">
            <v>1818</v>
          </cell>
          <cell r="G26">
            <v>6617</v>
          </cell>
          <cell r="H26">
            <v>20869</v>
          </cell>
          <cell r="I26">
            <v>25539</v>
          </cell>
          <cell r="J26">
            <v>25928</v>
          </cell>
          <cell r="K26">
            <v>24750</v>
          </cell>
          <cell r="L26">
            <v>16345</v>
          </cell>
          <cell r="M26">
            <v>24993</v>
          </cell>
          <cell r="N26">
            <v>18543</v>
          </cell>
          <cell r="O26">
            <v>20931</v>
          </cell>
          <cell r="P26">
            <v>21092</v>
          </cell>
          <cell r="Q26">
            <v>21800</v>
          </cell>
          <cell r="R26">
            <v>23362</v>
          </cell>
          <cell r="S26">
            <v>18675</v>
          </cell>
          <cell r="T26">
            <v>18742</v>
          </cell>
          <cell r="U26">
            <v>22605</v>
          </cell>
          <cell r="V26">
            <v>21129</v>
          </cell>
        </row>
        <row r="27">
          <cell r="B27" t="str">
            <v>Australia</v>
          </cell>
          <cell r="C27">
            <v>157331</v>
          </cell>
          <cell r="D27">
            <v>157079</v>
          </cell>
          <cell r="E27">
            <v>165583</v>
          </cell>
          <cell r="F27">
            <v>186123</v>
          </cell>
          <cell r="G27">
            <v>210450</v>
          </cell>
          <cell r="H27">
            <v>238763</v>
          </cell>
          <cell r="I27">
            <v>248147</v>
          </cell>
          <cell r="J27">
            <v>268574</v>
          </cell>
          <cell r="K27">
            <v>308931</v>
          </cell>
          <cell r="L27">
            <v>380523</v>
          </cell>
          <cell r="M27">
            <v>427389</v>
          </cell>
          <cell r="N27">
            <v>465625</v>
          </cell>
          <cell r="O27">
            <v>524056</v>
          </cell>
          <cell r="P27">
            <v>613379</v>
          </cell>
          <cell r="Q27">
            <v>754302</v>
          </cell>
          <cell r="R27">
            <v>810529</v>
          </cell>
          <cell r="S27">
            <v>854443</v>
          </cell>
          <cell r="T27">
            <v>872751</v>
          </cell>
          <cell r="U27">
            <v>887434</v>
          </cell>
          <cell r="V27">
            <v>836224</v>
          </cell>
        </row>
        <row r="28">
          <cell r="B28" t="str">
            <v>South Africa</v>
          </cell>
          <cell r="C28">
            <v>21397</v>
          </cell>
          <cell r="D28">
            <v>23520</v>
          </cell>
          <cell r="E28">
            <v>24304</v>
          </cell>
          <cell r="F28">
            <v>23412</v>
          </cell>
          <cell r="G28">
            <v>24745</v>
          </cell>
          <cell r="H28">
            <v>27413</v>
          </cell>
          <cell r="I28">
            <v>26161</v>
          </cell>
          <cell r="J28">
            <v>30336</v>
          </cell>
          <cell r="K28">
            <v>31592</v>
          </cell>
          <cell r="L28">
            <v>44559</v>
          </cell>
          <cell r="M28">
            <v>47971</v>
          </cell>
          <cell r="N28">
            <v>53343</v>
          </cell>
          <cell r="O28">
            <v>54002</v>
          </cell>
          <cell r="P28">
            <v>62763</v>
          </cell>
          <cell r="Q28">
            <v>64799</v>
          </cell>
          <cell r="R28">
            <v>65254</v>
          </cell>
          <cell r="S28">
            <v>64707</v>
          </cell>
          <cell r="T28">
            <v>66432</v>
          </cell>
          <cell r="U28">
            <v>63423</v>
          </cell>
          <cell r="V28">
            <v>66790</v>
          </cell>
        </row>
        <row r="29">
          <cell r="B29" t="str">
            <v>Malaysia</v>
          </cell>
          <cell r="C29">
            <v>104</v>
          </cell>
          <cell r="D29">
            <v>66</v>
          </cell>
          <cell r="E29">
            <v>214</v>
          </cell>
          <cell r="F29">
            <v>0</v>
          </cell>
          <cell r="G29">
            <v>76</v>
          </cell>
          <cell r="H29">
            <v>399</v>
          </cell>
          <cell r="I29">
            <v>205</v>
          </cell>
          <cell r="J29">
            <v>828</v>
          </cell>
          <cell r="K29">
            <v>805</v>
          </cell>
          <cell r="L29">
            <v>825</v>
          </cell>
          <cell r="M29">
            <v>2815</v>
          </cell>
          <cell r="N29">
            <v>5697</v>
          </cell>
          <cell r="O29">
            <v>8931</v>
          </cell>
          <cell r="P29">
            <v>12428</v>
          </cell>
          <cell r="Q29">
            <v>11610</v>
          </cell>
          <cell r="R29">
            <v>13262</v>
          </cell>
          <cell r="S29">
            <v>22384</v>
          </cell>
          <cell r="T29">
            <v>23026</v>
          </cell>
          <cell r="U29">
            <v>23314</v>
          </cell>
          <cell r="V29">
            <v>27395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15979</v>
          </cell>
          <cell r="D31">
            <v>13619</v>
          </cell>
          <cell r="E31">
            <v>14233</v>
          </cell>
          <cell r="F31">
            <v>15560</v>
          </cell>
          <cell r="G31">
            <v>17337</v>
          </cell>
          <cell r="H31">
            <v>17597</v>
          </cell>
          <cell r="I31">
            <v>18409</v>
          </cell>
          <cell r="J31">
            <v>19034</v>
          </cell>
          <cell r="K31">
            <v>17617</v>
          </cell>
          <cell r="L31">
            <v>16104</v>
          </cell>
          <cell r="M31">
            <v>20673</v>
          </cell>
          <cell r="N31">
            <v>21115</v>
          </cell>
          <cell r="O31">
            <v>22855</v>
          </cell>
          <cell r="P31">
            <v>23217</v>
          </cell>
          <cell r="Q31">
            <v>23726</v>
          </cell>
          <cell r="R31">
            <v>20090</v>
          </cell>
          <cell r="S31">
            <v>22723</v>
          </cell>
          <cell r="T31">
            <v>23672</v>
          </cell>
          <cell r="U31">
            <v>22248</v>
          </cell>
          <cell r="V31">
            <v>22260</v>
          </cell>
        </row>
        <row r="32">
          <cell r="B32" t="str">
            <v>World</v>
          </cell>
        </row>
      </sheetData>
      <sheetData sheetId="6"/>
      <sheetData sheetId="7">
        <row r="2">
          <cell r="B2" t="str">
            <v>China</v>
          </cell>
          <cell r="C2">
            <v>131015</v>
          </cell>
          <cell r="D2">
            <v>155543</v>
          </cell>
          <cell r="E2">
            <v>170846</v>
          </cell>
          <cell r="F2">
            <v>213667</v>
          </cell>
          <cell r="G2">
            <v>251851</v>
          </cell>
          <cell r="H2">
            <v>343750</v>
          </cell>
          <cell r="I2">
            <v>413641</v>
          </cell>
          <cell r="J2">
            <v>476604</v>
          </cell>
          <cell r="K2">
            <v>483226</v>
          </cell>
          <cell r="L2">
            <v>568634</v>
          </cell>
          <cell r="M2">
            <v>595601</v>
          </cell>
          <cell r="N2">
            <v>645429</v>
          </cell>
          <cell r="O2">
            <v>670102</v>
          </cell>
          <cell r="P2">
            <v>711499</v>
          </cell>
          <cell r="Q2">
            <v>713748</v>
          </cell>
          <cell r="R2">
            <v>691413</v>
          </cell>
          <cell r="S2">
            <v>702273</v>
          </cell>
          <cell r="T2">
            <v>713619</v>
          </cell>
          <cell r="U2">
            <v>771054</v>
          </cell>
          <cell r="V2">
            <v>808494</v>
          </cell>
        </row>
        <row r="3">
          <cell r="B3" t="str">
            <v>India</v>
          </cell>
          <cell r="C3">
            <v>21321</v>
          </cell>
          <cell r="D3">
            <v>21875</v>
          </cell>
          <cell r="E3">
            <v>24315</v>
          </cell>
          <cell r="F3">
            <v>26550</v>
          </cell>
          <cell r="G3">
            <v>25117</v>
          </cell>
          <cell r="H3">
            <v>27125</v>
          </cell>
          <cell r="I3">
            <v>28256</v>
          </cell>
          <cell r="J3">
            <v>36488</v>
          </cell>
          <cell r="K3">
            <v>37313</v>
          </cell>
          <cell r="L3">
            <v>38233</v>
          </cell>
          <cell r="M3">
            <v>39560</v>
          </cell>
          <cell r="N3">
            <v>43624</v>
          </cell>
          <cell r="O3">
            <v>47987</v>
          </cell>
          <cell r="P3">
            <v>51359</v>
          </cell>
          <cell r="Q3">
            <v>55166</v>
          </cell>
          <cell r="R3">
            <v>58394</v>
          </cell>
          <cell r="S3">
            <v>63714</v>
          </cell>
          <cell r="T3">
            <v>66808</v>
          </cell>
          <cell r="U3">
            <v>72610</v>
          </cell>
          <cell r="V3">
            <v>74156</v>
          </cell>
        </row>
        <row r="4">
          <cell r="B4" t="str">
            <v>Japan</v>
          </cell>
          <cell r="C4">
            <v>81071</v>
          </cell>
          <cell r="D4">
            <v>78836</v>
          </cell>
          <cell r="E4">
            <v>80979</v>
          </cell>
          <cell r="F4">
            <v>82091</v>
          </cell>
          <cell r="G4">
            <v>82974</v>
          </cell>
          <cell r="H4">
            <v>83058</v>
          </cell>
          <cell r="I4">
            <v>84270</v>
          </cell>
          <cell r="J4">
            <v>86771</v>
          </cell>
          <cell r="K4">
            <v>86171</v>
          </cell>
          <cell r="L4">
            <v>66943</v>
          </cell>
          <cell r="M4">
            <v>82283</v>
          </cell>
          <cell r="N4">
            <v>81028</v>
          </cell>
          <cell r="O4">
            <v>81405</v>
          </cell>
          <cell r="P4">
            <v>83849</v>
          </cell>
          <cell r="Q4">
            <v>83872</v>
          </cell>
          <cell r="R4">
            <v>81011</v>
          </cell>
          <cell r="S4">
            <v>80186</v>
          </cell>
          <cell r="T4">
            <v>78330</v>
          </cell>
          <cell r="U4">
            <v>77328</v>
          </cell>
          <cell r="V4">
            <v>74907</v>
          </cell>
        </row>
        <row r="5">
          <cell r="B5" t="str">
            <v>United States</v>
          </cell>
          <cell r="C5">
            <v>47878</v>
          </cell>
          <cell r="D5">
            <v>42107</v>
          </cell>
          <cell r="E5">
            <v>40225</v>
          </cell>
          <cell r="F5">
            <v>40644</v>
          </cell>
          <cell r="G5">
            <v>42291</v>
          </cell>
          <cell r="H5">
            <v>37222</v>
          </cell>
          <cell r="I5">
            <v>37903</v>
          </cell>
          <cell r="J5">
            <v>36337</v>
          </cell>
          <cell r="K5">
            <v>33729</v>
          </cell>
          <cell r="L5">
            <v>19018</v>
          </cell>
          <cell r="M5">
            <v>26843</v>
          </cell>
          <cell r="N5">
            <v>30227</v>
          </cell>
          <cell r="O5">
            <v>32062</v>
          </cell>
          <cell r="P5">
            <v>30308</v>
          </cell>
          <cell r="Q5">
            <v>29374</v>
          </cell>
          <cell r="R5">
            <v>25435</v>
          </cell>
          <cell r="S5">
            <v>22293</v>
          </cell>
          <cell r="T5">
            <v>22395</v>
          </cell>
          <cell r="U5">
            <v>24058</v>
          </cell>
          <cell r="V5">
            <v>22301</v>
          </cell>
        </row>
        <row r="6">
          <cell r="B6" t="str">
            <v>Russia</v>
          </cell>
          <cell r="C6">
            <v>44536</v>
          </cell>
          <cell r="D6">
            <v>44947</v>
          </cell>
          <cell r="E6">
            <v>46251</v>
          </cell>
          <cell r="F6">
            <v>48325</v>
          </cell>
          <cell r="G6">
            <v>50321</v>
          </cell>
          <cell r="H6">
            <v>48410</v>
          </cell>
          <cell r="I6">
            <v>51742</v>
          </cell>
          <cell r="J6">
            <v>51043</v>
          </cell>
          <cell r="K6">
            <v>48295</v>
          </cell>
          <cell r="L6">
            <v>43945</v>
          </cell>
          <cell r="M6">
            <v>47934</v>
          </cell>
          <cell r="N6">
            <v>48117</v>
          </cell>
          <cell r="O6">
            <v>50529</v>
          </cell>
          <cell r="P6">
            <v>50111</v>
          </cell>
          <cell r="Q6">
            <v>51479</v>
          </cell>
          <cell r="R6">
            <v>52553</v>
          </cell>
          <cell r="S6">
            <v>51877</v>
          </cell>
          <cell r="T6">
            <v>52036</v>
          </cell>
          <cell r="U6">
            <v>51664</v>
          </cell>
          <cell r="V6">
            <v>51075</v>
          </cell>
        </row>
        <row r="7">
          <cell r="B7" t="str">
            <v>South Korea</v>
          </cell>
          <cell r="C7">
            <v>24937</v>
          </cell>
          <cell r="D7">
            <v>25898</v>
          </cell>
          <cell r="E7">
            <v>26570</v>
          </cell>
          <cell r="F7">
            <v>27314</v>
          </cell>
          <cell r="G7">
            <v>27556</v>
          </cell>
          <cell r="H7">
            <v>27309</v>
          </cell>
          <cell r="I7">
            <v>27559</v>
          </cell>
          <cell r="J7">
            <v>29437</v>
          </cell>
          <cell r="K7">
            <v>31043</v>
          </cell>
          <cell r="L7">
            <v>27284</v>
          </cell>
          <cell r="M7">
            <v>35065</v>
          </cell>
          <cell r="N7">
            <v>42213</v>
          </cell>
          <cell r="O7">
            <v>41734</v>
          </cell>
          <cell r="P7">
            <v>41045</v>
          </cell>
          <cell r="Q7">
            <v>46909</v>
          </cell>
          <cell r="R7">
            <v>47639</v>
          </cell>
          <cell r="S7">
            <v>46336</v>
          </cell>
          <cell r="T7">
            <v>47071</v>
          </cell>
          <cell r="U7">
            <v>47124</v>
          </cell>
          <cell r="V7">
            <v>47521</v>
          </cell>
        </row>
        <row r="8">
          <cell r="B8" t="str">
            <v>Germany</v>
          </cell>
          <cell r="C8">
            <v>30845</v>
          </cell>
          <cell r="D8">
            <v>29184</v>
          </cell>
          <cell r="E8">
            <v>29427</v>
          </cell>
          <cell r="F8">
            <v>29481</v>
          </cell>
          <cell r="G8">
            <v>30018</v>
          </cell>
          <cell r="H8">
            <v>28854</v>
          </cell>
          <cell r="I8">
            <v>30360</v>
          </cell>
          <cell r="J8">
            <v>31150</v>
          </cell>
          <cell r="K8">
            <v>29111</v>
          </cell>
          <cell r="L8">
            <v>19715</v>
          </cell>
          <cell r="M8">
            <v>28112</v>
          </cell>
          <cell r="N8">
            <v>27563</v>
          </cell>
          <cell r="O8">
            <v>26493</v>
          </cell>
          <cell r="P8">
            <v>26678</v>
          </cell>
          <cell r="Q8">
            <v>27379</v>
          </cell>
          <cell r="R8">
            <v>27842</v>
          </cell>
          <cell r="S8">
            <v>27270</v>
          </cell>
          <cell r="T8">
            <v>27816</v>
          </cell>
          <cell r="U8">
            <v>27271</v>
          </cell>
          <cell r="V8">
            <v>25520</v>
          </cell>
        </row>
        <row r="9">
          <cell r="B9" t="str">
            <v>Türkiye</v>
          </cell>
          <cell r="C9">
            <v>5333</v>
          </cell>
          <cell r="D9">
            <v>5289</v>
          </cell>
          <cell r="E9">
            <v>5003</v>
          </cell>
          <cell r="F9">
            <v>5706</v>
          </cell>
          <cell r="G9">
            <v>5836</v>
          </cell>
          <cell r="H9">
            <v>5970</v>
          </cell>
          <cell r="I9">
            <v>5952</v>
          </cell>
          <cell r="J9">
            <v>6235</v>
          </cell>
          <cell r="K9">
            <v>6704</v>
          </cell>
          <cell r="L9">
            <v>7004</v>
          </cell>
          <cell r="M9">
            <v>7679</v>
          </cell>
          <cell r="N9">
            <v>8173</v>
          </cell>
          <cell r="O9">
            <v>8613</v>
          </cell>
          <cell r="P9">
            <v>9180</v>
          </cell>
          <cell r="Q9">
            <v>9364</v>
          </cell>
          <cell r="R9">
            <v>10184</v>
          </cell>
          <cell r="S9">
            <v>10304</v>
          </cell>
          <cell r="T9">
            <v>10589</v>
          </cell>
          <cell r="U9">
            <v>10536</v>
          </cell>
          <cell r="V9">
            <v>9869</v>
          </cell>
        </row>
        <row r="10">
          <cell r="B10" t="str">
            <v>Brazil</v>
          </cell>
          <cell r="C10">
            <v>27723</v>
          </cell>
          <cell r="D10">
            <v>27391</v>
          </cell>
          <cell r="E10">
            <v>29694</v>
          </cell>
          <cell r="F10">
            <v>32038</v>
          </cell>
          <cell r="G10">
            <v>34558</v>
          </cell>
          <cell r="H10">
            <v>33884</v>
          </cell>
          <cell r="I10">
            <v>32452</v>
          </cell>
          <cell r="J10">
            <v>35571</v>
          </cell>
          <cell r="K10">
            <v>34925</v>
          </cell>
          <cell r="L10">
            <v>25135</v>
          </cell>
          <cell r="M10">
            <v>30955</v>
          </cell>
          <cell r="N10">
            <v>33319</v>
          </cell>
          <cell r="O10">
            <v>26900</v>
          </cell>
          <cell r="P10">
            <v>26200</v>
          </cell>
          <cell r="Q10">
            <v>27016</v>
          </cell>
          <cell r="R10">
            <v>27985</v>
          </cell>
          <cell r="S10">
            <v>26345</v>
          </cell>
          <cell r="T10">
            <v>28572</v>
          </cell>
          <cell r="U10">
            <v>28655</v>
          </cell>
          <cell r="V10">
            <v>26280</v>
          </cell>
        </row>
        <row r="11">
          <cell r="B11" t="str">
            <v>Iran</v>
          </cell>
          <cell r="C11">
            <v>2202</v>
          </cell>
          <cell r="D11">
            <v>2183</v>
          </cell>
          <cell r="E11">
            <v>2182</v>
          </cell>
          <cell r="F11">
            <v>2231</v>
          </cell>
          <cell r="G11">
            <v>2096</v>
          </cell>
          <cell r="H11">
            <v>2305</v>
          </cell>
          <cell r="I11">
            <v>2041</v>
          </cell>
          <cell r="J11">
            <v>2118</v>
          </cell>
          <cell r="K11">
            <v>2176</v>
          </cell>
          <cell r="L11">
            <v>2433</v>
          </cell>
          <cell r="M11">
            <v>2540</v>
          </cell>
          <cell r="N11">
            <v>2242</v>
          </cell>
          <cell r="O11">
            <v>2143</v>
          </cell>
          <cell r="P11">
            <v>2007</v>
          </cell>
          <cell r="Q11">
            <v>2782</v>
          </cell>
          <cell r="R11">
            <v>2459</v>
          </cell>
          <cell r="S11">
            <v>2251</v>
          </cell>
          <cell r="T11">
            <v>2293</v>
          </cell>
          <cell r="U11">
            <v>2362</v>
          </cell>
          <cell r="V11">
            <v>2530</v>
          </cell>
        </row>
        <row r="12">
          <cell r="B12" t="str">
            <v>Italy</v>
          </cell>
          <cell r="C12">
            <v>11220</v>
          </cell>
          <cell r="D12">
            <v>11220</v>
          </cell>
          <cell r="E12">
            <v>9775</v>
          </cell>
          <cell r="F12">
            <v>10148</v>
          </cell>
          <cell r="G12">
            <v>10604</v>
          </cell>
          <cell r="H12">
            <v>11423</v>
          </cell>
          <cell r="I12">
            <v>11497</v>
          </cell>
          <cell r="J12">
            <v>11110</v>
          </cell>
          <cell r="K12">
            <v>10377</v>
          </cell>
          <cell r="L12">
            <v>5692</v>
          </cell>
          <cell r="M12">
            <v>8555</v>
          </cell>
          <cell r="N12">
            <v>9838</v>
          </cell>
          <cell r="O12">
            <v>9424</v>
          </cell>
          <cell r="P12">
            <v>6933</v>
          </cell>
          <cell r="Q12">
            <v>6371</v>
          </cell>
          <cell r="R12">
            <v>5051</v>
          </cell>
          <cell r="S12">
            <v>6044</v>
          </cell>
          <cell r="T12">
            <v>5052</v>
          </cell>
          <cell r="U12">
            <v>4836</v>
          </cell>
          <cell r="V12">
            <v>4606</v>
          </cell>
        </row>
        <row r="13">
          <cell r="B13" t="str">
            <v>Ukraine</v>
          </cell>
          <cell r="C13">
            <v>25697</v>
          </cell>
          <cell r="D13">
            <v>26364</v>
          </cell>
          <cell r="E13">
            <v>27634</v>
          </cell>
          <cell r="F13">
            <v>29528</v>
          </cell>
          <cell r="G13">
            <v>31056</v>
          </cell>
          <cell r="H13">
            <v>30782</v>
          </cell>
          <cell r="I13">
            <v>32950</v>
          </cell>
          <cell r="J13">
            <v>35647</v>
          </cell>
          <cell r="K13">
            <v>30981</v>
          </cell>
          <cell r="L13">
            <v>25676</v>
          </cell>
          <cell r="M13">
            <v>27349</v>
          </cell>
          <cell r="N13">
            <v>28867</v>
          </cell>
          <cell r="O13">
            <v>28500</v>
          </cell>
          <cell r="P13">
            <v>29094</v>
          </cell>
          <cell r="Q13">
            <v>24788</v>
          </cell>
          <cell r="R13">
            <v>21797</v>
          </cell>
          <cell r="S13">
            <v>23618</v>
          </cell>
          <cell r="T13">
            <v>20147</v>
          </cell>
          <cell r="U13">
            <v>20563</v>
          </cell>
          <cell r="V13">
            <v>20064</v>
          </cell>
        </row>
        <row r="14">
          <cell r="B14" t="str">
            <v>Mexico</v>
          </cell>
          <cell r="C14">
            <v>4856</v>
          </cell>
          <cell r="D14">
            <v>4373</v>
          </cell>
          <cell r="E14">
            <v>3996</v>
          </cell>
          <cell r="F14">
            <v>4183</v>
          </cell>
          <cell r="G14">
            <v>4278</v>
          </cell>
          <cell r="H14">
            <v>4047</v>
          </cell>
          <cell r="I14">
            <v>3790</v>
          </cell>
          <cell r="J14">
            <v>4078</v>
          </cell>
          <cell r="K14">
            <v>4450</v>
          </cell>
          <cell r="L14">
            <v>3919</v>
          </cell>
          <cell r="M14">
            <v>4707</v>
          </cell>
          <cell r="N14">
            <v>4609</v>
          </cell>
          <cell r="O14">
            <v>4611</v>
          </cell>
          <cell r="P14">
            <v>4911</v>
          </cell>
          <cell r="Q14">
            <v>5115</v>
          </cell>
          <cell r="R14">
            <v>4573</v>
          </cell>
          <cell r="S14">
            <v>4476</v>
          </cell>
          <cell r="T14">
            <v>4245</v>
          </cell>
          <cell r="U14">
            <v>4428</v>
          </cell>
          <cell r="V14">
            <v>3845</v>
          </cell>
        </row>
        <row r="15">
          <cell r="B15" t="str">
            <v>Vietnam</v>
          </cell>
          <cell r="C15">
            <v>47</v>
          </cell>
          <cell r="D15">
            <v>48</v>
          </cell>
          <cell r="E15">
            <v>146</v>
          </cell>
          <cell r="F15">
            <v>200</v>
          </cell>
          <cell r="G15">
            <v>187</v>
          </cell>
          <cell r="H15">
            <v>202</v>
          </cell>
          <cell r="I15">
            <v>211</v>
          </cell>
          <cell r="J15">
            <v>170</v>
          </cell>
          <cell r="K15">
            <v>255</v>
          </cell>
          <cell r="L15">
            <v>275</v>
          </cell>
          <cell r="M15">
            <v>500</v>
          </cell>
          <cell r="N15">
            <v>600</v>
          </cell>
          <cell r="O15">
            <v>650</v>
          </cell>
          <cell r="P15">
            <v>650</v>
          </cell>
          <cell r="Q15">
            <v>1393</v>
          </cell>
          <cell r="R15">
            <v>1700</v>
          </cell>
          <cell r="S15">
            <v>2600</v>
          </cell>
          <cell r="T15">
            <v>4250</v>
          </cell>
          <cell r="U15">
            <v>8323</v>
          </cell>
          <cell r="V15">
            <v>9836</v>
          </cell>
        </row>
        <row r="16">
          <cell r="B16" t="str">
            <v>France</v>
          </cell>
          <cell r="C16">
            <v>13916</v>
          </cell>
          <cell r="D16">
            <v>12298</v>
          </cell>
          <cell r="E16">
            <v>13510</v>
          </cell>
          <cell r="F16">
            <v>12972</v>
          </cell>
          <cell r="G16">
            <v>13198</v>
          </cell>
          <cell r="H16">
            <v>12705</v>
          </cell>
          <cell r="I16">
            <v>13013</v>
          </cell>
          <cell r="J16">
            <v>12426</v>
          </cell>
          <cell r="K16">
            <v>11372</v>
          </cell>
          <cell r="L16">
            <v>8104</v>
          </cell>
          <cell r="M16">
            <v>10137</v>
          </cell>
          <cell r="N16">
            <v>9698</v>
          </cell>
          <cell r="O16">
            <v>9532</v>
          </cell>
          <cell r="P16">
            <v>10276</v>
          </cell>
          <cell r="Q16">
            <v>10866</v>
          </cell>
          <cell r="R16">
            <v>10097</v>
          </cell>
          <cell r="S16">
            <v>9724</v>
          </cell>
          <cell r="T16">
            <v>10678</v>
          </cell>
          <cell r="U16">
            <v>10530</v>
          </cell>
          <cell r="V16">
            <v>9877</v>
          </cell>
        </row>
        <row r="17">
          <cell r="B17" t="str">
            <v>Spain</v>
          </cell>
          <cell r="C17">
            <v>4059</v>
          </cell>
          <cell r="D17">
            <v>4219</v>
          </cell>
          <cell r="E17">
            <v>4021</v>
          </cell>
          <cell r="F17">
            <v>3645</v>
          </cell>
          <cell r="G17">
            <v>4036</v>
          </cell>
          <cell r="H17">
            <v>4160</v>
          </cell>
          <cell r="I17">
            <v>3432</v>
          </cell>
          <cell r="J17">
            <v>3976</v>
          </cell>
          <cell r="K17">
            <v>3784</v>
          </cell>
          <cell r="L17">
            <v>2920</v>
          </cell>
          <cell r="M17">
            <v>3572</v>
          </cell>
          <cell r="N17">
            <v>3540</v>
          </cell>
          <cell r="O17">
            <v>3081</v>
          </cell>
          <cell r="P17">
            <v>3949</v>
          </cell>
          <cell r="Q17">
            <v>3958</v>
          </cell>
          <cell r="R17">
            <v>4450</v>
          </cell>
          <cell r="S17">
            <v>4116</v>
          </cell>
          <cell r="T17">
            <v>4462</v>
          </cell>
          <cell r="U17">
            <v>4521</v>
          </cell>
          <cell r="V17">
            <v>3880</v>
          </cell>
        </row>
        <row r="18">
          <cell r="B18" t="str">
            <v>Canada</v>
          </cell>
          <cell r="C18">
            <v>8904</v>
          </cell>
          <cell r="D18">
            <v>8302</v>
          </cell>
          <cell r="E18">
            <v>8670</v>
          </cell>
          <cell r="F18">
            <v>8554</v>
          </cell>
          <cell r="G18">
            <v>8828</v>
          </cell>
          <cell r="H18">
            <v>8274</v>
          </cell>
          <cell r="I18">
            <v>8305</v>
          </cell>
          <cell r="J18">
            <v>8579</v>
          </cell>
          <cell r="K18">
            <v>8770</v>
          </cell>
          <cell r="L18">
            <v>5273</v>
          </cell>
          <cell r="M18">
            <v>7666</v>
          </cell>
          <cell r="N18">
            <v>7323</v>
          </cell>
          <cell r="O18">
            <v>7654</v>
          </cell>
          <cell r="P18">
            <v>6100</v>
          </cell>
          <cell r="Q18">
            <v>6728</v>
          </cell>
          <cell r="R18">
            <v>5851</v>
          </cell>
          <cell r="S18">
            <v>6240</v>
          </cell>
          <cell r="T18">
            <v>6306</v>
          </cell>
          <cell r="U18">
            <v>6680</v>
          </cell>
          <cell r="V18">
            <v>6320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1730</v>
          </cell>
          <cell r="R19">
            <v>2460</v>
          </cell>
          <cell r="S19">
            <v>2640</v>
          </cell>
          <cell r="T19">
            <v>2650</v>
          </cell>
          <cell r="U19">
            <v>2730</v>
          </cell>
          <cell r="V19">
            <v>2900</v>
          </cell>
        </row>
        <row r="20">
          <cell r="B20" t="str">
            <v>Poland</v>
          </cell>
          <cell r="C20">
            <v>6492</v>
          </cell>
          <cell r="D20">
            <v>5440</v>
          </cell>
          <cell r="E20">
            <v>5294</v>
          </cell>
          <cell r="F20">
            <v>5632</v>
          </cell>
          <cell r="G20">
            <v>6400</v>
          </cell>
          <cell r="H20">
            <v>4477</v>
          </cell>
          <cell r="I20">
            <v>5333</v>
          </cell>
          <cell r="J20">
            <v>5804</v>
          </cell>
          <cell r="K20">
            <v>4934</v>
          </cell>
          <cell r="L20">
            <v>2984</v>
          </cell>
          <cell r="M20">
            <v>3638</v>
          </cell>
          <cell r="N20">
            <v>3975</v>
          </cell>
          <cell r="O20">
            <v>3952</v>
          </cell>
          <cell r="P20">
            <v>4011</v>
          </cell>
          <cell r="Q20">
            <v>4637</v>
          </cell>
          <cell r="R20">
            <v>4821</v>
          </cell>
          <cell r="S20">
            <v>4674</v>
          </cell>
          <cell r="T20">
            <v>5151</v>
          </cell>
          <cell r="U20">
            <v>4853</v>
          </cell>
          <cell r="V20">
            <v>4386</v>
          </cell>
        </row>
        <row r="21">
          <cell r="B21" t="str">
            <v>Egypt</v>
          </cell>
          <cell r="C21">
            <v>990</v>
          </cell>
          <cell r="D21">
            <v>1160</v>
          </cell>
          <cell r="E21">
            <v>1100</v>
          </cell>
          <cell r="F21">
            <v>1080</v>
          </cell>
          <cell r="G21">
            <v>1000</v>
          </cell>
          <cell r="H21">
            <v>1100</v>
          </cell>
          <cell r="I21">
            <v>1100</v>
          </cell>
          <cell r="J21">
            <v>1000</v>
          </cell>
          <cell r="K21">
            <v>900</v>
          </cell>
          <cell r="L21">
            <v>800</v>
          </cell>
          <cell r="M21">
            <v>600</v>
          </cell>
          <cell r="N21">
            <v>600</v>
          </cell>
          <cell r="O21">
            <v>550</v>
          </cell>
          <cell r="P21">
            <v>550</v>
          </cell>
          <cell r="Q21">
            <v>550</v>
          </cell>
          <cell r="R21">
            <v>500</v>
          </cell>
          <cell r="S21">
            <v>500</v>
          </cell>
          <cell r="T21">
            <v>500</v>
          </cell>
          <cell r="U21">
            <v>500</v>
          </cell>
          <cell r="V21">
            <v>170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4318</v>
          </cell>
          <cell r="D23">
            <v>4375</v>
          </cell>
          <cell r="E23">
            <v>4669</v>
          </cell>
          <cell r="F23">
            <v>4677</v>
          </cell>
          <cell r="G23">
            <v>4847</v>
          </cell>
          <cell r="H23">
            <v>5444</v>
          </cell>
          <cell r="I23">
            <v>5547</v>
          </cell>
          <cell r="J23">
            <v>5908</v>
          </cell>
          <cell r="K23">
            <v>5795</v>
          </cell>
          <cell r="L23">
            <v>4353</v>
          </cell>
          <cell r="M23">
            <v>5621</v>
          </cell>
          <cell r="N23">
            <v>5815</v>
          </cell>
          <cell r="O23">
            <v>5751</v>
          </cell>
          <cell r="P23">
            <v>6152</v>
          </cell>
          <cell r="Q23">
            <v>6029</v>
          </cell>
          <cell r="R23">
            <v>5805</v>
          </cell>
          <cell r="S23">
            <v>5642</v>
          </cell>
          <cell r="T23">
            <v>6335</v>
          </cell>
          <cell r="U23">
            <v>5269</v>
          </cell>
          <cell r="V23">
            <v>5750</v>
          </cell>
        </row>
        <row r="24">
          <cell r="B24" t="str">
            <v>Belgium</v>
          </cell>
          <cell r="C24">
            <v>8471</v>
          </cell>
          <cell r="D24">
            <v>7732</v>
          </cell>
          <cell r="E24">
            <v>7988</v>
          </cell>
          <cell r="F24">
            <v>7813</v>
          </cell>
          <cell r="G24">
            <v>8224</v>
          </cell>
          <cell r="H24">
            <v>7254</v>
          </cell>
          <cell r="I24">
            <v>7516</v>
          </cell>
          <cell r="J24">
            <v>6577</v>
          </cell>
          <cell r="K24">
            <v>6977</v>
          </cell>
          <cell r="L24">
            <v>3087</v>
          </cell>
          <cell r="M24">
            <v>4688</v>
          </cell>
          <cell r="N24">
            <v>4725</v>
          </cell>
          <cell r="O24">
            <v>4073</v>
          </cell>
          <cell r="P24">
            <v>4343</v>
          </cell>
          <cell r="Q24">
            <v>4388</v>
          </cell>
          <cell r="R24">
            <v>4248</v>
          </cell>
          <cell r="S24">
            <v>4869</v>
          </cell>
          <cell r="T24">
            <v>4849</v>
          </cell>
          <cell r="U24">
            <v>4790</v>
          </cell>
          <cell r="V24">
            <v>4818</v>
          </cell>
        </row>
        <row r="25">
          <cell r="B25" t="str">
            <v>United Kingdom</v>
          </cell>
          <cell r="C25">
            <v>10890</v>
          </cell>
          <cell r="D25">
            <v>9870</v>
          </cell>
          <cell r="E25">
            <v>8561</v>
          </cell>
          <cell r="F25">
            <v>10228</v>
          </cell>
          <cell r="G25">
            <v>10180</v>
          </cell>
          <cell r="H25">
            <v>10189</v>
          </cell>
          <cell r="I25">
            <v>10696</v>
          </cell>
          <cell r="J25">
            <v>10960</v>
          </cell>
          <cell r="K25">
            <v>10137</v>
          </cell>
          <cell r="L25">
            <v>7671</v>
          </cell>
          <cell r="M25">
            <v>7233</v>
          </cell>
          <cell r="N25">
            <v>6625</v>
          </cell>
          <cell r="O25">
            <v>7183</v>
          </cell>
          <cell r="P25">
            <v>9471</v>
          </cell>
          <cell r="Q25">
            <v>9705</v>
          </cell>
          <cell r="R25">
            <v>8774</v>
          </cell>
          <cell r="S25">
            <v>6142</v>
          </cell>
          <cell r="T25">
            <v>5996</v>
          </cell>
          <cell r="U25">
            <v>5588</v>
          </cell>
          <cell r="V25">
            <v>5622</v>
          </cell>
        </row>
        <row r="26">
          <cell r="B26" t="str">
            <v>Netherlands</v>
          </cell>
          <cell r="C26">
            <v>4970</v>
          </cell>
          <cell r="D26">
            <v>5305</v>
          </cell>
          <cell r="E26">
            <v>5367</v>
          </cell>
          <cell r="F26">
            <v>5846</v>
          </cell>
          <cell r="G26">
            <v>6011</v>
          </cell>
          <cell r="H26">
            <v>6031</v>
          </cell>
          <cell r="I26">
            <v>5417</v>
          </cell>
          <cell r="J26">
            <v>6412</v>
          </cell>
          <cell r="K26">
            <v>5998</v>
          </cell>
          <cell r="L26">
            <v>4601</v>
          </cell>
          <cell r="M26">
            <v>5799</v>
          </cell>
          <cell r="N26">
            <v>5943</v>
          </cell>
          <cell r="O26">
            <v>5917</v>
          </cell>
          <cell r="P26">
            <v>5681</v>
          </cell>
          <cell r="Q26">
            <v>5868</v>
          </cell>
          <cell r="R26">
            <v>6050</v>
          </cell>
          <cell r="S26">
            <v>6092</v>
          </cell>
          <cell r="T26">
            <v>6145</v>
          </cell>
          <cell r="U26">
            <v>6150</v>
          </cell>
          <cell r="V26">
            <v>5936</v>
          </cell>
        </row>
        <row r="27">
          <cell r="B27" t="str">
            <v>Australia</v>
          </cell>
          <cell r="C27">
            <v>7049</v>
          </cell>
          <cell r="D27">
            <v>6017</v>
          </cell>
          <cell r="E27">
            <v>6106</v>
          </cell>
          <cell r="F27">
            <v>6116</v>
          </cell>
          <cell r="G27">
            <v>5735</v>
          </cell>
          <cell r="H27">
            <v>6203</v>
          </cell>
          <cell r="I27">
            <v>6433</v>
          </cell>
          <cell r="J27">
            <v>6369</v>
          </cell>
          <cell r="K27">
            <v>6057</v>
          </cell>
          <cell r="L27">
            <v>4370</v>
          </cell>
          <cell r="M27">
            <v>6005</v>
          </cell>
          <cell r="N27">
            <v>5265</v>
          </cell>
          <cell r="O27">
            <v>3710</v>
          </cell>
          <cell r="P27">
            <v>3477</v>
          </cell>
          <cell r="Q27">
            <v>3282</v>
          </cell>
          <cell r="R27">
            <v>3594</v>
          </cell>
          <cell r="S27">
            <v>3642</v>
          </cell>
          <cell r="T27">
            <v>3758</v>
          </cell>
          <cell r="U27">
            <v>3882</v>
          </cell>
          <cell r="V27">
            <v>3664</v>
          </cell>
        </row>
        <row r="28">
          <cell r="B28" t="str">
            <v>South Africa</v>
          </cell>
          <cell r="C28">
            <v>6292</v>
          </cell>
          <cell r="D28">
            <v>5820</v>
          </cell>
          <cell r="E28">
            <v>5823</v>
          </cell>
          <cell r="F28">
            <v>6234</v>
          </cell>
          <cell r="G28">
            <v>6011</v>
          </cell>
          <cell r="H28">
            <v>6130</v>
          </cell>
          <cell r="I28">
            <v>6159</v>
          </cell>
          <cell r="J28">
            <v>5358</v>
          </cell>
          <cell r="K28">
            <v>5160</v>
          </cell>
          <cell r="L28">
            <v>4444</v>
          </cell>
          <cell r="M28">
            <v>5429</v>
          </cell>
          <cell r="N28">
            <v>4604</v>
          </cell>
          <cell r="O28">
            <v>4599</v>
          </cell>
          <cell r="P28">
            <v>4928</v>
          </cell>
          <cell r="Q28">
            <v>4402</v>
          </cell>
          <cell r="R28">
            <v>4464</v>
          </cell>
          <cell r="S28">
            <v>4311</v>
          </cell>
          <cell r="T28">
            <v>4352</v>
          </cell>
          <cell r="U28">
            <v>4611</v>
          </cell>
          <cell r="V28">
            <v>3791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477</v>
          </cell>
          <cell r="S29">
            <v>522</v>
          </cell>
          <cell r="T29">
            <v>382</v>
          </cell>
          <cell r="U29">
            <v>487</v>
          </cell>
          <cell r="V29">
            <v>3872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3145</v>
          </cell>
          <cell r="D31">
            <v>3614</v>
          </cell>
          <cell r="E31">
            <v>3703</v>
          </cell>
          <cell r="F31">
            <v>3710</v>
          </cell>
          <cell r="G31">
            <v>3871</v>
          </cell>
          <cell r="H31">
            <v>3730</v>
          </cell>
          <cell r="I31">
            <v>3577</v>
          </cell>
          <cell r="J31">
            <v>3816</v>
          </cell>
          <cell r="K31">
            <v>3583</v>
          </cell>
          <cell r="L31">
            <v>1966</v>
          </cell>
          <cell r="M31">
            <v>3447</v>
          </cell>
          <cell r="N31">
            <v>3240</v>
          </cell>
          <cell r="O31">
            <v>2805</v>
          </cell>
          <cell r="P31">
            <v>2896</v>
          </cell>
          <cell r="Q31">
            <v>3078</v>
          </cell>
          <cell r="R31">
            <v>2865</v>
          </cell>
          <cell r="S31">
            <v>3079</v>
          </cell>
          <cell r="T31">
            <v>3111</v>
          </cell>
          <cell r="U31">
            <v>2877</v>
          </cell>
          <cell r="V31">
            <v>3172</v>
          </cell>
        </row>
        <row r="32">
          <cell r="B32" t="str">
            <v>World</v>
          </cell>
          <cell r="V32">
            <v>1281155</v>
          </cell>
        </row>
      </sheetData>
      <sheetData sheetId="8">
        <row r="2">
          <cell r="B2" t="str">
            <v>China</v>
          </cell>
          <cell r="C2">
            <v>3333</v>
          </cell>
          <cell r="D2">
            <v>686</v>
          </cell>
          <cell r="E2">
            <v>397</v>
          </cell>
          <cell r="F2">
            <v>715</v>
          </cell>
          <cell r="G2">
            <v>1291</v>
          </cell>
          <cell r="H2">
            <v>2243</v>
          </cell>
          <cell r="I2">
            <v>867</v>
          </cell>
          <cell r="J2">
            <v>689</v>
          </cell>
          <cell r="K2">
            <v>251</v>
          </cell>
          <cell r="L2">
            <v>237</v>
          </cell>
          <cell r="M2">
            <v>707</v>
          </cell>
          <cell r="N2">
            <v>872</v>
          </cell>
          <cell r="O2">
            <v>302</v>
          </cell>
          <cell r="P2">
            <v>265</v>
          </cell>
          <cell r="Q2">
            <v>242</v>
          </cell>
          <cell r="R2">
            <v>169</v>
          </cell>
          <cell r="S2">
            <v>133</v>
          </cell>
          <cell r="T2">
            <v>86</v>
          </cell>
          <cell r="U2">
            <v>1</v>
          </cell>
          <cell r="V2">
            <v>1</v>
          </cell>
        </row>
        <row r="3">
          <cell r="B3" t="str">
            <v>India</v>
          </cell>
          <cell r="C3">
            <v>272</v>
          </cell>
          <cell r="D3">
            <v>264</v>
          </cell>
          <cell r="E3">
            <v>283</v>
          </cell>
          <cell r="F3">
            <v>569</v>
          </cell>
          <cell r="G3">
            <v>286</v>
          </cell>
          <cell r="H3">
            <v>316</v>
          </cell>
          <cell r="I3">
            <v>680</v>
          </cell>
          <cell r="J3">
            <v>820</v>
          </cell>
          <cell r="K3">
            <v>613</v>
          </cell>
          <cell r="L3">
            <v>397</v>
          </cell>
          <cell r="M3">
            <v>752</v>
          </cell>
          <cell r="N3">
            <v>1197</v>
          </cell>
          <cell r="O3">
            <v>394</v>
          </cell>
          <cell r="P3">
            <v>1063</v>
          </cell>
          <cell r="Q3">
            <v>835</v>
          </cell>
          <cell r="R3">
            <v>542</v>
          </cell>
          <cell r="S3">
            <v>556</v>
          </cell>
          <cell r="T3">
            <v>655</v>
          </cell>
          <cell r="U3">
            <v>322</v>
          </cell>
          <cell r="V3">
            <v>277</v>
          </cell>
        </row>
        <row r="4">
          <cell r="B4" t="str">
            <v>Japan</v>
          </cell>
          <cell r="C4">
            <v>224</v>
          </cell>
          <cell r="D4">
            <v>532</v>
          </cell>
          <cell r="E4">
            <v>679</v>
          </cell>
          <cell r="F4">
            <v>110</v>
          </cell>
          <cell r="G4">
            <v>35</v>
          </cell>
          <cell r="H4">
            <v>32</v>
          </cell>
          <cell r="I4">
            <v>37</v>
          </cell>
          <cell r="J4">
            <v>46</v>
          </cell>
          <cell r="K4">
            <v>41</v>
          </cell>
          <cell r="L4">
            <v>590</v>
          </cell>
          <cell r="M4">
            <v>33</v>
          </cell>
          <cell r="N4">
            <v>51</v>
          </cell>
          <cell r="O4">
            <v>402</v>
          </cell>
          <cell r="P4">
            <v>283</v>
          </cell>
          <cell r="Q4">
            <v>47</v>
          </cell>
          <cell r="R4">
            <v>54</v>
          </cell>
          <cell r="S4">
            <v>17</v>
          </cell>
          <cell r="T4">
            <v>25</v>
          </cell>
          <cell r="U4">
            <v>27</v>
          </cell>
          <cell r="V4">
            <v>44</v>
          </cell>
        </row>
        <row r="5">
          <cell r="B5" t="str">
            <v>United States</v>
          </cell>
          <cell r="C5">
            <v>72</v>
          </cell>
          <cell r="D5">
            <v>44</v>
          </cell>
          <cell r="E5">
            <v>34</v>
          </cell>
          <cell r="F5">
            <v>86</v>
          </cell>
          <cell r="G5">
            <v>171</v>
          </cell>
          <cell r="H5">
            <v>71</v>
          </cell>
          <cell r="I5">
            <v>55</v>
          </cell>
          <cell r="J5">
            <v>85</v>
          </cell>
          <cell r="K5">
            <v>268</v>
          </cell>
          <cell r="L5">
            <v>22</v>
          </cell>
          <cell r="M5">
            <v>81</v>
          </cell>
          <cell r="N5">
            <v>126</v>
          </cell>
          <cell r="O5">
            <v>122</v>
          </cell>
          <cell r="P5">
            <v>44</v>
          </cell>
          <cell r="Q5">
            <v>52</v>
          </cell>
          <cell r="R5">
            <v>67</v>
          </cell>
          <cell r="S5">
            <v>62</v>
          </cell>
          <cell r="T5">
            <v>66</v>
          </cell>
          <cell r="U5">
            <v>26</v>
          </cell>
          <cell r="V5">
            <v>11</v>
          </cell>
        </row>
        <row r="6">
          <cell r="B6" t="str">
            <v>Russia</v>
          </cell>
          <cell r="C6">
            <v>3563</v>
          </cell>
          <cell r="D6">
            <v>5780</v>
          </cell>
          <cell r="E6">
            <v>4030</v>
          </cell>
          <cell r="F6">
            <v>4595</v>
          </cell>
          <cell r="G6">
            <v>5405</v>
          </cell>
          <cell r="H6">
            <v>4949</v>
          </cell>
          <cell r="I6">
            <v>6237</v>
          </cell>
          <cell r="J6">
            <v>6178</v>
          </cell>
          <cell r="K6">
            <v>5690</v>
          </cell>
          <cell r="L6">
            <v>4077</v>
          </cell>
          <cell r="M6">
            <v>3479</v>
          </cell>
          <cell r="N6">
            <v>4240</v>
          </cell>
          <cell r="O6">
            <v>3996</v>
          </cell>
          <cell r="P6">
            <v>3946</v>
          </cell>
          <cell r="Q6">
            <v>4359</v>
          </cell>
          <cell r="R6">
            <v>5339</v>
          </cell>
          <cell r="S6">
            <v>5139</v>
          </cell>
          <cell r="T6">
            <v>4819</v>
          </cell>
          <cell r="U6">
            <v>5774</v>
          </cell>
          <cell r="V6">
            <v>4253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11</v>
          </cell>
          <cell r="M7">
            <v>53</v>
          </cell>
          <cell r="N7">
            <v>84</v>
          </cell>
          <cell r="O7">
            <v>41</v>
          </cell>
          <cell r="P7">
            <v>2</v>
          </cell>
          <cell r="Q7">
            <v>3</v>
          </cell>
          <cell r="R7">
            <v>0</v>
          </cell>
          <cell r="S7">
            <v>4</v>
          </cell>
          <cell r="V7">
            <v>78</v>
          </cell>
        </row>
        <row r="8">
          <cell r="B8" t="str">
            <v>Germany</v>
          </cell>
          <cell r="C8">
            <v>117</v>
          </cell>
          <cell r="D8">
            <v>75</v>
          </cell>
          <cell r="E8">
            <v>67</v>
          </cell>
          <cell r="F8">
            <v>57</v>
          </cell>
          <cell r="G8">
            <v>113</v>
          </cell>
          <cell r="H8">
            <v>83</v>
          </cell>
          <cell r="I8">
            <v>181</v>
          </cell>
          <cell r="J8">
            <v>145</v>
          </cell>
          <cell r="K8">
            <v>154</v>
          </cell>
          <cell r="L8">
            <v>86</v>
          </cell>
          <cell r="M8">
            <v>181</v>
          </cell>
          <cell r="N8">
            <v>178</v>
          </cell>
          <cell r="O8">
            <v>125</v>
          </cell>
          <cell r="P8">
            <v>137</v>
          </cell>
          <cell r="Q8">
            <v>116</v>
          </cell>
          <cell r="R8">
            <v>141</v>
          </cell>
          <cell r="S8">
            <v>145</v>
          </cell>
          <cell r="T8">
            <v>237</v>
          </cell>
          <cell r="U8">
            <v>194</v>
          </cell>
          <cell r="V8">
            <v>191</v>
          </cell>
        </row>
        <row r="9">
          <cell r="B9" t="str">
            <v>Türkiye</v>
          </cell>
          <cell r="C9">
            <v>0</v>
          </cell>
          <cell r="D9">
            <v>109</v>
          </cell>
          <cell r="E9">
            <v>16</v>
          </cell>
          <cell r="F9">
            <v>1</v>
          </cell>
          <cell r="G9">
            <v>49</v>
          </cell>
          <cell r="H9">
            <v>10</v>
          </cell>
          <cell r="I9">
            <v>1</v>
          </cell>
          <cell r="J9">
            <v>28</v>
          </cell>
          <cell r="K9">
            <v>10</v>
          </cell>
          <cell r="L9">
            <v>11</v>
          </cell>
          <cell r="M9">
            <v>8</v>
          </cell>
          <cell r="N9">
            <v>9</v>
          </cell>
          <cell r="O9">
            <v>8</v>
          </cell>
          <cell r="P9">
            <v>6</v>
          </cell>
          <cell r="Q9">
            <v>5</v>
          </cell>
          <cell r="R9">
            <v>5</v>
          </cell>
          <cell r="S9">
            <v>10</v>
          </cell>
          <cell r="T9">
            <v>5</v>
          </cell>
          <cell r="U9">
            <v>4</v>
          </cell>
          <cell r="V9">
            <v>2</v>
          </cell>
        </row>
        <row r="10">
          <cell r="B10" t="str">
            <v>Brazil</v>
          </cell>
          <cell r="C10">
            <v>3809</v>
          </cell>
          <cell r="D10">
            <v>4135</v>
          </cell>
          <cell r="E10">
            <v>4401</v>
          </cell>
          <cell r="F10">
            <v>4458</v>
          </cell>
          <cell r="G10">
            <v>6189</v>
          </cell>
          <cell r="H10">
            <v>7086</v>
          </cell>
          <cell r="I10">
            <v>6251</v>
          </cell>
          <cell r="J10">
            <v>5953</v>
          </cell>
          <cell r="K10">
            <v>6300</v>
          </cell>
          <cell r="L10">
            <v>3158</v>
          </cell>
          <cell r="M10">
            <v>2309</v>
          </cell>
          <cell r="N10">
            <v>3247</v>
          </cell>
          <cell r="O10">
            <v>3027</v>
          </cell>
          <cell r="P10">
            <v>2692</v>
          </cell>
          <cell r="Q10">
            <v>2588</v>
          </cell>
          <cell r="R10">
            <v>2752</v>
          </cell>
          <cell r="S10">
            <v>2179</v>
          </cell>
          <cell r="T10">
            <v>2282</v>
          </cell>
          <cell r="U10">
            <v>1913</v>
          </cell>
          <cell r="V10">
            <v>2865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101</v>
          </cell>
          <cell r="M11">
            <v>14</v>
          </cell>
          <cell r="N11">
            <v>36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7</v>
          </cell>
          <cell r="T11">
            <v>1</v>
          </cell>
          <cell r="U11">
            <v>0</v>
          </cell>
          <cell r="V11">
            <v>1</v>
          </cell>
        </row>
        <row r="12">
          <cell r="B12" t="str">
            <v>Italy</v>
          </cell>
          <cell r="C12">
            <v>27</v>
          </cell>
          <cell r="D12">
            <v>47</v>
          </cell>
          <cell r="E12">
            <v>59</v>
          </cell>
          <cell r="F12">
            <v>40</v>
          </cell>
          <cell r="G12">
            <v>41</v>
          </cell>
          <cell r="H12">
            <v>16</v>
          </cell>
          <cell r="I12">
            <v>22</v>
          </cell>
          <cell r="J12">
            <v>51</v>
          </cell>
          <cell r="K12">
            <v>36</v>
          </cell>
          <cell r="L12">
            <v>62</v>
          </cell>
          <cell r="M12">
            <v>38</v>
          </cell>
          <cell r="N12">
            <v>22</v>
          </cell>
          <cell r="O12">
            <v>52</v>
          </cell>
          <cell r="P12">
            <v>40</v>
          </cell>
          <cell r="Q12">
            <v>49</v>
          </cell>
          <cell r="R12">
            <v>59</v>
          </cell>
          <cell r="S12">
            <v>60</v>
          </cell>
          <cell r="T12">
            <v>48</v>
          </cell>
          <cell r="U12">
            <v>63</v>
          </cell>
          <cell r="V12">
            <v>54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545</v>
          </cell>
          <cell r="F13">
            <v>908</v>
          </cell>
          <cell r="G13">
            <v>1291</v>
          </cell>
          <cell r="H13">
            <v>879</v>
          </cell>
          <cell r="I13">
            <v>1250</v>
          </cell>
          <cell r="J13">
            <v>2055</v>
          </cell>
          <cell r="K13">
            <v>1472</v>
          </cell>
          <cell r="L13">
            <v>1370</v>
          </cell>
          <cell r="M13">
            <v>1481</v>
          </cell>
          <cell r="N13">
            <v>1774</v>
          </cell>
          <cell r="O13">
            <v>1966</v>
          </cell>
          <cell r="P13">
            <v>2261</v>
          </cell>
          <cell r="Q13">
            <v>2212</v>
          </cell>
          <cell r="R13">
            <v>2152</v>
          </cell>
          <cell r="S13">
            <v>2540</v>
          </cell>
          <cell r="T13">
            <v>2343</v>
          </cell>
          <cell r="U13">
            <v>3007</v>
          </cell>
          <cell r="V13">
            <v>2580</v>
          </cell>
        </row>
        <row r="14">
          <cell r="B14" t="str">
            <v>Mexico</v>
          </cell>
          <cell r="C14">
            <v>131</v>
          </cell>
          <cell r="D14">
            <v>131</v>
          </cell>
          <cell r="E14">
            <v>3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120</v>
          </cell>
          <cell r="K14">
            <v>27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148</v>
          </cell>
          <cell r="M15">
            <v>58</v>
          </cell>
          <cell r="N15">
            <v>9</v>
          </cell>
          <cell r="O15">
            <v>0</v>
          </cell>
          <cell r="P15">
            <v>0</v>
          </cell>
          <cell r="Q15">
            <v>74</v>
          </cell>
          <cell r="R15">
            <v>46</v>
          </cell>
          <cell r="S15">
            <v>71</v>
          </cell>
          <cell r="T15">
            <v>36</v>
          </cell>
          <cell r="U15">
            <v>7</v>
          </cell>
          <cell r="V15">
            <v>0</v>
          </cell>
        </row>
        <row r="16">
          <cell r="B16" t="str">
            <v>France</v>
          </cell>
          <cell r="C16">
            <v>1</v>
          </cell>
          <cell r="D16">
            <v>4</v>
          </cell>
          <cell r="E16">
            <v>3</v>
          </cell>
          <cell r="F16">
            <v>0</v>
          </cell>
          <cell r="G16">
            <v>1</v>
          </cell>
          <cell r="H16">
            <v>0</v>
          </cell>
          <cell r="I16">
            <v>114</v>
          </cell>
          <cell r="J16">
            <v>90</v>
          </cell>
          <cell r="K16">
            <v>88</v>
          </cell>
          <cell r="L16">
            <v>152</v>
          </cell>
          <cell r="M16">
            <v>52</v>
          </cell>
          <cell r="N16">
            <v>53</v>
          </cell>
          <cell r="O16">
            <v>44</v>
          </cell>
          <cell r="P16">
            <v>42</v>
          </cell>
          <cell r="Q16">
            <v>35</v>
          </cell>
          <cell r="R16">
            <v>34</v>
          </cell>
          <cell r="S16">
            <v>37</v>
          </cell>
          <cell r="T16">
            <v>49</v>
          </cell>
          <cell r="U16">
            <v>106</v>
          </cell>
          <cell r="V16">
            <v>126</v>
          </cell>
        </row>
        <row r="17">
          <cell r="B17" t="str">
            <v>Spain</v>
          </cell>
          <cell r="C17">
            <v>2</v>
          </cell>
          <cell r="D17">
            <v>3</v>
          </cell>
          <cell r="E17">
            <v>4</v>
          </cell>
          <cell r="F17">
            <v>3</v>
          </cell>
          <cell r="G17">
            <v>3</v>
          </cell>
          <cell r="H17">
            <v>13</v>
          </cell>
          <cell r="I17">
            <v>4</v>
          </cell>
          <cell r="J17">
            <v>12</v>
          </cell>
          <cell r="K17">
            <v>10</v>
          </cell>
          <cell r="L17">
            <v>5</v>
          </cell>
          <cell r="M17">
            <v>3</v>
          </cell>
          <cell r="N17">
            <v>6</v>
          </cell>
          <cell r="O17">
            <v>11</v>
          </cell>
          <cell r="P17">
            <v>17</v>
          </cell>
          <cell r="Q17">
            <v>9</v>
          </cell>
          <cell r="R17">
            <v>5</v>
          </cell>
          <cell r="S17">
            <v>14</v>
          </cell>
          <cell r="T17">
            <v>13</v>
          </cell>
          <cell r="U17">
            <v>14</v>
          </cell>
          <cell r="V17">
            <v>7</v>
          </cell>
        </row>
        <row r="18">
          <cell r="B18" t="str">
            <v>Canada</v>
          </cell>
          <cell r="C18">
            <v>109</v>
          </cell>
          <cell r="D18">
            <v>125</v>
          </cell>
          <cell r="E18">
            <v>111</v>
          </cell>
          <cell r="F18">
            <v>87</v>
          </cell>
          <cell r="G18">
            <v>95</v>
          </cell>
          <cell r="H18">
            <v>105</v>
          </cell>
          <cell r="I18">
            <v>101</v>
          </cell>
          <cell r="J18">
            <v>114</v>
          </cell>
          <cell r="K18">
            <v>183</v>
          </cell>
          <cell r="L18">
            <v>91</v>
          </cell>
          <cell r="M18">
            <v>142</v>
          </cell>
          <cell r="N18">
            <v>107</v>
          </cell>
          <cell r="O18">
            <v>148</v>
          </cell>
          <cell r="P18">
            <v>76</v>
          </cell>
          <cell r="Q18">
            <v>21</v>
          </cell>
          <cell r="R18">
            <v>16</v>
          </cell>
          <cell r="S18">
            <v>46</v>
          </cell>
          <cell r="T18">
            <v>40</v>
          </cell>
          <cell r="U18">
            <v>34</v>
          </cell>
          <cell r="V18">
            <v>55</v>
          </cell>
        </row>
        <row r="19">
          <cell r="B19" t="str">
            <v>Indonesia</v>
          </cell>
          <cell r="C19">
            <v>4</v>
          </cell>
          <cell r="D19">
            <v>0</v>
          </cell>
          <cell r="E19">
            <v>3</v>
          </cell>
          <cell r="F19">
            <v>18</v>
          </cell>
          <cell r="G19">
            <v>68</v>
          </cell>
          <cell r="H19">
            <v>89</v>
          </cell>
          <cell r="I19">
            <v>34</v>
          </cell>
          <cell r="J19">
            <v>0</v>
          </cell>
          <cell r="K19">
            <v>0</v>
          </cell>
          <cell r="L19">
            <v>94</v>
          </cell>
          <cell r="M19">
            <v>117</v>
          </cell>
          <cell r="N19">
            <v>0</v>
          </cell>
          <cell r="O19">
            <v>2</v>
          </cell>
          <cell r="P19">
            <v>63</v>
          </cell>
          <cell r="Q19">
            <v>286</v>
          </cell>
          <cell r="R19">
            <v>283</v>
          </cell>
          <cell r="S19">
            <v>569</v>
          </cell>
          <cell r="T19">
            <v>140</v>
          </cell>
          <cell r="U19">
            <v>56</v>
          </cell>
          <cell r="V19">
            <v>107</v>
          </cell>
        </row>
        <row r="20">
          <cell r="B20" t="str">
            <v>Poland</v>
          </cell>
          <cell r="C20">
            <v>0</v>
          </cell>
          <cell r="D20">
            <v>45</v>
          </cell>
          <cell r="E20">
            <v>45</v>
          </cell>
          <cell r="F20">
            <v>16</v>
          </cell>
          <cell r="G20">
            <v>56</v>
          </cell>
          <cell r="H20">
            <v>5</v>
          </cell>
          <cell r="I20">
            <v>19</v>
          </cell>
          <cell r="J20">
            <v>8</v>
          </cell>
          <cell r="K20">
            <v>5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76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0</v>
          </cell>
          <cell r="D23">
            <v>2</v>
          </cell>
          <cell r="E23">
            <v>0</v>
          </cell>
          <cell r="F23">
            <v>7</v>
          </cell>
          <cell r="G23">
            <v>7</v>
          </cell>
          <cell r="H23">
            <v>8</v>
          </cell>
          <cell r="I23">
            <v>6</v>
          </cell>
          <cell r="J23">
            <v>7</v>
          </cell>
          <cell r="K23">
            <v>6</v>
          </cell>
          <cell r="L23">
            <v>2</v>
          </cell>
          <cell r="M23">
            <v>4</v>
          </cell>
          <cell r="N23">
            <v>1</v>
          </cell>
          <cell r="O23">
            <v>0</v>
          </cell>
          <cell r="P23">
            <v>1</v>
          </cell>
          <cell r="Q23">
            <v>2</v>
          </cell>
          <cell r="R23">
            <v>2</v>
          </cell>
          <cell r="S23">
            <v>5</v>
          </cell>
          <cell r="T23">
            <v>3</v>
          </cell>
          <cell r="U23">
            <v>1</v>
          </cell>
          <cell r="V23">
            <v>0</v>
          </cell>
        </row>
        <row r="24">
          <cell r="B24" t="str">
            <v>Belgium</v>
          </cell>
          <cell r="C24">
            <v>181</v>
          </cell>
          <cell r="D24">
            <v>116</v>
          </cell>
          <cell r="E24">
            <v>173</v>
          </cell>
          <cell r="F24">
            <v>228</v>
          </cell>
          <cell r="G24">
            <v>232</v>
          </cell>
          <cell r="H24">
            <v>203</v>
          </cell>
          <cell r="I24">
            <v>224</v>
          </cell>
          <cell r="J24">
            <v>289</v>
          </cell>
          <cell r="K24">
            <v>294</v>
          </cell>
          <cell r="L24">
            <v>160</v>
          </cell>
          <cell r="M24">
            <v>254</v>
          </cell>
          <cell r="N24">
            <v>258</v>
          </cell>
          <cell r="O24">
            <v>236</v>
          </cell>
          <cell r="P24">
            <v>231</v>
          </cell>
          <cell r="Q24">
            <v>173</v>
          </cell>
          <cell r="R24">
            <v>144</v>
          </cell>
          <cell r="S24">
            <v>174</v>
          </cell>
          <cell r="T24">
            <v>165</v>
          </cell>
          <cell r="U24">
            <v>121</v>
          </cell>
          <cell r="V24">
            <v>84</v>
          </cell>
        </row>
        <row r="25">
          <cell r="B25" t="str">
            <v>United Kingdom</v>
          </cell>
          <cell r="C25">
            <v>1</v>
          </cell>
          <cell r="D25">
            <v>7</v>
          </cell>
          <cell r="E25">
            <v>3</v>
          </cell>
          <cell r="F25">
            <v>1</v>
          </cell>
          <cell r="G25">
            <v>1</v>
          </cell>
          <cell r="H25">
            <v>1</v>
          </cell>
          <cell r="I25">
            <v>5</v>
          </cell>
          <cell r="J25">
            <v>16</v>
          </cell>
          <cell r="K25">
            <v>3</v>
          </cell>
          <cell r="L25">
            <v>27</v>
          </cell>
          <cell r="M25">
            <v>5</v>
          </cell>
          <cell r="N25">
            <v>2</v>
          </cell>
          <cell r="O25">
            <v>4</v>
          </cell>
          <cell r="P25">
            <v>2</v>
          </cell>
          <cell r="Q25">
            <v>2</v>
          </cell>
          <cell r="R25">
            <v>3</v>
          </cell>
          <cell r="S25">
            <v>0</v>
          </cell>
          <cell r="T25">
            <v>5</v>
          </cell>
          <cell r="U25">
            <v>8</v>
          </cell>
          <cell r="V25">
            <v>6</v>
          </cell>
        </row>
        <row r="26">
          <cell r="B26" t="str">
            <v>Netherlands</v>
          </cell>
          <cell r="C26">
            <v>63</v>
          </cell>
          <cell r="D26">
            <v>84</v>
          </cell>
          <cell r="E26">
            <v>5</v>
          </cell>
          <cell r="F26">
            <v>33</v>
          </cell>
          <cell r="G26">
            <v>106</v>
          </cell>
          <cell r="H26">
            <v>160</v>
          </cell>
          <cell r="I26">
            <v>112</v>
          </cell>
          <cell r="J26">
            <v>198</v>
          </cell>
          <cell r="K26">
            <v>339</v>
          </cell>
          <cell r="L26">
            <v>170</v>
          </cell>
          <cell r="M26">
            <v>156</v>
          </cell>
          <cell r="N26">
            <v>191</v>
          </cell>
          <cell r="O26">
            <v>269</v>
          </cell>
          <cell r="P26">
            <v>113</v>
          </cell>
          <cell r="Q26">
            <v>172</v>
          </cell>
          <cell r="R26">
            <v>220</v>
          </cell>
          <cell r="S26">
            <v>271</v>
          </cell>
          <cell r="T26">
            <v>455</v>
          </cell>
          <cell r="U26">
            <v>552</v>
          </cell>
          <cell r="V26">
            <v>523</v>
          </cell>
        </row>
        <row r="27">
          <cell r="B27" t="str">
            <v>Australia</v>
          </cell>
          <cell r="C27">
            <v>3</v>
          </cell>
          <cell r="D27">
            <v>0</v>
          </cell>
          <cell r="E27">
            <v>0</v>
          </cell>
          <cell r="F27">
            <v>1</v>
          </cell>
          <cell r="G27">
            <v>0</v>
          </cell>
          <cell r="H27">
            <v>0</v>
          </cell>
          <cell r="I27">
            <v>67</v>
          </cell>
          <cell r="J27">
            <v>96</v>
          </cell>
          <cell r="K27">
            <v>81</v>
          </cell>
          <cell r="L27">
            <v>104</v>
          </cell>
          <cell r="M27">
            <v>3</v>
          </cell>
          <cell r="N27">
            <v>1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982</v>
          </cell>
          <cell r="D28">
            <v>378</v>
          </cell>
          <cell r="E28">
            <v>433</v>
          </cell>
          <cell r="F28">
            <v>462</v>
          </cell>
          <cell r="G28">
            <v>458</v>
          </cell>
          <cell r="H28">
            <v>686</v>
          </cell>
          <cell r="I28">
            <v>536</v>
          </cell>
          <cell r="J28">
            <v>580</v>
          </cell>
          <cell r="K28">
            <v>558</v>
          </cell>
          <cell r="L28">
            <v>577</v>
          </cell>
          <cell r="M28">
            <v>624</v>
          </cell>
          <cell r="N28">
            <v>595</v>
          </cell>
          <cell r="O28">
            <v>614</v>
          </cell>
          <cell r="P28">
            <v>632</v>
          </cell>
          <cell r="Q28">
            <v>740</v>
          </cell>
          <cell r="R28">
            <v>434</v>
          </cell>
          <cell r="S28">
            <v>311</v>
          </cell>
          <cell r="T28">
            <v>544</v>
          </cell>
          <cell r="U28">
            <v>625</v>
          </cell>
          <cell r="V28">
            <v>534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79</v>
          </cell>
          <cell r="G29">
            <v>54</v>
          </cell>
          <cell r="H29">
            <v>6</v>
          </cell>
          <cell r="I29">
            <v>3</v>
          </cell>
          <cell r="J29">
            <v>1</v>
          </cell>
          <cell r="K29">
            <v>1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16</v>
          </cell>
          <cell r="D30">
            <v>13</v>
          </cell>
          <cell r="E30">
            <v>17</v>
          </cell>
          <cell r="F30">
            <v>19</v>
          </cell>
          <cell r="G30">
            <v>24</v>
          </cell>
          <cell r="H30">
            <v>25</v>
          </cell>
          <cell r="I30">
            <v>100</v>
          </cell>
          <cell r="J30">
            <v>2</v>
          </cell>
          <cell r="K30">
            <v>23</v>
          </cell>
          <cell r="L30">
            <v>1</v>
          </cell>
          <cell r="M30">
            <v>0</v>
          </cell>
          <cell r="N30">
            <v>0</v>
          </cell>
          <cell r="O30">
            <v>1</v>
          </cell>
          <cell r="P30">
            <v>2</v>
          </cell>
          <cell r="Q30">
            <v>1</v>
          </cell>
          <cell r="R30">
            <v>1</v>
          </cell>
          <cell r="S30">
            <v>2</v>
          </cell>
          <cell r="T30">
            <v>1</v>
          </cell>
          <cell r="U30">
            <v>1</v>
          </cell>
          <cell r="V30">
            <v>0</v>
          </cell>
        </row>
        <row r="31">
          <cell r="B31" t="str">
            <v>Sweden</v>
          </cell>
          <cell r="C31">
            <v>28</v>
          </cell>
          <cell r="D31">
            <v>35</v>
          </cell>
          <cell r="E31">
            <v>30</v>
          </cell>
          <cell r="F31">
            <v>118</v>
          </cell>
          <cell r="G31">
            <v>117</v>
          </cell>
          <cell r="H31">
            <v>99</v>
          </cell>
          <cell r="I31">
            <v>146</v>
          </cell>
          <cell r="J31">
            <v>153</v>
          </cell>
          <cell r="K31">
            <v>63</v>
          </cell>
          <cell r="L31">
            <v>141</v>
          </cell>
          <cell r="M31">
            <v>146</v>
          </cell>
          <cell r="N31">
            <v>111</v>
          </cell>
          <cell r="O31">
            <v>88</v>
          </cell>
          <cell r="P31">
            <v>35</v>
          </cell>
          <cell r="Q31">
            <v>67</v>
          </cell>
          <cell r="R31">
            <v>77</v>
          </cell>
          <cell r="S31">
            <v>90</v>
          </cell>
          <cell r="T31">
            <v>89</v>
          </cell>
          <cell r="U31">
            <v>0</v>
          </cell>
          <cell r="V31">
            <v>0</v>
          </cell>
        </row>
        <row r="32">
          <cell r="B32" t="str">
            <v>World</v>
          </cell>
        </row>
      </sheetData>
      <sheetData sheetId="9">
        <row r="2">
          <cell r="B2" t="str">
            <v>China</v>
          </cell>
          <cell r="C2">
            <v>18</v>
          </cell>
          <cell r="D2">
            <v>480</v>
          </cell>
          <cell r="E2">
            <v>648</v>
          </cell>
          <cell r="F2">
            <v>513</v>
          </cell>
          <cell r="G2">
            <v>815</v>
          </cell>
          <cell r="H2">
            <v>270</v>
          </cell>
          <cell r="I2">
            <v>170</v>
          </cell>
          <cell r="J2">
            <v>695</v>
          </cell>
          <cell r="K2">
            <v>356</v>
          </cell>
          <cell r="L2">
            <v>3616</v>
          </cell>
          <cell r="M2">
            <v>873</v>
          </cell>
          <cell r="N2">
            <v>971</v>
          </cell>
          <cell r="O2">
            <v>581</v>
          </cell>
          <cell r="P2">
            <v>298</v>
          </cell>
          <cell r="Q2">
            <v>193</v>
          </cell>
          <cell r="R2">
            <v>168</v>
          </cell>
          <cell r="S2">
            <v>190</v>
          </cell>
          <cell r="T2">
            <v>166</v>
          </cell>
          <cell r="U2">
            <v>93</v>
          </cell>
          <cell r="V2">
            <v>1000</v>
          </cell>
        </row>
        <row r="3">
          <cell r="B3" t="str">
            <v>India</v>
          </cell>
          <cell r="C3">
            <v>2</v>
          </cell>
          <cell r="D3">
            <v>1</v>
          </cell>
          <cell r="E3">
            <v>1</v>
          </cell>
          <cell r="F3">
            <v>3</v>
          </cell>
          <cell r="G3">
            <v>10</v>
          </cell>
          <cell r="H3">
            <v>7</v>
          </cell>
          <cell r="I3">
            <v>4</v>
          </cell>
          <cell r="J3">
            <v>20</v>
          </cell>
          <cell r="K3">
            <v>27</v>
          </cell>
          <cell r="L3">
            <v>8</v>
          </cell>
          <cell r="M3">
            <v>256</v>
          </cell>
          <cell r="N3">
            <v>11</v>
          </cell>
          <cell r="O3">
            <v>12</v>
          </cell>
          <cell r="P3">
            <v>46</v>
          </cell>
          <cell r="Q3">
            <v>27</v>
          </cell>
          <cell r="R3">
            <v>35</v>
          </cell>
          <cell r="S3">
            <v>38</v>
          </cell>
          <cell r="T3">
            <v>27</v>
          </cell>
          <cell r="U3">
            <v>20</v>
          </cell>
          <cell r="V3">
            <v>20</v>
          </cell>
        </row>
        <row r="4">
          <cell r="B4" t="str">
            <v>Japan</v>
          </cell>
          <cell r="C4">
            <v>851</v>
          </cell>
          <cell r="D4">
            <v>181</v>
          </cell>
          <cell r="E4">
            <v>185</v>
          </cell>
          <cell r="F4">
            <v>559</v>
          </cell>
          <cell r="G4">
            <v>599</v>
          </cell>
          <cell r="H4">
            <v>1039</v>
          </cell>
          <cell r="I4">
            <v>1425</v>
          </cell>
          <cell r="J4">
            <v>1309</v>
          </cell>
          <cell r="K4">
            <v>879</v>
          </cell>
          <cell r="L4">
            <v>293</v>
          </cell>
          <cell r="M4">
            <v>354</v>
          </cell>
          <cell r="N4">
            <v>322</v>
          </cell>
          <cell r="O4">
            <v>113</v>
          </cell>
          <cell r="P4">
            <v>121</v>
          </cell>
          <cell r="Q4">
            <v>167</v>
          </cell>
          <cell r="R4">
            <v>99</v>
          </cell>
          <cell r="S4">
            <v>86</v>
          </cell>
          <cell r="T4">
            <v>94</v>
          </cell>
          <cell r="U4">
            <v>78</v>
          </cell>
          <cell r="V4">
            <v>164</v>
          </cell>
        </row>
        <row r="5">
          <cell r="B5" t="str">
            <v>United States</v>
          </cell>
          <cell r="C5">
            <v>4970</v>
          </cell>
          <cell r="D5">
            <v>4373</v>
          </cell>
          <cell r="E5">
            <v>4623</v>
          </cell>
          <cell r="F5">
            <v>3891</v>
          </cell>
          <cell r="G5">
            <v>6218</v>
          </cell>
          <cell r="H5">
            <v>6029</v>
          </cell>
          <cell r="I5">
            <v>6731</v>
          </cell>
          <cell r="J5">
            <v>5219</v>
          </cell>
          <cell r="K5">
            <v>4978</v>
          </cell>
          <cell r="L5">
            <v>2424</v>
          </cell>
          <cell r="M5">
            <v>3471</v>
          </cell>
          <cell r="N5">
            <v>4190</v>
          </cell>
          <cell r="O5">
            <v>4270</v>
          </cell>
          <cell r="P5">
            <v>4118</v>
          </cell>
          <cell r="Q5">
            <v>4603</v>
          </cell>
          <cell r="R5">
            <v>4534</v>
          </cell>
          <cell r="S5">
            <v>3866</v>
          </cell>
          <cell r="T5">
            <v>5127</v>
          </cell>
          <cell r="U5">
            <v>6017</v>
          </cell>
          <cell r="V5">
            <v>5005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</row>
        <row r="7">
          <cell r="B7" t="str">
            <v>South Korea</v>
          </cell>
          <cell r="C7">
            <v>2272</v>
          </cell>
          <cell r="D7">
            <v>1446</v>
          </cell>
          <cell r="E7">
            <v>1365</v>
          </cell>
          <cell r="F7">
            <v>1575</v>
          </cell>
          <cell r="G7">
            <v>1751</v>
          </cell>
          <cell r="H7">
            <v>1508</v>
          </cell>
          <cell r="I7">
            <v>850</v>
          </cell>
          <cell r="J7">
            <v>1166</v>
          </cell>
          <cell r="K7">
            <v>1217</v>
          </cell>
          <cell r="L7">
            <v>754</v>
          </cell>
          <cell r="M7">
            <v>1031</v>
          </cell>
          <cell r="N7">
            <v>925</v>
          </cell>
          <cell r="O7">
            <v>833</v>
          </cell>
          <cell r="P7">
            <v>987</v>
          </cell>
          <cell r="Q7">
            <v>898</v>
          </cell>
          <cell r="R7">
            <v>413</v>
          </cell>
          <cell r="S7">
            <v>337</v>
          </cell>
          <cell r="T7">
            <v>245</v>
          </cell>
          <cell r="U7">
            <v>168</v>
          </cell>
          <cell r="V7">
            <v>169</v>
          </cell>
        </row>
        <row r="8">
          <cell r="B8" t="str">
            <v>Germany</v>
          </cell>
          <cell r="C8">
            <v>257</v>
          </cell>
          <cell r="D8">
            <v>281</v>
          </cell>
          <cell r="E8">
            <v>230</v>
          </cell>
          <cell r="F8">
            <v>221</v>
          </cell>
          <cell r="G8">
            <v>342</v>
          </cell>
          <cell r="H8">
            <v>320</v>
          </cell>
          <cell r="I8">
            <v>423</v>
          </cell>
          <cell r="J8">
            <v>655</v>
          </cell>
          <cell r="K8">
            <v>713</v>
          </cell>
          <cell r="L8">
            <v>402</v>
          </cell>
          <cell r="M8">
            <v>421</v>
          </cell>
          <cell r="N8">
            <v>506</v>
          </cell>
          <cell r="O8">
            <v>585</v>
          </cell>
          <cell r="P8">
            <v>448</v>
          </cell>
          <cell r="Q8">
            <v>460</v>
          </cell>
          <cell r="R8">
            <v>547</v>
          </cell>
          <cell r="S8">
            <v>593</v>
          </cell>
          <cell r="T8">
            <v>438</v>
          </cell>
          <cell r="U8">
            <v>465</v>
          </cell>
          <cell r="V8">
            <v>428</v>
          </cell>
        </row>
        <row r="9">
          <cell r="B9" t="str">
            <v>Türkiye</v>
          </cell>
          <cell r="C9">
            <v>297</v>
          </cell>
          <cell r="D9">
            <v>208</v>
          </cell>
          <cell r="E9">
            <v>259</v>
          </cell>
          <cell r="F9">
            <v>642</v>
          </cell>
          <cell r="G9">
            <v>287</v>
          </cell>
          <cell r="H9">
            <v>409</v>
          </cell>
          <cell r="I9">
            <v>338</v>
          </cell>
          <cell r="J9">
            <v>724</v>
          </cell>
          <cell r="K9">
            <v>803</v>
          </cell>
          <cell r="L9">
            <v>772</v>
          </cell>
          <cell r="M9">
            <v>565</v>
          </cell>
          <cell r="N9">
            <v>1138</v>
          </cell>
          <cell r="O9">
            <v>1377</v>
          </cell>
          <cell r="P9">
            <v>968</v>
          </cell>
          <cell r="Q9">
            <v>913</v>
          </cell>
          <cell r="R9">
            <v>1172</v>
          </cell>
          <cell r="S9">
            <v>1101</v>
          </cell>
          <cell r="T9">
            <v>1012</v>
          </cell>
          <cell r="U9">
            <v>1303</v>
          </cell>
          <cell r="V9">
            <v>1232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43</v>
          </cell>
          <cell r="M11">
            <v>1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1104</v>
          </cell>
          <cell r="D12">
            <v>1308</v>
          </cell>
          <cell r="E12">
            <v>1121</v>
          </cell>
          <cell r="F12">
            <v>1210</v>
          </cell>
          <cell r="G12">
            <v>1304</v>
          </cell>
          <cell r="H12">
            <v>1729</v>
          </cell>
          <cell r="I12">
            <v>1791</v>
          </cell>
          <cell r="J12">
            <v>2235</v>
          </cell>
          <cell r="K12">
            <v>2238</v>
          </cell>
          <cell r="L12">
            <v>897</v>
          </cell>
          <cell r="M12">
            <v>992</v>
          </cell>
          <cell r="N12">
            <v>1288</v>
          </cell>
          <cell r="O12">
            <v>1107</v>
          </cell>
          <cell r="P12">
            <v>1481</v>
          </cell>
          <cell r="Q12">
            <v>1690</v>
          </cell>
          <cell r="R12">
            <v>1671</v>
          </cell>
          <cell r="S12">
            <v>1600</v>
          </cell>
          <cell r="T12">
            <v>1656</v>
          </cell>
          <cell r="U12">
            <v>1701</v>
          </cell>
          <cell r="V12">
            <v>1412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905</v>
          </cell>
          <cell r="G13">
            <v>225</v>
          </cell>
          <cell r="H13">
            <v>195</v>
          </cell>
          <cell r="I13">
            <v>552</v>
          </cell>
          <cell r="J13">
            <v>175</v>
          </cell>
          <cell r="K13">
            <v>129</v>
          </cell>
          <cell r="L13">
            <v>12</v>
          </cell>
          <cell r="M13">
            <v>65</v>
          </cell>
          <cell r="N13">
            <v>44</v>
          </cell>
          <cell r="O13">
            <v>34</v>
          </cell>
          <cell r="P13">
            <v>13</v>
          </cell>
          <cell r="Q13">
            <v>7</v>
          </cell>
          <cell r="R13">
            <v>3</v>
          </cell>
          <cell r="S13">
            <v>2</v>
          </cell>
          <cell r="T13">
            <v>2</v>
          </cell>
          <cell r="U13">
            <v>1</v>
          </cell>
          <cell r="V13">
            <v>1</v>
          </cell>
        </row>
        <row r="14">
          <cell r="B14" t="str">
            <v>Mexico</v>
          </cell>
          <cell r="C14">
            <v>1387</v>
          </cell>
          <cell r="D14">
            <v>965</v>
          </cell>
          <cell r="E14">
            <v>1088</v>
          </cell>
          <cell r="F14">
            <v>619</v>
          </cell>
          <cell r="G14">
            <v>717</v>
          </cell>
          <cell r="H14">
            <v>677</v>
          </cell>
          <cell r="I14">
            <v>767</v>
          </cell>
          <cell r="J14">
            <v>340</v>
          </cell>
          <cell r="K14">
            <v>298</v>
          </cell>
          <cell r="L14">
            <v>135</v>
          </cell>
          <cell r="M14">
            <v>168</v>
          </cell>
          <cell r="N14">
            <v>208</v>
          </cell>
          <cell r="O14">
            <v>166</v>
          </cell>
          <cell r="P14">
            <v>284</v>
          </cell>
          <cell r="Q14">
            <v>323</v>
          </cell>
          <cell r="R14">
            <v>838</v>
          </cell>
          <cell r="S14">
            <v>551</v>
          </cell>
          <cell r="T14">
            <v>236</v>
          </cell>
          <cell r="U14">
            <v>390</v>
          </cell>
          <cell r="V14">
            <v>345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2</v>
          </cell>
          <cell r="G15">
            <v>23</v>
          </cell>
          <cell r="H15">
            <v>14</v>
          </cell>
          <cell r="I15">
            <v>11</v>
          </cell>
          <cell r="J15">
            <v>28</v>
          </cell>
          <cell r="K15">
            <v>17</v>
          </cell>
          <cell r="L15">
            <v>148</v>
          </cell>
          <cell r="M15">
            <v>35</v>
          </cell>
          <cell r="N15">
            <v>49</v>
          </cell>
          <cell r="O15">
            <v>38</v>
          </cell>
          <cell r="P15">
            <v>47</v>
          </cell>
          <cell r="Q15">
            <v>17</v>
          </cell>
          <cell r="R15">
            <v>33</v>
          </cell>
          <cell r="S15">
            <v>74</v>
          </cell>
          <cell r="T15">
            <v>60</v>
          </cell>
          <cell r="U15">
            <v>104</v>
          </cell>
          <cell r="V15">
            <v>95</v>
          </cell>
        </row>
        <row r="16">
          <cell r="B16" t="str">
            <v>France</v>
          </cell>
          <cell r="C16">
            <v>297</v>
          </cell>
          <cell r="D16">
            <v>236</v>
          </cell>
          <cell r="E16">
            <v>227</v>
          </cell>
          <cell r="F16">
            <v>252</v>
          </cell>
          <cell r="G16">
            <v>238</v>
          </cell>
          <cell r="H16">
            <v>249</v>
          </cell>
          <cell r="I16">
            <v>184</v>
          </cell>
          <cell r="J16">
            <v>192</v>
          </cell>
          <cell r="K16">
            <v>205</v>
          </cell>
          <cell r="L16">
            <v>113</v>
          </cell>
          <cell r="M16">
            <v>133</v>
          </cell>
          <cell r="N16">
            <v>156</v>
          </cell>
          <cell r="O16">
            <v>132</v>
          </cell>
          <cell r="P16">
            <v>186</v>
          </cell>
          <cell r="Q16">
            <v>149</v>
          </cell>
          <cell r="R16">
            <v>150</v>
          </cell>
          <cell r="S16">
            <v>143</v>
          </cell>
          <cell r="T16">
            <v>135</v>
          </cell>
          <cell r="U16">
            <v>159</v>
          </cell>
          <cell r="V16">
            <v>151</v>
          </cell>
        </row>
        <row r="17">
          <cell r="B17" t="str">
            <v>Spain</v>
          </cell>
          <cell r="C17">
            <v>388</v>
          </cell>
          <cell r="D17">
            <v>322</v>
          </cell>
          <cell r="E17">
            <v>397</v>
          </cell>
          <cell r="F17">
            <v>435</v>
          </cell>
          <cell r="G17">
            <v>594</v>
          </cell>
          <cell r="H17">
            <v>806</v>
          </cell>
          <cell r="I17">
            <v>793</v>
          </cell>
          <cell r="J17">
            <v>653</v>
          </cell>
          <cell r="K17">
            <v>688</v>
          </cell>
          <cell r="L17">
            <v>381</v>
          </cell>
          <cell r="M17">
            <v>443</v>
          </cell>
          <cell r="N17">
            <v>316</v>
          </cell>
          <cell r="O17">
            <v>274</v>
          </cell>
          <cell r="P17">
            <v>219</v>
          </cell>
          <cell r="Q17">
            <v>276</v>
          </cell>
          <cell r="R17">
            <v>247</v>
          </cell>
          <cell r="S17">
            <v>221</v>
          </cell>
          <cell r="T17">
            <v>197</v>
          </cell>
          <cell r="U17">
            <v>232</v>
          </cell>
          <cell r="V17">
            <v>266</v>
          </cell>
        </row>
        <row r="18">
          <cell r="B18" t="str">
            <v>Canada</v>
          </cell>
          <cell r="C18">
            <v>68</v>
          </cell>
          <cell r="D18">
            <v>98</v>
          </cell>
          <cell r="E18">
            <v>55</v>
          </cell>
          <cell r="F18">
            <v>62</v>
          </cell>
          <cell r="G18">
            <v>62</v>
          </cell>
          <cell r="H18">
            <v>100</v>
          </cell>
          <cell r="I18">
            <v>46</v>
          </cell>
          <cell r="J18">
            <v>35</v>
          </cell>
          <cell r="K18">
            <v>57</v>
          </cell>
          <cell r="L18">
            <v>16</v>
          </cell>
          <cell r="M18">
            <v>23</v>
          </cell>
          <cell r="N18">
            <v>26</v>
          </cell>
          <cell r="O18">
            <v>38</v>
          </cell>
          <cell r="P18">
            <v>28</v>
          </cell>
          <cell r="Q18">
            <v>56</v>
          </cell>
          <cell r="R18">
            <v>57</v>
          </cell>
          <cell r="S18">
            <v>36</v>
          </cell>
          <cell r="T18">
            <v>61</v>
          </cell>
          <cell r="U18">
            <v>41</v>
          </cell>
          <cell r="V18">
            <v>22</v>
          </cell>
        </row>
        <row r="19">
          <cell r="B19" t="str">
            <v>Indonesia</v>
          </cell>
          <cell r="C19">
            <v>159</v>
          </cell>
          <cell r="D19">
            <v>63</v>
          </cell>
          <cell r="E19">
            <v>70</v>
          </cell>
          <cell r="F19">
            <v>232</v>
          </cell>
          <cell r="G19">
            <v>280</v>
          </cell>
          <cell r="H19">
            <v>125</v>
          </cell>
          <cell r="I19">
            <v>17</v>
          </cell>
          <cell r="J19">
            <v>15</v>
          </cell>
          <cell r="K19">
            <v>161</v>
          </cell>
          <cell r="L19">
            <v>85</v>
          </cell>
          <cell r="M19">
            <v>47</v>
          </cell>
          <cell r="N19">
            <v>54</v>
          </cell>
          <cell r="O19">
            <v>183</v>
          </cell>
          <cell r="P19">
            <v>263</v>
          </cell>
          <cell r="Q19">
            <v>23</v>
          </cell>
          <cell r="R19">
            <v>9</v>
          </cell>
          <cell r="S19">
            <v>19</v>
          </cell>
          <cell r="T19">
            <v>79</v>
          </cell>
          <cell r="U19">
            <v>113</v>
          </cell>
          <cell r="V19">
            <v>59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220</v>
          </cell>
          <cell r="F20">
            <v>0</v>
          </cell>
          <cell r="G20">
            <v>152</v>
          </cell>
          <cell r="H20">
            <v>239</v>
          </cell>
          <cell r="I20">
            <v>221</v>
          </cell>
          <cell r="J20">
            <v>228</v>
          </cell>
          <cell r="K20">
            <v>237</v>
          </cell>
          <cell r="L20">
            <v>149</v>
          </cell>
          <cell r="M20">
            <v>167</v>
          </cell>
          <cell r="N20">
            <v>227</v>
          </cell>
          <cell r="O20">
            <v>193</v>
          </cell>
          <cell r="P20">
            <v>157</v>
          </cell>
          <cell r="Q20">
            <v>173</v>
          </cell>
          <cell r="R20">
            <v>237</v>
          </cell>
          <cell r="S20">
            <v>216</v>
          </cell>
          <cell r="T20">
            <v>239</v>
          </cell>
          <cell r="U20">
            <v>281</v>
          </cell>
          <cell r="V20">
            <v>222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35</v>
          </cell>
          <cell r="M21">
            <v>35</v>
          </cell>
          <cell r="N21">
            <v>21</v>
          </cell>
          <cell r="O21">
            <v>1</v>
          </cell>
          <cell r="P21">
            <v>59</v>
          </cell>
          <cell r="Q21">
            <v>113</v>
          </cell>
          <cell r="R21">
            <v>177</v>
          </cell>
          <cell r="S21">
            <v>72</v>
          </cell>
          <cell r="T21">
            <v>10</v>
          </cell>
          <cell r="U21">
            <v>10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45</v>
          </cell>
          <cell r="G22">
            <v>123</v>
          </cell>
          <cell r="H22">
            <v>99</v>
          </cell>
          <cell r="I22">
            <v>26</v>
          </cell>
          <cell r="J22">
            <v>8</v>
          </cell>
          <cell r="K22">
            <v>0</v>
          </cell>
          <cell r="L22">
            <v>71</v>
          </cell>
          <cell r="M22">
            <v>9</v>
          </cell>
          <cell r="N22">
            <v>0</v>
          </cell>
          <cell r="O22">
            <v>27</v>
          </cell>
          <cell r="P22">
            <v>77</v>
          </cell>
          <cell r="Q22">
            <v>128</v>
          </cell>
          <cell r="R22">
            <v>36</v>
          </cell>
          <cell r="S22">
            <v>603</v>
          </cell>
          <cell r="T22">
            <v>83</v>
          </cell>
          <cell r="U22">
            <v>62</v>
          </cell>
          <cell r="V22">
            <v>214</v>
          </cell>
        </row>
        <row r="23">
          <cell r="B23" t="str">
            <v>Austria</v>
          </cell>
          <cell r="C23">
            <v>30</v>
          </cell>
          <cell r="D23">
            <v>34</v>
          </cell>
          <cell r="E23">
            <v>30</v>
          </cell>
          <cell r="F23">
            <v>36</v>
          </cell>
          <cell r="G23">
            <v>66</v>
          </cell>
          <cell r="H23">
            <v>52</v>
          </cell>
          <cell r="I23">
            <v>40</v>
          </cell>
          <cell r="J23">
            <v>65</v>
          </cell>
          <cell r="K23">
            <v>44</v>
          </cell>
          <cell r="L23">
            <v>29</v>
          </cell>
          <cell r="M23">
            <v>25</v>
          </cell>
          <cell r="N23">
            <v>31</v>
          </cell>
          <cell r="O23">
            <v>19</v>
          </cell>
          <cell r="P23">
            <v>21</v>
          </cell>
          <cell r="Q23">
            <v>18</v>
          </cell>
          <cell r="R23">
            <v>62</v>
          </cell>
          <cell r="S23">
            <v>76</v>
          </cell>
          <cell r="T23">
            <v>17</v>
          </cell>
          <cell r="U23">
            <v>16</v>
          </cell>
          <cell r="V23">
            <v>23</v>
          </cell>
        </row>
        <row r="24">
          <cell r="B24" t="str">
            <v>Belgium</v>
          </cell>
          <cell r="C24">
            <v>334</v>
          </cell>
          <cell r="D24">
            <v>234</v>
          </cell>
          <cell r="E24">
            <v>271</v>
          </cell>
          <cell r="F24">
            <v>293</v>
          </cell>
          <cell r="G24">
            <v>374</v>
          </cell>
          <cell r="H24">
            <v>332</v>
          </cell>
          <cell r="I24">
            <v>552</v>
          </cell>
          <cell r="J24">
            <v>589</v>
          </cell>
          <cell r="K24">
            <v>503</v>
          </cell>
          <cell r="L24">
            <v>282</v>
          </cell>
          <cell r="M24">
            <v>357</v>
          </cell>
          <cell r="N24">
            <v>318</v>
          </cell>
          <cell r="O24">
            <v>286</v>
          </cell>
          <cell r="P24">
            <v>279</v>
          </cell>
          <cell r="Q24">
            <v>232</v>
          </cell>
          <cell r="R24">
            <v>182</v>
          </cell>
          <cell r="S24">
            <v>201</v>
          </cell>
          <cell r="T24">
            <v>215</v>
          </cell>
          <cell r="U24">
            <v>253</v>
          </cell>
          <cell r="V24">
            <v>253</v>
          </cell>
        </row>
        <row r="25">
          <cell r="B25" t="str">
            <v>United Kingdom</v>
          </cell>
          <cell r="C25">
            <v>134</v>
          </cell>
          <cell r="D25">
            <v>160</v>
          </cell>
          <cell r="E25">
            <v>128</v>
          </cell>
          <cell r="F25">
            <v>117</v>
          </cell>
          <cell r="G25">
            <v>104</v>
          </cell>
          <cell r="H25">
            <v>102</v>
          </cell>
          <cell r="I25">
            <v>82</v>
          </cell>
          <cell r="J25">
            <v>90</v>
          </cell>
          <cell r="K25">
            <v>62</v>
          </cell>
          <cell r="L25">
            <v>20</v>
          </cell>
          <cell r="M25">
            <v>41</v>
          </cell>
          <cell r="N25">
            <v>69</v>
          </cell>
          <cell r="O25">
            <v>59</v>
          </cell>
          <cell r="P25">
            <v>38</v>
          </cell>
          <cell r="Q25">
            <v>53</v>
          </cell>
          <cell r="R25">
            <v>47</v>
          </cell>
          <cell r="S25">
            <v>33</v>
          </cell>
          <cell r="T25">
            <v>50</v>
          </cell>
          <cell r="U25">
            <v>37</v>
          </cell>
          <cell r="V25">
            <v>50</v>
          </cell>
        </row>
        <row r="26">
          <cell r="B26" t="str">
            <v>Netherlands</v>
          </cell>
          <cell r="C26">
            <v>128</v>
          </cell>
          <cell r="D26">
            <v>135</v>
          </cell>
          <cell r="E26">
            <v>144</v>
          </cell>
          <cell r="F26">
            <v>117</v>
          </cell>
          <cell r="G26">
            <v>359</v>
          </cell>
          <cell r="H26">
            <v>493</v>
          </cell>
          <cell r="I26">
            <v>331</v>
          </cell>
          <cell r="J26">
            <v>403</v>
          </cell>
          <cell r="K26">
            <v>381</v>
          </cell>
          <cell r="L26">
            <v>184</v>
          </cell>
          <cell r="M26">
            <v>223</v>
          </cell>
          <cell r="N26">
            <v>335</v>
          </cell>
          <cell r="O26">
            <v>320</v>
          </cell>
          <cell r="P26">
            <v>243</v>
          </cell>
          <cell r="Q26">
            <v>424</v>
          </cell>
          <cell r="R26">
            <v>401</v>
          </cell>
          <cell r="S26">
            <v>475</v>
          </cell>
          <cell r="T26">
            <v>501</v>
          </cell>
          <cell r="U26">
            <v>570</v>
          </cell>
          <cell r="V26">
            <v>554</v>
          </cell>
        </row>
        <row r="27">
          <cell r="B27" t="str">
            <v>Australia</v>
          </cell>
          <cell r="C27">
            <v>6</v>
          </cell>
          <cell r="D27">
            <v>6</v>
          </cell>
          <cell r="E27">
            <v>10</v>
          </cell>
          <cell r="F27">
            <v>14</v>
          </cell>
          <cell r="G27">
            <v>157</v>
          </cell>
          <cell r="H27">
            <v>309</v>
          </cell>
          <cell r="I27">
            <v>196</v>
          </cell>
          <cell r="J27">
            <v>76</v>
          </cell>
          <cell r="K27">
            <v>143</v>
          </cell>
          <cell r="L27">
            <v>11</v>
          </cell>
          <cell r="M27">
            <v>12</v>
          </cell>
          <cell r="N27">
            <v>11</v>
          </cell>
          <cell r="O27">
            <v>7</v>
          </cell>
          <cell r="P27">
            <v>10</v>
          </cell>
          <cell r="Q27">
            <v>13</v>
          </cell>
          <cell r="R27">
            <v>12</v>
          </cell>
          <cell r="S27">
            <v>11</v>
          </cell>
          <cell r="T27">
            <v>17</v>
          </cell>
          <cell r="U27">
            <v>13</v>
          </cell>
          <cell r="V27">
            <v>21</v>
          </cell>
        </row>
        <row r="28">
          <cell r="B28" t="str">
            <v>South Africa</v>
          </cell>
          <cell r="C28">
            <v>18</v>
          </cell>
          <cell r="D28">
            <v>5</v>
          </cell>
          <cell r="E28">
            <v>0</v>
          </cell>
          <cell r="F28">
            <v>0</v>
          </cell>
          <cell r="G28">
            <v>2</v>
          </cell>
          <cell r="H28">
            <v>1</v>
          </cell>
          <cell r="I28">
            <v>0</v>
          </cell>
          <cell r="J28">
            <v>1</v>
          </cell>
          <cell r="K28">
            <v>1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321</v>
          </cell>
          <cell r="D29">
            <v>186</v>
          </cell>
          <cell r="E29">
            <v>215</v>
          </cell>
          <cell r="F29">
            <v>409</v>
          </cell>
          <cell r="G29">
            <v>464</v>
          </cell>
          <cell r="H29">
            <v>595</v>
          </cell>
          <cell r="I29">
            <v>330</v>
          </cell>
          <cell r="J29">
            <v>195</v>
          </cell>
          <cell r="K29">
            <v>141</v>
          </cell>
          <cell r="L29">
            <v>69</v>
          </cell>
          <cell r="M29">
            <v>4</v>
          </cell>
          <cell r="N29">
            <v>80</v>
          </cell>
          <cell r="O29">
            <v>58</v>
          </cell>
          <cell r="P29">
            <v>153</v>
          </cell>
          <cell r="Q29">
            <v>62</v>
          </cell>
          <cell r="R29">
            <v>16</v>
          </cell>
          <cell r="S29">
            <v>36</v>
          </cell>
          <cell r="T29">
            <v>72</v>
          </cell>
          <cell r="U29">
            <v>69</v>
          </cell>
          <cell r="V29">
            <v>32</v>
          </cell>
        </row>
        <row r="30">
          <cell r="B30" t="str">
            <v>Thailand</v>
          </cell>
          <cell r="C30">
            <v>313</v>
          </cell>
          <cell r="D30">
            <v>113</v>
          </cell>
          <cell r="E30">
            <v>204</v>
          </cell>
          <cell r="F30">
            <v>369</v>
          </cell>
          <cell r="G30">
            <v>918</v>
          </cell>
          <cell r="H30">
            <v>969</v>
          </cell>
          <cell r="I30">
            <v>559</v>
          </cell>
          <cell r="J30">
            <v>850</v>
          </cell>
          <cell r="K30">
            <v>781</v>
          </cell>
          <cell r="L30">
            <v>414</v>
          </cell>
          <cell r="M30">
            <v>303</v>
          </cell>
          <cell r="N30">
            <v>356</v>
          </cell>
          <cell r="O30">
            <v>204</v>
          </cell>
          <cell r="P30">
            <v>115</v>
          </cell>
          <cell r="Q30">
            <v>385</v>
          </cell>
          <cell r="R30">
            <v>371</v>
          </cell>
          <cell r="S30">
            <v>462</v>
          </cell>
          <cell r="T30">
            <v>411</v>
          </cell>
          <cell r="U30">
            <v>384</v>
          </cell>
          <cell r="V30">
            <v>170</v>
          </cell>
        </row>
        <row r="31">
          <cell r="B31" t="str">
            <v>Sweden</v>
          </cell>
          <cell r="C31">
            <v>79</v>
          </cell>
          <cell r="D31">
            <v>17</v>
          </cell>
          <cell r="E31">
            <v>17</v>
          </cell>
          <cell r="F31">
            <v>18</v>
          </cell>
          <cell r="G31">
            <v>28</v>
          </cell>
          <cell r="H31">
            <v>38</v>
          </cell>
          <cell r="I31">
            <v>43</v>
          </cell>
          <cell r="J31">
            <v>60</v>
          </cell>
          <cell r="K31">
            <v>80</v>
          </cell>
          <cell r="L31">
            <v>40</v>
          </cell>
          <cell r="M31">
            <v>59</v>
          </cell>
          <cell r="N31">
            <v>79</v>
          </cell>
          <cell r="O31">
            <v>55</v>
          </cell>
          <cell r="P31">
            <v>53</v>
          </cell>
          <cell r="Q31">
            <v>57</v>
          </cell>
          <cell r="R31">
            <v>51</v>
          </cell>
          <cell r="S31">
            <v>54</v>
          </cell>
          <cell r="T31">
            <v>52</v>
          </cell>
          <cell r="U31">
            <v>64</v>
          </cell>
          <cell r="V31">
            <v>50</v>
          </cell>
        </row>
        <row r="32">
          <cell r="B32" t="str">
            <v>World</v>
          </cell>
        </row>
      </sheetData>
      <sheetData sheetId="10">
        <row r="2">
          <cell r="B2" t="str">
            <v>China</v>
          </cell>
          <cell r="C2">
            <v>50</v>
          </cell>
          <cell r="D2">
            <v>110</v>
          </cell>
          <cell r="E2">
            <v>220</v>
          </cell>
          <cell r="F2">
            <v>310</v>
          </cell>
          <cell r="G2">
            <v>430</v>
          </cell>
          <cell r="H2">
            <v>314</v>
          </cell>
          <cell r="I2">
            <v>212</v>
          </cell>
          <cell r="J2">
            <v>600</v>
          </cell>
          <cell r="K2">
            <v>600</v>
          </cell>
          <cell r="L2">
            <v>42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1000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</row>
        <row r="3">
          <cell r="B3" t="str">
            <v>India</v>
          </cell>
          <cell r="C3">
            <v>5498</v>
          </cell>
          <cell r="D3">
            <v>5720</v>
          </cell>
          <cell r="E3">
            <v>5731</v>
          </cell>
          <cell r="F3">
            <v>7051</v>
          </cell>
          <cell r="G3">
            <v>9121</v>
          </cell>
          <cell r="H3">
            <v>12052</v>
          </cell>
          <cell r="I3">
            <v>15032</v>
          </cell>
          <cell r="J3">
            <v>20110</v>
          </cell>
          <cell r="K3">
            <v>20916</v>
          </cell>
          <cell r="L3">
            <v>23445</v>
          </cell>
          <cell r="M3">
            <v>24931</v>
          </cell>
          <cell r="N3">
            <v>25332</v>
          </cell>
          <cell r="O3">
            <v>23438</v>
          </cell>
          <cell r="P3">
            <v>22615</v>
          </cell>
          <cell r="Q3">
            <v>24542</v>
          </cell>
          <cell r="R3">
            <v>22644</v>
          </cell>
          <cell r="S3">
            <v>24574</v>
          </cell>
          <cell r="T3">
            <v>29505</v>
          </cell>
          <cell r="U3">
            <v>34213</v>
          </cell>
          <cell r="V3">
            <v>33740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1560</v>
          </cell>
          <cell r="D5">
            <v>120</v>
          </cell>
          <cell r="E5">
            <v>470</v>
          </cell>
          <cell r="F5">
            <v>210</v>
          </cell>
          <cell r="G5">
            <v>180</v>
          </cell>
          <cell r="H5">
            <v>220</v>
          </cell>
          <cell r="I5">
            <v>240</v>
          </cell>
          <cell r="J5">
            <v>250</v>
          </cell>
          <cell r="K5">
            <v>260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1300</v>
          </cell>
          <cell r="R5">
            <v>1100</v>
          </cell>
          <cell r="S5">
            <v>1810</v>
          </cell>
          <cell r="T5">
            <v>2000</v>
          </cell>
          <cell r="U5">
            <v>3350</v>
          </cell>
          <cell r="V5">
            <v>3240</v>
          </cell>
        </row>
        <row r="6">
          <cell r="B6" t="str">
            <v>Russia</v>
          </cell>
          <cell r="C6">
            <v>1920</v>
          </cell>
          <cell r="D6">
            <v>2510</v>
          </cell>
          <cell r="E6">
            <v>2910</v>
          </cell>
          <cell r="F6">
            <v>2910</v>
          </cell>
          <cell r="G6">
            <v>3140</v>
          </cell>
          <cell r="H6">
            <v>3340</v>
          </cell>
          <cell r="I6">
            <v>3280</v>
          </cell>
          <cell r="J6">
            <v>3410</v>
          </cell>
          <cell r="K6">
            <v>4560</v>
          </cell>
          <cell r="L6">
            <v>4600</v>
          </cell>
          <cell r="M6">
            <v>4700</v>
          </cell>
          <cell r="N6">
            <v>5200</v>
          </cell>
          <cell r="O6">
            <v>5125</v>
          </cell>
          <cell r="P6">
            <v>5329</v>
          </cell>
          <cell r="Q6">
            <v>5350</v>
          </cell>
          <cell r="R6">
            <v>5436</v>
          </cell>
          <cell r="S6">
            <v>5820</v>
          </cell>
          <cell r="T6">
            <v>7242</v>
          </cell>
          <cell r="U6">
            <v>7901</v>
          </cell>
          <cell r="V6">
            <v>8030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455</v>
          </cell>
          <cell r="D8">
            <v>210</v>
          </cell>
          <cell r="E8">
            <v>540</v>
          </cell>
          <cell r="F8">
            <v>590</v>
          </cell>
          <cell r="G8">
            <v>593</v>
          </cell>
          <cell r="H8">
            <v>440</v>
          </cell>
          <cell r="I8">
            <v>580</v>
          </cell>
          <cell r="J8">
            <v>590</v>
          </cell>
          <cell r="K8">
            <v>520</v>
          </cell>
          <cell r="L8">
            <v>389</v>
          </cell>
          <cell r="M8">
            <v>448</v>
          </cell>
          <cell r="N8">
            <v>380</v>
          </cell>
          <cell r="O8">
            <v>555</v>
          </cell>
          <cell r="P8">
            <v>498</v>
          </cell>
          <cell r="Q8">
            <v>566</v>
          </cell>
          <cell r="R8">
            <v>551</v>
          </cell>
          <cell r="S8">
            <v>600</v>
          </cell>
          <cell r="T8">
            <v>600</v>
          </cell>
          <cell r="U8">
            <v>560</v>
          </cell>
          <cell r="V8">
            <v>470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412</v>
          </cell>
          <cell r="D10">
            <v>340</v>
          </cell>
          <cell r="E10">
            <v>361</v>
          </cell>
          <cell r="F10">
            <v>410</v>
          </cell>
          <cell r="G10">
            <v>440</v>
          </cell>
          <cell r="H10">
            <v>411</v>
          </cell>
          <cell r="I10">
            <v>376</v>
          </cell>
          <cell r="J10">
            <v>362</v>
          </cell>
          <cell r="K10">
            <v>302</v>
          </cell>
          <cell r="L10">
            <v>11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4539</v>
          </cell>
          <cell r="D11">
            <v>4999</v>
          </cell>
          <cell r="E11">
            <v>5280</v>
          </cell>
          <cell r="F11">
            <v>5038</v>
          </cell>
          <cell r="G11">
            <v>6437</v>
          </cell>
          <cell r="H11">
            <v>6873</v>
          </cell>
          <cell r="I11">
            <v>6929</v>
          </cell>
          <cell r="J11">
            <v>7491</v>
          </cell>
          <cell r="K11">
            <v>7399</v>
          </cell>
          <cell r="L11">
            <v>8099</v>
          </cell>
          <cell r="M11">
            <v>9350</v>
          </cell>
          <cell r="N11">
            <v>10368</v>
          </cell>
          <cell r="O11">
            <v>11582</v>
          </cell>
          <cell r="P11">
            <v>14458</v>
          </cell>
          <cell r="Q11">
            <v>14551</v>
          </cell>
          <cell r="R11">
            <v>14546</v>
          </cell>
          <cell r="S11">
            <v>16013</v>
          </cell>
          <cell r="T11">
            <v>19401</v>
          </cell>
          <cell r="U11">
            <v>25745</v>
          </cell>
          <cell r="V11">
            <v>28522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B14" t="str">
            <v>Mexico</v>
          </cell>
          <cell r="C14">
            <v>5589</v>
          </cell>
          <cell r="D14">
            <v>3672</v>
          </cell>
          <cell r="E14">
            <v>4741</v>
          </cell>
          <cell r="F14">
            <v>5473</v>
          </cell>
          <cell r="G14">
            <v>6345</v>
          </cell>
          <cell r="H14">
            <v>6065</v>
          </cell>
          <cell r="I14">
            <v>6167</v>
          </cell>
          <cell r="J14">
            <v>6265</v>
          </cell>
          <cell r="K14">
            <v>6012</v>
          </cell>
          <cell r="L14">
            <v>4147</v>
          </cell>
          <cell r="M14">
            <v>5368</v>
          </cell>
          <cell r="N14">
            <v>5854</v>
          </cell>
          <cell r="O14">
            <v>5586</v>
          </cell>
          <cell r="P14">
            <v>6100</v>
          </cell>
          <cell r="Q14">
            <v>5979</v>
          </cell>
          <cell r="R14">
            <v>5499</v>
          </cell>
          <cell r="S14">
            <v>5306</v>
          </cell>
          <cell r="T14">
            <v>6011</v>
          </cell>
          <cell r="U14">
            <v>5972</v>
          </cell>
          <cell r="V14">
            <v>5974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1126</v>
          </cell>
          <cell r="D18">
            <v>0</v>
          </cell>
          <cell r="E18">
            <v>179</v>
          </cell>
          <cell r="F18">
            <v>504</v>
          </cell>
          <cell r="G18">
            <v>1091</v>
          </cell>
          <cell r="H18">
            <v>591</v>
          </cell>
          <cell r="I18">
            <v>446</v>
          </cell>
          <cell r="J18">
            <v>911</v>
          </cell>
          <cell r="K18">
            <v>704</v>
          </cell>
          <cell r="L18">
            <v>342</v>
          </cell>
          <cell r="M18">
            <v>600</v>
          </cell>
          <cell r="N18">
            <v>702</v>
          </cell>
          <cell r="O18">
            <v>842</v>
          </cell>
          <cell r="P18">
            <v>1250</v>
          </cell>
          <cell r="Q18">
            <v>1550</v>
          </cell>
          <cell r="R18">
            <v>1502</v>
          </cell>
          <cell r="S18">
            <v>1399</v>
          </cell>
          <cell r="T18">
            <v>1608</v>
          </cell>
          <cell r="U18">
            <v>1670</v>
          </cell>
          <cell r="V18">
            <v>1440</v>
          </cell>
        </row>
        <row r="19">
          <cell r="B19" t="str">
            <v>Indonesia</v>
          </cell>
          <cell r="C19">
            <v>1736</v>
          </cell>
          <cell r="D19">
            <v>1487</v>
          </cell>
          <cell r="E19">
            <v>1446</v>
          </cell>
          <cell r="F19">
            <v>1171</v>
          </cell>
          <cell r="G19">
            <v>1436</v>
          </cell>
          <cell r="H19">
            <v>1268</v>
          </cell>
          <cell r="I19">
            <v>1200</v>
          </cell>
          <cell r="J19">
            <v>1321</v>
          </cell>
          <cell r="K19">
            <v>1209</v>
          </cell>
          <cell r="L19">
            <v>1119</v>
          </cell>
          <cell r="M19">
            <v>1274</v>
          </cell>
          <cell r="N19">
            <v>1228</v>
          </cell>
          <cell r="O19">
            <v>524</v>
          </cell>
          <cell r="P19">
            <v>757</v>
          </cell>
          <cell r="Q19">
            <v>155</v>
          </cell>
          <cell r="R19">
            <v>53</v>
          </cell>
          <cell r="S19">
            <v>0</v>
          </cell>
          <cell r="T19">
            <v>22</v>
          </cell>
          <cell r="U19">
            <v>237</v>
          </cell>
          <cell r="V19">
            <v>120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2110</v>
          </cell>
          <cell r="D21">
            <v>2370</v>
          </cell>
          <cell r="E21">
            <v>2530</v>
          </cell>
          <cell r="F21">
            <v>2870</v>
          </cell>
          <cell r="G21">
            <v>3020</v>
          </cell>
          <cell r="H21">
            <v>2900</v>
          </cell>
          <cell r="I21">
            <v>3100</v>
          </cell>
          <cell r="J21">
            <v>2786</v>
          </cell>
          <cell r="K21">
            <v>2643</v>
          </cell>
          <cell r="L21">
            <v>3051</v>
          </cell>
          <cell r="M21">
            <v>2965</v>
          </cell>
          <cell r="N21">
            <v>2932</v>
          </cell>
          <cell r="O21">
            <v>3068</v>
          </cell>
          <cell r="P21">
            <v>3432</v>
          </cell>
          <cell r="Q21">
            <v>2882</v>
          </cell>
          <cell r="R21">
            <v>2451</v>
          </cell>
          <cell r="S21">
            <v>2618</v>
          </cell>
          <cell r="T21">
            <v>4667</v>
          </cell>
          <cell r="U21">
            <v>5753</v>
          </cell>
          <cell r="V21">
            <v>4426</v>
          </cell>
        </row>
        <row r="22">
          <cell r="B22" t="str">
            <v>Saudi Arabia</v>
          </cell>
          <cell r="C22">
            <v>3059</v>
          </cell>
          <cell r="D22">
            <v>2877</v>
          </cell>
          <cell r="E22">
            <v>3280</v>
          </cell>
          <cell r="F22">
            <v>3285</v>
          </cell>
          <cell r="G22">
            <v>3406</v>
          </cell>
          <cell r="H22">
            <v>3626</v>
          </cell>
          <cell r="I22">
            <v>3581</v>
          </cell>
          <cell r="J22">
            <v>4101</v>
          </cell>
          <cell r="K22">
            <v>4530</v>
          </cell>
          <cell r="L22">
            <v>4623</v>
          </cell>
          <cell r="M22">
            <v>4937</v>
          </cell>
          <cell r="N22">
            <v>5153</v>
          </cell>
          <cell r="O22">
            <v>4976</v>
          </cell>
          <cell r="P22">
            <v>5298</v>
          </cell>
          <cell r="Q22">
            <v>5508</v>
          </cell>
          <cell r="R22">
            <v>4841</v>
          </cell>
          <cell r="S22">
            <v>5119</v>
          </cell>
          <cell r="T22">
            <v>4812</v>
          </cell>
          <cell r="U22">
            <v>4989</v>
          </cell>
          <cell r="V22">
            <v>5780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</row>
        <row r="27">
          <cell r="B27" t="str">
            <v>Australia</v>
          </cell>
          <cell r="C27">
            <v>325</v>
          </cell>
          <cell r="D27">
            <v>1370</v>
          </cell>
          <cell r="E27">
            <v>1020</v>
          </cell>
          <cell r="F27">
            <v>1950</v>
          </cell>
          <cell r="G27">
            <v>690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1526</v>
          </cell>
          <cell r="D28">
            <v>1556</v>
          </cell>
          <cell r="E28">
            <v>1702</v>
          </cell>
          <cell r="F28">
            <v>1542</v>
          </cell>
          <cell r="G28">
            <v>1633</v>
          </cell>
          <cell r="H28">
            <v>1781</v>
          </cell>
          <cell r="I28">
            <v>1754</v>
          </cell>
          <cell r="J28">
            <v>1736</v>
          </cell>
          <cell r="K28">
            <v>1178</v>
          </cell>
          <cell r="L28">
            <v>1340</v>
          </cell>
          <cell r="M28">
            <v>1120</v>
          </cell>
          <cell r="N28">
            <v>1414</v>
          </cell>
          <cell r="O28">
            <v>1493</v>
          </cell>
          <cell r="P28">
            <v>1295</v>
          </cell>
          <cell r="Q28">
            <v>1612</v>
          </cell>
          <cell r="R28">
            <v>1125</v>
          </cell>
          <cell r="S28">
            <v>702</v>
          </cell>
          <cell r="T28">
            <v>925</v>
          </cell>
          <cell r="U28">
            <v>835</v>
          </cell>
          <cell r="V28">
            <v>661</v>
          </cell>
        </row>
        <row r="29">
          <cell r="B29" t="str">
            <v>Malaysia</v>
          </cell>
          <cell r="C29">
            <v>1240</v>
          </cell>
          <cell r="D29">
            <v>1024</v>
          </cell>
          <cell r="E29">
            <v>1060</v>
          </cell>
          <cell r="F29">
            <v>1600</v>
          </cell>
          <cell r="G29">
            <v>1710</v>
          </cell>
          <cell r="H29">
            <v>1350</v>
          </cell>
          <cell r="I29">
            <v>1277</v>
          </cell>
          <cell r="J29">
            <v>1872</v>
          </cell>
          <cell r="K29">
            <v>1958</v>
          </cell>
          <cell r="L29">
            <v>2388</v>
          </cell>
          <cell r="M29">
            <v>2390</v>
          </cell>
          <cell r="N29">
            <v>2877</v>
          </cell>
          <cell r="O29">
            <v>2329</v>
          </cell>
          <cell r="P29">
            <v>1399</v>
          </cell>
          <cell r="Q29">
            <v>1007</v>
          </cell>
          <cell r="R29">
            <v>957</v>
          </cell>
          <cell r="S29">
            <v>656</v>
          </cell>
          <cell r="T29">
            <v>570</v>
          </cell>
          <cell r="U29">
            <v>743</v>
          </cell>
          <cell r="V29">
            <v>595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125</v>
          </cell>
          <cell r="D31">
            <v>111</v>
          </cell>
          <cell r="E31">
            <v>112</v>
          </cell>
          <cell r="F31">
            <v>106</v>
          </cell>
          <cell r="G31">
            <v>121</v>
          </cell>
          <cell r="H31">
            <v>114</v>
          </cell>
          <cell r="I31">
            <v>124</v>
          </cell>
          <cell r="J31">
            <v>131</v>
          </cell>
          <cell r="K31">
            <v>125</v>
          </cell>
          <cell r="L31">
            <v>96</v>
          </cell>
          <cell r="M31">
            <v>123</v>
          </cell>
          <cell r="N31">
            <v>117</v>
          </cell>
          <cell r="O31">
            <v>105</v>
          </cell>
          <cell r="P31">
            <v>113</v>
          </cell>
          <cell r="Q31">
            <v>105</v>
          </cell>
          <cell r="R31">
            <v>109</v>
          </cell>
          <cell r="S31">
            <v>102</v>
          </cell>
          <cell r="T31">
            <v>103</v>
          </cell>
          <cell r="U31">
            <v>109</v>
          </cell>
          <cell r="V31">
            <v>110</v>
          </cell>
        </row>
        <row r="32">
          <cell r="B32" t="str">
            <v>World</v>
          </cell>
          <cell r="V32">
            <v>111768</v>
          </cell>
        </row>
      </sheetData>
      <sheetData sheetId="11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39</v>
          </cell>
          <cell r="H2">
            <v>14</v>
          </cell>
          <cell r="I2">
            <v>14</v>
          </cell>
          <cell r="J2">
            <v>10</v>
          </cell>
          <cell r="K2">
            <v>12</v>
          </cell>
          <cell r="L2">
            <v>5</v>
          </cell>
          <cell r="M2">
            <v>213</v>
          </cell>
          <cell r="N2">
            <v>151</v>
          </cell>
          <cell r="O2">
            <v>112</v>
          </cell>
          <cell r="P2">
            <v>224</v>
          </cell>
          <cell r="Q2">
            <v>60</v>
          </cell>
          <cell r="R2">
            <v>41</v>
          </cell>
          <cell r="S2">
            <v>1</v>
          </cell>
          <cell r="T2">
            <v>15</v>
          </cell>
          <cell r="U2">
            <v>0</v>
          </cell>
          <cell r="V2">
            <v>0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29</v>
          </cell>
          <cell r="H3">
            <v>24</v>
          </cell>
          <cell r="I3">
            <v>38</v>
          </cell>
          <cell r="J3">
            <v>50</v>
          </cell>
          <cell r="K3">
            <v>29</v>
          </cell>
          <cell r="L3">
            <v>17</v>
          </cell>
          <cell r="M3">
            <v>69</v>
          </cell>
          <cell r="N3">
            <v>70</v>
          </cell>
          <cell r="O3">
            <v>126</v>
          </cell>
          <cell r="P3">
            <v>117</v>
          </cell>
          <cell r="Q3">
            <v>167</v>
          </cell>
          <cell r="R3">
            <v>132</v>
          </cell>
          <cell r="S3">
            <v>262</v>
          </cell>
          <cell r="T3">
            <v>500</v>
          </cell>
          <cell r="U3">
            <v>658</v>
          </cell>
          <cell r="V3">
            <v>861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1</v>
          </cell>
          <cell r="H4">
            <v>1</v>
          </cell>
          <cell r="I4">
            <v>3</v>
          </cell>
          <cell r="J4">
            <v>1</v>
          </cell>
          <cell r="K4">
            <v>1</v>
          </cell>
          <cell r="L4">
            <v>1</v>
          </cell>
          <cell r="M4">
            <v>1</v>
          </cell>
          <cell r="N4">
            <v>1</v>
          </cell>
          <cell r="O4">
            <v>1</v>
          </cell>
          <cell r="P4">
            <v>1</v>
          </cell>
          <cell r="Q4">
            <v>1</v>
          </cell>
          <cell r="R4">
            <v>1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24</v>
          </cell>
          <cell r="H5">
            <v>16</v>
          </cell>
          <cell r="I5">
            <v>12</v>
          </cell>
          <cell r="J5">
            <v>8</v>
          </cell>
          <cell r="K5">
            <v>28</v>
          </cell>
          <cell r="L5">
            <v>36</v>
          </cell>
          <cell r="M5">
            <v>9</v>
          </cell>
          <cell r="N5">
            <v>14</v>
          </cell>
          <cell r="O5">
            <v>8</v>
          </cell>
          <cell r="P5">
            <v>5</v>
          </cell>
          <cell r="Q5">
            <v>4</v>
          </cell>
          <cell r="R5">
            <v>21</v>
          </cell>
          <cell r="S5">
            <v>178</v>
          </cell>
          <cell r="T5">
            <v>640</v>
          </cell>
          <cell r="U5">
            <v>554</v>
          </cell>
          <cell r="V5">
            <v>647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1316</v>
          </cell>
          <cell r="H6">
            <v>1281</v>
          </cell>
          <cell r="I6">
            <v>1223</v>
          </cell>
          <cell r="J6">
            <v>1513</v>
          </cell>
          <cell r="K6">
            <v>2482</v>
          </cell>
          <cell r="L6">
            <v>1675</v>
          </cell>
          <cell r="M6">
            <v>1915</v>
          </cell>
          <cell r="N6">
            <v>2144</v>
          </cell>
          <cell r="O6">
            <v>2132</v>
          </cell>
          <cell r="P6">
            <v>2062</v>
          </cell>
          <cell r="Q6">
            <v>2192</v>
          </cell>
          <cell r="R6">
            <v>2207</v>
          </cell>
          <cell r="S6">
            <v>2289</v>
          </cell>
          <cell r="T6">
            <v>2848</v>
          </cell>
          <cell r="U6">
            <v>3637</v>
          </cell>
          <cell r="V6">
            <v>3933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2</v>
          </cell>
          <cell r="N7">
            <v>42</v>
          </cell>
          <cell r="O7">
            <v>70</v>
          </cell>
          <cell r="P7">
            <v>66</v>
          </cell>
          <cell r="Q7">
            <v>79</v>
          </cell>
          <cell r="R7">
            <v>18</v>
          </cell>
          <cell r="S7">
            <v>12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118</v>
          </cell>
          <cell r="H8">
            <v>124</v>
          </cell>
          <cell r="I8">
            <v>141</v>
          </cell>
          <cell r="J8">
            <v>147</v>
          </cell>
          <cell r="K8">
            <v>72</v>
          </cell>
          <cell r="L8">
            <v>3</v>
          </cell>
          <cell r="M8">
            <v>15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37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137</v>
          </cell>
          <cell r="L11">
            <v>0</v>
          </cell>
          <cell r="M11">
            <v>0</v>
          </cell>
          <cell r="N11">
            <v>30</v>
          </cell>
          <cell r="O11">
            <v>0</v>
          </cell>
          <cell r="P11">
            <v>32</v>
          </cell>
          <cell r="Q11">
            <v>0</v>
          </cell>
          <cell r="R11">
            <v>0</v>
          </cell>
          <cell r="S11">
            <v>34</v>
          </cell>
          <cell r="T11">
            <v>6</v>
          </cell>
          <cell r="U11">
            <v>372</v>
          </cell>
          <cell r="V11">
            <v>325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120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55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34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3</v>
          </cell>
          <cell r="H16">
            <v>4</v>
          </cell>
          <cell r="I16">
            <v>7</v>
          </cell>
          <cell r="J16">
            <v>9</v>
          </cell>
          <cell r="K16">
            <v>9</v>
          </cell>
          <cell r="L16">
            <v>3</v>
          </cell>
          <cell r="M16">
            <v>15</v>
          </cell>
          <cell r="N16">
            <v>3</v>
          </cell>
          <cell r="O16">
            <v>6</v>
          </cell>
          <cell r="P16">
            <v>3</v>
          </cell>
          <cell r="Q16">
            <v>13</v>
          </cell>
          <cell r="R16">
            <v>16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1</v>
          </cell>
          <cell r="H17">
            <v>2</v>
          </cell>
          <cell r="I17">
            <v>2</v>
          </cell>
          <cell r="J17">
            <v>4</v>
          </cell>
          <cell r="K17">
            <v>3</v>
          </cell>
          <cell r="L17">
            <v>0</v>
          </cell>
          <cell r="M17">
            <v>2</v>
          </cell>
          <cell r="N17">
            <v>2</v>
          </cell>
          <cell r="O17">
            <v>2</v>
          </cell>
          <cell r="P17">
            <v>2</v>
          </cell>
          <cell r="Q17">
            <v>4</v>
          </cell>
          <cell r="R17">
            <v>3</v>
          </cell>
          <cell r="S17">
            <v>1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465</v>
          </cell>
          <cell r="H18">
            <v>531</v>
          </cell>
          <cell r="I18">
            <v>642</v>
          </cell>
          <cell r="J18">
            <v>7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13</v>
          </cell>
          <cell r="P18">
            <v>83</v>
          </cell>
          <cell r="Q18">
            <v>85</v>
          </cell>
          <cell r="R18">
            <v>0</v>
          </cell>
          <cell r="S18">
            <v>68</v>
          </cell>
          <cell r="T18">
            <v>0</v>
          </cell>
          <cell r="U18">
            <v>2</v>
          </cell>
          <cell r="V18">
            <v>1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1</v>
          </cell>
          <cell r="N19">
            <v>0</v>
          </cell>
          <cell r="O19">
            <v>42</v>
          </cell>
          <cell r="P19">
            <v>0</v>
          </cell>
          <cell r="Q19">
            <v>21</v>
          </cell>
          <cell r="R19">
            <v>1</v>
          </cell>
          <cell r="S19">
            <v>0</v>
          </cell>
          <cell r="T19">
            <v>1</v>
          </cell>
          <cell r="U19">
            <v>2</v>
          </cell>
          <cell r="V19">
            <v>1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86</v>
          </cell>
          <cell r="I22">
            <v>0</v>
          </cell>
          <cell r="J22">
            <v>0</v>
          </cell>
          <cell r="K22">
            <v>0</v>
          </cell>
          <cell r="L22">
            <v>2</v>
          </cell>
          <cell r="M22">
            <v>42</v>
          </cell>
          <cell r="N22">
            <v>4</v>
          </cell>
          <cell r="O22">
            <v>39</v>
          </cell>
          <cell r="P22">
            <v>33</v>
          </cell>
          <cell r="Q22">
            <v>66</v>
          </cell>
          <cell r="R22">
            <v>10</v>
          </cell>
          <cell r="S22">
            <v>17</v>
          </cell>
          <cell r="T22">
            <v>3</v>
          </cell>
          <cell r="U22">
            <v>0</v>
          </cell>
          <cell r="V22">
            <v>28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4</v>
          </cell>
          <cell r="H24">
            <v>1</v>
          </cell>
          <cell r="I24">
            <v>12</v>
          </cell>
          <cell r="J24">
            <v>1</v>
          </cell>
          <cell r="K24">
            <v>0</v>
          </cell>
          <cell r="L24">
            <v>0</v>
          </cell>
          <cell r="M24">
            <v>11</v>
          </cell>
          <cell r="N24">
            <v>4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113</v>
          </cell>
          <cell r="U24">
            <v>203</v>
          </cell>
          <cell r="V24">
            <v>226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15</v>
          </cell>
          <cell r="H26">
            <v>61</v>
          </cell>
          <cell r="I26">
            <v>22</v>
          </cell>
          <cell r="J26">
            <v>0</v>
          </cell>
          <cell r="K26">
            <v>93</v>
          </cell>
          <cell r="L26">
            <v>111</v>
          </cell>
          <cell r="M26">
            <v>0</v>
          </cell>
          <cell r="N26">
            <v>1</v>
          </cell>
          <cell r="O26">
            <v>0</v>
          </cell>
          <cell r="P26">
            <v>8</v>
          </cell>
          <cell r="Q26">
            <v>8</v>
          </cell>
          <cell r="R26">
            <v>13</v>
          </cell>
          <cell r="S26">
            <v>0</v>
          </cell>
          <cell r="T26">
            <v>2</v>
          </cell>
          <cell r="U26">
            <v>0</v>
          </cell>
          <cell r="V26">
            <v>65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718</v>
          </cell>
          <cell r="H27">
            <v>21</v>
          </cell>
          <cell r="I27">
            <v>0</v>
          </cell>
          <cell r="J27">
            <v>2</v>
          </cell>
          <cell r="K27">
            <v>81</v>
          </cell>
          <cell r="L27">
            <v>0</v>
          </cell>
          <cell r="M27">
            <v>0</v>
          </cell>
          <cell r="N27">
            <v>1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1</v>
          </cell>
          <cell r="H28">
            <v>2</v>
          </cell>
          <cell r="I28">
            <v>1</v>
          </cell>
          <cell r="J28">
            <v>1</v>
          </cell>
          <cell r="K28">
            <v>2</v>
          </cell>
          <cell r="L28">
            <v>1</v>
          </cell>
          <cell r="M28">
            <v>0</v>
          </cell>
          <cell r="N28">
            <v>0</v>
          </cell>
          <cell r="O28">
            <v>1</v>
          </cell>
          <cell r="P28">
            <v>1</v>
          </cell>
          <cell r="Q28">
            <v>45</v>
          </cell>
          <cell r="R28">
            <v>63</v>
          </cell>
          <cell r="S28">
            <v>32</v>
          </cell>
          <cell r="T28">
            <v>51</v>
          </cell>
          <cell r="U28">
            <v>37</v>
          </cell>
          <cell r="V28">
            <v>38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372</v>
          </cell>
          <cell r="H29">
            <v>71</v>
          </cell>
          <cell r="I29">
            <v>200</v>
          </cell>
          <cell r="J29">
            <v>321</v>
          </cell>
          <cell r="K29">
            <v>322</v>
          </cell>
          <cell r="L29">
            <v>255</v>
          </cell>
          <cell r="M29">
            <v>473</v>
          </cell>
          <cell r="N29">
            <v>570</v>
          </cell>
          <cell r="O29">
            <v>861</v>
          </cell>
          <cell r="P29">
            <v>479</v>
          </cell>
          <cell r="Q29">
            <v>703</v>
          </cell>
          <cell r="R29">
            <v>391</v>
          </cell>
          <cell r="S29">
            <v>522</v>
          </cell>
          <cell r="T29">
            <v>570</v>
          </cell>
          <cell r="U29">
            <v>717</v>
          </cell>
          <cell r="V29">
            <v>573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5</v>
          </cell>
          <cell r="H31">
            <v>3</v>
          </cell>
          <cell r="I31">
            <v>8</v>
          </cell>
          <cell r="J31">
            <v>13</v>
          </cell>
          <cell r="K31">
            <v>12</v>
          </cell>
          <cell r="L31">
            <v>6</v>
          </cell>
          <cell r="M31">
            <v>13</v>
          </cell>
          <cell r="N31">
            <v>10</v>
          </cell>
          <cell r="O31">
            <v>2</v>
          </cell>
          <cell r="P31">
            <v>3</v>
          </cell>
          <cell r="Q31">
            <v>2</v>
          </cell>
          <cell r="R31">
            <v>3</v>
          </cell>
          <cell r="S31">
            <v>3</v>
          </cell>
          <cell r="T31">
            <v>2</v>
          </cell>
          <cell r="U31">
            <v>2</v>
          </cell>
          <cell r="V31">
            <v>2</v>
          </cell>
        </row>
        <row r="32">
          <cell r="B32" t="str">
            <v>World</v>
          </cell>
        </row>
      </sheetData>
      <sheetData sheetId="12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1545</v>
          </cell>
          <cell r="H2">
            <v>748</v>
          </cell>
          <cell r="I2">
            <v>314</v>
          </cell>
          <cell r="J2">
            <v>327</v>
          </cell>
          <cell r="K2">
            <v>600</v>
          </cell>
          <cell r="L2">
            <v>1779</v>
          </cell>
          <cell r="M2">
            <v>1379</v>
          </cell>
          <cell r="N2">
            <v>1383</v>
          </cell>
          <cell r="O2">
            <v>1071</v>
          </cell>
          <cell r="P2">
            <v>606</v>
          </cell>
          <cell r="Q2">
            <v>405</v>
          </cell>
          <cell r="R2">
            <v>182</v>
          </cell>
          <cell r="S2">
            <v>67</v>
          </cell>
          <cell r="T2">
            <v>20</v>
          </cell>
          <cell r="U2">
            <v>108</v>
          </cell>
          <cell r="V2">
            <v>1365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62</v>
          </cell>
          <cell r="H3">
            <v>19</v>
          </cell>
          <cell r="I3">
            <v>0</v>
          </cell>
          <cell r="J3">
            <v>0</v>
          </cell>
          <cell r="K3">
            <v>0</v>
          </cell>
          <cell r="L3">
            <v>1</v>
          </cell>
          <cell r="M3">
            <v>39</v>
          </cell>
          <cell r="N3">
            <v>422</v>
          </cell>
          <cell r="O3">
            <v>1069</v>
          </cell>
          <cell r="P3">
            <v>671</v>
          </cell>
          <cell r="Q3">
            <v>178</v>
          </cell>
          <cell r="R3">
            <v>38</v>
          </cell>
          <cell r="S3">
            <v>22</v>
          </cell>
          <cell r="T3">
            <v>90</v>
          </cell>
          <cell r="U3">
            <v>53</v>
          </cell>
          <cell r="V3">
            <v>58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3</v>
          </cell>
          <cell r="H4">
            <v>24</v>
          </cell>
          <cell r="I4">
            <v>0</v>
          </cell>
          <cell r="J4">
            <v>164</v>
          </cell>
          <cell r="K4">
            <v>76</v>
          </cell>
          <cell r="L4">
            <v>1</v>
          </cell>
          <cell r="M4">
            <v>226</v>
          </cell>
          <cell r="N4">
            <v>242</v>
          </cell>
          <cell r="O4">
            <v>84</v>
          </cell>
          <cell r="P4">
            <v>63</v>
          </cell>
          <cell r="Q4">
            <v>124</v>
          </cell>
          <cell r="R4">
            <v>29</v>
          </cell>
          <cell r="S4">
            <v>25</v>
          </cell>
          <cell r="T4">
            <v>9</v>
          </cell>
          <cell r="U4">
            <v>22</v>
          </cell>
          <cell r="V4">
            <v>19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2640</v>
          </cell>
          <cell r="H5">
            <v>2483</v>
          </cell>
          <cell r="I5">
            <v>2772</v>
          </cell>
          <cell r="J5">
            <v>2531</v>
          </cell>
          <cell r="K5">
            <v>2555</v>
          </cell>
          <cell r="L5">
            <v>1016</v>
          </cell>
          <cell r="M5">
            <v>1643</v>
          </cell>
          <cell r="N5">
            <v>1852</v>
          </cell>
          <cell r="O5">
            <v>2762</v>
          </cell>
          <cell r="P5">
            <v>2364</v>
          </cell>
          <cell r="Q5">
            <v>2392</v>
          </cell>
          <cell r="R5">
            <v>1866</v>
          </cell>
          <cell r="S5">
            <v>1598</v>
          </cell>
          <cell r="T5">
            <v>1789</v>
          </cell>
          <cell r="U5">
            <v>1752</v>
          </cell>
          <cell r="V5">
            <v>1762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854</v>
          </cell>
          <cell r="H7">
            <v>733</v>
          </cell>
          <cell r="I7">
            <v>469</v>
          </cell>
          <cell r="J7">
            <v>345</v>
          </cell>
          <cell r="K7">
            <v>365</v>
          </cell>
          <cell r="L7">
            <v>323</v>
          </cell>
          <cell r="M7">
            <v>676</v>
          </cell>
          <cell r="N7">
            <v>442</v>
          </cell>
          <cell r="O7">
            <v>439</v>
          </cell>
          <cell r="P7">
            <v>644</v>
          </cell>
          <cell r="Q7">
            <v>636</v>
          </cell>
          <cell r="R7">
            <v>346</v>
          </cell>
          <cell r="S7">
            <v>383</v>
          </cell>
          <cell r="T7">
            <v>417</v>
          </cell>
          <cell r="U7">
            <v>449</v>
          </cell>
          <cell r="V7">
            <v>406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100</v>
          </cell>
          <cell r="H8">
            <v>69</v>
          </cell>
          <cell r="I8">
            <v>102</v>
          </cell>
          <cell r="J8">
            <v>173</v>
          </cell>
          <cell r="K8">
            <v>28</v>
          </cell>
          <cell r="L8">
            <v>248</v>
          </cell>
          <cell r="M8">
            <v>425</v>
          </cell>
          <cell r="N8">
            <v>232</v>
          </cell>
          <cell r="O8">
            <v>127</v>
          </cell>
          <cell r="P8">
            <v>335</v>
          </cell>
          <cell r="Q8">
            <v>537</v>
          </cell>
          <cell r="R8">
            <v>640</v>
          </cell>
          <cell r="S8">
            <v>590</v>
          </cell>
          <cell r="T8">
            <v>951</v>
          </cell>
          <cell r="U8">
            <v>791</v>
          </cell>
          <cell r="V8">
            <v>767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19</v>
          </cell>
          <cell r="H9">
            <v>69</v>
          </cell>
          <cell r="I9">
            <v>44</v>
          </cell>
          <cell r="J9">
            <v>126</v>
          </cell>
          <cell r="K9">
            <v>88</v>
          </cell>
          <cell r="L9">
            <v>21</v>
          </cell>
          <cell r="M9">
            <v>14</v>
          </cell>
          <cell r="N9">
            <v>0</v>
          </cell>
          <cell r="O9">
            <v>5</v>
          </cell>
          <cell r="P9">
            <v>29</v>
          </cell>
          <cell r="Q9">
            <v>46</v>
          </cell>
          <cell r="R9">
            <v>47</v>
          </cell>
          <cell r="S9">
            <v>77</v>
          </cell>
          <cell r="T9">
            <v>250</v>
          </cell>
          <cell r="U9">
            <v>182</v>
          </cell>
          <cell r="V9">
            <v>398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61</v>
          </cell>
          <cell r="J11">
            <v>61</v>
          </cell>
          <cell r="K11">
            <v>138</v>
          </cell>
          <cell r="L11">
            <v>39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164</v>
          </cell>
          <cell r="H12">
            <v>399</v>
          </cell>
          <cell r="I12">
            <v>438</v>
          </cell>
          <cell r="J12">
            <v>432</v>
          </cell>
          <cell r="K12">
            <v>362</v>
          </cell>
          <cell r="L12">
            <v>147</v>
          </cell>
          <cell r="M12">
            <v>241</v>
          </cell>
          <cell r="N12">
            <v>499</v>
          </cell>
          <cell r="O12">
            <v>509</v>
          </cell>
          <cell r="P12">
            <v>652</v>
          </cell>
          <cell r="Q12">
            <v>663</v>
          </cell>
          <cell r="R12">
            <v>1042</v>
          </cell>
          <cell r="S12">
            <v>1122</v>
          </cell>
          <cell r="T12">
            <v>1123</v>
          </cell>
          <cell r="U12">
            <v>1236</v>
          </cell>
          <cell r="V12">
            <v>1014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522</v>
          </cell>
          <cell r="H13">
            <v>528</v>
          </cell>
          <cell r="I13">
            <v>536</v>
          </cell>
          <cell r="J13">
            <v>537</v>
          </cell>
          <cell r="K13">
            <v>530</v>
          </cell>
          <cell r="L13">
            <v>128</v>
          </cell>
          <cell r="M13">
            <v>346</v>
          </cell>
          <cell r="N13">
            <v>326</v>
          </cell>
          <cell r="O13">
            <v>260</v>
          </cell>
          <cell r="P13">
            <v>61</v>
          </cell>
          <cell r="Q13">
            <v>39</v>
          </cell>
          <cell r="R13">
            <v>11</v>
          </cell>
          <cell r="S13">
            <v>45</v>
          </cell>
          <cell r="T13">
            <v>2</v>
          </cell>
          <cell r="U13">
            <v>2</v>
          </cell>
          <cell r="V13">
            <v>3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185</v>
          </cell>
          <cell r="H14">
            <v>0</v>
          </cell>
          <cell r="I14">
            <v>290</v>
          </cell>
          <cell r="J14">
            <v>172</v>
          </cell>
          <cell r="K14">
            <v>5</v>
          </cell>
          <cell r="L14">
            <v>26</v>
          </cell>
          <cell r="M14">
            <v>0</v>
          </cell>
          <cell r="N14">
            <v>130</v>
          </cell>
          <cell r="O14">
            <v>185</v>
          </cell>
          <cell r="P14">
            <v>109</v>
          </cell>
          <cell r="Q14">
            <v>159</v>
          </cell>
          <cell r="R14">
            <v>203</v>
          </cell>
          <cell r="S14">
            <v>549</v>
          </cell>
          <cell r="T14">
            <v>577</v>
          </cell>
          <cell r="U14">
            <v>815</v>
          </cell>
          <cell r="V14">
            <v>466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135</v>
          </cell>
          <cell r="H16">
            <v>174</v>
          </cell>
          <cell r="I16">
            <v>208</v>
          </cell>
          <cell r="J16">
            <v>134</v>
          </cell>
          <cell r="K16">
            <v>78</v>
          </cell>
          <cell r="L16">
            <v>19</v>
          </cell>
          <cell r="M16">
            <v>47</v>
          </cell>
          <cell r="N16">
            <v>80</v>
          </cell>
          <cell r="O16">
            <v>34</v>
          </cell>
          <cell r="P16">
            <v>42</v>
          </cell>
          <cell r="Q16">
            <v>33</v>
          </cell>
          <cell r="R16">
            <v>74</v>
          </cell>
          <cell r="S16">
            <v>59</v>
          </cell>
          <cell r="T16">
            <v>198</v>
          </cell>
          <cell r="U16">
            <v>249</v>
          </cell>
          <cell r="V16">
            <v>361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525</v>
          </cell>
          <cell r="H17">
            <v>441</v>
          </cell>
          <cell r="I17">
            <v>582</v>
          </cell>
          <cell r="J17">
            <v>550</v>
          </cell>
          <cell r="K17">
            <v>564</v>
          </cell>
          <cell r="L17">
            <v>253</v>
          </cell>
          <cell r="M17">
            <v>578</v>
          </cell>
          <cell r="N17">
            <v>590</v>
          </cell>
          <cell r="O17">
            <v>441</v>
          </cell>
          <cell r="P17">
            <v>640</v>
          </cell>
          <cell r="Q17">
            <v>596</v>
          </cell>
          <cell r="R17">
            <v>734</v>
          </cell>
          <cell r="S17">
            <v>299</v>
          </cell>
          <cell r="T17">
            <v>426</v>
          </cell>
          <cell r="U17">
            <v>426</v>
          </cell>
          <cell r="V17">
            <v>434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196</v>
          </cell>
          <cell r="H18">
            <v>518</v>
          </cell>
          <cell r="I18">
            <v>609</v>
          </cell>
          <cell r="J18">
            <v>207</v>
          </cell>
          <cell r="K18">
            <v>286</v>
          </cell>
          <cell r="L18">
            <v>253</v>
          </cell>
          <cell r="M18">
            <v>417</v>
          </cell>
          <cell r="N18">
            <v>198</v>
          </cell>
          <cell r="O18">
            <v>160</v>
          </cell>
          <cell r="P18">
            <v>64</v>
          </cell>
          <cell r="Q18">
            <v>40</v>
          </cell>
          <cell r="R18">
            <v>5</v>
          </cell>
          <cell r="S18">
            <v>1</v>
          </cell>
          <cell r="T18">
            <v>0</v>
          </cell>
          <cell r="U18">
            <v>14</v>
          </cell>
          <cell r="V18">
            <v>15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128</v>
          </cell>
          <cell r="H19">
            <v>228</v>
          </cell>
          <cell r="I19">
            <v>276</v>
          </cell>
          <cell r="J19">
            <v>385</v>
          </cell>
          <cell r="K19">
            <v>290</v>
          </cell>
          <cell r="L19">
            <v>223</v>
          </cell>
          <cell r="M19">
            <v>156</v>
          </cell>
          <cell r="N19">
            <v>178</v>
          </cell>
          <cell r="O19">
            <v>350</v>
          </cell>
          <cell r="P19">
            <v>182</v>
          </cell>
          <cell r="Q19">
            <v>37</v>
          </cell>
          <cell r="R19">
            <v>34</v>
          </cell>
          <cell r="S19">
            <v>3</v>
          </cell>
          <cell r="T19">
            <v>59</v>
          </cell>
          <cell r="U19">
            <v>28</v>
          </cell>
          <cell r="V19">
            <v>30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31</v>
          </cell>
          <cell r="I21">
            <v>126</v>
          </cell>
          <cell r="J21">
            <v>126</v>
          </cell>
          <cell r="K21">
            <v>0</v>
          </cell>
          <cell r="L21">
            <v>148</v>
          </cell>
          <cell r="M21">
            <v>158</v>
          </cell>
          <cell r="N21">
            <v>172</v>
          </cell>
          <cell r="O21">
            <v>187</v>
          </cell>
          <cell r="P21">
            <v>86</v>
          </cell>
          <cell r="Q21">
            <v>67</v>
          </cell>
          <cell r="R21">
            <v>0</v>
          </cell>
          <cell r="S21">
            <v>32</v>
          </cell>
          <cell r="T21">
            <v>55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86</v>
          </cell>
          <cell r="I22">
            <v>63</v>
          </cell>
          <cell r="J22">
            <v>0</v>
          </cell>
          <cell r="K22">
            <v>0</v>
          </cell>
          <cell r="L22">
            <v>0</v>
          </cell>
          <cell r="M22">
            <v>91</v>
          </cell>
          <cell r="N22">
            <v>0</v>
          </cell>
          <cell r="O22">
            <v>0</v>
          </cell>
          <cell r="P22">
            <v>80</v>
          </cell>
          <cell r="Q22">
            <v>126</v>
          </cell>
          <cell r="R22">
            <v>13</v>
          </cell>
          <cell r="S22">
            <v>1255</v>
          </cell>
          <cell r="T22">
            <v>1713</v>
          </cell>
          <cell r="U22">
            <v>1184</v>
          </cell>
          <cell r="V22">
            <v>3847.7271622015496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6</v>
          </cell>
          <cell r="I23">
            <v>2</v>
          </cell>
          <cell r="J23">
            <v>12</v>
          </cell>
          <cell r="K23">
            <v>41</v>
          </cell>
          <cell r="L23">
            <v>3</v>
          </cell>
          <cell r="M23">
            <v>0</v>
          </cell>
          <cell r="N23">
            <v>5</v>
          </cell>
          <cell r="O23">
            <v>69</v>
          </cell>
          <cell r="P23">
            <v>37</v>
          </cell>
          <cell r="Q23">
            <v>42</v>
          </cell>
          <cell r="R23">
            <v>29</v>
          </cell>
          <cell r="S23">
            <v>89</v>
          </cell>
          <cell r="T23">
            <v>425</v>
          </cell>
          <cell r="U23">
            <v>265</v>
          </cell>
          <cell r="V23">
            <v>171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81</v>
          </cell>
          <cell r="H24">
            <v>32</v>
          </cell>
          <cell r="I24">
            <v>85</v>
          </cell>
          <cell r="J24">
            <v>12</v>
          </cell>
          <cell r="K24">
            <v>1</v>
          </cell>
          <cell r="L24">
            <v>0</v>
          </cell>
          <cell r="M24">
            <v>23</v>
          </cell>
          <cell r="N24">
            <v>30</v>
          </cell>
          <cell r="O24">
            <v>18</v>
          </cell>
          <cell r="P24">
            <v>31</v>
          </cell>
          <cell r="Q24">
            <v>12</v>
          </cell>
          <cell r="R24">
            <v>37</v>
          </cell>
          <cell r="S24">
            <v>43</v>
          </cell>
          <cell r="T24">
            <v>125</v>
          </cell>
          <cell r="U24">
            <v>286</v>
          </cell>
          <cell r="V24">
            <v>343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1</v>
          </cell>
          <cell r="H25">
            <v>2</v>
          </cell>
          <cell r="I25">
            <v>1</v>
          </cell>
          <cell r="J25">
            <v>1</v>
          </cell>
          <cell r="K25">
            <v>0</v>
          </cell>
          <cell r="L25">
            <v>1</v>
          </cell>
          <cell r="M25">
            <v>79</v>
          </cell>
          <cell r="N25">
            <v>138</v>
          </cell>
          <cell r="O25">
            <v>194</v>
          </cell>
          <cell r="P25">
            <v>24</v>
          </cell>
          <cell r="Q25">
            <v>0</v>
          </cell>
          <cell r="R25">
            <v>15</v>
          </cell>
          <cell r="S25">
            <v>16</v>
          </cell>
          <cell r="T25">
            <v>1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10</v>
          </cell>
          <cell r="H26">
            <v>138</v>
          </cell>
          <cell r="I26">
            <v>246</v>
          </cell>
          <cell r="J26">
            <v>240</v>
          </cell>
          <cell r="K26">
            <v>339</v>
          </cell>
          <cell r="L26">
            <v>328</v>
          </cell>
          <cell r="M26">
            <v>370</v>
          </cell>
          <cell r="N26">
            <v>398</v>
          </cell>
          <cell r="O26">
            <v>414</v>
          </cell>
          <cell r="P26">
            <v>189</v>
          </cell>
          <cell r="Q26">
            <v>189</v>
          </cell>
          <cell r="R26">
            <v>82</v>
          </cell>
          <cell r="S26">
            <v>15</v>
          </cell>
          <cell r="T26">
            <v>60</v>
          </cell>
          <cell r="U26">
            <v>0</v>
          </cell>
          <cell r="V26">
            <v>85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2</v>
          </cell>
          <cell r="J27">
            <v>0</v>
          </cell>
          <cell r="K27">
            <v>101</v>
          </cell>
          <cell r="L27">
            <v>1</v>
          </cell>
          <cell r="M27">
            <v>51</v>
          </cell>
          <cell r="N27">
            <v>1</v>
          </cell>
          <cell r="O27">
            <v>1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1</v>
          </cell>
          <cell r="U27">
            <v>1</v>
          </cell>
          <cell r="V27">
            <v>1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521</v>
          </cell>
          <cell r="I28">
            <v>56</v>
          </cell>
          <cell r="J28">
            <v>76</v>
          </cell>
          <cell r="K28">
            <v>2</v>
          </cell>
          <cell r="L28">
            <v>0</v>
          </cell>
          <cell r="M28">
            <v>0</v>
          </cell>
          <cell r="N28">
            <v>0</v>
          </cell>
          <cell r="O28">
            <v>1</v>
          </cell>
          <cell r="P28">
            <v>0</v>
          </cell>
          <cell r="Q28">
            <v>1</v>
          </cell>
          <cell r="R28">
            <v>0</v>
          </cell>
          <cell r="S28">
            <v>0</v>
          </cell>
          <cell r="T28">
            <v>40</v>
          </cell>
          <cell r="U28">
            <v>3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20</v>
          </cell>
          <cell r="H29">
            <v>71</v>
          </cell>
          <cell r="I29">
            <v>0</v>
          </cell>
          <cell r="J29">
            <v>321</v>
          </cell>
          <cell r="K29">
            <v>276</v>
          </cell>
          <cell r="L29">
            <v>195</v>
          </cell>
          <cell r="M29">
            <v>185</v>
          </cell>
          <cell r="N29">
            <v>36</v>
          </cell>
          <cell r="O29">
            <v>14</v>
          </cell>
          <cell r="P29">
            <v>59</v>
          </cell>
          <cell r="Q29">
            <v>46</v>
          </cell>
          <cell r="R29">
            <v>54</v>
          </cell>
          <cell r="S29">
            <v>16</v>
          </cell>
          <cell r="T29">
            <v>35</v>
          </cell>
          <cell r="U29">
            <v>57</v>
          </cell>
          <cell r="V29">
            <v>84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17</v>
          </cell>
          <cell r="O31">
            <v>33</v>
          </cell>
          <cell r="P31">
            <v>37</v>
          </cell>
          <cell r="Q31">
            <v>30</v>
          </cell>
          <cell r="R31">
            <v>32</v>
          </cell>
          <cell r="S31">
            <v>30</v>
          </cell>
          <cell r="T31">
            <v>31</v>
          </cell>
          <cell r="U31">
            <v>27</v>
          </cell>
          <cell r="V31">
            <v>24</v>
          </cell>
        </row>
        <row r="32">
          <cell r="B32" t="str">
            <v>World</v>
          </cell>
        </row>
      </sheetData>
      <sheetData sheetId="13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9</v>
          </cell>
          <cell r="M2">
            <v>373</v>
          </cell>
          <cell r="N2">
            <v>25</v>
          </cell>
          <cell r="O2">
            <v>1</v>
          </cell>
          <cell r="P2">
            <v>0</v>
          </cell>
          <cell r="Q2">
            <v>1</v>
          </cell>
          <cell r="R2">
            <v>1</v>
          </cell>
          <cell r="S2">
            <v>1</v>
          </cell>
          <cell r="T2">
            <v>2230</v>
          </cell>
          <cell r="U2">
            <v>337</v>
          </cell>
          <cell r="V2">
            <v>3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</row>
        <row r="4">
          <cell r="B4" t="str">
            <v>Japan</v>
          </cell>
          <cell r="C4">
            <v>2895</v>
          </cell>
          <cell r="D4">
            <v>6151</v>
          </cell>
          <cell r="E4">
            <v>6030</v>
          </cell>
          <cell r="F4">
            <v>5720</v>
          </cell>
          <cell r="G4">
            <v>6809</v>
          </cell>
          <cell r="H4">
            <v>7576</v>
          </cell>
          <cell r="I4">
            <v>7654</v>
          </cell>
          <cell r="J4">
            <v>6449</v>
          </cell>
          <cell r="K4">
            <v>5344</v>
          </cell>
          <cell r="L4">
            <v>9398</v>
          </cell>
          <cell r="M4">
            <v>6472</v>
          </cell>
          <cell r="N4">
            <v>5453</v>
          </cell>
          <cell r="O4">
            <v>8594</v>
          </cell>
          <cell r="P4">
            <v>8150</v>
          </cell>
          <cell r="Q4">
            <v>7351</v>
          </cell>
          <cell r="R4">
            <v>7847</v>
          </cell>
          <cell r="S4">
            <v>8706</v>
          </cell>
          <cell r="T4">
            <v>8208</v>
          </cell>
          <cell r="U4">
            <v>7402</v>
          </cell>
          <cell r="V4">
            <v>7657</v>
          </cell>
        </row>
        <row r="5">
          <cell r="B5" t="str">
            <v>United States</v>
          </cell>
          <cell r="C5">
            <v>5761</v>
          </cell>
          <cell r="D5">
            <v>7444</v>
          </cell>
          <cell r="E5">
            <v>8950</v>
          </cell>
          <cell r="F5">
            <v>10767</v>
          </cell>
          <cell r="G5">
            <v>11899</v>
          </cell>
          <cell r="H5">
            <v>13001</v>
          </cell>
          <cell r="I5">
            <v>13978</v>
          </cell>
          <cell r="J5">
            <v>16642</v>
          </cell>
          <cell r="K5">
            <v>21712</v>
          </cell>
          <cell r="L5">
            <v>22439</v>
          </cell>
          <cell r="M5">
            <v>20557</v>
          </cell>
          <cell r="N5">
            <v>24373</v>
          </cell>
          <cell r="O5">
            <v>21397</v>
          </cell>
          <cell r="P5">
            <v>18495</v>
          </cell>
          <cell r="Q5">
            <v>15340</v>
          </cell>
          <cell r="R5">
            <v>12976</v>
          </cell>
          <cell r="S5">
            <v>12819</v>
          </cell>
          <cell r="T5">
            <v>15016</v>
          </cell>
          <cell r="U5">
            <v>17332</v>
          </cell>
          <cell r="V5">
            <v>17685</v>
          </cell>
        </row>
        <row r="6">
          <cell r="B6" t="str">
            <v>Russia</v>
          </cell>
          <cell r="C6">
            <v>6802</v>
          </cell>
          <cell r="D6">
            <v>6083</v>
          </cell>
          <cell r="E6">
            <v>5760</v>
          </cell>
          <cell r="F6">
            <v>6923</v>
          </cell>
          <cell r="G6">
            <v>12836</v>
          </cell>
          <cell r="H6">
            <v>12358</v>
          </cell>
          <cell r="I6">
            <v>9797</v>
          </cell>
          <cell r="J6">
            <v>7855</v>
          </cell>
          <cell r="K6">
            <v>5128</v>
          </cell>
          <cell r="L6">
            <v>1202</v>
          </cell>
          <cell r="M6">
            <v>2390</v>
          </cell>
          <cell r="N6">
            <v>4042</v>
          </cell>
          <cell r="O6">
            <v>4349</v>
          </cell>
          <cell r="P6">
            <v>3714</v>
          </cell>
          <cell r="Q6">
            <v>5765</v>
          </cell>
          <cell r="R6">
            <v>5910</v>
          </cell>
          <cell r="S6">
            <v>5524</v>
          </cell>
          <cell r="T6">
            <v>5247</v>
          </cell>
          <cell r="U6">
            <v>5542</v>
          </cell>
          <cell r="V6">
            <v>3721</v>
          </cell>
        </row>
        <row r="7">
          <cell r="B7" t="str">
            <v>South Korea</v>
          </cell>
          <cell r="C7">
            <v>35</v>
          </cell>
          <cell r="D7">
            <v>63</v>
          </cell>
          <cell r="E7">
            <v>121</v>
          </cell>
          <cell r="F7">
            <v>308</v>
          </cell>
          <cell r="G7">
            <v>221</v>
          </cell>
          <cell r="H7">
            <v>207</v>
          </cell>
          <cell r="I7">
            <v>327</v>
          </cell>
          <cell r="J7">
            <v>214</v>
          </cell>
          <cell r="K7">
            <v>369</v>
          </cell>
          <cell r="L7">
            <v>485</v>
          </cell>
          <cell r="M7">
            <v>459</v>
          </cell>
          <cell r="N7">
            <v>397</v>
          </cell>
          <cell r="O7">
            <v>236</v>
          </cell>
          <cell r="P7">
            <v>205</v>
          </cell>
          <cell r="Q7">
            <v>298</v>
          </cell>
          <cell r="R7">
            <v>418</v>
          </cell>
          <cell r="S7">
            <v>559</v>
          </cell>
          <cell r="T7">
            <v>621</v>
          </cell>
          <cell r="U7">
            <v>410</v>
          </cell>
          <cell r="V7">
            <v>226</v>
          </cell>
        </row>
        <row r="8">
          <cell r="B8" t="str">
            <v>Germany</v>
          </cell>
          <cell r="C8">
            <v>6869</v>
          </cell>
          <cell r="D8">
            <v>6599</v>
          </cell>
          <cell r="E8">
            <v>6881</v>
          </cell>
          <cell r="F8">
            <v>6719</v>
          </cell>
          <cell r="G8">
            <v>6957</v>
          </cell>
          <cell r="H8">
            <v>6688</v>
          </cell>
          <cell r="I8">
            <v>7605</v>
          </cell>
          <cell r="J8">
            <v>7770</v>
          </cell>
          <cell r="K8">
            <v>8269</v>
          </cell>
          <cell r="L8">
            <v>7275</v>
          </cell>
          <cell r="M8">
            <v>9176</v>
          </cell>
          <cell r="N8">
            <v>9034</v>
          </cell>
          <cell r="O8">
            <v>8924</v>
          </cell>
          <cell r="P8">
            <v>8378</v>
          </cell>
          <cell r="Q8">
            <v>8433</v>
          </cell>
          <cell r="R8">
            <v>7492</v>
          </cell>
          <cell r="S8">
            <v>8675</v>
          </cell>
          <cell r="T8">
            <v>8174</v>
          </cell>
          <cell r="U8">
            <v>8085</v>
          </cell>
          <cell r="V8">
            <v>7940</v>
          </cell>
        </row>
        <row r="9">
          <cell r="B9" t="str">
            <v>Türkiye</v>
          </cell>
          <cell r="C9">
            <v>30</v>
          </cell>
          <cell r="D9">
            <v>0</v>
          </cell>
          <cell r="E9">
            <v>0</v>
          </cell>
          <cell r="F9">
            <v>49</v>
          </cell>
          <cell r="G9">
            <v>82</v>
          </cell>
          <cell r="H9">
            <v>67</v>
          </cell>
          <cell r="I9">
            <v>53</v>
          </cell>
          <cell r="J9">
            <v>98</v>
          </cell>
          <cell r="K9">
            <v>78</v>
          </cell>
          <cell r="L9">
            <v>67</v>
          </cell>
          <cell r="M9">
            <v>94</v>
          </cell>
          <cell r="N9">
            <v>106</v>
          </cell>
          <cell r="O9">
            <v>95</v>
          </cell>
          <cell r="P9">
            <v>102</v>
          </cell>
          <cell r="Q9">
            <v>168</v>
          </cell>
          <cell r="R9">
            <v>145</v>
          </cell>
          <cell r="S9">
            <v>156</v>
          </cell>
          <cell r="T9">
            <v>172</v>
          </cell>
          <cell r="U9">
            <v>180</v>
          </cell>
          <cell r="V9">
            <v>152</v>
          </cell>
        </row>
        <row r="10">
          <cell r="B10" t="str">
            <v>Brazil</v>
          </cell>
          <cell r="C10">
            <v>7</v>
          </cell>
          <cell r="D10">
            <v>13</v>
          </cell>
          <cell r="E10">
            <v>13</v>
          </cell>
          <cell r="F10">
            <v>10</v>
          </cell>
          <cell r="G10">
            <v>13</v>
          </cell>
          <cell r="H10">
            <v>12</v>
          </cell>
          <cell r="I10">
            <v>34</v>
          </cell>
          <cell r="J10">
            <v>85</v>
          </cell>
          <cell r="K10">
            <v>119</v>
          </cell>
          <cell r="L10">
            <v>115</v>
          </cell>
          <cell r="M10">
            <v>80</v>
          </cell>
          <cell r="N10">
            <v>259</v>
          </cell>
          <cell r="O10">
            <v>444</v>
          </cell>
          <cell r="P10">
            <v>453</v>
          </cell>
          <cell r="Q10">
            <v>648</v>
          </cell>
          <cell r="R10">
            <v>679</v>
          </cell>
          <cell r="S10">
            <v>611</v>
          </cell>
          <cell r="T10">
            <v>589</v>
          </cell>
          <cell r="U10">
            <v>356</v>
          </cell>
          <cell r="V10">
            <v>699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7</v>
          </cell>
          <cell r="M11">
            <v>69</v>
          </cell>
          <cell r="N11">
            <v>12</v>
          </cell>
          <cell r="O11">
            <v>21</v>
          </cell>
          <cell r="P11">
            <v>2</v>
          </cell>
          <cell r="Q11">
            <v>0</v>
          </cell>
          <cell r="R11">
            <v>0</v>
          </cell>
          <cell r="S11">
            <v>2</v>
          </cell>
          <cell r="T11">
            <v>1</v>
          </cell>
          <cell r="U11">
            <v>0</v>
          </cell>
          <cell r="V11">
            <v>208</v>
          </cell>
        </row>
        <row r="12">
          <cell r="B12" t="str">
            <v>Italy</v>
          </cell>
          <cell r="C12">
            <v>166</v>
          </cell>
          <cell r="D12">
            <v>151</v>
          </cell>
          <cell r="E12">
            <v>153</v>
          </cell>
          <cell r="F12">
            <v>174</v>
          </cell>
          <cell r="G12">
            <v>211</v>
          </cell>
          <cell r="H12">
            <v>186</v>
          </cell>
          <cell r="I12">
            <v>190</v>
          </cell>
          <cell r="J12">
            <v>241</v>
          </cell>
          <cell r="K12">
            <v>388</v>
          </cell>
          <cell r="L12">
            <v>325</v>
          </cell>
          <cell r="M12">
            <v>422</v>
          </cell>
          <cell r="N12">
            <v>318</v>
          </cell>
          <cell r="O12">
            <v>325</v>
          </cell>
          <cell r="P12">
            <v>254</v>
          </cell>
          <cell r="Q12">
            <v>269</v>
          </cell>
          <cell r="R12">
            <v>309</v>
          </cell>
          <cell r="S12">
            <v>353</v>
          </cell>
          <cell r="T12">
            <v>426</v>
          </cell>
          <cell r="U12">
            <v>462</v>
          </cell>
          <cell r="V12">
            <v>490</v>
          </cell>
        </row>
        <row r="13">
          <cell r="B13" t="str">
            <v>Ukraine</v>
          </cell>
          <cell r="C13">
            <v>5010</v>
          </cell>
          <cell r="D13">
            <v>4510</v>
          </cell>
          <cell r="E13">
            <v>3814</v>
          </cell>
          <cell r="F13">
            <v>1808</v>
          </cell>
          <cell r="G13">
            <v>2451</v>
          </cell>
          <cell r="H13">
            <v>1264</v>
          </cell>
          <cell r="I13">
            <v>744</v>
          </cell>
          <cell r="J13">
            <v>688</v>
          </cell>
          <cell r="K13">
            <v>636</v>
          </cell>
          <cell r="L13">
            <v>891</v>
          </cell>
          <cell r="M13">
            <v>665</v>
          </cell>
          <cell r="N13">
            <v>802</v>
          </cell>
          <cell r="O13">
            <v>367</v>
          </cell>
          <cell r="P13">
            <v>255</v>
          </cell>
          <cell r="Q13">
            <v>928</v>
          </cell>
          <cell r="R13">
            <v>1208</v>
          </cell>
          <cell r="S13">
            <v>273</v>
          </cell>
          <cell r="T13">
            <v>487</v>
          </cell>
          <cell r="U13">
            <v>328</v>
          </cell>
          <cell r="V13">
            <v>42</v>
          </cell>
        </row>
        <row r="14">
          <cell r="B14" t="str">
            <v>Mexico</v>
          </cell>
          <cell r="C14">
            <v>184</v>
          </cell>
          <cell r="D14">
            <v>183</v>
          </cell>
          <cell r="E14">
            <v>221</v>
          </cell>
          <cell r="F14">
            <v>473</v>
          </cell>
          <cell r="G14">
            <v>445</v>
          </cell>
          <cell r="H14">
            <v>561</v>
          </cell>
          <cell r="I14">
            <v>553</v>
          </cell>
          <cell r="J14">
            <v>813</v>
          </cell>
          <cell r="K14">
            <v>1077</v>
          </cell>
          <cell r="L14">
            <v>702</v>
          </cell>
          <cell r="M14">
            <v>1014</v>
          </cell>
          <cell r="N14">
            <v>1053</v>
          </cell>
          <cell r="O14">
            <v>858</v>
          </cell>
          <cell r="P14">
            <v>779</v>
          </cell>
          <cell r="Q14">
            <v>701</v>
          </cell>
          <cell r="R14">
            <v>459</v>
          </cell>
          <cell r="S14">
            <v>416</v>
          </cell>
          <cell r="T14">
            <v>626</v>
          </cell>
          <cell r="U14">
            <v>787</v>
          </cell>
          <cell r="V14">
            <v>842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4526</v>
          </cell>
          <cell r="D16">
            <v>4329</v>
          </cell>
          <cell r="E16">
            <v>4724</v>
          </cell>
          <cell r="F16">
            <v>5050</v>
          </cell>
          <cell r="G16">
            <v>5600</v>
          </cell>
          <cell r="H16">
            <v>5007</v>
          </cell>
          <cell r="I16">
            <v>6120</v>
          </cell>
          <cell r="J16">
            <v>6154</v>
          </cell>
          <cell r="K16">
            <v>5796</v>
          </cell>
          <cell r="L16">
            <v>5364</v>
          </cell>
          <cell r="M16">
            <v>6683</v>
          </cell>
          <cell r="N16">
            <v>6167</v>
          </cell>
          <cell r="O16">
            <v>6118</v>
          </cell>
          <cell r="P16">
            <v>5985</v>
          </cell>
          <cell r="Q16">
            <v>6177</v>
          </cell>
          <cell r="R16">
            <v>5380</v>
          </cell>
          <cell r="S16">
            <v>5428</v>
          </cell>
          <cell r="T16">
            <v>6176</v>
          </cell>
          <cell r="U16">
            <v>6429</v>
          </cell>
          <cell r="V16">
            <v>6594</v>
          </cell>
        </row>
        <row r="17">
          <cell r="B17" t="str">
            <v>Spain</v>
          </cell>
          <cell r="C17">
            <v>53</v>
          </cell>
          <cell r="D17">
            <v>45</v>
          </cell>
          <cell r="E17">
            <v>94</v>
          </cell>
          <cell r="F17">
            <v>103</v>
          </cell>
          <cell r="G17">
            <v>205</v>
          </cell>
          <cell r="H17">
            <v>140</v>
          </cell>
          <cell r="I17">
            <v>137</v>
          </cell>
          <cell r="J17">
            <v>162</v>
          </cell>
          <cell r="K17">
            <v>215</v>
          </cell>
          <cell r="L17">
            <v>286</v>
          </cell>
          <cell r="M17">
            <v>277</v>
          </cell>
          <cell r="N17">
            <v>425</v>
          </cell>
          <cell r="O17">
            <v>663</v>
          </cell>
          <cell r="P17">
            <v>510</v>
          </cell>
          <cell r="Q17">
            <v>600</v>
          </cell>
          <cell r="R17">
            <v>345</v>
          </cell>
          <cell r="S17">
            <v>331</v>
          </cell>
          <cell r="T17">
            <v>398</v>
          </cell>
          <cell r="U17">
            <v>736</v>
          </cell>
          <cell r="V17">
            <v>562</v>
          </cell>
        </row>
        <row r="18">
          <cell r="B18" t="str">
            <v>Canada</v>
          </cell>
          <cell r="C18">
            <v>1913</v>
          </cell>
          <cell r="D18">
            <v>1933</v>
          </cell>
          <cell r="E18">
            <v>2131</v>
          </cell>
          <cell r="F18">
            <v>2501</v>
          </cell>
          <cell r="G18">
            <v>2965</v>
          </cell>
          <cell r="H18">
            <v>3056</v>
          </cell>
          <cell r="I18">
            <v>3935</v>
          </cell>
          <cell r="J18">
            <v>4757</v>
          </cell>
          <cell r="K18">
            <v>4048</v>
          </cell>
          <cell r="L18">
            <v>4793</v>
          </cell>
          <cell r="M18">
            <v>5191</v>
          </cell>
          <cell r="N18">
            <v>4846</v>
          </cell>
          <cell r="O18">
            <v>4248</v>
          </cell>
          <cell r="P18">
            <v>4521</v>
          </cell>
          <cell r="Q18">
            <v>4510</v>
          </cell>
          <cell r="R18">
            <v>3415</v>
          </cell>
          <cell r="S18">
            <v>3632</v>
          </cell>
          <cell r="T18">
            <v>4409</v>
          </cell>
          <cell r="U18">
            <v>5107</v>
          </cell>
          <cell r="V18">
            <v>4352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39</v>
          </cell>
          <cell r="M19">
            <v>40</v>
          </cell>
          <cell r="N19">
            <v>40</v>
          </cell>
          <cell r="O19">
            <v>41</v>
          </cell>
          <cell r="P19">
            <v>42</v>
          </cell>
          <cell r="Q19">
            <v>42</v>
          </cell>
          <cell r="R19">
            <v>52</v>
          </cell>
          <cell r="S19">
            <v>59</v>
          </cell>
          <cell r="T19">
            <v>70</v>
          </cell>
          <cell r="U19">
            <v>67</v>
          </cell>
          <cell r="V19">
            <v>49</v>
          </cell>
        </row>
        <row r="20">
          <cell r="B20" t="str">
            <v>Poland</v>
          </cell>
          <cell r="C20">
            <v>760</v>
          </cell>
          <cell r="D20">
            <v>0</v>
          </cell>
          <cell r="E20">
            <v>1564</v>
          </cell>
          <cell r="F20">
            <v>1808</v>
          </cell>
          <cell r="G20">
            <v>1988</v>
          </cell>
          <cell r="H20">
            <v>1427</v>
          </cell>
          <cell r="I20">
            <v>1189</v>
          </cell>
          <cell r="J20">
            <v>1088</v>
          </cell>
          <cell r="K20">
            <v>1369</v>
          </cell>
          <cell r="L20">
            <v>911</v>
          </cell>
          <cell r="M20">
            <v>1283</v>
          </cell>
          <cell r="N20">
            <v>1660</v>
          </cell>
          <cell r="O20">
            <v>1833</v>
          </cell>
          <cell r="P20">
            <v>1909</v>
          </cell>
          <cell r="Q20">
            <v>2005</v>
          </cell>
          <cell r="R20">
            <v>1431</v>
          </cell>
          <cell r="S20">
            <v>1340</v>
          </cell>
          <cell r="T20">
            <v>1397</v>
          </cell>
          <cell r="U20">
            <v>1677</v>
          </cell>
          <cell r="V20">
            <v>2128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30</v>
          </cell>
          <cell r="M21">
            <v>786</v>
          </cell>
          <cell r="N21">
            <v>32</v>
          </cell>
          <cell r="O21">
            <v>46</v>
          </cell>
          <cell r="P21">
            <v>30</v>
          </cell>
          <cell r="Q21">
            <v>23</v>
          </cell>
          <cell r="R21">
            <v>13</v>
          </cell>
          <cell r="S21">
            <v>69</v>
          </cell>
          <cell r="T21">
            <v>13</v>
          </cell>
          <cell r="U21">
            <v>25</v>
          </cell>
          <cell r="V21">
            <v>302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753</v>
          </cell>
          <cell r="D23">
            <v>760</v>
          </cell>
          <cell r="E23">
            <v>1071</v>
          </cell>
          <cell r="F23">
            <v>875</v>
          </cell>
          <cell r="G23">
            <v>1117</v>
          </cell>
          <cell r="H23">
            <v>1098</v>
          </cell>
          <cell r="I23">
            <v>1148</v>
          </cell>
          <cell r="J23">
            <v>1267</v>
          </cell>
          <cell r="K23">
            <v>1397</v>
          </cell>
          <cell r="L23">
            <v>1082</v>
          </cell>
          <cell r="M23">
            <v>969</v>
          </cell>
          <cell r="N23">
            <v>952</v>
          </cell>
          <cell r="O23">
            <v>978</v>
          </cell>
          <cell r="P23">
            <v>999</v>
          </cell>
          <cell r="Q23">
            <v>1077</v>
          </cell>
          <cell r="R23">
            <v>1051</v>
          </cell>
          <cell r="S23">
            <v>1114</v>
          </cell>
          <cell r="T23">
            <v>1231</v>
          </cell>
          <cell r="U23">
            <v>1169</v>
          </cell>
          <cell r="V23">
            <v>1135</v>
          </cell>
        </row>
        <row r="24">
          <cell r="B24" t="str">
            <v>Belgium</v>
          </cell>
          <cell r="C24">
            <v>1740.0292294065546</v>
          </cell>
          <cell r="D24">
            <v>1592.3755535872453</v>
          </cell>
          <cell r="E24">
            <v>1664.9787422497786</v>
          </cell>
          <cell r="F24">
            <v>2045.1257750221437</v>
          </cell>
          <cell r="G24">
            <v>2253.9619131975201</v>
          </cell>
          <cell r="H24">
            <v>2721</v>
          </cell>
          <cell r="I24">
            <v>2994</v>
          </cell>
          <cell r="J24">
            <v>3001</v>
          </cell>
          <cell r="K24">
            <v>3161</v>
          </cell>
          <cell r="L24">
            <v>3245</v>
          </cell>
          <cell r="M24">
            <v>3701</v>
          </cell>
          <cell r="N24">
            <v>3544</v>
          </cell>
          <cell r="O24">
            <v>3476</v>
          </cell>
          <cell r="P24">
            <v>3212</v>
          </cell>
          <cell r="Q24">
            <v>3931</v>
          </cell>
          <cell r="R24">
            <v>3152</v>
          </cell>
          <cell r="S24">
            <v>3540</v>
          </cell>
          <cell r="T24">
            <v>3756</v>
          </cell>
          <cell r="U24">
            <v>3972</v>
          </cell>
          <cell r="V24">
            <v>3766</v>
          </cell>
        </row>
        <row r="25">
          <cell r="B25" t="str">
            <v>United Kingdom</v>
          </cell>
          <cell r="C25">
            <v>4382</v>
          </cell>
          <cell r="D25">
            <v>4817</v>
          </cell>
          <cell r="E25">
            <v>5555</v>
          </cell>
          <cell r="F25">
            <v>7219</v>
          </cell>
          <cell r="G25">
            <v>6767</v>
          </cell>
          <cell r="H25">
            <v>6108</v>
          </cell>
          <cell r="I25">
            <v>7426</v>
          </cell>
          <cell r="J25">
            <v>6014</v>
          </cell>
          <cell r="K25">
            <v>6640</v>
          </cell>
          <cell r="L25">
            <v>6008</v>
          </cell>
          <cell r="M25">
            <v>7519</v>
          </cell>
          <cell r="N25">
            <v>7814</v>
          </cell>
          <cell r="O25">
            <v>7299</v>
          </cell>
          <cell r="P25">
            <v>6948</v>
          </cell>
          <cell r="Q25">
            <v>6987</v>
          </cell>
          <cell r="R25">
            <v>7270</v>
          </cell>
          <cell r="S25">
            <v>8130</v>
          </cell>
          <cell r="T25">
            <v>8813</v>
          </cell>
          <cell r="U25">
            <v>8702</v>
          </cell>
          <cell r="V25">
            <v>8053</v>
          </cell>
        </row>
        <row r="26">
          <cell r="B26" t="str">
            <v>Netherlands</v>
          </cell>
          <cell r="C26">
            <v>3217</v>
          </cell>
          <cell r="D26">
            <v>3213</v>
          </cell>
          <cell r="E26">
            <v>3064</v>
          </cell>
          <cell r="F26">
            <v>3315</v>
          </cell>
          <cell r="G26">
            <v>4058</v>
          </cell>
          <cell r="H26">
            <v>4199</v>
          </cell>
          <cell r="I26">
            <v>4727</v>
          </cell>
          <cell r="J26">
            <v>4339</v>
          </cell>
          <cell r="K26">
            <v>3931</v>
          </cell>
          <cell r="L26">
            <v>4340</v>
          </cell>
          <cell r="M26">
            <v>5080</v>
          </cell>
          <cell r="N26">
            <v>4482</v>
          </cell>
          <cell r="O26">
            <v>4798</v>
          </cell>
          <cell r="P26">
            <v>4195</v>
          </cell>
          <cell r="Q26">
            <v>3994</v>
          </cell>
          <cell r="R26">
            <v>4055</v>
          </cell>
          <cell r="S26">
            <v>5037</v>
          </cell>
          <cell r="T26">
            <v>5572</v>
          </cell>
          <cell r="U26">
            <v>6159</v>
          </cell>
          <cell r="V26">
            <v>6342</v>
          </cell>
        </row>
        <row r="27">
          <cell r="B27" t="str">
            <v>Australia</v>
          </cell>
          <cell r="C27">
            <v>768</v>
          </cell>
          <cell r="D27">
            <v>1034</v>
          </cell>
          <cell r="E27">
            <v>674</v>
          </cell>
          <cell r="F27">
            <v>997</v>
          </cell>
          <cell r="G27">
            <v>1029</v>
          </cell>
          <cell r="H27">
            <v>1265</v>
          </cell>
          <cell r="I27">
            <v>1355</v>
          </cell>
          <cell r="J27">
            <v>1501</v>
          </cell>
          <cell r="K27">
            <v>1708</v>
          </cell>
          <cell r="L27">
            <v>1925</v>
          </cell>
          <cell r="M27">
            <v>1636</v>
          </cell>
          <cell r="N27">
            <v>1745</v>
          </cell>
          <cell r="O27">
            <v>2245</v>
          </cell>
          <cell r="P27">
            <v>2200</v>
          </cell>
          <cell r="Q27">
            <v>2362</v>
          </cell>
          <cell r="R27">
            <v>1898</v>
          </cell>
          <cell r="S27">
            <v>1583</v>
          </cell>
          <cell r="T27">
            <v>1979</v>
          </cell>
          <cell r="U27">
            <v>1968</v>
          </cell>
          <cell r="V27">
            <v>2231</v>
          </cell>
        </row>
        <row r="28">
          <cell r="B28" t="str">
            <v>South Africa</v>
          </cell>
          <cell r="C28">
            <v>457</v>
          </cell>
          <cell r="D28">
            <v>0</v>
          </cell>
          <cell r="E28">
            <v>456</v>
          </cell>
          <cell r="F28">
            <v>385</v>
          </cell>
          <cell r="G28">
            <v>393</v>
          </cell>
          <cell r="H28">
            <v>386</v>
          </cell>
          <cell r="I28">
            <v>555</v>
          </cell>
          <cell r="J28">
            <v>752</v>
          </cell>
          <cell r="K28">
            <v>1270</v>
          </cell>
          <cell r="L28">
            <v>1144</v>
          </cell>
          <cell r="M28">
            <v>1224</v>
          </cell>
          <cell r="N28">
            <v>1436</v>
          </cell>
          <cell r="O28">
            <v>1632</v>
          </cell>
          <cell r="P28">
            <v>1485</v>
          </cell>
          <cell r="Q28">
            <v>1486</v>
          </cell>
          <cell r="R28">
            <v>1266</v>
          </cell>
          <cell r="S28">
            <v>644</v>
          </cell>
          <cell r="T28">
            <v>467</v>
          </cell>
          <cell r="U28">
            <v>460</v>
          </cell>
          <cell r="V28">
            <v>525</v>
          </cell>
        </row>
        <row r="29">
          <cell r="B29" t="str">
            <v>Malaysia</v>
          </cell>
          <cell r="C29">
            <v>180</v>
          </cell>
          <cell r="D29">
            <v>1088</v>
          </cell>
          <cell r="E29">
            <v>140</v>
          </cell>
          <cell r="F29">
            <v>294</v>
          </cell>
          <cell r="G29">
            <v>185</v>
          </cell>
          <cell r="H29">
            <v>54</v>
          </cell>
          <cell r="I29">
            <v>28</v>
          </cell>
          <cell r="J29">
            <v>60</v>
          </cell>
          <cell r="K29">
            <v>32</v>
          </cell>
          <cell r="L29">
            <v>78</v>
          </cell>
          <cell r="M29">
            <v>101</v>
          </cell>
          <cell r="N29">
            <v>70</v>
          </cell>
          <cell r="O29">
            <v>80</v>
          </cell>
          <cell r="P29">
            <v>53</v>
          </cell>
          <cell r="Q29">
            <v>52</v>
          </cell>
          <cell r="R29">
            <v>47</v>
          </cell>
          <cell r="S29">
            <v>151</v>
          </cell>
          <cell r="T29">
            <v>273</v>
          </cell>
          <cell r="U29">
            <v>435</v>
          </cell>
          <cell r="V29">
            <v>400</v>
          </cell>
        </row>
        <row r="30">
          <cell r="B30" t="str">
            <v>Thailand</v>
          </cell>
          <cell r="C30">
            <v>100</v>
          </cell>
          <cell r="D30">
            <v>102</v>
          </cell>
          <cell r="E30">
            <v>87</v>
          </cell>
          <cell r="F30">
            <v>118</v>
          </cell>
          <cell r="G30">
            <v>155</v>
          </cell>
          <cell r="H30">
            <v>173</v>
          </cell>
          <cell r="I30">
            <v>246</v>
          </cell>
          <cell r="J30">
            <v>302</v>
          </cell>
          <cell r="K30">
            <v>361</v>
          </cell>
          <cell r="L30">
            <v>342</v>
          </cell>
          <cell r="M30">
            <v>547</v>
          </cell>
          <cell r="N30">
            <v>567</v>
          </cell>
          <cell r="O30">
            <v>481</v>
          </cell>
          <cell r="P30">
            <v>437</v>
          </cell>
          <cell r="Q30">
            <v>384</v>
          </cell>
          <cell r="R30">
            <v>397</v>
          </cell>
          <cell r="S30">
            <v>431</v>
          </cell>
          <cell r="T30">
            <v>388</v>
          </cell>
          <cell r="U30">
            <v>408</v>
          </cell>
          <cell r="V30">
            <v>364</v>
          </cell>
        </row>
        <row r="31">
          <cell r="B31" t="str">
            <v>Sweden</v>
          </cell>
          <cell r="C31">
            <v>474</v>
          </cell>
          <cell r="D31">
            <v>560</v>
          </cell>
          <cell r="E31">
            <v>723</v>
          </cell>
          <cell r="F31">
            <v>709</v>
          </cell>
          <cell r="G31">
            <v>729</v>
          </cell>
          <cell r="H31">
            <v>858</v>
          </cell>
          <cell r="I31">
            <v>850</v>
          </cell>
          <cell r="J31">
            <v>1069</v>
          </cell>
          <cell r="K31">
            <v>1449</v>
          </cell>
          <cell r="L31">
            <v>1415</v>
          </cell>
          <cell r="M31">
            <v>1313</v>
          </cell>
          <cell r="N31">
            <v>1422</v>
          </cell>
          <cell r="O31">
            <v>1525</v>
          </cell>
          <cell r="P31">
            <v>1298</v>
          </cell>
          <cell r="Q31">
            <v>1441</v>
          </cell>
          <cell r="R31">
            <v>1246</v>
          </cell>
          <cell r="S31">
            <v>1389</v>
          </cell>
          <cell r="T31">
            <v>1402</v>
          </cell>
          <cell r="U31">
            <v>1330</v>
          </cell>
          <cell r="V31">
            <v>1491</v>
          </cell>
        </row>
        <row r="32">
          <cell r="B32" t="str">
            <v>World</v>
          </cell>
        </row>
      </sheetData>
      <sheetData sheetId="14">
        <row r="2">
          <cell r="B2" t="str">
            <v>China</v>
          </cell>
          <cell r="C2">
            <v>5099</v>
          </cell>
          <cell r="D2">
            <v>9776</v>
          </cell>
          <cell r="E2">
            <v>7853</v>
          </cell>
          <cell r="F2">
            <v>9294</v>
          </cell>
          <cell r="G2">
            <v>10225</v>
          </cell>
          <cell r="H2">
            <v>10136</v>
          </cell>
          <cell r="I2">
            <v>5385</v>
          </cell>
          <cell r="J2">
            <v>3395</v>
          </cell>
          <cell r="K2">
            <v>3590</v>
          </cell>
          <cell r="L2">
            <v>13692</v>
          </cell>
          <cell r="M2">
            <v>5848</v>
          </cell>
          <cell r="N2">
            <v>6767</v>
          </cell>
          <cell r="O2">
            <v>4974</v>
          </cell>
          <cell r="P2">
            <v>4465</v>
          </cell>
          <cell r="Q2">
            <v>2564</v>
          </cell>
          <cell r="R2">
            <v>2328</v>
          </cell>
          <cell r="S2">
            <v>2162</v>
          </cell>
          <cell r="T2">
            <v>2326</v>
          </cell>
          <cell r="U2">
            <v>1343</v>
          </cell>
          <cell r="V2">
            <v>184</v>
          </cell>
        </row>
        <row r="3">
          <cell r="B3" t="str">
            <v>India</v>
          </cell>
          <cell r="C3">
            <v>700</v>
          </cell>
          <cell r="D3">
            <v>1100</v>
          </cell>
          <cell r="E3">
            <v>1036</v>
          </cell>
          <cell r="F3">
            <v>2360</v>
          </cell>
          <cell r="G3">
            <v>3062</v>
          </cell>
          <cell r="H3">
            <v>4909</v>
          </cell>
          <cell r="I3">
            <v>3145</v>
          </cell>
          <cell r="J3">
            <v>2990</v>
          </cell>
          <cell r="K3">
            <v>4579</v>
          </cell>
          <cell r="L3">
            <v>4727</v>
          </cell>
          <cell r="M3">
            <v>4643</v>
          </cell>
          <cell r="N3">
            <v>6175</v>
          </cell>
          <cell r="O3">
            <v>8156</v>
          </cell>
          <cell r="P3">
            <v>5632</v>
          </cell>
          <cell r="Q3">
            <v>5699</v>
          </cell>
          <cell r="R3">
            <v>6710</v>
          </cell>
          <cell r="S3">
            <v>6380</v>
          </cell>
          <cell r="T3">
            <v>5365</v>
          </cell>
          <cell r="U3">
            <v>6330</v>
          </cell>
          <cell r="V3">
            <v>7053</v>
          </cell>
        </row>
        <row r="4">
          <cell r="B4" t="str">
            <v>Japan</v>
          </cell>
          <cell r="C4">
            <v>321</v>
          </cell>
          <cell r="D4">
            <v>151</v>
          </cell>
          <cell r="E4">
            <v>179</v>
          </cell>
          <cell r="F4">
            <v>182</v>
          </cell>
          <cell r="G4">
            <v>261</v>
          </cell>
          <cell r="H4">
            <v>181</v>
          </cell>
          <cell r="I4">
            <v>185</v>
          </cell>
          <cell r="J4">
            <v>397</v>
          </cell>
          <cell r="K4">
            <v>699</v>
          </cell>
          <cell r="L4">
            <v>194</v>
          </cell>
          <cell r="M4">
            <v>491</v>
          </cell>
          <cell r="N4">
            <v>580</v>
          </cell>
          <cell r="O4">
            <v>225</v>
          </cell>
          <cell r="P4">
            <v>234</v>
          </cell>
          <cell r="Q4">
            <v>370</v>
          </cell>
          <cell r="R4">
            <v>149</v>
          </cell>
          <cell r="S4">
            <v>176</v>
          </cell>
          <cell r="T4">
            <v>232</v>
          </cell>
          <cell r="U4">
            <v>216</v>
          </cell>
          <cell r="V4">
            <v>107</v>
          </cell>
        </row>
        <row r="5">
          <cell r="B5" t="str">
            <v>United States</v>
          </cell>
          <cell r="C5">
            <v>3355</v>
          </cell>
          <cell r="D5">
            <v>2630</v>
          </cell>
          <cell r="E5">
            <v>3126</v>
          </cell>
          <cell r="F5">
            <v>3484</v>
          </cell>
          <cell r="G5">
            <v>4596</v>
          </cell>
          <cell r="H5">
            <v>3836</v>
          </cell>
          <cell r="I5">
            <v>4813</v>
          </cell>
          <cell r="J5">
            <v>3692</v>
          </cell>
          <cell r="K5">
            <v>3570</v>
          </cell>
          <cell r="L5">
            <v>2986</v>
          </cell>
          <cell r="M5">
            <v>3773</v>
          </cell>
          <cell r="N5">
            <v>4003</v>
          </cell>
          <cell r="O5">
            <v>3711</v>
          </cell>
          <cell r="P5">
            <v>3882</v>
          </cell>
          <cell r="Q5">
            <v>4215</v>
          </cell>
          <cell r="R5">
            <v>3513</v>
          </cell>
          <cell r="S5">
            <v>3864</v>
          </cell>
          <cell r="T5">
            <v>4636</v>
          </cell>
          <cell r="U5">
            <v>5030</v>
          </cell>
          <cell r="V5">
            <v>4268</v>
          </cell>
        </row>
        <row r="6">
          <cell r="B6" t="str">
            <v>Russia</v>
          </cell>
          <cell r="C6">
            <v>312</v>
          </cell>
          <cell r="D6">
            <v>112</v>
          </cell>
          <cell r="E6">
            <v>107</v>
          </cell>
          <cell r="F6">
            <v>393</v>
          </cell>
          <cell r="G6">
            <v>161</v>
          </cell>
          <cell r="H6">
            <v>120</v>
          </cell>
          <cell r="I6">
            <v>174</v>
          </cell>
          <cell r="J6">
            <v>95</v>
          </cell>
          <cell r="K6">
            <v>95</v>
          </cell>
          <cell r="L6">
            <v>9</v>
          </cell>
          <cell r="M6">
            <v>27</v>
          </cell>
          <cell r="N6">
            <v>0</v>
          </cell>
          <cell r="O6">
            <v>4</v>
          </cell>
          <cell r="P6">
            <v>5</v>
          </cell>
          <cell r="Q6">
            <v>264</v>
          </cell>
          <cell r="R6">
            <v>235</v>
          </cell>
          <cell r="S6">
            <v>444</v>
          </cell>
          <cell r="T6">
            <v>755</v>
          </cell>
          <cell r="U6">
            <v>646</v>
          </cell>
          <cell r="V6">
            <v>1040</v>
          </cell>
        </row>
        <row r="7">
          <cell r="B7" t="str">
            <v>South Korea</v>
          </cell>
          <cell r="C7">
            <v>6852</v>
          </cell>
          <cell r="D7">
            <v>6069</v>
          </cell>
          <cell r="E7">
            <v>7223</v>
          </cell>
          <cell r="F7">
            <v>6233</v>
          </cell>
          <cell r="G7">
            <v>7547</v>
          </cell>
          <cell r="H7">
            <v>6813</v>
          </cell>
          <cell r="I7">
            <v>5621</v>
          </cell>
          <cell r="J7">
            <v>6887</v>
          </cell>
          <cell r="K7">
            <v>7319</v>
          </cell>
          <cell r="L7">
            <v>7800</v>
          </cell>
          <cell r="M7">
            <v>8091</v>
          </cell>
          <cell r="N7">
            <v>8628</v>
          </cell>
          <cell r="O7">
            <v>10126</v>
          </cell>
          <cell r="P7">
            <v>9260</v>
          </cell>
          <cell r="Q7">
            <v>8002</v>
          </cell>
          <cell r="R7">
            <v>5758</v>
          </cell>
          <cell r="S7">
            <v>5845</v>
          </cell>
          <cell r="T7">
            <v>6175</v>
          </cell>
          <cell r="U7">
            <v>6393</v>
          </cell>
          <cell r="V7">
            <v>6502</v>
          </cell>
        </row>
        <row r="8">
          <cell r="B8" t="str">
            <v>Germany</v>
          </cell>
          <cell r="C8">
            <v>3519</v>
          </cell>
          <cell r="D8">
            <v>3560</v>
          </cell>
          <cell r="E8">
            <v>3805</v>
          </cell>
          <cell r="F8">
            <v>4364</v>
          </cell>
          <cell r="G8">
            <v>5412</v>
          </cell>
          <cell r="H8">
            <v>5025</v>
          </cell>
          <cell r="I8">
            <v>5593</v>
          </cell>
          <cell r="J8">
            <v>5920</v>
          </cell>
          <cell r="K8">
            <v>5675</v>
          </cell>
          <cell r="L8">
            <v>3865</v>
          </cell>
          <cell r="M8">
            <v>5305</v>
          </cell>
          <cell r="N8">
            <v>6180</v>
          </cell>
          <cell r="O8">
            <v>5484</v>
          </cell>
          <cell r="P8">
            <v>5340</v>
          </cell>
          <cell r="Q8">
            <v>5045</v>
          </cell>
          <cell r="R8">
            <v>4236</v>
          </cell>
          <cell r="S8">
            <v>4348</v>
          </cell>
          <cell r="T8">
            <v>4463</v>
          </cell>
          <cell r="U8">
            <v>4018</v>
          </cell>
          <cell r="V8">
            <v>3990</v>
          </cell>
        </row>
        <row r="9">
          <cell r="B9" t="str">
            <v>Türkiye</v>
          </cell>
          <cell r="C9">
            <v>7438</v>
          </cell>
          <cell r="D9">
            <v>9850</v>
          </cell>
          <cell r="E9">
            <v>12818</v>
          </cell>
          <cell r="F9">
            <v>12818</v>
          </cell>
          <cell r="G9">
            <v>12898</v>
          </cell>
          <cell r="H9">
            <v>10228</v>
          </cell>
          <cell r="I9">
            <v>13352</v>
          </cell>
          <cell r="J9">
            <v>13500</v>
          </cell>
          <cell r="K9">
            <v>17415</v>
          </cell>
          <cell r="L9">
            <v>15666</v>
          </cell>
          <cell r="M9">
            <v>19200</v>
          </cell>
          <cell r="N9">
            <v>21453</v>
          </cell>
          <cell r="O9">
            <v>22415</v>
          </cell>
          <cell r="P9">
            <v>19725</v>
          </cell>
          <cell r="Q9">
            <v>19068</v>
          </cell>
          <cell r="R9">
            <v>16251</v>
          </cell>
          <cell r="S9">
            <v>17716</v>
          </cell>
          <cell r="T9">
            <v>20980</v>
          </cell>
          <cell r="U9">
            <v>20660</v>
          </cell>
          <cell r="V9">
            <v>18811</v>
          </cell>
        </row>
        <row r="10">
          <cell r="B10" t="str">
            <v>Brazil</v>
          </cell>
          <cell r="C10">
            <v>23</v>
          </cell>
          <cell r="D10">
            <v>11</v>
          </cell>
          <cell r="E10">
            <v>13</v>
          </cell>
          <cell r="F10">
            <v>50</v>
          </cell>
          <cell r="G10">
            <v>69</v>
          </cell>
          <cell r="H10">
            <v>93</v>
          </cell>
          <cell r="I10">
            <v>57</v>
          </cell>
          <cell r="J10">
            <v>46</v>
          </cell>
          <cell r="K10">
            <v>44</v>
          </cell>
          <cell r="L10">
            <v>28</v>
          </cell>
          <cell r="M10">
            <v>134</v>
          </cell>
          <cell r="N10">
            <v>79</v>
          </cell>
          <cell r="O10">
            <v>51</v>
          </cell>
          <cell r="P10">
            <v>55</v>
          </cell>
          <cell r="Q10">
            <v>23</v>
          </cell>
          <cell r="R10">
            <v>25</v>
          </cell>
          <cell r="S10">
            <v>33</v>
          </cell>
          <cell r="T10">
            <v>20</v>
          </cell>
          <cell r="U10">
            <v>267</v>
          </cell>
          <cell r="V10">
            <v>174</v>
          </cell>
        </row>
        <row r="11">
          <cell r="B11" t="str">
            <v>Iran</v>
          </cell>
          <cell r="C11">
            <v>0</v>
          </cell>
          <cell r="D11">
            <v>14</v>
          </cell>
          <cell r="E11">
            <v>0</v>
          </cell>
          <cell r="F11">
            <v>35</v>
          </cell>
          <cell r="G11">
            <v>310</v>
          </cell>
          <cell r="H11">
            <v>104</v>
          </cell>
          <cell r="I11">
            <v>42</v>
          </cell>
          <cell r="J11">
            <v>42</v>
          </cell>
          <cell r="K11">
            <v>85</v>
          </cell>
          <cell r="L11">
            <v>6</v>
          </cell>
          <cell r="M11">
            <v>3</v>
          </cell>
          <cell r="N11">
            <v>6</v>
          </cell>
          <cell r="O11">
            <v>5</v>
          </cell>
          <cell r="P11">
            <v>24</v>
          </cell>
          <cell r="Q11">
            <v>2</v>
          </cell>
          <cell r="R11">
            <v>1</v>
          </cell>
          <cell r="S11">
            <v>15</v>
          </cell>
          <cell r="T11">
            <v>13</v>
          </cell>
          <cell r="U11">
            <v>36</v>
          </cell>
          <cell r="V11">
            <v>8</v>
          </cell>
        </row>
        <row r="12">
          <cell r="B12" t="str">
            <v>Italy</v>
          </cell>
          <cell r="C12">
            <v>4057</v>
          </cell>
          <cell r="D12">
            <v>4349</v>
          </cell>
          <cell r="E12">
            <v>4046</v>
          </cell>
          <cell r="F12">
            <v>4381</v>
          </cell>
          <cell r="G12">
            <v>5606</v>
          </cell>
          <cell r="H12">
            <v>5360</v>
          </cell>
          <cell r="I12">
            <v>5668</v>
          </cell>
          <cell r="J12">
            <v>5242</v>
          </cell>
          <cell r="K12">
            <v>5705</v>
          </cell>
          <cell r="L12">
            <v>3321</v>
          </cell>
          <cell r="M12">
            <v>4591</v>
          </cell>
          <cell r="N12">
            <v>5747</v>
          </cell>
          <cell r="O12">
            <v>5264</v>
          </cell>
          <cell r="P12">
            <v>4957</v>
          </cell>
          <cell r="Q12">
            <v>5145</v>
          </cell>
          <cell r="R12">
            <v>4643</v>
          </cell>
          <cell r="S12">
            <v>4434</v>
          </cell>
          <cell r="T12">
            <v>5209</v>
          </cell>
          <cell r="U12">
            <v>5616</v>
          </cell>
          <cell r="V12">
            <v>5355</v>
          </cell>
        </row>
        <row r="13">
          <cell r="B13" t="str">
            <v>Ukraine</v>
          </cell>
          <cell r="C13">
            <v>23</v>
          </cell>
          <cell r="D13">
            <v>0</v>
          </cell>
          <cell r="E13">
            <v>0</v>
          </cell>
          <cell r="F13">
            <v>15</v>
          </cell>
          <cell r="G13">
            <v>13</v>
          </cell>
          <cell r="H13">
            <v>12</v>
          </cell>
          <cell r="I13">
            <v>10</v>
          </cell>
          <cell r="J13">
            <v>21</v>
          </cell>
          <cell r="K13">
            <v>164</v>
          </cell>
          <cell r="L13">
            <v>11</v>
          </cell>
          <cell r="M13">
            <v>10</v>
          </cell>
          <cell r="N13">
            <v>127</v>
          </cell>
          <cell r="O13">
            <v>116</v>
          </cell>
          <cell r="P13">
            <v>239</v>
          </cell>
          <cell r="Q13">
            <v>28</v>
          </cell>
          <cell r="R13">
            <v>3</v>
          </cell>
          <cell r="S13">
            <v>22</v>
          </cell>
          <cell r="T13">
            <v>25</v>
          </cell>
          <cell r="U13">
            <v>43</v>
          </cell>
          <cell r="V13">
            <v>50</v>
          </cell>
        </row>
        <row r="14">
          <cell r="B14" t="str">
            <v>Mexico</v>
          </cell>
          <cell r="C14">
            <v>1962</v>
          </cell>
          <cell r="D14">
            <v>1547</v>
          </cell>
          <cell r="E14">
            <v>1823</v>
          </cell>
          <cell r="F14">
            <v>1764</v>
          </cell>
          <cell r="G14">
            <v>2074</v>
          </cell>
          <cell r="H14">
            <v>1450</v>
          </cell>
          <cell r="I14">
            <v>1558</v>
          </cell>
          <cell r="J14">
            <v>1607</v>
          </cell>
          <cell r="K14">
            <v>1412</v>
          </cell>
          <cell r="L14">
            <v>850</v>
          </cell>
          <cell r="M14">
            <v>934</v>
          </cell>
          <cell r="N14">
            <v>733</v>
          </cell>
          <cell r="O14">
            <v>946</v>
          </cell>
          <cell r="P14">
            <v>864</v>
          </cell>
          <cell r="Q14">
            <v>915</v>
          </cell>
          <cell r="R14">
            <v>1483</v>
          </cell>
          <cell r="S14">
            <v>1893</v>
          </cell>
          <cell r="T14">
            <v>1782</v>
          </cell>
          <cell r="U14">
            <v>1913</v>
          </cell>
          <cell r="V14">
            <v>1472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261</v>
          </cell>
          <cell r="F15">
            <v>222</v>
          </cell>
          <cell r="G15">
            <v>129</v>
          </cell>
          <cell r="H15">
            <v>180</v>
          </cell>
          <cell r="I15">
            <v>750</v>
          </cell>
          <cell r="J15">
            <v>1050</v>
          </cell>
          <cell r="K15">
            <v>853</v>
          </cell>
          <cell r="L15">
            <v>1830</v>
          </cell>
          <cell r="M15">
            <v>1889</v>
          </cell>
          <cell r="N15">
            <v>1451</v>
          </cell>
          <cell r="O15">
            <v>2169</v>
          </cell>
          <cell r="P15">
            <v>2131</v>
          </cell>
          <cell r="Q15">
            <v>2277</v>
          </cell>
          <cell r="R15">
            <v>2466</v>
          </cell>
          <cell r="S15">
            <v>3286</v>
          </cell>
          <cell r="T15">
            <v>4550</v>
          </cell>
          <cell r="U15">
            <v>4706</v>
          </cell>
          <cell r="V15">
            <v>4853</v>
          </cell>
        </row>
        <row r="16">
          <cell r="B16" t="str">
            <v>France</v>
          </cell>
          <cell r="C16">
            <v>3223</v>
          </cell>
          <cell r="D16">
            <v>2977</v>
          </cell>
          <cell r="E16">
            <v>2843</v>
          </cell>
          <cell r="F16">
            <v>3008</v>
          </cell>
          <cell r="G16">
            <v>3456</v>
          </cell>
          <cell r="H16">
            <v>2822</v>
          </cell>
          <cell r="I16">
            <v>3319</v>
          </cell>
          <cell r="J16">
            <v>3185</v>
          </cell>
          <cell r="K16">
            <v>3219</v>
          </cell>
          <cell r="L16">
            <v>2405</v>
          </cell>
          <cell r="M16">
            <v>2416</v>
          </cell>
          <cell r="N16">
            <v>2658</v>
          </cell>
          <cell r="O16">
            <v>2705</v>
          </cell>
          <cell r="P16">
            <v>2363</v>
          </cell>
          <cell r="Q16">
            <v>2473</v>
          </cell>
          <cell r="R16">
            <v>2247</v>
          </cell>
          <cell r="S16">
            <v>1806</v>
          </cell>
          <cell r="T16">
            <v>1909</v>
          </cell>
          <cell r="U16">
            <v>1832</v>
          </cell>
          <cell r="V16">
            <v>1525</v>
          </cell>
        </row>
        <row r="17">
          <cell r="B17" t="str">
            <v>Spain</v>
          </cell>
          <cell r="C17">
            <v>6057</v>
          </cell>
          <cell r="D17">
            <v>6291</v>
          </cell>
          <cell r="E17">
            <v>5534</v>
          </cell>
          <cell r="F17">
            <v>6390</v>
          </cell>
          <cell r="G17">
            <v>6428</v>
          </cell>
          <cell r="H17">
            <v>6975</v>
          </cell>
          <cell r="I17">
            <v>7437</v>
          </cell>
          <cell r="J17">
            <v>6317</v>
          </cell>
          <cell r="K17">
            <v>6657</v>
          </cell>
          <cell r="L17">
            <v>4642</v>
          </cell>
          <cell r="M17">
            <v>5712</v>
          </cell>
          <cell r="N17">
            <v>4597</v>
          </cell>
          <cell r="O17">
            <v>4289</v>
          </cell>
          <cell r="P17">
            <v>4705</v>
          </cell>
          <cell r="Q17">
            <v>4827</v>
          </cell>
          <cell r="R17">
            <v>5030</v>
          </cell>
          <cell r="S17">
            <v>3965</v>
          </cell>
          <cell r="T17">
            <v>4101</v>
          </cell>
          <cell r="U17">
            <v>3816</v>
          </cell>
          <cell r="V17">
            <v>4011</v>
          </cell>
        </row>
        <row r="18">
          <cell r="B18" t="str">
            <v>Canada</v>
          </cell>
          <cell r="C18">
            <v>1326</v>
          </cell>
          <cell r="D18">
            <v>1097</v>
          </cell>
          <cell r="E18">
            <v>1369</v>
          </cell>
          <cell r="F18">
            <v>1127</v>
          </cell>
          <cell r="G18">
            <v>1826</v>
          </cell>
          <cell r="H18">
            <v>1586</v>
          </cell>
          <cell r="I18">
            <v>1497</v>
          </cell>
          <cell r="J18">
            <v>1471</v>
          </cell>
          <cell r="K18">
            <v>1691</v>
          </cell>
          <cell r="L18">
            <v>1424</v>
          </cell>
          <cell r="M18">
            <v>3049</v>
          </cell>
          <cell r="N18">
            <v>1925</v>
          </cell>
          <cell r="O18">
            <v>2343</v>
          </cell>
          <cell r="P18">
            <v>1746</v>
          </cell>
          <cell r="Q18">
            <v>1520</v>
          </cell>
          <cell r="R18">
            <v>1516</v>
          </cell>
          <cell r="S18">
            <v>1839</v>
          </cell>
          <cell r="T18">
            <v>2115</v>
          </cell>
          <cell r="U18">
            <v>3471</v>
          </cell>
          <cell r="V18">
            <v>2135</v>
          </cell>
        </row>
        <row r="19">
          <cell r="B19" t="str">
            <v>Indonesia</v>
          </cell>
          <cell r="C19">
            <v>1266</v>
          </cell>
          <cell r="D19">
            <v>1438</v>
          </cell>
          <cell r="E19">
            <v>1318</v>
          </cell>
          <cell r="F19">
            <v>966</v>
          </cell>
          <cell r="G19">
            <v>1400</v>
          </cell>
          <cell r="H19">
            <v>1202</v>
          </cell>
          <cell r="I19">
            <v>1063</v>
          </cell>
          <cell r="J19">
            <v>1260</v>
          </cell>
          <cell r="K19">
            <v>1907</v>
          </cell>
          <cell r="L19">
            <v>1500</v>
          </cell>
          <cell r="M19">
            <v>1644</v>
          </cell>
          <cell r="N19">
            <v>2157</v>
          </cell>
          <cell r="O19">
            <v>1944</v>
          </cell>
          <cell r="P19">
            <v>2399</v>
          </cell>
          <cell r="Q19">
            <v>2137</v>
          </cell>
          <cell r="R19">
            <v>1020</v>
          </cell>
          <cell r="S19">
            <v>1020</v>
          </cell>
          <cell r="T19">
            <v>1857</v>
          </cell>
          <cell r="U19">
            <v>2510</v>
          </cell>
          <cell r="V19">
            <v>2614</v>
          </cell>
        </row>
        <row r="20">
          <cell r="B20" t="str">
            <v>Poland</v>
          </cell>
          <cell r="C20">
            <v>175</v>
          </cell>
          <cell r="D20">
            <v>114</v>
          </cell>
          <cell r="E20">
            <v>0</v>
          </cell>
          <cell r="F20">
            <v>139</v>
          </cell>
          <cell r="G20">
            <v>355</v>
          </cell>
          <cell r="H20">
            <v>238</v>
          </cell>
          <cell r="I20">
            <v>286</v>
          </cell>
          <cell r="J20">
            <v>314</v>
          </cell>
          <cell r="K20">
            <v>466</v>
          </cell>
          <cell r="L20">
            <v>597</v>
          </cell>
          <cell r="M20">
            <v>372</v>
          </cell>
          <cell r="N20">
            <v>403</v>
          </cell>
          <cell r="O20">
            <v>385</v>
          </cell>
          <cell r="P20">
            <v>507</v>
          </cell>
          <cell r="Q20">
            <v>481</v>
          </cell>
          <cell r="R20">
            <v>745</v>
          </cell>
          <cell r="S20">
            <v>779</v>
          </cell>
          <cell r="T20">
            <v>806</v>
          </cell>
          <cell r="U20">
            <v>855</v>
          </cell>
          <cell r="V20">
            <v>770</v>
          </cell>
        </row>
        <row r="21">
          <cell r="B21" t="str">
            <v>Egypt</v>
          </cell>
          <cell r="C21">
            <v>0</v>
          </cell>
          <cell r="D21">
            <v>478</v>
          </cell>
          <cell r="E21">
            <v>0</v>
          </cell>
          <cell r="F21">
            <v>556</v>
          </cell>
          <cell r="G21">
            <v>1064</v>
          </cell>
          <cell r="H21">
            <v>1252</v>
          </cell>
          <cell r="I21">
            <v>2275</v>
          </cell>
          <cell r="J21">
            <v>2274</v>
          </cell>
          <cell r="K21">
            <v>2398</v>
          </cell>
          <cell r="L21">
            <v>1299</v>
          </cell>
          <cell r="M21">
            <v>2736</v>
          </cell>
          <cell r="N21">
            <v>2644</v>
          </cell>
          <cell r="O21">
            <v>2021</v>
          </cell>
          <cell r="P21">
            <v>2891</v>
          </cell>
          <cell r="Q21">
            <v>2971</v>
          </cell>
          <cell r="R21">
            <v>928</v>
          </cell>
          <cell r="S21">
            <v>1028</v>
          </cell>
          <cell r="T21">
            <v>2035</v>
          </cell>
          <cell r="U21">
            <v>5</v>
          </cell>
          <cell r="V21">
            <v>1654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678</v>
          </cell>
          <cell r="D23">
            <v>827</v>
          </cell>
          <cell r="E23">
            <v>869</v>
          </cell>
          <cell r="F23">
            <v>934</v>
          </cell>
          <cell r="G23">
            <v>1035</v>
          </cell>
          <cell r="H23">
            <v>1132</v>
          </cell>
          <cell r="I23">
            <v>1098</v>
          </cell>
          <cell r="J23">
            <v>1351</v>
          </cell>
          <cell r="K23">
            <v>1797</v>
          </cell>
          <cell r="L23">
            <v>1149</v>
          </cell>
          <cell r="M23">
            <v>967</v>
          </cell>
          <cell r="N23">
            <v>998</v>
          </cell>
          <cell r="O23">
            <v>1060</v>
          </cell>
          <cell r="P23">
            <v>1141</v>
          </cell>
          <cell r="Q23">
            <v>1188</v>
          </cell>
          <cell r="R23">
            <v>1098</v>
          </cell>
          <cell r="S23">
            <v>1018</v>
          </cell>
          <cell r="T23">
            <v>1040</v>
          </cell>
          <cell r="U23">
            <v>1077</v>
          </cell>
          <cell r="V23">
            <v>1153</v>
          </cell>
        </row>
        <row r="24">
          <cell r="B24" t="str">
            <v>Belgium</v>
          </cell>
          <cell r="C24">
            <v>3177.8963086847452</v>
          </cell>
          <cell r="D24">
            <v>3069.4469000119461</v>
          </cell>
          <cell r="E24">
            <v>3054.1106199976111</v>
          </cell>
          <cell r="F24">
            <v>3893.2242264962374</v>
          </cell>
          <cell r="G24">
            <v>2511.3158523473899</v>
          </cell>
          <cell r="H24">
            <v>4508</v>
          </cell>
          <cell r="I24">
            <v>4489</v>
          </cell>
          <cell r="J24">
            <v>4482</v>
          </cell>
          <cell r="K24">
            <v>4830</v>
          </cell>
          <cell r="L24">
            <v>3679</v>
          </cell>
          <cell r="M24">
            <v>5294</v>
          </cell>
          <cell r="N24">
            <v>4633</v>
          </cell>
          <cell r="O24">
            <v>4054</v>
          </cell>
          <cell r="P24">
            <v>4213</v>
          </cell>
          <cell r="Q24">
            <v>4760</v>
          </cell>
          <cell r="R24">
            <v>4167</v>
          </cell>
          <cell r="S24">
            <v>4084</v>
          </cell>
          <cell r="T24">
            <v>4643</v>
          </cell>
          <cell r="U24">
            <v>4489</v>
          </cell>
          <cell r="V24">
            <v>4494</v>
          </cell>
        </row>
        <row r="25">
          <cell r="B25" t="str">
            <v>United Kingdom</v>
          </cell>
          <cell r="C25">
            <v>190</v>
          </cell>
          <cell r="D25">
            <v>164</v>
          </cell>
          <cell r="E25">
            <v>118</v>
          </cell>
          <cell r="F25">
            <v>140</v>
          </cell>
          <cell r="G25">
            <v>226</v>
          </cell>
          <cell r="H25">
            <v>185</v>
          </cell>
          <cell r="I25">
            <v>161</v>
          </cell>
          <cell r="J25">
            <v>206</v>
          </cell>
          <cell r="K25">
            <v>237</v>
          </cell>
          <cell r="L25">
            <v>220</v>
          </cell>
          <cell r="M25">
            <v>277</v>
          </cell>
          <cell r="N25">
            <v>425</v>
          </cell>
          <cell r="O25">
            <v>286</v>
          </cell>
          <cell r="P25">
            <v>303</v>
          </cell>
          <cell r="Q25">
            <v>351</v>
          </cell>
          <cell r="R25">
            <v>302</v>
          </cell>
          <cell r="S25">
            <v>266</v>
          </cell>
          <cell r="T25">
            <v>345</v>
          </cell>
          <cell r="U25">
            <v>400</v>
          </cell>
          <cell r="V25">
            <v>296</v>
          </cell>
        </row>
        <row r="26">
          <cell r="B26" t="str">
            <v>Netherlands</v>
          </cell>
          <cell r="C26">
            <v>1458</v>
          </cell>
          <cell r="D26">
            <v>1307</v>
          </cell>
          <cell r="E26">
            <v>1379</v>
          </cell>
          <cell r="F26">
            <v>1802</v>
          </cell>
          <cell r="G26">
            <v>2627</v>
          </cell>
          <cell r="H26">
            <v>2162</v>
          </cell>
          <cell r="I26">
            <v>2330</v>
          </cell>
          <cell r="J26">
            <v>1720</v>
          </cell>
          <cell r="K26">
            <v>1563</v>
          </cell>
          <cell r="L26">
            <v>1851</v>
          </cell>
          <cell r="M26">
            <v>1803</v>
          </cell>
          <cell r="N26">
            <v>1612</v>
          </cell>
          <cell r="O26">
            <v>1872</v>
          </cell>
          <cell r="P26">
            <v>1742</v>
          </cell>
          <cell r="Q26">
            <v>1885</v>
          </cell>
          <cell r="R26">
            <v>1641</v>
          </cell>
          <cell r="S26">
            <v>1940</v>
          </cell>
          <cell r="T26">
            <v>2238</v>
          </cell>
          <cell r="U26">
            <v>2849</v>
          </cell>
          <cell r="V26">
            <v>3204</v>
          </cell>
        </row>
        <row r="27">
          <cell r="B27" t="str">
            <v>Australia</v>
          </cell>
          <cell r="C27">
            <v>21</v>
          </cell>
          <cell r="D27">
            <v>6</v>
          </cell>
          <cell r="E27">
            <v>6</v>
          </cell>
          <cell r="F27">
            <v>42</v>
          </cell>
          <cell r="G27">
            <v>33</v>
          </cell>
          <cell r="H27">
            <v>19</v>
          </cell>
          <cell r="I27">
            <v>25</v>
          </cell>
          <cell r="J27">
            <v>21</v>
          </cell>
          <cell r="K27">
            <v>5</v>
          </cell>
          <cell r="L27">
            <v>2</v>
          </cell>
          <cell r="M27">
            <v>3</v>
          </cell>
          <cell r="N27">
            <v>3</v>
          </cell>
          <cell r="O27">
            <v>5</v>
          </cell>
          <cell r="P27">
            <v>2</v>
          </cell>
          <cell r="Q27">
            <v>23</v>
          </cell>
          <cell r="R27">
            <v>22</v>
          </cell>
          <cell r="S27">
            <v>81</v>
          </cell>
          <cell r="T27">
            <v>52</v>
          </cell>
          <cell r="U27">
            <v>55</v>
          </cell>
          <cell r="V27">
            <v>116</v>
          </cell>
        </row>
        <row r="28">
          <cell r="B28" t="str">
            <v>South Africa</v>
          </cell>
          <cell r="C28">
            <v>65</v>
          </cell>
          <cell r="D28">
            <v>2</v>
          </cell>
          <cell r="E28">
            <v>0</v>
          </cell>
          <cell r="F28">
            <v>131</v>
          </cell>
          <cell r="G28">
            <v>88</v>
          </cell>
          <cell r="H28">
            <v>87</v>
          </cell>
          <cell r="I28">
            <v>8</v>
          </cell>
          <cell r="J28">
            <v>79</v>
          </cell>
          <cell r="K28">
            <v>85</v>
          </cell>
          <cell r="L28">
            <v>41</v>
          </cell>
          <cell r="M28">
            <v>54</v>
          </cell>
          <cell r="N28">
            <v>32</v>
          </cell>
          <cell r="O28">
            <v>11</v>
          </cell>
          <cell r="P28">
            <v>28</v>
          </cell>
          <cell r="Q28">
            <v>101</v>
          </cell>
          <cell r="R28">
            <v>74</v>
          </cell>
          <cell r="S28">
            <v>66</v>
          </cell>
          <cell r="T28">
            <v>67</v>
          </cell>
          <cell r="U28">
            <v>100</v>
          </cell>
          <cell r="V28">
            <v>125</v>
          </cell>
        </row>
        <row r="29">
          <cell r="B29" t="str">
            <v>Malaysia</v>
          </cell>
          <cell r="C29">
            <v>1816</v>
          </cell>
          <cell r="D29">
            <v>3804</v>
          </cell>
          <cell r="E29">
            <v>3133</v>
          </cell>
          <cell r="F29">
            <v>5136</v>
          </cell>
          <cell r="G29">
            <v>3724</v>
          </cell>
          <cell r="H29">
            <v>2149</v>
          </cell>
          <cell r="I29">
            <v>2941</v>
          </cell>
          <cell r="J29">
            <v>2195</v>
          </cell>
          <cell r="K29">
            <v>2498</v>
          </cell>
          <cell r="L29">
            <v>1741</v>
          </cell>
          <cell r="M29">
            <v>2308</v>
          </cell>
          <cell r="N29">
            <v>2050</v>
          </cell>
          <cell r="O29">
            <v>1816</v>
          </cell>
          <cell r="P29">
            <v>1921</v>
          </cell>
          <cell r="Q29">
            <v>961</v>
          </cell>
          <cell r="R29">
            <v>446</v>
          </cell>
          <cell r="S29">
            <v>316</v>
          </cell>
          <cell r="T29">
            <v>844</v>
          </cell>
          <cell r="U29">
            <v>980</v>
          </cell>
          <cell r="V29">
            <v>1532</v>
          </cell>
        </row>
        <row r="30">
          <cell r="B30" t="str">
            <v>Thailand</v>
          </cell>
          <cell r="C30">
            <v>741</v>
          </cell>
          <cell r="D30">
            <v>694</v>
          </cell>
          <cell r="E30">
            <v>978</v>
          </cell>
          <cell r="F30">
            <v>1280</v>
          </cell>
          <cell r="G30">
            <v>1846</v>
          </cell>
          <cell r="H30">
            <v>1683</v>
          </cell>
          <cell r="I30">
            <v>1373</v>
          </cell>
          <cell r="J30">
            <v>1805</v>
          </cell>
          <cell r="K30">
            <v>2752</v>
          </cell>
          <cell r="L30">
            <v>1490</v>
          </cell>
          <cell r="M30">
            <v>1483</v>
          </cell>
          <cell r="N30">
            <v>1877</v>
          </cell>
          <cell r="O30">
            <v>1701</v>
          </cell>
          <cell r="P30">
            <v>961</v>
          </cell>
          <cell r="Q30">
            <v>1383</v>
          </cell>
          <cell r="R30">
            <v>945</v>
          </cell>
          <cell r="S30">
            <v>953</v>
          </cell>
          <cell r="T30">
            <v>1741</v>
          </cell>
          <cell r="U30">
            <v>1724</v>
          </cell>
          <cell r="V30">
            <v>1033</v>
          </cell>
        </row>
        <row r="31">
          <cell r="B31" t="str">
            <v>Sweden</v>
          </cell>
          <cell r="C31">
            <v>478</v>
          </cell>
          <cell r="D31">
            <v>376</v>
          </cell>
          <cell r="E31">
            <v>429</v>
          </cell>
          <cell r="F31">
            <v>351</v>
          </cell>
          <cell r="G31">
            <v>269</v>
          </cell>
          <cell r="H31">
            <v>252</v>
          </cell>
          <cell r="I31">
            <v>280</v>
          </cell>
          <cell r="J31">
            <v>242</v>
          </cell>
          <cell r="K31">
            <v>193</v>
          </cell>
          <cell r="L31">
            <v>174</v>
          </cell>
          <cell r="M31">
            <v>225</v>
          </cell>
          <cell r="N31">
            <v>238</v>
          </cell>
          <cell r="O31">
            <v>236</v>
          </cell>
          <cell r="P31">
            <v>256</v>
          </cell>
          <cell r="Q31">
            <v>295</v>
          </cell>
          <cell r="R31">
            <v>261</v>
          </cell>
          <cell r="S31">
            <v>275</v>
          </cell>
          <cell r="T31">
            <v>293</v>
          </cell>
          <cell r="U31">
            <v>284</v>
          </cell>
          <cell r="V31">
            <v>202</v>
          </cell>
        </row>
        <row r="32">
          <cell r="B32" t="str">
            <v>World</v>
          </cell>
        </row>
      </sheetData>
      <sheetData sheetId="15"/>
      <sheetData sheetId="16">
        <row r="2">
          <cell r="B2" t="str">
            <v>China</v>
          </cell>
          <cell r="C2">
            <v>0.13719324745736849</v>
          </cell>
          <cell r="D2">
            <v>0.13272138418919008</v>
          </cell>
          <cell r="E2">
            <v>0.10514463410730361</v>
          </cell>
          <cell r="F2">
            <v>0.12496757881641485</v>
          </cell>
          <cell r="G2">
            <v>6.9372612412746101E-2</v>
          </cell>
          <cell r="H2">
            <v>9.9963559033784427E-2</v>
          </cell>
          <cell r="I2">
            <v>9.283687817510082E-2</v>
          </cell>
          <cell r="J2">
            <v>9.0167921397347875E-2</v>
          </cell>
          <cell r="K2">
            <v>5.680653683989699E-2</v>
          </cell>
          <cell r="L2">
            <v>5.185216173042996E-2</v>
          </cell>
          <cell r="M2">
            <v>4.6897786620962924E-2</v>
          </cell>
          <cell r="N2">
            <v>4.1943411511495894E-2</v>
          </cell>
          <cell r="O2">
            <v>3.6989036402028858E-2</v>
          </cell>
          <cell r="P2">
            <v>3.2034661292561828E-2</v>
          </cell>
          <cell r="Q2">
            <v>2.7080286183094798E-2</v>
          </cell>
          <cell r="R2">
            <v>2.2125911073627762E-2</v>
          </cell>
          <cell r="S2">
            <v>1.7171535964160732E-2</v>
          </cell>
          <cell r="T2">
            <v>1.2217160854693702E-2</v>
          </cell>
          <cell r="U2">
            <v>7.2627857452266641E-3</v>
          </cell>
          <cell r="V2">
            <v>7.2627857452266641E-3</v>
          </cell>
        </row>
        <row r="3">
          <cell r="B3" t="str">
            <v>India</v>
          </cell>
          <cell r="C3">
            <v>0.14000106047951077</v>
          </cell>
          <cell r="D3">
            <v>0.16687059148613878</v>
          </cell>
          <cell r="E3">
            <v>0.16956492859814951</v>
          </cell>
          <cell r="F3">
            <v>0.17476604007023602</v>
          </cell>
          <cell r="G3">
            <v>0.18055184001255917</v>
          </cell>
          <cell r="H3">
            <v>5.7066928753860685E-2</v>
          </cell>
          <cell r="I3">
            <v>0</v>
          </cell>
          <cell r="J3">
            <v>0.1691869211770734</v>
          </cell>
          <cell r="K3">
            <v>0.13226427843497227</v>
          </cell>
          <cell r="L3">
            <v>0.13226427843497227</v>
          </cell>
          <cell r="M3">
            <v>0.13226427843497227</v>
          </cell>
          <cell r="N3">
            <v>0.13226427843497227</v>
          </cell>
          <cell r="O3">
            <v>0.13226427843497227</v>
          </cell>
          <cell r="P3">
            <v>0.13226427843497227</v>
          </cell>
          <cell r="Q3">
            <v>0.13226427843497227</v>
          </cell>
          <cell r="R3">
            <v>0.13226427843497227</v>
          </cell>
          <cell r="S3">
            <v>0.13226427843497227</v>
          </cell>
          <cell r="T3">
            <v>0.13226427843497227</v>
          </cell>
          <cell r="U3">
            <v>0.13226427843497227</v>
          </cell>
          <cell r="V3">
            <v>0.13226427843497227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</row>
        <row r="9">
          <cell r="B9" t="str">
            <v>Türkiye</v>
          </cell>
          <cell r="C9">
            <v>8.2695026031314456E-2</v>
          </cell>
          <cell r="D9">
            <v>0</v>
          </cell>
          <cell r="E9">
            <v>0</v>
          </cell>
          <cell r="F9">
            <v>0.11061202203382403</v>
          </cell>
          <cell r="G9">
            <v>5.4909093812200133E-2</v>
          </cell>
          <cell r="H9">
            <v>6.5345155183249584E-2</v>
          </cell>
          <cell r="I9">
            <v>7.4852674163810487E-2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0.17849469852989169</v>
          </cell>
          <cell r="D11">
            <v>0.2047116434307992</v>
          </cell>
          <cell r="E11">
            <v>0.19644736009782901</v>
          </cell>
          <cell r="F11">
            <v>0.18618853043472278</v>
          </cell>
          <cell r="G11">
            <v>0.20758530775459977</v>
          </cell>
          <cell r="H11">
            <v>0.18662870674112006</v>
          </cell>
          <cell r="I11">
            <v>8.1471693056967678E-2</v>
          </cell>
          <cell r="J11">
            <v>0.11345345974086794</v>
          </cell>
          <cell r="K11">
            <v>0.11767289590496084</v>
          </cell>
          <cell r="L11">
            <v>0.11767289590496084</v>
          </cell>
          <cell r="M11">
            <v>0.11767289590496084</v>
          </cell>
          <cell r="N11">
            <v>0.11767289590496084</v>
          </cell>
          <cell r="O11">
            <v>0.11767289590496084</v>
          </cell>
          <cell r="P11">
            <v>0.11767289590496084</v>
          </cell>
          <cell r="Q11">
            <v>0.11767289590496084</v>
          </cell>
          <cell r="R11">
            <v>0.11767289590496084</v>
          </cell>
          <cell r="S11">
            <v>0.11767289590496084</v>
          </cell>
          <cell r="T11">
            <v>0.11767289590496084</v>
          </cell>
          <cell r="U11">
            <v>0.11767289590496084</v>
          </cell>
          <cell r="V11">
            <v>0.11767289590496084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B15" t="str">
            <v>Vietnam</v>
          </cell>
          <cell r="C15">
            <v>0.50820928544042554</v>
          </cell>
          <cell r="D15">
            <v>0.74676690784999999</v>
          </cell>
          <cell r="E15">
            <v>0.70330181716438356</v>
          </cell>
          <cell r="F15">
            <v>0.58270170751000006</v>
          </cell>
          <cell r="G15">
            <v>0.50624149156096254</v>
          </cell>
          <cell r="H15">
            <v>0.43293231268762378</v>
          </cell>
          <cell r="I15">
            <v>0.13581214409241707</v>
          </cell>
          <cell r="J15">
            <v>4.1940065548294117E-2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B19" t="str">
            <v>Indonesia</v>
          </cell>
          <cell r="C19">
            <v>0.26767634950288022</v>
          </cell>
          <cell r="D19">
            <v>0.24697983737928716</v>
          </cell>
          <cell r="E19">
            <v>0.30171114548686034</v>
          </cell>
          <cell r="F19">
            <v>0.40900463379163104</v>
          </cell>
          <cell r="G19">
            <v>6.0920132589484678E-2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0.28922834655741936</v>
          </cell>
          <cell r="D21">
            <v>0.16077394807563739</v>
          </cell>
          <cell r="E21">
            <v>8.2995098095041325E-2</v>
          </cell>
          <cell r="F21">
            <v>0.12219260400810127</v>
          </cell>
          <cell r="G21">
            <v>0.11157868593756218</v>
          </cell>
          <cell r="H21">
            <v>0.11470754241049999</v>
          </cell>
          <cell r="I21">
            <v>0.11169381471785714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0.20564199632526969</v>
          </cell>
          <cell r="D22">
            <v>9.4829374508863404E-2</v>
          </cell>
          <cell r="E22">
            <v>0.16668009653749999</v>
          </cell>
          <cell r="F22">
            <v>0.12474009353120243</v>
          </cell>
          <cell r="G22">
            <v>0.15600682568849092</v>
          </cell>
          <cell r="H22">
            <v>0.16453271940595698</v>
          </cell>
          <cell r="I22">
            <v>0.1869547820357442</v>
          </cell>
          <cell r="J22">
            <v>0.15375175373518654</v>
          </cell>
          <cell r="K22">
            <v>0.21307046842737307</v>
          </cell>
          <cell r="L22">
            <v>0.21307046842737307</v>
          </cell>
          <cell r="M22">
            <v>0.21307046842737307</v>
          </cell>
          <cell r="N22">
            <v>0.21307046842737307</v>
          </cell>
          <cell r="O22">
            <v>0.21307046842737307</v>
          </cell>
          <cell r="P22">
            <v>0.21307046842737307</v>
          </cell>
          <cell r="Q22">
            <v>0.21307046842737307</v>
          </cell>
          <cell r="R22">
            <v>0.21307046842737307</v>
          </cell>
          <cell r="S22">
            <v>0.21307046842737307</v>
          </cell>
          <cell r="T22">
            <v>0.21307046842737307</v>
          </cell>
          <cell r="U22">
            <v>0.21307046842737307</v>
          </cell>
          <cell r="V22">
            <v>0.21307046842737307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1.2272342377625755E-3</v>
          </cell>
          <cell r="D26">
            <v>0</v>
          </cell>
          <cell r="E26">
            <v>0</v>
          </cell>
          <cell r="F26">
            <v>5.2312609845535409E-2</v>
          </cell>
          <cell r="G26">
            <v>2.815774195391782E-2</v>
          </cell>
          <cell r="H26">
            <v>7.1616749151550321E-2</v>
          </cell>
          <cell r="I26">
            <v>7.3799263878899762E-2</v>
          </cell>
          <cell r="J26">
            <v>6.219129950592639E-2</v>
          </cell>
          <cell r="K26">
            <v>7.9201742816605539E-2</v>
          </cell>
          <cell r="L26">
            <v>7.9201742816605539E-2</v>
          </cell>
          <cell r="M26">
            <v>7.9201742816605539E-2</v>
          </cell>
          <cell r="N26">
            <v>7.9201742816605539E-2</v>
          </cell>
          <cell r="O26">
            <v>7.9201742816605539E-2</v>
          </cell>
          <cell r="P26">
            <v>7.9201742816605539E-2</v>
          </cell>
          <cell r="Q26">
            <v>7.9201742816605539E-2</v>
          </cell>
          <cell r="R26">
            <v>7.9201742816605539E-2</v>
          </cell>
          <cell r="S26">
            <v>7.9201742816605539E-2</v>
          </cell>
          <cell r="T26">
            <v>7.9201742816605539E-2</v>
          </cell>
          <cell r="U26">
            <v>7.9201742816605539E-2</v>
          </cell>
          <cell r="V26">
            <v>7.9201742816605539E-2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3.456361298037109E-2</v>
          </cell>
          <cell r="E29">
            <v>0</v>
          </cell>
          <cell r="F29">
            <v>0.16964186214624999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</row>
        <row r="32">
          <cell r="B32" t="str">
            <v>World</v>
          </cell>
          <cell r="V32">
            <v>1.4090121422742102E-2</v>
          </cell>
        </row>
      </sheetData>
      <sheetData sheetId="17">
        <row r="2">
          <cell r="B2" t="str">
            <v>China</v>
          </cell>
          <cell r="C2">
            <v>105843</v>
          </cell>
          <cell r="D2">
            <v>126015</v>
          </cell>
          <cell r="E2">
            <v>151677</v>
          </cell>
          <cell r="F2">
            <v>183318</v>
          </cell>
          <cell r="G2">
            <v>232717</v>
          </cell>
          <cell r="H2">
            <v>313495</v>
          </cell>
          <cell r="I2">
            <v>376715</v>
          </cell>
          <cell r="J2">
            <v>431229</v>
          </cell>
          <cell r="K2">
            <v>447762</v>
          </cell>
          <cell r="L2">
            <v>521203</v>
          </cell>
          <cell r="M2">
            <v>572376</v>
          </cell>
          <cell r="N2">
            <v>630561</v>
          </cell>
          <cell r="O2">
            <v>666185</v>
          </cell>
          <cell r="P2">
            <v>764631</v>
          </cell>
          <cell r="Q2">
            <v>767900</v>
          </cell>
          <cell r="R2">
            <v>756300</v>
          </cell>
          <cell r="S2">
            <v>756600</v>
          </cell>
          <cell r="T2">
            <v>790000</v>
          </cell>
          <cell r="U2">
            <v>820200</v>
          </cell>
          <cell r="V2">
            <v>892891</v>
          </cell>
        </row>
        <row r="3">
          <cell r="B3" t="str">
            <v>India</v>
          </cell>
          <cell r="C3">
            <v>14730</v>
          </cell>
          <cell r="D3">
            <v>15330</v>
          </cell>
          <cell r="E3">
            <v>15970</v>
          </cell>
          <cell r="F3">
            <v>17300</v>
          </cell>
          <cell r="G3">
            <v>16500</v>
          </cell>
          <cell r="H3">
            <v>20000</v>
          </cell>
          <cell r="I3">
            <v>20800</v>
          </cell>
          <cell r="J3">
            <v>21811</v>
          </cell>
          <cell r="K3">
            <v>22151</v>
          </cell>
          <cell r="L3">
            <v>23002</v>
          </cell>
          <cell r="M3">
            <v>23500</v>
          </cell>
          <cell r="N3">
            <v>23632</v>
          </cell>
          <cell r="O3">
            <v>24664</v>
          </cell>
          <cell r="P3">
            <v>34773</v>
          </cell>
          <cell r="Q3">
            <v>37045</v>
          </cell>
          <cell r="R3">
            <v>38216</v>
          </cell>
          <cell r="S3">
            <v>40739</v>
          </cell>
          <cell r="T3">
            <v>46202</v>
          </cell>
          <cell r="U3">
            <v>49719</v>
          </cell>
          <cell r="V3">
            <v>48680</v>
          </cell>
        </row>
        <row r="4">
          <cell r="B4" t="str">
            <v>Japan</v>
          </cell>
          <cell r="C4">
            <v>75784</v>
          </cell>
          <cell r="D4">
            <v>74442</v>
          </cell>
          <cell r="E4">
            <v>78533</v>
          </cell>
          <cell r="F4">
            <v>81355</v>
          </cell>
          <cell r="G4">
            <v>82956</v>
          </cell>
          <cell r="H4">
            <v>83627</v>
          </cell>
          <cell r="I4">
            <v>85965</v>
          </cell>
          <cell r="J4">
            <v>89242</v>
          </cell>
          <cell r="K4">
            <v>89238</v>
          </cell>
          <cell r="L4">
            <v>68337</v>
          </cell>
          <cell r="M4">
            <v>85756</v>
          </cell>
          <cell r="N4">
            <v>82743</v>
          </cell>
          <cell r="O4">
            <v>82307</v>
          </cell>
          <cell r="P4">
            <v>85680</v>
          </cell>
          <cell r="Q4">
            <v>84987</v>
          </cell>
          <cell r="R4">
            <v>81081</v>
          </cell>
          <cell r="S4">
            <v>81513</v>
          </cell>
          <cell r="T4">
            <v>79343</v>
          </cell>
          <cell r="U4">
            <v>78230</v>
          </cell>
          <cell r="V4">
            <v>74983</v>
          </cell>
        </row>
        <row r="5">
          <cell r="B5" t="str">
            <v>United States</v>
          </cell>
          <cell r="C5">
            <v>53953</v>
          </cell>
          <cell r="D5">
            <v>47359</v>
          </cell>
          <cell r="E5">
            <v>45463</v>
          </cell>
          <cell r="F5">
            <v>45873</v>
          </cell>
          <cell r="G5">
            <v>47713</v>
          </cell>
          <cell r="H5">
            <v>42704</v>
          </cell>
          <cell r="I5">
            <v>42458</v>
          </cell>
          <cell r="J5">
            <v>41098</v>
          </cell>
          <cell r="K5">
            <v>38288</v>
          </cell>
          <cell r="L5">
            <v>22659</v>
          </cell>
          <cell r="M5">
            <v>31157</v>
          </cell>
          <cell r="N5">
            <v>34290</v>
          </cell>
          <cell r="O5">
            <v>36281</v>
          </cell>
          <cell r="P5">
            <v>34237</v>
          </cell>
          <cell r="Q5">
            <v>33000</v>
          </cell>
          <cell r="R5">
            <v>29395</v>
          </cell>
          <cell r="S5">
            <v>25888</v>
          </cell>
          <cell r="T5">
            <v>25788</v>
          </cell>
          <cell r="U5">
            <v>27704</v>
          </cell>
          <cell r="V5">
            <v>26590</v>
          </cell>
        </row>
        <row r="6">
          <cell r="B6" t="str">
            <v>Russia</v>
          </cell>
          <cell r="C6">
            <v>34300</v>
          </cell>
          <cell r="D6">
            <v>34589</v>
          </cell>
          <cell r="E6">
            <v>36725</v>
          </cell>
          <cell r="F6">
            <v>38500</v>
          </cell>
          <cell r="G6">
            <v>40373</v>
          </cell>
          <cell r="H6">
            <v>40750</v>
          </cell>
          <cell r="I6">
            <v>41686</v>
          </cell>
          <cell r="J6">
            <v>41209</v>
          </cell>
          <cell r="K6">
            <v>38907</v>
          </cell>
          <cell r="L6">
            <v>38036</v>
          </cell>
          <cell r="M6">
            <v>42430</v>
          </cell>
          <cell r="N6">
            <v>43650</v>
          </cell>
          <cell r="O6">
            <v>45800</v>
          </cell>
          <cell r="P6">
            <v>46101</v>
          </cell>
          <cell r="Q6">
            <v>47567</v>
          </cell>
          <cell r="R6">
            <v>46979</v>
          </cell>
          <cell r="S6">
            <v>47000</v>
          </cell>
          <cell r="T6">
            <v>47800</v>
          </cell>
          <cell r="U6">
            <v>47950</v>
          </cell>
          <cell r="V6">
            <v>46860</v>
          </cell>
        </row>
        <row r="7">
          <cell r="B7" t="str">
            <v>South Korea</v>
          </cell>
          <cell r="C7">
            <v>24666</v>
          </cell>
          <cell r="D7">
            <v>24741</v>
          </cell>
          <cell r="E7">
            <v>24891</v>
          </cell>
          <cell r="F7">
            <v>25581</v>
          </cell>
          <cell r="G7">
            <v>26651</v>
          </cell>
          <cell r="H7">
            <v>26728</v>
          </cell>
          <cell r="I7">
            <v>26291</v>
          </cell>
          <cell r="J7">
            <v>27561</v>
          </cell>
          <cell r="K7">
            <v>30227</v>
          </cell>
          <cell r="L7">
            <v>27667</v>
          </cell>
          <cell r="M7">
            <v>34113</v>
          </cell>
          <cell r="N7">
            <v>42142</v>
          </cell>
          <cell r="O7">
            <v>43119</v>
          </cell>
          <cell r="P7">
            <v>40294</v>
          </cell>
          <cell r="Q7">
            <v>47345</v>
          </cell>
          <cell r="R7">
            <v>48500</v>
          </cell>
          <cell r="S7">
            <v>47521</v>
          </cell>
          <cell r="T7">
            <v>47676</v>
          </cell>
          <cell r="U7">
            <v>48281</v>
          </cell>
          <cell r="V7">
            <v>48716</v>
          </cell>
        </row>
        <row r="8">
          <cell r="B8" t="str">
            <v>Germany</v>
          </cell>
          <cell r="C8">
            <v>33052</v>
          </cell>
          <cell r="D8">
            <v>31654</v>
          </cell>
          <cell r="E8">
            <v>31809</v>
          </cell>
          <cell r="F8">
            <v>31377</v>
          </cell>
          <cell r="G8">
            <v>32158</v>
          </cell>
          <cell r="H8">
            <v>30857</v>
          </cell>
          <cell r="I8">
            <v>32550</v>
          </cell>
          <cell r="J8">
            <v>33535</v>
          </cell>
          <cell r="K8">
            <v>31193</v>
          </cell>
          <cell r="L8">
            <v>21335</v>
          </cell>
          <cell r="M8">
            <v>30615</v>
          </cell>
          <cell r="N8">
            <v>30079</v>
          </cell>
          <cell r="O8">
            <v>28872</v>
          </cell>
          <cell r="P8">
            <v>29185</v>
          </cell>
          <cell r="Q8">
            <v>29881</v>
          </cell>
          <cell r="R8">
            <v>30054</v>
          </cell>
          <cell r="S8">
            <v>29486</v>
          </cell>
          <cell r="T8">
            <v>30290</v>
          </cell>
          <cell r="U8">
            <v>29732</v>
          </cell>
          <cell r="V8">
            <v>27722</v>
          </cell>
        </row>
        <row r="9">
          <cell r="B9" t="str">
            <v>Türkiye</v>
          </cell>
          <cell r="C9">
            <v>5229</v>
          </cell>
          <cell r="D9">
            <v>5277</v>
          </cell>
          <cell r="E9">
            <v>5133</v>
          </cell>
          <cell r="F9">
            <v>5753</v>
          </cell>
          <cell r="G9">
            <v>5832</v>
          </cell>
          <cell r="H9">
            <v>6117</v>
          </cell>
          <cell r="I9">
            <v>6185</v>
          </cell>
          <cell r="J9">
            <v>6392</v>
          </cell>
          <cell r="K9">
            <v>7034</v>
          </cell>
          <cell r="L9">
            <v>7563</v>
          </cell>
          <cell r="M9">
            <v>8238</v>
          </cell>
          <cell r="N9">
            <v>8832</v>
          </cell>
          <cell r="O9">
            <v>9325</v>
          </cell>
          <cell r="P9">
            <v>9931</v>
          </cell>
          <cell r="Q9">
            <v>10283</v>
          </cell>
          <cell r="R9">
            <v>11035</v>
          </cell>
          <cell r="S9">
            <v>11317</v>
          </cell>
          <cell r="T9">
            <v>11561</v>
          </cell>
          <cell r="U9">
            <v>11513</v>
          </cell>
          <cell r="V9">
            <v>10859</v>
          </cell>
        </row>
        <row r="10">
          <cell r="B10" t="str">
            <v>Brazil</v>
          </cell>
          <cell r="C10">
            <v>21677</v>
          </cell>
          <cell r="D10">
            <v>20830</v>
          </cell>
          <cell r="E10">
            <v>23093</v>
          </cell>
          <cell r="F10">
            <v>23985</v>
          </cell>
          <cell r="G10">
            <v>24825</v>
          </cell>
          <cell r="H10">
            <v>24070</v>
          </cell>
          <cell r="I10">
            <v>22821</v>
          </cell>
          <cell r="J10">
            <v>25130</v>
          </cell>
          <cell r="K10">
            <v>25231</v>
          </cell>
          <cell r="L10">
            <v>19662</v>
          </cell>
          <cell r="M10">
            <v>24627</v>
          </cell>
          <cell r="N10">
            <v>26447</v>
          </cell>
          <cell r="O10">
            <v>25962</v>
          </cell>
          <cell r="P10">
            <v>25055</v>
          </cell>
          <cell r="Q10">
            <v>25507</v>
          </cell>
          <cell r="R10">
            <v>26014</v>
          </cell>
          <cell r="S10">
            <v>24330</v>
          </cell>
          <cell r="T10">
            <v>26794</v>
          </cell>
          <cell r="U10">
            <v>27075</v>
          </cell>
          <cell r="V10">
            <v>24764</v>
          </cell>
        </row>
        <row r="11">
          <cell r="B11" t="str">
            <v>Iran</v>
          </cell>
          <cell r="C11">
            <v>2200</v>
          </cell>
          <cell r="D11">
            <v>2172</v>
          </cell>
          <cell r="E11">
            <v>2170</v>
          </cell>
          <cell r="F11">
            <v>2266</v>
          </cell>
          <cell r="G11">
            <v>2304</v>
          </cell>
          <cell r="H11">
            <v>2465</v>
          </cell>
          <cell r="I11">
            <v>2200</v>
          </cell>
          <cell r="J11">
            <v>1930</v>
          </cell>
          <cell r="K11">
            <v>1984</v>
          </cell>
          <cell r="L11">
            <v>1992</v>
          </cell>
          <cell r="M11">
            <v>2150</v>
          </cell>
          <cell r="N11">
            <v>2296</v>
          </cell>
          <cell r="O11">
            <v>2157</v>
          </cell>
          <cell r="P11">
            <v>2013</v>
          </cell>
          <cell r="Q11">
            <v>2724</v>
          </cell>
          <cell r="R11">
            <v>2407</v>
          </cell>
          <cell r="S11">
            <v>2183</v>
          </cell>
          <cell r="T11">
            <v>2235</v>
          </cell>
          <cell r="U11">
            <v>2255</v>
          </cell>
          <cell r="V11">
            <v>2535</v>
          </cell>
        </row>
        <row r="12">
          <cell r="B12" t="str">
            <v>Italy</v>
          </cell>
          <cell r="C12">
            <v>10676</v>
          </cell>
          <cell r="D12">
            <v>10010</v>
          </cell>
          <cell r="E12">
            <v>9327</v>
          </cell>
          <cell r="F12">
            <v>9934</v>
          </cell>
          <cell r="G12">
            <v>10649</v>
          </cell>
          <cell r="H12">
            <v>11688</v>
          </cell>
          <cell r="I12">
            <v>11823</v>
          </cell>
          <cell r="J12">
            <v>11556</v>
          </cell>
          <cell r="K12">
            <v>10911</v>
          </cell>
          <cell r="L12">
            <v>5812</v>
          </cell>
          <cell r="M12">
            <v>8587</v>
          </cell>
          <cell r="N12">
            <v>9892</v>
          </cell>
          <cell r="O12">
            <v>9312</v>
          </cell>
          <cell r="P12">
            <v>6798</v>
          </cell>
          <cell r="Q12">
            <v>6514</v>
          </cell>
          <cell r="R12">
            <v>4791</v>
          </cell>
          <cell r="S12">
            <v>5669</v>
          </cell>
          <cell r="T12">
            <v>4732</v>
          </cell>
          <cell r="U12">
            <v>4520</v>
          </cell>
          <cell r="V12">
            <v>4207</v>
          </cell>
        </row>
        <row r="13">
          <cell r="B13" t="str">
            <v>Ukraine</v>
          </cell>
          <cell r="C13">
            <v>14899</v>
          </cell>
          <cell r="D13">
            <v>16223</v>
          </cell>
          <cell r="E13">
            <v>16656</v>
          </cell>
          <cell r="F13">
            <v>18000</v>
          </cell>
          <cell r="G13">
            <v>19292</v>
          </cell>
          <cell r="H13">
            <v>19300</v>
          </cell>
          <cell r="I13">
            <v>21157</v>
          </cell>
          <cell r="J13">
            <v>22006</v>
          </cell>
          <cell r="K13">
            <v>20218</v>
          </cell>
          <cell r="L13">
            <v>20679</v>
          </cell>
          <cell r="M13">
            <v>23200</v>
          </cell>
          <cell r="N13">
            <v>24500</v>
          </cell>
          <cell r="O13">
            <v>23954</v>
          </cell>
          <cell r="P13">
            <v>24284</v>
          </cell>
          <cell r="Q13">
            <v>19930</v>
          </cell>
          <cell r="R13">
            <v>16455</v>
          </cell>
          <cell r="S13">
            <v>16950</v>
          </cell>
          <cell r="T13">
            <v>15305</v>
          </cell>
          <cell r="U13">
            <v>14714</v>
          </cell>
          <cell r="V13">
            <v>14836</v>
          </cell>
        </row>
        <row r="14">
          <cell r="B14" t="str">
            <v>Mexico</v>
          </cell>
          <cell r="C14">
            <v>5236</v>
          </cell>
          <cell r="D14">
            <v>4771</v>
          </cell>
          <cell r="E14">
            <v>4117</v>
          </cell>
          <cell r="F14">
            <v>4591</v>
          </cell>
          <cell r="G14">
            <v>4762</v>
          </cell>
          <cell r="H14">
            <v>4505</v>
          </cell>
          <cell r="I14">
            <v>4188</v>
          </cell>
          <cell r="J14">
            <v>4558</v>
          </cell>
          <cell r="K14">
            <v>5011</v>
          </cell>
          <cell r="L14">
            <v>4337</v>
          </cell>
          <cell r="M14">
            <v>5155</v>
          </cell>
          <cell r="N14">
            <v>5066</v>
          </cell>
          <cell r="O14">
            <v>4989</v>
          </cell>
          <cell r="P14">
            <v>5363</v>
          </cell>
          <cell r="Q14">
            <v>5679</v>
          </cell>
          <cell r="R14">
            <v>4978</v>
          </cell>
          <cell r="S14">
            <v>4919</v>
          </cell>
          <cell r="T14">
            <v>4721</v>
          </cell>
          <cell r="U14">
            <v>4885</v>
          </cell>
          <cell r="V14">
            <v>4242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500</v>
          </cell>
          <cell r="Q15">
            <v>877</v>
          </cell>
          <cell r="R15">
            <v>1409</v>
          </cell>
          <cell r="S15">
            <v>2343</v>
          </cell>
          <cell r="T15">
            <v>4016</v>
          </cell>
          <cell r="U15">
            <v>8200</v>
          </cell>
          <cell r="V15">
            <v>9746</v>
          </cell>
        </row>
        <row r="16">
          <cell r="B16" t="str">
            <v>France</v>
          </cell>
          <cell r="C16">
            <v>12513</v>
          </cell>
          <cell r="D16">
            <v>11112</v>
          </cell>
          <cell r="E16">
            <v>12382</v>
          </cell>
          <cell r="F16">
            <v>11988</v>
          </cell>
          <cell r="G16">
            <v>12751</v>
          </cell>
          <cell r="H16">
            <v>12180</v>
          </cell>
          <cell r="I16">
            <v>12242</v>
          </cell>
          <cell r="J16">
            <v>11808</v>
          </cell>
          <cell r="K16">
            <v>10666</v>
          </cell>
          <cell r="L16">
            <v>7676</v>
          </cell>
          <cell r="M16">
            <v>9813</v>
          </cell>
          <cell r="N16">
            <v>9652</v>
          </cell>
          <cell r="O16">
            <v>9507</v>
          </cell>
          <cell r="P16">
            <v>10195</v>
          </cell>
          <cell r="Q16">
            <v>10645</v>
          </cell>
          <cell r="R16">
            <v>9825</v>
          </cell>
          <cell r="S16">
            <v>9527</v>
          </cell>
          <cell r="T16">
            <v>10664</v>
          </cell>
          <cell r="U16">
            <v>10524</v>
          </cell>
          <cell r="V16">
            <v>10061</v>
          </cell>
        </row>
        <row r="17">
          <cell r="B17" t="str">
            <v>Spain</v>
          </cell>
          <cell r="C17">
            <v>4216</v>
          </cell>
          <cell r="D17">
            <v>4221</v>
          </cell>
          <cell r="E17">
            <v>4196</v>
          </cell>
          <cell r="F17">
            <v>3758</v>
          </cell>
          <cell r="G17">
            <v>4213</v>
          </cell>
          <cell r="H17">
            <v>4360</v>
          </cell>
          <cell r="I17">
            <v>3601</v>
          </cell>
          <cell r="J17">
            <v>4190</v>
          </cell>
          <cell r="K17">
            <v>4067</v>
          </cell>
          <cell r="L17">
            <v>3088</v>
          </cell>
          <cell r="M17">
            <v>3840</v>
          </cell>
          <cell r="N17">
            <v>3844</v>
          </cell>
          <cell r="O17">
            <v>3423</v>
          </cell>
          <cell r="P17">
            <v>4210</v>
          </cell>
          <cell r="Q17">
            <v>4206</v>
          </cell>
          <cell r="R17">
            <v>4701</v>
          </cell>
          <cell r="S17">
            <v>4547</v>
          </cell>
          <cell r="T17">
            <v>4821</v>
          </cell>
          <cell r="U17">
            <v>4911</v>
          </cell>
          <cell r="V17">
            <v>4240</v>
          </cell>
        </row>
        <row r="18">
          <cell r="B18" t="str">
            <v>Canada</v>
          </cell>
          <cell r="C18">
            <v>9608</v>
          </cell>
          <cell r="D18">
            <v>8836</v>
          </cell>
          <cell r="E18">
            <v>9452</v>
          </cell>
          <cell r="F18">
            <v>9296</v>
          </cell>
          <cell r="G18">
            <v>9651</v>
          </cell>
          <cell r="H18">
            <v>8967</v>
          </cell>
          <cell r="I18">
            <v>9028</v>
          </cell>
          <cell r="J18">
            <v>9168</v>
          </cell>
          <cell r="K18">
            <v>8780</v>
          </cell>
          <cell r="L18">
            <v>5337</v>
          </cell>
          <cell r="M18">
            <v>7655</v>
          </cell>
          <cell r="N18">
            <v>7478</v>
          </cell>
          <cell r="O18">
            <v>7810</v>
          </cell>
          <cell r="P18">
            <v>6850</v>
          </cell>
          <cell r="Q18">
            <v>7723</v>
          </cell>
          <cell r="R18">
            <v>6715</v>
          </cell>
          <cell r="S18">
            <v>7012</v>
          </cell>
          <cell r="T18">
            <v>7271</v>
          </cell>
          <cell r="U18">
            <v>7286</v>
          </cell>
          <cell r="V18">
            <v>7225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1903</v>
          </cell>
          <cell r="R19">
            <v>2720</v>
          </cell>
          <cell r="S19">
            <v>2907</v>
          </cell>
          <cell r="T19">
            <v>2922</v>
          </cell>
          <cell r="U19">
            <v>3009</v>
          </cell>
          <cell r="V19">
            <v>5120</v>
          </cell>
        </row>
        <row r="20">
          <cell r="B20" t="str">
            <v>Poland</v>
          </cell>
          <cell r="C20">
            <v>6794</v>
          </cell>
          <cell r="D20">
            <v>5823</v>
          </cell>
          <cell r="E20">
            <v>5799</v>
          </cell>
          <cell r="F20">
            <v>6070</v>
          </cell>
          <cell r="G20">
            <v>6875</v>
          </cell>
          <cell r="H20">
            <v>4893</v>
          </cell>
          <cell r="I20">
            <v>5766</v>
          </cell>
          <cell r="J20">
            <v>6198</v>
          </cell>
          <cell r="K20">
            <v>5225</v>
          </cell>
          <cell r="L20">
            <v>3236</v>
          </cell>
          <cell r="M20">
            <v>3995</v>
          </cell>
          <cell r="N20">
            <v>4424</v>
          </cell>
          <cell r="O20">
            <v>4234</v>
          </cell>
          <cell r="P20">
            <v>4399</v>
          </cell>
          <cell r="Q20">
            <v>5067</v>
          </cell>
          <cell r="R20">
            <v>5321</v>
          </cell>
          <cell r="S20">
            <v>5110</v>
          </cell>
          <cell r="T20">
            <v>5706</v>
          </cell>
          <cell r="U20">
            <v>5392</v>
          </cell>
          <cell r="V20">
            <v>4920</v>
          </cell>
        </row>
        <row r="21">
          <cell r="B21" t="str">
            <v>Egypt</v>
          </cell>
          <cell r="C21">
            <v>1160</v>
          </cell>
          <cell r="D21">
            <v>1150</v>
          </cell>
          <cell r="E21">
            <v>1150</v>
          </cell>
          <cell r="F21">
            <v>1150</v>
          </cell>
          <cell r="G21">
            <v>1280</v>
          </cell>
          <cell r="H21">
            <v>1100</v>
          </cell>
          <cell r="I21">
            <v>1300</v>
          </cell>
          <cell r="J21">
            <v>1000</v>
          </cell>
          <cell r="K21">
            <v>900</v>
          </cell>
          <cell r="L21">
            <v>840</v>
          </cell>
          <cell r="M21">
            <v>600</v>
          </cell>
          <cell r="N21">
            <v>545</v>
          </cell>
          <cell r="O21">
            <v>530</v>
          </cell>
          <cell r="P21">
            <v>540</v>
          </cell>
          <cell r="Q21">
            <v>515</v>
          </cell>
          <cell r="R21">
            <v>580</v>
          </cell>
          <cell r="S21">
            <v>575</v>
          </cell>
          <cell r="T21">
            <v>570</v>
          </cell>
          <cell r="U21">
            <v>500</v>
          </cell>
          <cell r="V21">
            <v>184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5164</v>
          </cell>
          <cell r="D23">
            <v>5323</v>
          </cell>
          <cell r="E23">
            <v>5538</v>
          </cell>
          <cell r="F23">
            <v>5707</v>
          </cell>
          <cell r="G23">
            <v>5901</v>
          </cell>
          <cell r="H23">
            <v>6409</v>
          </cell>
          <cell r="I23">
            <v>6487</v>
          </cell>
          <cell r="J23">
            <v>6870</v>
          </cell>
          <cell r="K23">
            <v>6870</v>
          </cell>
          <cell r="L23">
            <v>5074</v>
          </cell>
          <cell r="M23">
            <v>6569</v>
          </cell>
          <cell r="N23">
            <v>6785</v>
          </cell>
          <cell r="O23">
            <v>6746</v>
          </cell>
          <cell r="P23">
            <v>7288</v>
          </cell>
          <cell r="Q23">
            <v>7185</v>
          </cell>
          <cell r="R23">
            <v>7020</v>
          </cell>
          <cell r="S23">
            <v>6766</v>
          </cell>
          <cell r="T23">
            <v>7412</v>
          </cell>
          <cell r="U23">
            <v>6177</v>
          </cell>
          <cell r="V23">
            <v>6714</v>
          </cell>
        </row>
        <row r="24">
          <cell r="B24" t="str">
            <v>Belgium</v>
          </cell>
          <cell r="C24">
            <v>8910</v>
          </cell>
          <cell r="D24">
            <v>8020</v>
          </cell>
          <cell r="E24">
            <v>8417</v>
          </cell>
          <cell r="F24">
            <v>8309</v>
          </cell>
          <cell r="G24">
            <v>8812</v>
          </cell>
          <cell r="H24">
            <v>7776</v>
          </cell>
          <cell r="I24">
            <v>8172</v>
          </cell>
          <cell r="J24">
            <v>7147</v>
          </cell>
          <cell r="K24">
            <v>7407</v>
          </cell>
          <cell r="L24">
            <v>3289</v>
          </cell>
          <cell r="M24">
            <v>5177</v>
          </cell>
          <cell r="N24">
            <v>5253</v>
          </cell>
          <cell r="O24">
            <v>4647</v>
          </cell>
          <cell r="P24">
            <v>4738</v>
          </cell>
          <cell r="Q24">
            <v>4952</v>
          </cell>
          <cell r="R24">
            <v>4809</v>
          </cell>
          <cell r="S24">
            <v>5330</v>
          </cell>
          <cell r="T24">
            <v>5340</v>
          </cell>
          <cell r="U24">
            <v>5400</v>
          </cell>
          <cell r="V24">
            <v>5655</v>
          </cell>
        </row>
        <row r="25">
          <cell r="B25" t="str">
            <v>United Kingdom</v>
          </cell>
          <cell r="C25">
            <v>11551</v>
          </cell>
          <cell r="D25">
            <v>10271</v>
          </cell>
          <cell r="E25">
            <v>8956</v>
          </cell>
          <cell r="F25">
            <v>10630</v>
          </cell>
          <cell r="G25">
            <v>10667</v>
          </cell>
          <cell r="H25">
            <v>10550</v>
          </cell>
          <cell r="I25">
            <v>11203</v>
          </cell>
          <cell r="J25">
            <v>11282</v>
          </cell>
          <cell r="K25">
            <v>10478</v>
          </cell>
          <cell r="L25">
            <v>7955</v>
          </cell>
          <cell r="M25">
            <v>7323</v>
          </cell>
          <cell r="N25">
            <v>6946</v>
          </cell>
          <cell r="O25">
            <v>7525</v>
          </cell>
          <cell r="P25">
            <v>9915</v>
          </cell>
          <cell r="Q25">
            <v>10079</v>
          </cell>
          <cell r="R25">
            <v>9051</v>
          </cell>
          <cell r="S25">
            <v>6153</v>
          </cell>
          <cell r="T25">
            <v>5997</v>
          </cell>
          <cell r="U25">
            <v>5651</v>
          </cell>
          <cell r="V25">
            <v>5687</v>
          </cell>
        </row>
        <row r="26">
          <cell r="B26" t="str">
            <v>Netherlands</v>
          </cell>
          <cell r="C26">
            <v>5507</v>
          </cell>
          <cell r="D26">
            <v>5902</v>
          </cell>
          <cell r="E26">
            <v>5996</v>
          </cell>
          <cell r="F26">
            <v>6452</v>
          </cell>
          <cell r="G26">
            <v>6712</v>
          </cell>
          <cell r="H26">
            <v>6778</v>
          </cell>
          <cell r="I26">
            <v>6223</v>
          </cell>
          <cell r="J26">
            <v>7203</v>
          </cell>
          <cell r="K26">
            <v>6706</v>
          </cell>
          <cell r="L26">
            <v>5134</v>
          </cell>
          <cell r="M26">
            <v>6523</v>
          </cell>
          <cell r="N26">
            <v>6765</v>
          </cell>
          <cell r="O26">
            <v>6739</v>
          </cell>
          <cell r="P26">
            <v>6581</v>
          </cell>
          <cell r="Q26">
            <v>6839</v>
          </cell>
          <cell r="R26">
            <v>6888</v>
          </cell>
          <cell r="S26">
            <v>6824</v>
          </cell>
          <cell r="T26">
            <v>6781</v>
          </cell>
          <cell r="U26">
            <v>6813</v>
          </cell>
          <cell r="V26">
            <v>6657</v>
          </cell>
        </row>
        <row r="27">
          <cell r="B27" t="str">
            <v>Australia</v>
          </cell>
          <cell r="C27">
            <v>6027</v>
          </cell>
          <cell r="D27">
            <v>5774</v>
          </cell>
          <cell r="E27">
            <v>6156</v>
          </cell>
          <cell r="F27">
            <v>6202</v>
          </cell>
          <cell r="G27">
            <v>5939</v>
          </cell>
          <cell r="H27">
            <v>6375</v>
          </cell>
          <cell r="I27">
            <v>6442</v>
          </cell>
          <cell r="J27">
            <v>6418</v>
          </cell>
          <cell r="K27">
            <v>6158</v>
          </cell>
          <cell r="L27">
            <v>4331</v>
          </cell>
          <cell r="M27">
            <v>6067</v>
          </cell>
          <cell r="N27">
            <v>5150</v>
          </cell>
          <cell r="O27">
            <v>3777</v>
          </cell>
          <cell r="P27">
            <v>3642</v>
          </cell>
          <cell r="Q27">
            <v>3573</v>
          </cell>
          <cell r="R27">
            <v>3797</v>
          </cell>
          <cell r="S27">
            <v>3983</v>
          </cell>
          <cell r="T27">
            <v>4104</v>
          </cell>
          <cell r="U27">
            <v>4228</v>
          </cell>
          <cell r="V27">
            <v>4023</v>
          </cell>
        </row>
        <row r="28">
          <cell r="B28" t="str">
            <v>South Africa</v>
          </cell>
          <cell r="C28">
            <v>4675</v>
          </cell>
          <cell r="D28">
            <v>4907</v>
          </cell>
          <cell r="E28">
            <v>4967</v>
          </cell>
          <cell r="F28">
            <v>5083</v>
          </cell>
          <cell r="G28">
            <v>4950</v>
          </cell>
          <cell r="H28">
            <v>5256</v>
          </cell>
          <cell r="I28">
            <v>5174</v>
          </cell>
          <cell r="J28">
            <v>4521</v>
          </cell>
          <cell r="K28">
            <v>4504</v>
          </cell>
          <cell r="L28">
            <v>3954</v>
          </cell>
          <cell r="M28">
            <v>4367</v>
          </cell>
          <cell r="N28">
            <v>3992</v>
          </cell>
          <cell r="O28">
            <v>3904</v>
          </cell>
          <cell r="P28">
            <v>4272</v>
          </cell>
          <cell r="Q28">
            <v>3623</v>
          </cell>
          <cell r="R28">
            <v>3908</v>
          </cell>
          <cell r="S28">
            <v>3820</v>
          </cell>
          <cell r="T28">
            <v>3731</v>
          </cell>
          <cell r="U28">
            <v>3899</v>
          </cell>
          <cell r="V28">
            <v>3330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545</v>
          </cell>
          <cell r="T29">
            <v>400</v>
          </cell>
          <cell r="U29">
            <v>897</v>
          </cell>
          <cell r="V29">
            <v>4389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3235</v>
          </cell>
          <cell r="D31">
            <v>3648</v>
          </cell>
          <cell r="E31">
            <v>3813</v>
          </cell>
          <cell r="F31">
            <v>3886</v>
          </cell>
          <cell r="G31">
            <v>4105</v>
          </cell>
          <cell r="H31">
            <v>3924</v>
          </cell>
          <cell r="I31">
            <v>3585</v>
          </cell>
          <cell r="J31">
            <v>3750</v>
          </cell>
          <cell r="K31">
            <v>3441</v>
          </cell>
          <cell r="L31">
            <v>1837</v>
          </cell>
          <cell r="M31">
            <v>3329</v>
          </cell>
          <cell r="N31">
            <v>3192</v>
          </cell>
          <cell r="O31">
            <v>2883</v>
          </cell>
          <cell r="P31">
            <v>2986</v>
          </cell>
          <cell r="Q31">
            <v>3096</v>
          </cell>
          <cell r="R31">
            <v>2890</v>
          </cell>
          <cell r="S31">
            <v>3111</v>
          </cell>
          <cell r="T31">
            <v>3078</v>
          </cell>
          <cell r="U31">
            <v>2829</v>
          </cell>
          <cell r="V31">
            <v>3124</v>
          </cell>
        </row>
        <row r="32">
          <cell r="B32" t="str">
            <v>World</v>
          </cell>
          <cell r="V32">
            <v>1347839</v>
          </cell>
        </row>
      </sheetData>
      <sheetData sheetId="18">
        <row r="2">
          <cell r="B2" t="str">
            <v>China</v>
          </cell>
          <cell r="C2">
            <v>1081</v>
          </cell>
          <cell r="D2">
            <v>833</v>
          </cell>
          <cell r="E2">
            <v>16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</row>
        <row r="3">
          <cell r="B3" t="str">
            <v>India</v>
          </cell>
          <cell r="C3">
            <v>2500</v>
          </cell>
          <cell r="D3">
            <v>2000</v>
          </cell>
          <cell r="E3">
            <v>2000</v>
          </cell>
          <cell r="F3">
            <v>1800</v>
          </cell>
          <cell r="G3">
            <v>1825</v>
          </cell>
          <cell r="H3">
            <v>1000</v>
          </cell>
          <cell r="I3">
            <v>1000</v>
          </cell>
          <cell r="J3">
            <v>1000</v>
          </cell>
          <cell r="K3">
            <v>1000</v>
          </cell>
          <cell r="L3">
            <v>394</v>
          </cell>
          <cell r="M3">
            <v>416</v>
          </cell>
          <cell r="N3">
            <v>367</v>
          </cell>
          <cell r="O3">
            <v>250</v>
          </cell>
          <cell r="P3">
            <v>135</v>
          </cell>
          <cell r="Q3">
            <v>35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</row>
        <row r="6">
          <cell r="B6" t="str">
            <v>Russia</v>
          </cell>
          <cell r="C6">
            <v>16170</v>
          </cell>
          <cell r="D6">
            <v>15534</v>
          </cell>
          <cell r="E6">
            <v>14152</v>
          </cell>
          <cell r="F6">
            <v>13600</v>
          </cell>
          <cell r="G6">
            <v>14520</v>
          </cell>
          <cell r="H6">
            <v>14600</v>
          </cell>
          <cell r="I6">
            <v>12875</v>
          </cell>
          <cell r="J6">
            <v>11887</v>
          </cell>
          <cell r="K6">
            <v>11627</v>
          </cell>
          <cell r="L6">
            <v>5856</v>
          </cell>
          <cell r="M6">
            <v>6530</v>
          </cell>
          <cell r="N6">
            <v>6700</v>
          </cell>
          <cell r="O6">
            <v>3610</v>
          </cell>
          <cell r="P6">
            <v>2744</v>
          </cell>
          <cell r="Q6">
            <v>1981</v>
          </cell>
          <cell r="R6">
            <v>1671</v>
          </cell>
          <cell r="S6">
            <v>1650</v>
          </cell>
          <cell r="T6">
            <v>1690</v>
          </cell>
          <cell r="U6">
            <v>1700</v>
          </cell>
          <cell r="V6">
            <v>1360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468</v>
          </cell>
          <cell r="P10">
            <v>538</v>
          </cell>
          <cell r="Q10">
            <v>513</v>
          </cell>
          <cell r="R10">
            <v>523</v>
          </cell>
          <cell r="S10">
            <v>502</v>
          </cell>
          <cell r="T10">
            <v>488</v>
          </cell>
          <cell r="U10">
            <v>511</v>
          </cell>
          <cell r="V10">
            <v>533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15883</v>
          </cell>
          <cell r="D13">
            <v>15958</v>
          </cell>
          <cell r="E13">
            <v>16400</v>
          </cell>
          <cell r="F13">
            <v>16930</v>
          </cell>
          <cell r="G13">
            <v>16812</v>
          </cell>
          <cell r="H13">
            <v>15550</v>
          </cell>
          <cell r="I13">
            <v>18233</v>
          </cell>
          <cell r="J13">
            <v>19189</v>
          </cell>
          <cell r="K13">
            <v>15319</v>
          </cell>
          <cell r="L13">
            <v>7838</v>
          </cell>
          <cell r="M13">
            <v>8730</v>
          </cell>
          <cell r="N13">
            <v>9250</v>
          </cell>
          <cell r="O13">
            <v>7035</v>
          </cell>
          <cell r="P13">
            <v>6536</v>
          </cell>
          <cell r="Q13">
            <v>5563</v>
          </cell>
          <cell r="R13">
            <v>5181</v>
          </cell>
          <cell r="S13">
            <v>5570</v>
          </cell>
          <cell r="T13">
            <v>4575</v>
          </cell>
          <cell r="U13">
            <v>4826</v>
          </cell>
          <cell r="V13">
            <v>4806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</row>
        <row r="32">
          <cell r="B32" t="str">
            <v>World</v>
          </cell>
          <cell r="V32">
            <v>9606</v>
          </cell>
        </row>
      </sheetData>
      <sheetData sheetId="19">
        <row r="2">
          <cell r="B2" t="str">
            <v>China</v>
          </cell>
          <cell r="C2">
            <v>20200</v>
          </cell>
          <cell r="D2">
            <v>24005</v>
          </cell>
          <cell r="E2">
            <v>30489</v>
          </cell>
          <cell r="F2">
            <v>39058</v>
          </cell>
          <cell r="G2">
            <v>41672</v>
          </cell>
          <cell r="H2">
            <v>41790</v>
          </cell>
          <cell r="I2">
            <v>44202</v>
          </cell>
          <cell r="J2">
            <v>58429</v>
          </cell>
          <cell r="K2">
            <v>63413</v>
          </cell>
          <cell r="L2">
            <v>55765</v>
          </cell>
          <cell r="M2">
            <v>66315</v>
          </cell>
          <cell r="N2">
            <v>70946</v>
          </cell>
          <cell r="O2">
            <v>64796</v>
          </cell>
          <cell r="P2">
            <v>48444</v>
          </cell>
          <cell r="Q2">
            <v>54337</v>
          </cell>
          <cell r="R2">
            <v>47457</v>
          </cell>
          <cell r="S2">
            <v>50928</v>
          </cell>
          <cell r="T2">
            <v>81000</v>
          </cell>
          <cell r="U2">
            <v>108000</v>
          </cell>
          <cell r="V2">
            <v>102528</v>
          </cell>
        </row>
        <row r="3">
          <cell r="B3" t="str">
            <v>India</v>
          </cell>
          <cell r="C3">
            <v>9690</v>
          </cell>
          <cell r="D3">
            <v>9960</v>
          </cell>
          <cell r="E3">
            <v>10850</v>
          </cell>
          <cell r="F3">
            <v>12680</v>
          </cell>
          <cell r="G3">
            <v>14300</v>
          </cell>
          <cell r="H3">
            <v>24780</v>
          </cell>
          <cell r="I3">
            <v>27650</v>
          </cell>
          <cell r="J3">
            <v>31300</v>
          </cell>
          <cell r="K3">
            <v>34800</v>
          </cell>
          <cell r="L3">
            <v>40133</v>
          </cell>
          <cell r="M3">
            <v>45060</v>
          </cell>
          <cell r="N3">
            <v>49474</v>
          </cell>
          <cell r="O3">
            <v>52350</v>
          </cell>
          <cell r="P3">
            <v>46391</v>
          </cell>
          <cell r="Q3">
            <v>50211</v>
          </cell>
          <cell r="R3">
            <v>50810</v>
          </cell>
          <cell r="S3">
            <v>55253</v>
          </cell>
          <cell r="T3">
            <v>55253</v>
          </cell>
          <cell r="U3">
            <v>60234</v>
          </cell>
          <cell r="V3">
            <v>62678</v>
          </cell>
        </row>
        <row r="4">
          <cell r="B4" t="str">
            <v>Japan</v>
          </cell>
          <cell r="C4">
            <v>30660</v>
          </cell>
          <cell r="D4">
            <v>28424</v>
          </cell>
          <cell r="E4">
            <v>29212</v>
          </cell>
          <cell r="F4">
            <v>29156</v>
          </cell>
          <cell r="G4">
            <v>29762</v>
          </cell>
          <cell r="H4">
            <v>28844</v>
          </cell>
          <cell r="I4">
            <v>30261</v>
          </cell>
          <cell r="J4">
            <v>30961</v>
          </cell>
          <cell r="K4">
            <v>29501</v>
          </cell>
          <cell r="L4">
            <v>19197</v>
          </cell>
          <cell r="M4">
            <v>23843</v>
          </cell>
          <cell r="N4">
            <v>24858</v>
          </cell>
          <cell r="O4">
            <v>24925</v>
          </cell>
          <cell r="P4">
            <v>24915</v>
          </cell>
          <cell r="Q4">
            <v>25679</v>
          </cell>
          <cell r="R4">
            <v>24053</v>
          </cell>
          <cell r="S4">
            <v>23262</v>
          </cell>
          <cell r="T4">
            <v>25318</v>
          </cell>
          <cell r="U4">
            <v>26088</v>
          </cell>
          <cell r="V4">
            <v>24301</v>
          </cell>
        </row>
        <row r="5">
          <cell r="B5" t="str">
            <v>United States</v>
          </cell>
          <cell r="C5">
            <v>47850</v>
          </cell>
          <cell r="D5">
            <v>42745</v>
          </cell>
          <cell r="E5">
            <v>46124</v>
          </cell>
          <cell r="F5">
            <v>47804</v>
          </cell>
          <cell r="G5">
            <v>51968</v>
          </cell>
          <cell r="H5">
            <v>52193</v>
          </cell>
          <cell r="I5">
            <v>56098</v>
          </cell>
          <cell r="J5">
            <v>57003</v>
          </cell>
          <cell r="K5">
            <v>53062</v>
          </cell>
          <cell r="L5">
            <v>36725</v>
          </cell>
          <cell r="M5">
            <v>49338</v>
          </cell>
          <cell r="N5">
            <v>52107</v>
          </cell>
          <cell r="O5">
            <v>52414</v>
          </cell>
          <cell r="P5">
            <v>52641</v>
          </cell>
          <cell r="Q5">
            <v>55174</v>
          </cell>
          <cell r="R5">
            <v>49450</v>
          </cell>
          <cell r="S5">
            <v>52587</v>
          </cell>
          <cell r="T5">
            <v>55824</v>
          </cell>
          <cell r="U5">
            <v>58903</v>
          </cell>
          <cell r="V5">
            <v>61171</v>
          </cell>
        </row>
        <row r="6">
          <cell r="B6" t="str">
            <v>Russia</v>
          </cell>
          <cell r="C6">
            <v>8610</v>
          </cell>
          <cell r="D6">
            <v>8847</v>
          </cell>
          <cell r="E6">
            <v>8900</v>
          </cell>
          <cell r="F6">
            <v>9350</v>
          </cell>
          <cell r="G6">
            <v>10690</v>
          </cell>
          <cell r="H6">
            <v>10800</v>
          </cell>
          <cell r="I6">
            <v>16269</v>
          </cell>
          <cell r="J6">
            <v>19291</v>
          </cell>
          <cell r="K6">
            <v>20000</v>
          </cell>
          <cell r="L6">
            <v>16119</v>
          </cell>
          <cell r="M6">
            <v>17980</v>
          </cell>
          <cell r="N6">
            <v>18500</v>
          </cell>
          <cell r="O6">
            <v>20800</v>
          </cell>
          <cell r="P6">
            <v>20005</v>
          </cell>
          <cell r="Q6">
            <v>21852</v>
          </cell>
          <cell r="R6">
            <v>21600</v>
          </cell>
          <cell r="S6">
            <v>21800</v>
          </cell>
          <cell r="T6">
            <v>22000</v>
          </cell>
          <cell r="U6">
            <v>22050</v>
          </cell>
          <cell r="V6">
            <v>23500</v>
          </cell>
        </row>
        <row r="7">
          <cell r="B7" t="str">
            <v>South Korea</v>
          </cell>
          <cell r="C7">
            <v>18441</v>
          </cell>
          <cell r="D7">
            <v>19111</v>
          </cell>
          <cell r="E7">
            <v>20499</v>
          </cell>
          <cell r="F7">
            <v>20729</v>
          </cell>
          <cell r="G7">
            <v>20870</v>
          </cell>
          <cell r="H7">
            <v>21092</v>
          </cell>
          <cell r="I7">
            <v>22164</v>
          </cell>
          <cell r="J7">
            <v>23956</v>
          </cell>
          <cell r="K7">
            <v>23398</v>
          </cell>
          <cell r="L7">
            <v>20905</v>
          </cell>
          <cell r="M7">
            <v>24801</v>
          </cell>
          <cell r="N7">
            <v>26377</v>
          </cell>
          <cell r="O7">
            <v>25955</v>
          </cell>
          <cell r="P7">
            <v>25768</v>
          </cell>
          <cell r="Q7">
            <v>24197</v>
          </cell>
          <cell r="R7">
            <v>21171</v>
          </cell>
          <cell r="S7">
            <v>21055</v>
          </cell>
          <cell r="T7">
            <v>23354</v>
          </cell>
          <cell r="U7">
            <v>24183</v>
          </cell>
          <cell r="V7">
            <v>22696</v>
          </cell>
        </row>
        <row r="8">
          <cell r="B8" t="str">
            <v>Germany</v>
          </cell>
          <cell r="C8">
            <v>13324</v>
          </cell>
          <cell r="D8">
            <v>13149</v>
          </cell>
          <cell r="E8">
            <v>13206</v>
          </cell>
          <cell r="F8">
            <v>13432</v>
          </cell>
          <cell r="G8">
            <v>14216</v>
          </cell>
          <cell r="H8">
            <v>13667</v>
          </cell>
          <cell r="I8">
            <v>14674</v>
          </cell>
          <cell r="J8">
            <v>15015</v>
          </cell>
          <cell r="K8">
            <v>14639</v>
          </cell>
          <cell r="L8">
            <v>11336</v>
          </cell>
          <cell r="M8">
            <v>13215</v>
          </cell>
          <cell r="N8">
            <v>14204</v>
          </cell>
          <cell r="O8">
            <v>13789</v>
          </cell>
          <cell r="P8">
            <v>13459</v>
          </cell>
          <cell r="Q8">
            <v>13062</v>
          </cell>
          <cell r="R8">
            <v>12622</v>
          </cell>
          <cell r="S8">
            <v>12594</v>
          </cell>
          <cell r="T8">
            <v>13007</v>
          </cell>
          <cell r="U8">
            <v>12703</v>
          </cell>
          <cell r="V8">
            <v>11905</v>
          </cell>
        </row>
        <row r="9">
          <cell r="B9" t="str">
            <v>Türkiye</v>
          </cell>
          <cell r="C9">
            <v>9096</v>
          </cell>
          <cell r="D9">
            <v>9703</v>
          </cell>
          <cell r="E9">
            <v>11334</v>
          </cell>
          <cell r="F9">
            <v>12546</v>
          </cell>
          <cell r="G9">
            <v>14646</v>
          </cell>
          <cell r="H9">
            <v>14844</v>
          </cell>
          <cell r="I9">
            <v>17130</v>
          </cell>
          <cell r="J9">
            <v>19362</v>
          </cell>
          <cell r="K9">
            <v>19771</v>
          </cell>
          <cell r="L9">
            <v>17741</v>
          </cell>
          <cell r="M9">
            <v>20905</v>
          </cell>
          <cell r="N9">
            <v>25275</v>
          </cell>
          <cell r="O9">
            <v>26560</v>
          </cell>
          <cell r="P9">
            <v>24723</v>
          </cell>
          <cell r="Q9">
            <v>23752</v>
          </cell>
          <cell r="R9">
            <v>20482</v>
          </cell>
          <cell r="S9">
            <v>21846</v>
          </cell>
          <cell r="T9">
            <v>25963</v>
          </cell>
          <cell r="U9">
            <v>25799</v>
          </cell>
          <cell r="V9">
            <v>22884</v>
          </cell>
        </row>
        <row r="10">
          <cell r="B10" t="str">
            <v>Brazil</v>
          </cell>
          <cell r="C10">
            <v>5745</v>
          </cell>
          <cell r="D10">
            <v>5403</v>
          </cell>
          <cell r="E10">
            <v>5985</v>
          </cell>
          <cell r="F10">
            <v>6589</v>
          </cell>
          <cell r="G10">
            <v>7514</v>
          </cell>
          <cell r="H10">
            <v>6959</v>
          </cell>
          <cell r="I10">
            <v>7541</v>
          </cell>
          <cell r="J10">
            <v>8081</v>
          </cell>
          <cell r="K10">
            <v>7933</v>
          </cell>
          <cell r="L10">
            <v>6349</v>
          </cell>
          <cell r="M10">
            <v>7812</v>
          </cell>
          <cell r="N10">
            <v>8231</v>
          </cell>
          <cell r="O10">
            <v>8094</v>
          </cell>
          <cell r="P10">
            <v>8570</v>
          </cell>
          <cell r="Q10">
            <v>7877</v>
          </cell>
          <cell r="R10">
            <v>6720</v>
          </cell>
          <cell r="S10">
            <v>6810</v>
          </cell>
          <cell r="T10">
            <v>7495</v>
          </cell>
          <cell r="U10">
            <v>7820</v>
          </cell>
          <cell r="V10">
            <v>7272</v>
          </cell>
        </row>
        <row r="11">
          <cell r="B11" t="str">
            <v>Iran</v>
          </cell>
          <cell r="C11">
            <v>4399</v>
          </cell>
          <cell r="D11">
            <v>4768</v>
          </cell>
          <cell r="E11">
            <v>5150</v>
          </cell>
          <cell r="F11">
            <v>5603</v>
          </cell>
          <cell r="G11">
            <v>6377</v>
          </cell>
          <cell r="H11">
            <v>6939</v>
          </cell>
          <cell r="I11">
            <v>7590</v>
          </cell>
          <cell r="J11">
            <v>8120</v>
          </cell>
          <cell r="K11">
            <v>7985</v>
          </cell>
          <cell r="L11">
            <v>8916</v>
          </cell>
          <cell r="M11">
            <v>9845</v>
          </cell>
          <cell r="N11">
            <v>10901</v>
          </cell>
          <cell r="O11">
            <v>12306</v>
          </cell>
          <cell r="P11">
            <v>13409</v>
          </cell>
          <cell r="Q11">
            <v>13607</v>
          </cell>
          <cell r="R11">
            <v>13739</v>
          </cell>
          <cell r="S11">
            <v>15712</v>
          </cell>
          <cell r="T11">
            <v>19000</v>
          </cell>
          <cell r="U11">
            <v>22265</v>
          </cell>
          <cell r="V11">
            <v>23075</v>
          </cell>
        </row>
        <row r="12">
          <cell r="B12" t="str">
            <v>Italy</v>
          </cell>
          <cell r="C12">
            <v>16083</v>
          </cell>
          <cell r="D12">
            <v>16535</v>
          </cell>
          <cell r="E12">
            <v>16739</v>
          </cell>
          <cell r="F12">
            <v>17124</v>
          </cell>
          <cell r="G12">
            <v>17954</v>
          </cell>
          <cell r="H12">
            <v>17661</v>
          </cell>
          <cell r="I12">
            <v>19802</v>
          </cell>
          <cell r="J12">
            <v>19996</v>
          </cell>
          <cell r="K12">
            <v>19679</v>
          </cell>
          <cell r="L12">
            <v>14036</v>
          </cell>
          <cell r="M12">
            <v>17163</v>
          </cell>
          <cell r="N12">
            <v>18843</v>
          </cell>
          <cell r="O12">
            <v>17939</v>
          </cell>
          <cell r="P12">
            <v>17295</v>
          </cell>
          <cell r="Q12">
            <v>17200</v>
          </cell>
          <cell r="R12">
            <v>17227</v>
          </cell>
          <cell r="S12">
            <v>17704</v>
          </cell>
          <cell r="T12">
            <v>19336</v>
          </cell>
          <cell r="U12">
            <v>20012</v>
          </cell>
          <cell r="V12">
            <v>19030</v>
          </cell>
        </row>
        <row r="13">
          <cell r="B13" t="str">
            <v>Ukraine</v>
          </cell>
          <cell r="C13">
            <v>985</v>
          </cell>
          <cell r="D13">
            <v>927</v>
          </cell>
          <cell r="E13">
            <v>992</v>
          </cell>
          <cell r="F13">
            <v>2000</v>
          </cell>
          <cell r="G13">
            <v>2634</v>
          </cell>
          <cell r="H13">
            <v>3800</v>
          </cell>
          <cell r="I13">
            <v>1501</v>
          </cell>
          <cell r="J13">
            <v>1635</v>
          </cell>
          <cell r="K13">
            <v>1570</v>
          </cell>
          <cell r="L13">
            <v>1338</v>
          </cell>
          <cell r="M13">
            <v>1500</v>
          </cell>
          <cell r="N13">
            <v>1580</v>
          </cell>
          <cell r="O13">
            <v>1987</v>
          </cell>
          <cell r="P13">
            <v>1951</v>
          </cell>
          <cell r="Q13">
            <v>1678</v>
          </cell>
          <cell r="R13">
            <v>1293</v>
          </cell>
          <cell r="S13">
            <v>1700</v>
          </cell>
          <cell r="T13">
            <v>1445</v>
          </cell>
          <cell r="U13">
            <v>1571</v>
          </cell>
          <cell r="V13">
            <v>1203</v>
          </cell>
        </row>
        <row r="14">
          <cell r="B14" t="str">
            <v>Mexico</v>
          </cell>
          <cell r="C14">
            <v>10395</v>
          </cell>
          <cell r="D14">
            <v>8529</v>
          </cell>
          <cell r="E14">
            <v>9894</v>
          </cell>
          <cell r="F14">
            <v>10568</v>
          </cell>
          <cell r="G14">
            <v>11975</v>
          </cell>
          <cell r="H14">
            <v>11690</v>
          </cell>
          <cell r="I14">
            <v>12259</v>
          </cell>
          <cell r="J14">
            <v>13014</v>
          </cell>
          <cell r="K14">
            <v>12198</v>
          </cell>
          <cell r="L14">
            <v>9795</v>
          </cell>
          <cell r="M14">
            <v>11715</v>
          </cell>
          <cell r="N14">
            <v>13044</v>
          </cell>
          <cell r="O14">
            <v>13084</v>
          </cell>
          <cell r="P14">
            <v>12880</v>
          </cell>
          <cell r="Q14">
            <v>13251</v>
          </cell>
          <cell r="R14">
            <v>13240</v>
          </cell>
          <cell r="S14">
            <v>13904</v>
          </cell>
          <cell r="T14">
            <v>15234</v>
          </cell>
          <cell r="U14">
            <v>15319</v>
          </cell>
          <cell r="V14">
            <v>14145</v>
          </cell>
        </row>
        <row r="15">
          <cell r="B15" t="str">
            <v>Vietnam</v>
          </cell>
          <cell r="C15">
            <v>306</v>
          </cell>
          <cell r="D15">
            <v>319</v>
          </cell>
          <cell r="E15">
            <v>409</v>
          </cell>
          <cell r="F15">
            <v>544</v>
          </cell>
          <cell r="G15">
            <v>689</v>
          </cell>
          <cell r="H15">
            <v>890</v>
          </cell>
          <cell r="I15">
            <v>1869</v>
          </cell>
          <cell r="J15">
            <v>2024</v>
          </cell>
          <cell r="K15">
            <v>2250</v>
          </cell>
          <cell r="L15">
            <v>2700</v>
          </cell>
          <cell r="M15">
            <v>4314</v>
          </cell>
          <cell r="N15">
            <v>4900</v>
          </cell>
          <cell r="O15">
            <v>5298</v>
          </cell>
          <cell r="P15">
            <v>4974</v>
          </cell>
          <cell r="Q15">
            <v>4970</v>
          </cell>
          <cell r="R15">
            <v>4238</v>
          </cell>
          <cell r="S15">
            <v>5468</v>
          </cell>
          <cell r="T15">
            <v>7457</v>
          </cell>
          <cell r="U15">
            <v>7271</v>
          </cell>
          <cell r="V15">
            <v>7723</v>
          </cell>
        </row>
        <row r="16">
          <cell r="B16" t="str">
            <v>France</v>
          </cell>
          <cell r="C16">
            <v>8443</v>
          </cell>
          <cell r="D16">
            <v>8231</v>
          </cell>
          <cell r="E16">
            <v>7876</v>
          </cell>
          <cell r="F16">
            <v>7770</v>
          </cell>
          <cell r="G16">
            <v>8019</v>
          </cell>
          <cell r="H16">
            <v>7300</v>
          </cell>
          <cell r="I16">
            <v>7610</v>
          </cell>
          <cell r="J16">
            <v>7442</v>
          </cell>
          <cell r="K16">
            <v>7213</v>
          </cell>
          <cell r="L16">
            <v>5164</v>
          </cell>
          <cell r="M16">
            <v>5601</v>
          </cell>
          <cell r="N16">
            <v>6128</v>
          </cell>
          <cell r="O16">
            <v>6102</v>
          </cell>
          <cell r="P16">
            <v>5491</v>
          </cell>
          <cell r="Q16">
            <v>5498</v>
          </cell>
          <cell r="R16">
            <v>5159</v>
          </cell>
          <cell r="S16">
            <v>4886</v>
          </cell>
          <cell r="T16">
            <v>4840</v>
          </cell>
          <cell r="U16">
            <v>4864</v>
          </cell>
          <cell r="V16">
            <v>4388</v>
          </cell>
        </row>
        <row r="17">
          <cell r="B17" t="str">
            <v>Spain</v>
          </cell>
          <cell r="C17">
            <v>11658</v>
          </cell>
          <cell r="D17">
            <v>12283</v>
          </cell>
          <cell r="E17">
            <v>12212</v>
          </cell>
          <cell r="F17">
            <v>12528</v>
          </cell>
          <cell r="G17">
            <v>13408</v>
          </cell>
          <cell r="H17">
            <v>13466</v>
          </cell>
          <cell r="I17">
            <v>14790</v>
          </cell>
          <cell r="J17">
            <v>14809</v>
          </cell>
          <cell r="K17">
            <v>14573</v>
          </cell>
          <cell r="L17">
            <v>11270</v>
          </cell>
          <cell r="M17">
            <v>12503</v>
          </cell>
          <cell r="N17">
            <v>11660</v>
          </cell>
          <cell r="O17">
            <v>10216</v>
          </cell>
          <cell r="P17">
            <v>10042</v>
          </cell>
          <cell r="Q17">
            <v>10042</v>
          </cell>
          <cell r="R17">
            <v>10144</v>
          </cell>
          <cell r="S17">
            <v>9069</v>
          </cell>
          <cell r="T17">
            <v>9620</v>
          </cell>
          <cell r="U17">
            <v>9410</v>
          </cell>
          <cell r="V17">
            <v>9348</v>
          </cell>
        </row>
        <row r="18">
          <cell r="B18" t="str">
            <v>Canada</v>
          </cell>
          <cell r="C18">
            <v>6986</v>
          </cell>
          <cell r="D18">
            <v>6440</v>
          </cell>
          <cell r="E18">
            <v>6549</v>
          </cell>
          <cell r="F18">
            <v>6633</v>
          </cell>
          <cell r="G18">
            <v>6654</v>
          </cell>
          <cell r="H18">
            <v>6361</v>
          </cell>
          <cell r="I18">
            <v>6372</v>
          </cell>
          <cell r="J18">
            <v>6331</v>
          </cell>
          <cell r="K18">
            <v>6065</v>
          </cell>
          <cell r="L18">
            <v>3955</v>
          </cell>
          <cell r="M18">
            <v>5355</v>
          </cell>
          <cell r="N18">
            <v>5412</v>
          </cell>
          <cell r="O18">
            <v>5697</v>
          </cell>
          <cell r="P18">
            <v>5565</v>
          </cell>
          <cell r="Q18">
            <v>5007</v>
          </cell>
          <cell r="R18">
            <v>5757</v>
          </cell>
          <cell r="S18">
            <v>5634</v>
          </cell>
          <cell r="T18">
            <v>5937</v>
          </cell>
          <cell r="U18">
            <v>6157</v>
          </cell>
          <cell r="V18">
            <v>5675</v>
          </cell>
        </row>
        <row r="19">
          <cell r="B19" t="str">
            <v>Indonesia</v>
          </cell>
          <cell r="C19">
            <v>2848</v>
          </cell>
          <cell r="D19">
            <v>2781</v>
          </cell>
          <cell r="E19">
            <v>2462</v>
          </cell>
          <cell r="F19">
            <v>2042</v>
          </cell>
          <cell r="G19">
            <v>3682</v>
          </cell>
          <cell r="H19">
            <v>3675</v>
          </cell>
          <cell r="I19">
            <v>3759</v>
          </cell>
          <cell r="J19">
            <v>4160</v>
          </cell>
          <cell r="K19">
            <v>3915</v>
          </cell>
          <cell r="L19">
            <v>3501</v>
          </cell>
          <cell r="M19">
            <v>3664</v>
          </cell>
          <cell r="N19">
            <v>3621</v>
          </cell>
          <cell r="O19">
            <v>2254</v>
          </cell>
          <cell r="P19">
            <v>2644</v>
          </cell>
          <cell r="Q19">
            <v>2448</v>
          </cell>
          <cell r="R19">
            <v>2134</v>
          </cell>
          <cell r="S19">
            <v>1839</v>
          </cell>
          <cell r="T19">
            <v>2274</v>
          </cell>
          <cell r="U19">
            <v>3174</v>
          </cell>
          <cell r="V19">
            <v>3440</v>
          </cell>
        </row>
        <row r="20">
          <cell r="B20" t="str">
            <v>Poland</v>
          </cell>
          <cell r="C20">
            <v>3290</v>
          </cell>
          <cell r="D20">
            <v>2814</v>
          </cell>
          <cell r="E20">
            <v>2561</v>
          </cell>
          <cell r="F20">
            <v>3037</v>
          </cell>
          <cell r="G20">
            <v>3717</v>
          </cell>
          <cell r="H20">
            <v>3443</v>
          </cell>
          <cell r="I20">
            <v>4241</v>
          </cell>
          <cell r="J20">
            <v>4434</v>
          </cell>
          <cell r="K20">
            <v>4503</v>
          </cell>
          <cell r="L20">
            <v>3893</v>
          </cell>
          <cell r="M20">
            <v>3998</v>
          </cell>
          <cell r="N20">
            <v>4356</v>
          </cell>
          <cell r="O20">
            <v>4132</v>
          </cell>
          <cell r="P20">
            <v>3551</v>
          </cell>
          <cell r="Q20">
            <v>3492</v>
          </cell>
          <cell r="R20">
            <v>3877</v>
          </cell>
          <cell r="S20">
            <v>3891</v>
          </cell>
          <cell r="T20">
            <v>4626</v>
          </cell>
          <cell r="U20">
            <v>4765</v>
          </cell>
          <cell r="V20">
            <v>4037</v>
          </cell>
        </row>
        <row r="21">
          <cell r="B21" t="str">
            <v>Egypt</v>
          </cell>
          <cell r="C21">
            <v>1660</v>
          </cell>
          <cell r="D21">
            <v>2650</v>
          </cell>
          <cell r="E21">
            <v>3165</v>
          </cell>
          <cell r="F21">
            <v>3250</v>
          </cell>
          <cell r="G21">
            <v>3530</v>
          </cell>
          <cell r="H21">
            <v>4500</v>
          </cell>
          <cell r="I21">
            <v>4750</v>
          </cell>
          <cell r="J21">
            <v>5225</v>
          </cell>
          <cell r="K21">
            <v>5300</v>
          </cell>
          <cell r="L21">
            <v>4700</v>
          </cell>
          <cell r="M21">
            <v>6075</v>
          </cell>
          <cell r="N21">
            <v>5940</v>
          </cell>
          <cell r="O21">
            <v>6100</v>
          </cell>
          <cell r="P21">
            <v>6215</v>
          </cell>
          <cell r="Q21">
            <v>5970</v>
          </cell>
          <cell r="R21">
            <v>4930</v>
          </cell>
          <cell r="S21">
            <v>4460</v>
          </cell>
          <cell r="T21">
            <v>6300</v>
          </cell>
          <cell r="U21">
            <v>7305</v>
          </cell>
          <cell r="V21">
            <v>7073</v>
          </cell>
        </row>
        <row r="22">
          <cell r="B22" t="str">
            <v>Saudi Arabia</v>
          </cell>
          <cell r="C22">
            <v>2981</v>
          </cell>
          <cell r="D22">
            <v>3413</v>
          </cell>
          <cell r="E22">
            <v>3570</v>
          </cell>
          <cell r="F22">
            <v>3944</v>
          </cell>
          <cell r="G22">
            <v>3902</v>
          </cell>
          <cell r="H22">
            <v>4186</v>
          </cell>
          <cell r="I22">
            <v>3974</v>
          </cell>
          <cell r="J22">
            <v>4644</v>
          </cell>
          <cell r="K22">
            <v>4667</v>
          </cell>
          <cell r="L22">
            <v>4690</v>
          </cell>
          <cell r="M22">
            <v>5015</v>
          </cell>
          <cell r="N22">
            <v>5275</v>
          </cell>
          <cell r="O22">
            <v>5203</v>
          </cell>
          <cell r="P22">
            <v>5471</v>
          </cell>
          <cell r="Q22">
            <v>6291</v>
          </cell>
          <cell r="R22">
            <v>5229</v>
          </cell>
          <cell r="S22">
            <v>5461</v>
          </cell>
          <cell r="T22">
            <v>4831</v>
          </cell>
          <cell r="U22">
            <v>5240</v>
          </cell>
          <cell r="V22">
            <v>8191</v>
          </cell>
        </row>
        <row r="23">
          <cell r="B23" t="str">
            <v>Austria</v>
          </cell>
          <cell r="C23">
            <v>541</v>
          </cell>
          <cell r="D23">
            <v>546</v>
          </cell>
          <cell r="E23">
            <v>651</v>
          </cell>
          <cell r="F23">
            <v>555</v>
          </cell>
          <cell r="G23">
            <v>629</v>
          </cell>
          <cell r="H23">
            <v>622</v>
          </cell>
          <cell r="I23">
            <v>643</v>
          </cell>
          <cell r="J23">
            <v>708</v>
          </cell>
          <cell r="K23">
            <v>723</v>
          </cell>
          <cell r="L23">
            <v>588</v>
          </cell>
          <cell r="M23">
            <v>637</v>
          </cell>
          <cell r="N23">
            <v>689</v>
          </cell>
          <cell r="O23">
            <v>674</v>
          </cell>
          <cell r="P23">
            <v>664</v>
          </cell>
          <cell r="Q23">
            <v>691</v>
          </cell>
          <cell r="R23">
            <v>667</v>
          </cell>
          <cell r="S23">
            <v>672</v>
          </cell>
          <cell r="T23">
            <v>723</v>
          </cell>
          <cell r="U23">
            <v>708</v>
          </cell>
          <cell r="V23">
            <v>709</v>
          </cell>
        </row>
        <row r="24">
          <cell r="B24" t="str">
            <v>Belgium</v>
          </cell>
          <cell r="C24">
            <v>2726</v>
          </cell>
          <cell r="D24">
            <v>2740</v>
          </cell>
          <cell r="E24">
            <v>2926</v>
          </cell>
          <cell r="F24">
            <v>2805</v>
          </cell>
          <cell r="G24">
            <v>2885</v>
          </cell>
          <cell r="H24">
            <v>2644</v>
          </cell>
          <cell r="I24">
            <v>3458</v>
          </cell>
          <cell r="J24">
            <v>3545</v>
          </cell>
          <cell r="K24">
            <v>3265</v>
          </cell>
          <cell r="L24">
            <v>2347</v>
          </cell>
          <cell r="M24">
            <v>2796</v>
          </cell>
          <cell r="N24">
            <v>2773</v>
          </cell>
          <cell r="O24">
            <v>2654</v>
          </cell>
          <cell r="P24">
            <v>2389</v>
          </cell>
          <cell r="Q24">
            <v>2379</v>
          </cell>
          <cell r="R24">
            <v>2448</v>
          </cell>
          <cell r="S24">
            <v>2357</v>
          </cell>
          <cell r="T24">
            <v>2500</v>
          </cell>
          <cell r="U24">
            <v>2580</v>
          </cell>
          <cell r="V24">
            <v>2104</v>
          </cell>
        </row>
        <row r="25">
          <cell r="B25" t="str">
            <v>United Kingdom</v>
          </cell>
          <cell r="C25">
            <v>3604</v>
          </cell>
          <cell r="D25">
            <v>3272</v>
          </cell>
          <cell r="E25">
            <v>2711</v>
          </cell>
          <cell r="F25">
            <v>2638</v>
          </cell>
          <cell r="G25">
            <v>3099</v>
          </cell>
          <cell r="H25">
            <v>2687</v>
          </cell>
          <cell r="I25">
            <v>2666</v>
          </cell>
          <cell r="J25">
            <v>3035</v>
          </cell>
          <cell r="K25">
            <v>3043</v>
          </cell>
          <cell r="L25">
            <v>2120</v>
          </cell>
          <cell r="M25">
            <v>2385</v>
          </cell>
          <cell r="N25">
            <v>2532</v>
          </cell>
          <cell r="O25">
            <v>2054</v>
          </cell>
          <cell r="P25">
            <v>1942</v>
          </cell>
          <cell r="Q25">
            <v>1955</v>
          </cell>
          <cell r="R25">
            <v>1856</v>
          </cell>
          <cell r="S25">
            <v>1482</v>
          </cell>
          <cell r="T25">
            <v>1494</v>
          </cell>
          <cell r="U25">
            <v>1616</v>
          </cell>
          <cell r="V25">
            <v>1531</v>
          </cell>
        </row>
        <row r="26">
          <cell r="B26" t="str">
            <v>Netherlands</v>
          </cell>
          <cell r="C26">
            <v>159</v>
          </cell>
          <cell r="D26">
            <v>135</v>
          </cell>
          <cell r="E26">
            <v>122</v>
          </cell>
          <cell r="F26">
            <v>120</v>
          </cell>
          <cell r="G26">
            <v>136</v>
          </cell>
          <cell r="H26">
            <v>141</v>
          </cell>
          <cell r="I26">
            <v>150</v>
          </cell>
          <cell r="J26">
            <v>165</v>
          </cell>
          <cell r="K26">
            <v>148</v>
          </cell>
          <cell r="L26">
            <v>60</v>
          </cell>
          <cell r="M26">
            <v>128</v>
          </cell>
          <cell r="N26">
            <v>172</v>
          </cell>
          <cell r="O26">
            <v>141</v>
          </cell>
          <cell r="P26">
            <v>132</v>
          </cell>
          <cell r="Q26">
            <v>125</v>
          </cell>
          <cell r="R26">
            <v>107</v>
          </cell>
          <cell r="S26">
            <v>93</v>
          </cell>
          <cell r="T26">
            <v>0</v>
          </cell>
          <cell r="U26">
            <v>0</v>
          </cell>
          <cell r="V26">
            <v>0</v>
          </cell>
        </row>
        <row r="27">
          <cell r="B27" t="str">
            <v>Australia</v>
          </cell>
          <cell r="C27">
            <v>1102</v>
          </cell>
          <cell r="D27">
            <v>1259</v>
          </cell>
          <cell r="E27">
            <v>1371</v>
          </cell>
          <cell r="F27">
            <v>1342</v>
          </cell>
          <cell r="G27">
            <v>1475</v>
          </cell>
          <cell r="H27">
            <v>1380</v>
          </cell>
          <cell r="I27">
            <v>1439</v>
          </cell>
          <cell r="J27">
            <v>1520</v>
          </cell>
          <cell r="K27">
            <v>1466</v>
          </cell>
          <cell r="L27">
            <v>919</v>
          </cell>
          <cell r="M27">
            <v>1229</v>
          </cell>
          <cell r="N27">
            <v>1254</v>
          </cell>
          <cell r="O27">
            <v>1116</v>
          </cell>
          <cell r="P27">
            <v>1045</v>
          </cell>
          <cell r="Q27">
            <v>1034</v>
          </cell>
          <cell r="R27">
            <v>1127</v>
          </cell>
          <cell r="S27">
            <v>1276</v>
          </cell>
          <cell r="T27">
            <v>1224</v>
          </cell>
          <cell r="U27">
            <v>1461</v>
          </cell>
          <cell r="V27">
            <v>1470</v>
          </cell>
        </row>
        <row r="28">
          <cell r="B28" t="str">
            <v>South Africa</v>
          </cell>
          <cell r="C28">
            <v>3806</v>
          </cell>
          <cell r="D28">
            <v>3914</v>
          </cell>
          <cell r="E28">
            <v>4124</v>
          </cell>
          <cell r="F28">
            <v>4398</v>
          </cell>
          <cell r="G28">
            <v>4550</v>
          </cell>
          <cell r="H28">
            <v>4238</v>
          </cell>
          <cell r="I28">
            <v>4544</v>
          </cell>
          <cell r="J28">
            <v>4577</v>
          </cell>
          <cell r="K28">
            <v>3765</v>
          </cell>
          <cell r="L28">
            <v>3530</v>
          </cell>
          <cell r="M28">
            <v>3250</v>
          </cell>
          <cell r="N28">
            <v>3555</v>
          </cell>
          <cell r="O28">
            <v>3034</v>
          </cell>
          <cell r="P28">
            <v>2890</v>
          </cell>
          <cell r="Q28">
            <v>2789</v>
          </cell>
          <cell r="R28">
            <v>2510</v>
          </cell>
          <cell r="S28">
            <v>2322</v>
          </cell>
          <cell r="T28">
            <v>2570</v>
          </cell>
          <cell r="U28">
            <v>2428</v>
          </cell>
          <cell r="V28">
            <v>2822</v>
          </cell>
        </row>
        <row r="29">
          <cell r="B29" t="str">
            <v>Malaysia</v>
          </cell>
          <cell r="C29">
            <v>3650</v>
          </cell>
          <cell r="D29">
            <v>4100</v>
          </cell>
          <cell r="E29">
            <v>4722</v>
          </cell>
          <cell r="F29">
            <v>3960</v>
          </cell>
          <cell r="G29">
            <v>5698</v>
          </cell>
          <cell r="H29">
            <v>5296</v>
          </cell>
          <cell r="I29">
            <v>5834</v>
          </cell>
          <cell r="J29">
            <v>6895</v>
          </cell>
          <cell r="K29">
            <v>6423</v>
          </cell>
          <cell r="L29">
            <v>5354</v>
          </cell>
          <cell r="M29">
            <v>5694</v>
          </cell>
          <cell r="N29">
            <v>5941</v>
          </cell>
          <cell r="O29">
            <v>5612</v>
          </cell>
          <cell r="P29">
            <v>4693</v>
          </cell>
          <cell r="Q29">
            <v>4316</v>
          </cell>
          <cell r="R29">
            <v>3784</v>
          </cell>
          <cell r="S29">
            <v>2219</v>
          </cell>
          <cell r="T29">
            <v>2815</v>
          </cell>
          <cell r="U29">
            <v>3211</v>
          </cell>
          <cell r="V29">
            <v>2559</v>
          </cell>
        </row>
        <row r="30">
          <cell r="B30" t="str">
            <v>Thailand</v>
          </cell>
          <cell r="C30">
            <v>2100</v>
          </cell>
          <cell r="D30">
            <v>2127</v>
          </cell>
          <cell r="E30">
            <v>2538</v>
          </cell>
          <cell r="F30">
            <v>3551</v>
          </cell>
          <cell r="G30">
            <v>4533</v>
          </cell>
          <cell r="H30">
            <v>5161</v>
          </cell>
          <cell r="I30">
            <v>4914</v>
          </cell>
          <cell r="J30">
            <v>5565</v>
          </cell>
          <cell r="K30">
            <v>5211</v>
          </cell>
          <cell r="L30">
            <v>3646</v>
          </cell>
          <cell r="M30">
            <v>4145</v>
          </cell>
          <cell r="N30">
            <v>4256</v>
          </cell>
          <cell r="O30">
            <v>3641</v>
          </cell>
          <cell r="P30">
            <v>3613</v>
          </cell>
          <cell r="Q30">
            <v>5835</v>
          </cell>
          <cell r="R30">
            <v>5069</v>
          </cell>
          <cell r="S30">
            <v>5400</v>
          </cell>
          <cell r="T30">
            <v>6762</v>
          </cell>
          <cell r="U30">
            <v>6403</v>
          </cell>
          <cell r="V30">
            <v>4246</v>
          </cell>
        </row>
        <row r="31">
          <cell r="B31" t="str">
            <v>Sweden</v>
          </cell>
          <cell r="C31">
            <v>1992</v>
          </cell>
          <cell r="D31">
            <v>1870</v>
          </cell>
          <cell r="E31">
            <v>1940</v>
          </cell>
          <cell r="F31">
            <v>1822</v>
          </cell>
          <cell r="G31">
            <v>1874</v>
          </cell>
          <cell r="H31">
            <v>1768</v>
          </cell>
          <cell r="I31">
            <v>1881</v>
          </cell>
          <cell r="J31">
            <v>1923</v>
          </cell>
          <cell r="K31">
            <v>1723</v>
          </cell>
          <cell r="L31">
            <v>967</v>
          </cell>
          <cell r="M31">
            <v>1517</v>
          </cell>
          <cell r="N31">
            <v>1675</v>
          </cell>
          <cell r="O31">
            <v>1443</v>
          </cell>
          <cell r="P31">
            <v>1418</v>
          </cell>
          <cell r="Q31">
            <v>1443</v>
          </cell>
          <cell r="R31">
            <v>1667</v>
          </cell>
          <cell r="S31">
            <v>1706</v>
          </cell>
          <cell r="T31">
            <v>1848</v>
          </cell>
          <cell r="U31">
            <v>1824</v>
          </cell>
          <cell r="V31">
            <v>1596</v>
          </cell>
        </row>
        <row r="32">
          <cell r="B32" t="str">
            <v>World</v>
          </cell>
          <cell r="V32">
            <v>521050</v>
          </cell>
        </row>
      </sheetData>
      <sheetData sheetId="20"/>
      <sheetData sheetId="21"/>
      <sheetData sheetId="22"/>
      <sheetData sheetId="23">
        <row r="2">
          <cell r="B2" t="str">
            <v>China</v>
          </cell>
          <cell r="C2">
            <v>5089</v>
          </cell>
          <cell r="D2">
            <v>2729</v>
          </cell>
          <cell r="E2">
            <v>1352</v>
          </cell>
          <cell r="F2">
            <v>1491</v>
          </cell>
          <cell r="G2">
            <v>6155</v>
          </cell>
          <cell r="H2">
            <v>7236</v>
          </cell>
          <cell r="I2">
            <v>9078</v>
          </cell>
          <cell r="J2">
            <v>6457</v>
          </cell>
          <cell r="K2">
            <v>1319</v>
          </cell>
          <cell r="L2">
            <v>44</v>
          </cell>
          <cell r="M2">
            <v>145</v>
          </cell>
          <cell r="N2">
            <v>5</v>
          </cell>
          <cell r="O2">
            <v>4</v>
          </cell>
          <cell r="P2">
            <v>4</v>
          </cell>
          <cell r="Q2">
            <v>7</v>
          </cell>
          <cell r="R2">
            <v>8</v>
          </cell>
          <cell r="S2">
            <v>13</v>
          </cell>
          <cell r="T2">
            <v>12</v>
          </cell>
          <cell r="U2">
            <v>15</v>
          </cell>
          <cell r="V2">
            <v>38</v>
          </cell>
        </row>
        <row r="3">
          <cell r="B3" t="str">
            <v>India</v>
          </cell>
          <cell r="C3">
            <v>205</v>
          </cell>
          <cell r="D3">
            <v>244</v>
          </cell>
          <cell r="E3">
            <v>346</v>
          </cell>
          <cell r="F3">
            <v>670</v>
          </cell>
          <cell r="G3">
            <v>389</v>
          </cell>
          <cell r="H3">
            <v>276</v>
          </cell>
          <cell r="I3">
            <v>1220</v>
          </cell>
          <cell r="J3">
            <v>690</v>
          </cell>
          <cell r="K3">
            <v>1126</v>
          </cell>
          <cell r="L3">
            <v>695</v>
          </cell>
          <cell r="M3">
            <v>222</v>
          </cell>
          <cell r="N3">
            <v>481</v>
          </cell>
          <cell r="O3">
            <v>601</v>
          </cell>
          <cell r="P3">
            <v>1253</v>
          </cell>
          <cell r="Q3">
            <v>1601</v>
          </cell>
          <cell r="R3">
            <v>769</v>
          </cell>
          <cell r="S3">
            <v>1766</v>
          </cell>
          <cell r="T3">
            <v>2786</v>
          </cell>
          <cell r="U3">
            <v>2452</v>
          </cell>
          <cell r="V3">
            <v>2717</v>
          </cell>
        </row>
        <row r="4">
          <cell r="B4" t="str">
            <v>Japan</v>
          </cell>
          <cell r="C4">
            <v>1499</v>
          </cell>
          <cell r="D4">
            <v>3086</v>
          </cell>
          <cell r="E4">
            <v>3967</v>
          </cell>
          <cell r="F4">
            <v>3019</v>
          </cell>
          <cell r="G4">
            <v>3112</v>
          </cell>
          <cell r="H4">
            <v>4072</v>
          </cell>
          <cell r="I4">
            <v>4514</v>
          </cell>
          <cell r="J4">
            <v>4831</v>
          </cell>
          <cell r="K4">
            <v>4760</v>
          </cell>
          <cell r="L4">
            <v>5843</v>
          </cell>
          <cell r="M4">
            <v>5229</v>
          </cell>
          <cell r="N4">
            <v>5162</v>
          </cell>
          <cell r="O4">
            <v>5519</v>
          </cell>
          <cell r="P4">
            <v>5966</v>
          </cell>
          <cell r="Q4">
            <v>5330</v>
          </cell>
          <cell r="R4">
            <v>4814</v>
          </cell>
          <cell r="S4">
            <v>4542</v>
          </cell>
          <cell r="T4">
            <v>4326</v>
          </cell>
          <cell r="U4">
            <v>4064</v>
          </cell>
          <cell r="V4">
            <v>3493</v>
          </cell>
        </row>
        <row r="5">
          <cell r="B5" t="str">
            <v>United States</v>
          </cell>
          <cell r="C5">
            <v>102</v>
          </cell>
          <cell r="D5">
            <v>127</v>
          </cell>
          <cell r="E5">
            <v>102</v>
          </cell>
          <cell r="F5">
            <v>212</v>
          </cell>
          <cell r="G5">
            <v>262</v>
          </cell>
          <cell r="H5">
            <v>350</v>
          </cell>
          <cell r="I5">
            <v>204</v>
          </cell>
          <cell r="J5">
            <v>389</v>
          </cell>
          <cell r="K5">
            <v>520</v>
          </cell>
          <cell r="L5">
            <v>591</v>
          </cell>
          <cell r="M5">
            <v>616</v>
          </cell>
          <cell r="N5">
            <v>907</v>
          </cell>
          <cell r="O5">
            <v>808</v>
          </cell>
          <cell r="P5">
            <v>449</v>
          </cell>
          <cell r="Q5">
            <v>295</v>
          </cell>
          <cell r="R5">
            <v>142</v>
          </cell>
          <cell r="S5">
            <v>113</v>
          </cell>
          <cell r="T5">
            <v>146</v>
          </cell>
          <cell r="U5">
            <v>95</v>
          </cell>
          <cell r="V5">
            <v>76</v>
          </cell>
        </row>
        <row r="6">
          <cell r="B6" t="str">
            <v>Russia</v>
          </cell>
          <cell r="C6">
            <v>12191</v>
          </cell>
          <cell r="D6">
            <v>12000</v>
          </cell>
          <cell r="E6">
            <v>11918</v>
          </cell>
          <cell r="F6">
            <v>11360</v>
          </cell>
          <cell r="G6">
            <v>13417</v>
          </cell>
          <cell r="H6">
            <v>13984</v>
          </cell>
          <cell r="I6">
            <v>15504</v>
          </cell>
          <cell r="J6">
            <v>15120</v>
          </cell>
          <cell r="K6">
            <v>16030</v>
          </cell>
          <cell r="L6">
            <v>13270</v>
          </cell>
          <cell r="M6">
            <v>15309</v>
          </cell>
          <cell r="N6">
            <v>13166</v>
          </cell>
          <cell r="O6">
            <v>15507</v>
          </cell>
          <cell r="P6">
            <v>13783</v>
          </cell>
          <cell r="Q6">
            <v>14156</v>
          </cell>
          <cell r="R6">
            <v>15310</v>
          </cell>
          <cell r="S6">
            <v>15789</v>
          </cell>
          <cell r="T6">
            <v>15141</v>
          </cell>
          <cell r="U6">
            <v>16743</v>
          </cell>
          <cell r="V6">
            <v>15272</v>
          </cell>
        </row>
        <row r="7">
          <cell r="B7" t="str">
            <v>South Korea</v>
          </cell>
          <cell r="C7">
            <v>124</v>
          </cell>
          <cell r="D7">
            <v>415</v>
          </cell>
          <cell r="E7">
            <v>199</v>
          </cell>
          <cell r="F7">
            <v>154</v>
          </cell>
          <cell r="G7">
            <v>89</v>
          </cell>
          <cell r="H7">
            <v>184</v>
          </cell>
          <cell r="I7">
            <v>187</v>
          </cell>
          <cell r="J7">
            <v>274</v>
          </cell>
          <cell r="K7">
            <v>620</v>
          </cell>
          <cell r="L7">
            <v>353</v>
          </cell>
          <cell r="M7">
            <v>1189</v>
          </cell>
          <cell r="N7">
            <v>1719</v>
          </cell>
          <cell r="O7">
            <v>1985</v>
          </cell>
          <cell r="P7">
            <v>1346</v>
          </cell>
          <cell r="Q7">
            <v>870</v>
          </cell>
          <cell r="R7">
            <v>483</v>
          </cell>
          <cell r="S7">
            <v>352</v>
          </cell>
          <cell r="T7">
            <v>912</v>
          </cell>
          <cell r="U7">
            <v>693</v>
          </cell>
          <cell r="V7">
            <v>342</v>
          </cell>
        </row>
        <row r="8">
          <cell r="B8" t="str">
            <v>Germany</v>
          </cell>
          <cell r="C8">
            <v>2451</v>
          </cell>
          <cell r="D8">
            <v>2032</v>
          </cell>
          <cell r="E8">
            <v>2011</v>
          </cell>
          <cell r="F8">
            <v>2563</v>
          </cell>
          <cell r="G8">
            <v>2105</v>
          </cell>
          <cell r="H8">
            <v>1950</v>
          </cell>
          <cell r="I8">
            <v>2171</v>
          </cell>
          <cell r="J8">
            <v>2497</v>
          </cell>
          <cell r="K8">
            <v>2047</v>
          </cell>
          <cell r="L8">
            <v>1655</v>
          </cell>
          <cell r="M8">
            <v>2150</v>
          </cell>
          <cell r="N8">
            <v>2100</v>
          </cell>
          <cell r="O8">
            <v>1690</v>
          </cell>
          <cell r="P8">
            <v>1822</v>
          </cell>
          <cell r="Q8">
            <v>1939</v>
          </cell>
          <cell r="R8">
            <v>1910</v>
          </cell>
          <cell r="S8">
            <v>1899</v>
          </cell>
          <cell r="T8">
            <v>1891</v>
          </cell>
          <cell r="U8">
            <v>1805</v>
          </cell>
          <cell r="V8">
            <v>1485</v>
          </cell>
        </row>
        <row r="9">
          <cell r="B9" t="str">
            <v>Türkiye</v>
          </cell>
          <cell r="C9">
            <v>1235</v>
          </cell>
          <cell r="D9">
            <v>2266</v>
          </cell>
          <cell r="E9">
            <v>1200</v>
          </cell>
          <cell r="F9">
            <v>3104</v>
          </cell>
          <cell r="G9">
            <v>3759</v>
          </cell>
          <cell r="H9">
            <v>2209</v>
          </cell>
          <cell r="I9">
            <v>223</v>
          </cell>
          <cell r="J9">
            <v>0</v>
          </cell>
          <cell r="K9">
            <v>2501</v>
          </cell>
          <cell r="L9">
            <v>2424</v>
          </cell>
          <cell r="M9">
            <v>3737</v>
          </cell>
          <cell r="N9">
            <v>2455</v>
          </cell>
          <cell r="O9">
            <v>2980</v>
          </cell>
          <cell r="P9">
            <v>1567</v>
          </cell>
          <cell r="Q9">
            <v>603</v>
          </cell>
          <cell r="R9">
            <v>305</v>
          </cell>
          <cell r="S9">
            <v>272</v>
          </cell>
          <cell r="T9">
            <v>891</v>
          </cell>
          <cell r="U9">
            <v>1021</v>
          </cell>
          <cell r="V9">
            <v>1336</v>
          </cell>
        </row>
        <row r="10">
          <cell r="B10" t="str">
            <v>Brazil</v>
          </cell>
          <cell r="C10">
            <v>6213</v>
          </cell>
          <cell r="D10">
            <v>6365</v>
          </cell>
          <cell r="E10">
            <v>7780</v>
          </cell>
          <cell r="F10">
            <v>7238</v>
          </cell>
          <cell r="G10">
            <v>6339</v>
          </cell>
          <cell r="H10">
            <v>5957</v>
          </cell>
          <cell r="I10">
            <v>5738</v>
          </cell>
          <cell r="J10">
            <v>5099</v>
          </cell>
          <cell r="K10">
            <v>5665</v>
          </cell>
          <cell r="L10">
            <v>4612</v>
          </cell>
          <cell r="M10">
            <v>5257</v>
          </cell>
          <cell r="N10">
            <v>7170</v>
          </cell>
          <cell r="O10">
            <v>6637</v>
          </cell>
          <cell r="P10">
            <v>5273</v>
          </cell>
          <cell r="Q10">
            <v>6295</v>
          </cell>
          <cell r="R10">
            <v>8717</v>
          </cell>
          <cell r="S10">
            <v>8446</v>
          </cell>
          <cell r="T10">
            <v>9758</v>
          </cell>
          <cell r="U10">
            <v>9207</v>
          </cell>
          <cell r="V10">
            <v>8642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50</v>
          </cell>
          <cell r="L11">
            <v>0</v>
          </cell>
          <cell r="M11">
            <v>66</v>
          </cell>
          <cell r="N11">
            <v>6</v>
          </cell>
          <cell r="O11">
            <v>1</v>
          </cell>
          <cell r="P11">
            <v>90</v>
          </cell>
          <cell r="Q11">
            <v>746</v>
          </cell>
          <cell r="R11">
            <v>1353</v>
          </cell>
          <cell r="S11">
            <v>3372</v>
          </cell>
          <cell r="T11">
            <v>5940</v>
          </cell>
          <cell r="U11">
            <v>6265</v>
          </cell>
          <cell r="V11">
            <v>752</v>
          </cell>
        </row>
        <row r="12">
          <cell r="B12" t="str">
            <v>Italy</v>
          </cell>
          <cell r="C12">
            <v>841</v>
          </cell>
          <cell r="D12">
            <v>770</v>
          </cell>
          <cell r="E12">
            <v>787</v>
          </cell>
          <cell r="F12">
            <v>546</v>
          </cell>
          <cell r="G12">
            <v>403</v>
          </cell>
          <cell r="H12">
            <v>698</v>
          </cell>
          <cell r="I12">
            <v>959</v>
          </cell>
          <cell r="J12">
            <v>983</v>
          </cell>
          <cell r="K12">
            <v>964</v>
          </cell>
          <cell r="L12">
            <v>570</v>
          </cell>
          <cell r="M12">
            <v>908</v>
          </cell>
          <cell r="N12">
            <v>909</v>
          </cell>
          <cell r="O12">
            <v>831</v>
          </cell>
          <cell r="P12">
            <v>703</v>
          </cell>
          <cell r="Q12">
            <v>654</v>
          </cell>
          <cell r="R12">
            <v>461</v>
          </cell>
          <cell r="S12">
            <v>544</v>
          </cell>
          <cell r="T12">
            <v>754</v>
          </cell>
          <cell r="U12">
            <v>788</v>
          </cell>
          <cell r="V12">
            <v>765</v>
          </cell>
        </row>
        <row r="13">
          <cell r="B13" t="str">
            <v>Ukraine</v>
          </cell>
          <cell r="C13">
            <v>8884</v>
          </cell>
          <cell r="D13">
            <v>9182</v>
          </cell>
          <cell r="E13">
            <v>10452</v>
          </cell>
          <cell r="F13">
            <v>10167</v>
          </cell>
          <cell r="G13">
            <v>10481</v>
          </cell>
          <cell r="H13">
            <v>9887</v>
          </cell>
          <cell r="I13">
            <v>12557</v>
          </cell>
          <cell r="J13">
            <v>11827</v>
          </cell>
          <cell r="K13">
            <v>12763</v>
          </cell>
          <cell r="L13">
            <v>11520</v>
          </cell>
          <cell r="M13">
            <v>11430</v>
          </cell>
          <cell r="N13">
            <v>10816</v>
          </cell>
          <cell r="O13">
            <v>10101</v>
          </cell>
          <cell r="P13">
            <v>10952</v>
          </cell>
          <cell r="Q13">
            <v>9290</v>
          </cell>
          <cell r="R13">
            <v>7849</v>
          </cell>
          <cell r="S13">
            <v>7833</v>
          </cell>
          <cell r="T13">
            <v>6372</v>
          </cell>
          <cell r="U13">
            <v>6402</v>
          </cell>
          <cell r="V13">
            <v>7122</v>
          </cell>
        </row>
        <row r="14">
          <cell r="B14" t="str">
            <v>Mexico</v>
          </cell>
          <cell r="C14">
            <v>2492</v>
          </cell>
          <cell r="D14">
            <v>1446</v>
          </cell>
          <cell r="E14">
            <v>1891</v>
          </cell>
          <cell r="F14">
            <v>2407</v>
          </cell>
          <cell r="G14">
            <v>2764</v>
          </cell>
          <cell r="H14">
            <v>2591</v>
          </cell>
          <cell r="I14">
            <v>2365</v>
          </cell>
          <cell r="J14">
            <v>2671</v>
          </cell>
          <cell r="K14">
            <v>2898</v>
          </cell>
          <cell r="L14">
            <v>1003</v>
          </cell>
          <cell r="M14">
            <v>1749</v>
          </cell>
          <cell r="N14">
            <v>1833</v>
          </cell>
          <cell r="O14">
            <v>1020</v>
          </cell>
          <cell r="P14">
            <v>1340</v>
          </cell>
          <cell r="Q14">
            <v>1291</v>
          </cell>
          <cell r="R14">
            <v>707</v>
          </cell>
          <cell r="S14">
            <v>731</v>
          </cell>
          <cell r="T14">
            <v>1037</v>
          </cell>
          <cell r="U14">
            <v>2000</v>
          </cell>
          <cell r="V14">
            <v>1682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1</v>
          </cell>
          <cell r="K15">
            <v>396</v>
          </cell>
          <cell r="L15">
            <v>4</v>
          </cell>
          <cell r="M15">
            <v>1</v>
          </cell>
          <cell r="N15">
            <v>116</v>
          </cell>
          <cell r="O15">
            <v>82</v>
          </cell>
          <cell r="P15">
            <v>81</v>
          </cell>
          <cell r="Q15">
            <v>126</v>
          </cell>
          <cell r="R15">
            <v>25</v>
          </cell>
          <cell r="S15">
            <v>1</v>
          </cell>
          <cell r="T15">
            <v>654</v>
          </cell>
          <cell r="U15">
            <v>764</v>
          </cell>
          <cell r="V15">
            <v>930</v>
          </cell>
        </row>
        <row r="16">
          <cell r="B16" t="str">
            <v>France</v>
          </cell>
          <cell r="C16">
            <v>2448</v>
          </cell>
          <cell r="D16">
            <v>2627</v>
          </cell>
          <cell r="E16">
            <v>3418</v>
          </cell>
          <cell r="F16">
            <v>3421</v>
          </cell>
          <cell r="G16">
            <v>3832</v>
          </cell>
          <cell r="H16">
            <v>3915</v>
          </cell>
          <cell r="I16">
            <v>3028</v>
          </cell>
          <cell r="J16">
            <v>2650</v>
          </cell>
          <cell r="K16">
            <v>2811</v>
          </cell>
          <cell r="L16">
            <v>1813</v>
          </cell>
          <cell r="M16">
            <v>1794</v>
          </cell>
          <cell r="N16">
            <v>1992</v>
          </cell>
          <cell r="O16">
            <v>2233</v>
          </cell>
          <cell r="P16">
            <v>1132</v>
          </cell>
          <cell r="Q16">
            <v>1236</v>
          </cell>
          <cell r="R16">
            <v>767</v>
          </cell>
          <cell r="S16">
            <v>796</v>
          </cell>
          <cell r="T16">
            <v>1177</v>
          </cell>
          <cell r="U16">
            <v>1407</v>
          </cell>
          <cell r="V16">
            <v>1468</v>
          </cell>
        </row>
        <row r="17">
          <cell r="B17" t="str">
            <v>Spain</v>
          </cell>
          <cell r="C17">
            <v>376</v>
          </cell>
          <cell r="D17">
            <v>264</v>
          </cell>
          <cell r="E17">
            <v>242</v>
          </cell>
          <cell r="F17">
            <v>182</v>
          </cell>
          <cell r="G17">
            <v>130</v>
          </cell>
          <cell r="H17">
            <v>118</v>
          </cell>
          <cell r="I17">
            <v>115</v>
          </cell>
          <cell r="J17">
            <v>91</v>
          </cell>
          <cell r="K17">
            <v>311</v>
          </cell>
          <cell r="L17">
            <v>261</v>
          </cell>
          <cell r="M17">
            <v>338</v>
          </cell>
          <cell r="N17">
            <v>194</v>
          </cell>
          <cell r="O17">
            <v>122</v>
          </cell>
          <cell r="P17">
            <v>226</v>
          </cell>
          <cell r="Q17">
            <v>112</v>
          </cell>
          <cell r="R17">
            <v>151</v>
          </cell>
          <cell r="S17">
            <v>238</v>
          </cell>
          <cell r="T17">
            <v>294</v>
          </cell>
          <cell r="U17">
            <v>182</v>
          </cell>
          <cell r="V17">
            <v>142</v>
          </cell>
        </row>
        <row r="18">
          <cell r="B18" t="str">
            <v>Canada</v>
          </cell>
          <cell r="C18">
            <v>355</v>
          </cell>
          <cell r="D18">
            <v>233</v>
          </cell>
          <cell r="E18">
            <v>209</v>
          </cell>
          <cell r="F18">
            <v>460</v>
          </cell>
          <cell r="G18">
            <v>222</v>
          </cell>
          <cell r="H18">
            <v>577</v>
          </cell>
          <cell r="I18">
            <v>389</v>
          </cell>
          <cell r="J18">
            <v>837</v>
          </cell>
          <cell r="K18">
            <v>1321</v>
          </cell>
          <cell r="L18">
            <v>885</v>
          </cell>
          <cell r="M18">
            <v>1795</v>
          </cell>
          <cell r="N18">
            <v>1095</v>
          </cell>
          <cell r="O18">
            <v>664</v>
          </cell>
          <cell r="P18">
            <v>314</v>
          </cell>
          <cell r="Q18">
            <v>386</v>
          </cell>
          <cell r="R18">
            <v>205</v>
          </cell>
          <cell r="S18">
            <v>155</v>
          </cell>
          <cell r="T18">
            <v>256</v>
          </cell>
          <cell r="U18">
            <v>161</v>
          </cell>
          <cell r="V18">
            <v>397</v>
          </cell>
        </row>
        <row r="19">
          <cell r="B19" t="str">
            <v>Indonesia</v>
          </cell>
          <cell r="C19">
            <v>4</v>
          </cell>
          <cell r="D19">
            <v>4</v>
          </cell>
          <cell r="E19">
            <v>5</v>
          </cell>
          <cell r="F19">
            <v>15</v>
          </cell>
          <cell r="G19">
            <v>19</v>
          </cell>
          <cell r="H19">
            <v>13</v>
          </cell>
          <cell r="I19">
            <v>32</v>
          </cell>
          <cell r="J19">
            <v>8</v>
          </cell>
          <cell r="K19">
            <v>36</v>
          </cell>
          <cell r="L19">
            <v>2</v>
          </cell>
          <cell r="M19">
            <v>13</v>
          </cell>
          <cell r="N19">
            <v>2</v>
          </cell>
          <cell r="O19">
            <v>4</v>
          </cell>
          <cell r="P19">
            <v>6</v>
          </cell>
          <cell r="Q19">
            <v>313</v>
          </cell>
          <cell r="R19">
            <v>635</v>
          </cell>
          <cell r="S19">
            <v>752</v>
          </cell>
          <cell r="T19">
            <v>1027</v>
          </cell>
          <cell r="U19">
            <v>1226</v>
          </cell>
          <cell r="V19">
            <v>781</v>
          </cell>
        </row>
        <row r="20">
          <cell r="B20" t="str">
            <v>Poland</v>
          </cell>
          <cell r="C20">
            <v>1257</v>
          </cell>
          <cell r="D20">
            <v>949</v>
          </cell>
          <cell r="E20">
            <v>779</v>
          </cell>
          <cell r="F20">
            <v>977</v>
          </cell>
          <cell r="G20">
            <v>1583</v>
          </cell>
          <cell r="H20">
            <v>1250</v>
          </cell>
          <cell r="I20">
            <v>966</v>
          </cell>
          <cell r="J20">
            <v>1431</v>
          </cell>
          <cell r="K20">
            <v>1580</v>
          </cell>
          <cell r="L20">
            <v>663</v>
          </cell>
          <cell r="M20">
            <v>483</v>
          </cell>
          <cell r="N20">
            <v>835</v>
          </cell>
          <cell r="O20">
            <v>599</v>
          </cell>
          <cell r="P20">
            <v>375</v>
          </cell>
          <cell r="Q20">
            <v>720</v>
          </cell>
          <cell r="R20">
            <v>674</v>
          </cell>
          <cell r="S20">
            <v>700</v>
          </cell>
          <cell r="T20">
            <v>561</v>
          </cell>
          <cell r="U20">
            <v>591</v>
          </cell>
          <cell r="V20">
            <v>766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46</v>
          </cell>
          <cell r="J21">
            <v>24</v>
          </cell>
          <cell r="K21">
            <v>4</v>
          </cell>
          <cell r="L21">
            <v>0</v>
          </cell>
          <cell r="M21">
            <v>16</v>
          </cell>
          <cell r="N21">
            <v>30</v>
          </cell>
          <cell r="O21">
            <v>23</v>
          </cell>
          <cell r="P21">
            <v>181</v>
          </cell>
          <cell r="Q21">
            <v>110</v>
          </cell>
          <cell r="R21">
            <v>34</v>
          </cell>
          <cell r="S21">
            <v>15</v>
          </cell>
          <cell r="T21">
            <v>122</v>
          </cell>
          <cell r="U21">
            <v>206</v>
          </cell>
          <cell r="V21">
            <v>2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4</v>
          </cell>
          <cell r="O22">
            <v>102</v>
          </cell>
          <cell r="P22">
            <v>70</v>
          </cell>
          <cell r="Q22">
            <v>29</v>
          </cell>
          <cell r="R22">
            <v>7</v>
          </cell>
          <cell r="S22">
            <v>10</v>
          </cell>
          <cell r="T22">
            <v>16</v>
          </cell>
          <cell r="U22">
            <v>394</v>
          </cell>
          <cell r="V22">
            <v>165</v>
          </cell>
        </row>
        <row r="23">
          <cell r="B23" t="str">
            <v>Austria</v>
          </cell>
          <cell r="C23">
            <v>248</v>
          </cell>
          <cell r="D23">
            <v>177</v>
          </cell>
          <cell r="E23">
            <v>221</v>
          </cell>
          <cell r="F23">
            <v>260</v>
          </cell>
          <cell r="G23">
            <v>347</v>
          </cell>
          <cell r="H23">
            <v>482</v>
          </cell>
          <cell r="I23">
            <v>306</v>
          </cell>
          <cell r="J23">
            <v>292</v>
          </cell>
          <cell r="K23">
            <v>285</v>
          </cell>
          <cell r="L23">
            <v>187</v>
          </cell>
          <cell r="M23">
            <v>189</v>
          </cell>
          <cell r="N23">
            <v>294</v>
          </cell>
          <cell r="O23">
            <v>234</v>
          </cell>
          <cell r="P23">
            <v>301</v>
          </cell>
          <cell r="Q23">
            <v>247</v>
          </cell>
          <cell r="R23">
            <v>241</v>
          </cell>
          <cell r="S23">
            <v>208</v>
          </cell>
          <cell r="T23">
            <v>236</v>
          </cell>
          <cell r="U23">
            <v>215</v>
          </cell>
          <cell r="V23">
            <v>207</v>
          </cell>
        </row>
        <row r="24">
          <cell r="B24" t="str">
            <v>Belgium</v>
          </cell>
          <cell r="C24">
            <v>1110</v>
          </cell>
          <cell r="D24">
            <v>1023</v>
          </cell>
          <cell r="E24">
            <v>1083</v>
          </cell>
          <cell r="F24">
            <v>934</v>
          </cell>
          <cell r="G24">
            <v>891</v>
          </cell>
          <cell r="H24">
            <v>643</v>
          </cell>
          <cell r="I24">
            <v>857</v>
          </cell>
          <cell r="J24">
            <v>1046</v>
          </cell>
          <cell r="K24">
            <v>912</v>
          </cell>
          <cell r="L24">
            <v>264</v>
          </cell>
          <cell r="M24">
            <v>475</v>
          </cell>
          <cell r="N24">
            <v>451</v>
          </cell>
          <cell r="O24">
            <v>321</v>
          </cell>
          <cell r="P24">
            <v>287</v>
          </cell>
          <cell r="Q24">
            <v>195</v>
          </cell>
          <cell r="R24">
            <v>163</v>
          </cell>
          <cell r="S24">
            <v>466</v>
          </cell>
          <cell r="T24">
            <v>469</v>
          </cell>
          <cell r="U24">
            <v>196</v>
          </cell>
          <cell r="V24">
            <v>125</v>
          </cell>
        </row>
        <row r="25">
          <cell r="B25" t="str">
            <v>United Kingdom</v>
          </cell>
          <cell r="C25">
            <v>522</v>
          </cell>
          <cell r="D25">
            <v>751</v>
          </cell>
          <cell r="E25">
            <v>563</v>
          </cell>
          <cell r="F25">
            <v>1278</v>
          </cell>
          <cell r="G25">
            <v>1722</v>
          </cell>
          <cell r="H25">
            <v>2265</v>
          </cell>
          <cell r="I25">
            <v>2677</v>
          </cell>
          <cell r="J25">
            <v>3522</v>
          </cell>
          <cell r="K25">
            <v>3358</v>
          </cell>
          <cell r="L25">
            <v>2130</v>
          </cell>
          <cell r="M25">
            <v>1137</v>
          </cell>
          <cell r="N25">
            <v>903</v>
          </cell>
          <cell r="O25">
            <v>2078</v>
          </cell>
          <cell r="P25">
            <v>3494</v>
          </cell>
          <cell r="Q25">
            <v>3534</v>
          </cell>
          <cell r="R25">
            <v>2687</v>
          </cell>
          <cell r="S25">
            <v>842</v>
          </cell>
          <cell r="T25">
            <v>846</v>
          </cell>
          <cell r="U25">
            <v>946</v>
          </cell>
          <cell r="V25">
            <v>756</v>
          </cell>
        </row>
        <row r="26">
          <cell r="B26" t="str">
            <v>Netherlands</v>
          </cell>
          <cell r="C26">
            <v>538</v>
          </cell>
          <cell r="D26">
            <v>312</v>
          </cell>
          <cell r="E26">
            <v>539</v>
          </cell>
          <cell r="F26">
            <v>235</v>
          </cell>
          <cell r="G26">
            <v>318</v>
          </cell>
          <cell r="H26">
            <v>115</v>
          </cell>
          <cell r="I26">
            <v>367</v>
          </cell>
          <cell r="J26">
            <v>1048</v>
          </cell>
          <cell r="K26">
            <v>863</v>
          </cell>
          <cell r="L26">
            <v>374</v>
          </cell>
          <cell r="M26">
            <v>798</v>
          </cell>
          <cell r="N26">
            <v>1402</v>
          </cell>
          <cell r="O26">
            <v>1174</v>
          </cell>
          <cell r="P26">
            <v>667</v>
          </cell>
          <cell r="Q26">
            <v>635</v>
          </cell>
          <cell r="R26">
            <v>785</v>
          </cell>
          <cell r="S26">
            <v>731</v>
          </cell>
          <cell r="T26">
            <v>998</v>
          </cell>
          <cell r="U26">
            <v>522</v>
          </cell>
          <cell r="V26">
            <v>336</v>
          </cell>
        </row>
        <row r="27">
          <cell r="B27" t="str">
            <v>Australia</v>
          </cell>
          <cell r="C27">
            <v>679</v>
          </cell>
          <cell r="D27">
            <v>20</v>
          </cell>
          <cell r="E27">
            <v>1</v>
          </cell>
          <cell r="F27">
            <v>8</v>
          </cell>
          <cell r="G27">
            <v>4</v>
          </cell>
          <cell r="H27">
            <v>28</v>
          </cell>
          <cell r="I27">
            <v>1</v>
          </cell>
          <cell r="J27">
            <v>2</v>
          </cell>
          <cell r="K27">
            <v>3</v>
          </cell>
          <cell r="L27">
            <v>32</v>
          </cell>
          <cell r="M27">
            <v>18</v>
          </cell>
          <cell r="N27">
            <v>52</v>
          </cell>
          <cell r="O27">
            <v>12</v>
          </cell>
          <cell r="P27">
            <v>28</v>
          </cell>
          <cell r="Q27">
            <v>59</v>
          </cell>
          <cell r="R27">
            <v>49</v>
          </cell>
          <cell r="S27">
            <v>41</v>
          </cell>
          <cell r="T27">
            <v>18</v>
          </cell>
          <cell r="U27">
            <v>95</v>
          </cell>
          <cell r="V27">
            <v>66</v>
          </cell>
        </row>
        <row r="28">
          <cell r="B28" t="str">
            <v>South Africa</v>
          </cell>
          <cell r="C28">
            <v>579</v>
          </cell>
          <cell r="D28">
            <v>741</v>
          </cell>
          <cell r="E28">
            <v>713</v>
          </cell>
          <cell r="F28">
            <v>977</v>
          </cell>
          <cell r="G28">
            <v>705</v>
          </cell>
          <cell r="H28">
            <v>703</v>
          </cell>
          <cell r="I28">
            <v>301</v>
          </cell>
          <cell r="J28">
            <v>145</v>
          </cell>
          <cell r="K28">
            <v>89</v>
          </cell>
          <cell r="L28">
            <v>436</v>
          </cell>
          <cell r="M28">
            <v>228</v>
          </cell>
          <cell r="N28">
            <v>208</v>
          </cell>
          <cell r="O28">
            <v>111</v>
          </cell>
          <cell r="P28">
            <v>26</v>
          </cell>
          <cell r="Q28">
            <v>70</v>
          </cell>
          <cell r="R28">
            <v>154</v>
          </cell>
          <cell r="S28">
            <v>138</v>
          </cell>
          <cell r="T28">
            <v>369</v>
          </cell>
          <cell r="U28">
            <v>348</v>
          </cell>
          <cell r="V28">
            <v>395</v>
          </cell>
        </row>
        <row r="29">
          <cell r="B29" t="str">
            <v>Malaysia</v>
          </cell>
          <cell r="C29">
            <v>17</v>
          </cell>
          <cell r="D29">
            <v>14</v>
          </cell>
          <cell r="E29">
            <v>20</v>
          </cell>
          <cell r="F29">
            <v>618</v>
          </cell>
          <cell r="G29">
            <v>607</v>
          </cell>
          <cell r="H29">
            <v>492</v>
          </cell>
          <cell r="I29">
            <v>318</v>
          </cell>
          <cell r="J29">
            <v>1018</v>
          </cell>
          <cell r="K29">
            <v>707</v>
          </cell>
          <cell r="L29">
            <v>647</v>
          </cell>
          <cell r="M29">
            <v>565</v>
          </cell>
          <cell r="N29">
            <v>916</v>
          </cell>
          <cell r="O29">
            <v>602</v>
          </cell>
          <cell r="P29">
            <v>146</v>
          </cell>
          <cell r="Q29">
            <v>102</v>
          </cell>
          <cell r="R29">
            <v>118</v>
          </cell>
          <cell r="S29">
            <v>105</v>
          </cell>
          <cell r="T29">
            <v>59</v>
          </cell>
          <cell r="U29">
            <v>219</v>
          </cell>
          <cell r="V29">
            <v>2149</v>
          </cell>
        </row>
        <row r="30">
          <cell r="B30" t="str">
            <v>Thailand</v>
          </cell>
          <cell r="C30">
            <v>33</v>
          </cell>
          <cell r="D30">
            <v>10</v>
          </cell>
          <cell r="E30">
            <v>1</v>
          </cell>
          <cell r="F30">
            <v>84</v>
          </cell>
          <cell r="G30">
            <v>72</v>
          </cell>
          <cell r="H30">
            <v>39</v>
          </cell>
          <cell r="I30">
            <v>18</v>
          </cell>
          <cell r="J30">
            <v>132</v>
          </cell>
          <cell r="K30">
            <v>182</v>
          </cell>
          <cell r="L30">
            <v>145</v>
          </cell>
          <cell r="M30">
            <v>220</v>
          </cell>
          <cell r="N30">
            <v>160</v>
          </cell>
          <cell r="O30">
            <v>113</v>
          </cell>
          <cell r="P30">
            <v>49</v>
          </cell>
          <cell r="Q30">
            <v>6</v>
          </cell>
          <cell r="R30">
            <v>4</v>
          </cell>
          <cell r="S30">
            <v>118</v>
          </cell>
          <cell r="T30">
            <v>255</v>
          </cell>
          <cell r="U30">
            <v>174</v>
          </cell>
          <cell r="V30">
            <v>120</v>
          </cell>
        </row>
        <row r="31">
          <cell r="B31" t="str">
            <v>Sweden</v>
          </cell>
          <cell r="C31">
            <v>92</v>
          </cell>
          <cell r="D31">
            <v>198</v>
          </cell>
          <cell r="E31">
            <v>298</v>
          </cell>
          <cell r="F31">
            <v>167</v>
          </cell>
          <cell r="G31">
            <v>368</v>
          </cell>
          <cell r="H31">
            <v>233</v>
          </cell>
          <cell r="I31">
            <v>117</v>
          </cell>
          <cell r="J31">
            <v>135</v>
          </cell>
          <cell r="K31">
            <v>102</v>
          </cell>
          <cell r="L31">
            <v>59</v>
          </cell>
          <cell r="M31">
            <v>233</v>
          </cell>
          <cell r="N31">
            <v>244</v>
          </cell>
          <cell r="O31">
            <v>448</v>
          </cell>
          <cell r="P31">
            <v>416</v>
          </cell>
          <cell r="Q31">
            <v>256</v>
          </cell>
          <cell r="R31">
            <v>174</v>
          </cell>
          <cell r="S31">
            <v>187</v>
          </cell>
          <cell r="T31">
            <v>220</v>
          </cell>
          <cell r="U31">
            <v>223</v>
          </cell>
          <cell r="V31">
            <v>470</v>
          </cell>
        </row>
        <row r="32">
          <cell r="B32" t="str">
            <v>World</v>
          </cell>
        </row>
      </sheetData>
      <sheetData sheetId="24">
        <row r="2">
          <cell r="B2" t="str">
            <v>China</v>
          </cell>
          <cell r="C2">
            <v>4901</v>
          </cell>
          <cell r="D2">
            <v>8362</v>
          </cell>
          <cell r="E2">
            <v>4687</v>
          </cell>
          <cell r="F2">
            <v>5935</v>
          </cell>
          <cell r="G2">
            <v>3860</v>
          </cell>
          <cell r="H2">
            <v>1353</v>
          </cell>
          <cell r="I2">
            <v>507</v>
          </cell>
          <cell r="J2">
            <v>390</v>
          </cell>
          <cell r="K2">
            <v>280</v>
          </cell>
          <cell r="L2">
            <v>4649</v>
          </cell>
          <cell r="M2">
            <v>680</v>
          </cell>
          <cell r="N2">
            <v>666</v>
          </cell>
          <cell r="O2">
            <v>402</v>
          </cell>
          <cell r="P2">
            <v>611</v>
          </cell>
          <cell r="Q2">
            <v>347</v>
          </cell>
          <cell r="R2">
            <v>301</v>
          </cell>
          <cell r="S2">
            <v>288</v>
          </cell>
          <cell r="T2">
            <v>522</v>
          </cell>
          <cell r="U2">
            <v>1081</v>
          </cell>
          <cell r="V2">
            <v>3105</v>
          </cell>
        </row>
        <row r="3">
          <cell r="B3" t="str">
            <v>India</v>
          </cell>
          <cell r="C3">
            <v>409</v>
          </cell>
          <cell r="D3">
            <v>285</v>
          </cell>
          <cell r="E3">
            <v>213</v>
          </cell>
          <cell r="F3">
            <v>136</v>
          </cell>
          <cell r="G3">
            <v>259</v>
          </cell>
          <cell r="H3">
            <v>738</v>
          </cell>
          <cell r="I3">
            <v>470</v>
          </cell>
          <cell r="J3">
            <v>210</v>
          </cell>
          <cell r="K3">
            <v>504</v>
          </cell>
          <cell r="L3">
            <v>648</v>
          </cell>
          <cell r="M3">
            <v>559</v>
          </cell>
          <cell r="N3">
            <v>563</v>
          </cell>
          <cell r="O3">
            <v>823</v>
          </cell>
          <cell r="P3">
            <v>248</v>
          </cell>
          <cell r="Q3">
            <v>413</v>
          </cell>
          <cell r="R3">
            <v>765</v>
          </cell>
          <cell r="S3">
            <v>577</v>
          </cell>
          <cell r="T3">
            <v>555</v>
          </cell>
          <cell r="U3">
            <v>598</v>
          </cell>
          <cell r="V3">
            <v>377</v>
          </cell>
        </row>
        <row r="4">
          <cell r="B4" t="str">
            <v>Japan</v>
          </cell>
          <cell r="C4">
            <v>12</v>
          </cell>
          <cell r="D4">
            <v>28</v>
          </cell>
          <cell r="E4">
            <v>12</v>
          </cell>
          <cell r="F4">
            <v>11</v>
          </cell>
          <cell r="G4">
            <v>99</v>
          </cell>
          <cell r="H4">
            <v>281</v>
          </cell>
          <cell r="I4">
            <v>63</v>
          </cell>
          <cell r="J4">
            <v>242</v>
          </cell>
          <cell r="K4">
            <v>140</v>
          </cell>
          <cell r="L4">
            <v>48</v>
          </cell>
          <cell r="M4">
            <v>98</v>
          </cell>
          <cell r="N4">
            <v>224</v>
          </cell>
          <cell r="O4">
            <v>287</v>
          </cell>
          <cell r="P4">
            <v>165</v>
          </cell>
          <cell r="Q4">
            <v>259</v>
          </cell>
          <cell r="R4">
            <v>156</v>
          </cell>
          <cell r="S4">
            <v>202</v>
          </cell>
          <cell r="T4">
            <v>234</v>
          </cell>
          <cell r="U4">
            <v>352</v>
          </cell>
          <cell r="V4">
            <v>333</v>
          </cell>
        </row>
        <row r="5">
          <cell r="B5" t="str">
            <v>United States</v>
          </cell>
          <cell r="C5">
            <v>7764</v>
          </cell>
          <cell r="D5">
            <v>5844</v>
          </cell>
          <cell r="E5">
            <v>8024</v>
          </cell>
          <cell r="F5">
            <v>4370</v>
          </cell>
          <cell r="G5">
            <v>6616</v>
          </cell>
          <cell r="H5">
            <v>6257</v>
          </cell>
          <cell r="I5">
            <v>8454</v>
          </cell>
          <cell r="J5">
            <v>6060</v>
          </cell>
          <cell r="K5">
            <v>5404</v>
          </cell>
          <cell r="L5">
            <v>1822</v>
          </cell>
          <cell r="M5">
            <v>4596</v>
          </cell>
          <cell r="N5">
            <v>6076</v>
          </cell>
          <cell r="O5">
            <v>6915</v>
          </cell>
          <cell r="P5">
            <v>6638</v>
          </cell>
          <cell r="Q5">
            <v>9562</v>
          </cell>
          <cell r="R5">
            <v>6560</v>
          </cell>
          <cell r="S5">
            <v>6014</v>
          </cell>
          <cell r="T5">
            <v>7669</v>
          </cell>
          <cell r="U5">
            <v>7372</v>
          </cell>
          <cell r="V5">
            <v>7191</v>
          </cell>
        </row>
        <row r="6">
          <cell r="B6" t="str">
            <v>Russia</v>
          </cell>
          <cell r="C6">
            <v>15</v>
          </cell>
          <cell r="D6">
            <v>14</v>
          </cell>
          <cell r="E6">
            <v>9</v>
          </cell>
          <cell r="F6">
            <v>11</v>
          </cell>
          <cell r="G6">
            <v>26</v>
          </cell>
          <cell r="H6">
            <v>20</v>
          </cell>
          <cell r="I6">
            <v>21</v>
          </cell>
          <cell r="J6">
            <v>15</v>
          </cell>
          <cell r="K6">
            <v>11</v>
          </cell>
          <cell r="L6">
            <v>6</v>
          </cell>
          <cell r="M6">
            <v>12</v>
          </cell>
          <cell r="N6">
            <v>38</v>
          </cell>
          <cell r="O6">
            <v>19</v>
          </cell>
          <cell r="P6">
            <v>21</v>
          </cell>
          <cell r="Q6">
            <v>10</v>
          </cell>
          <cell r="R6">
            <v>8</v>
          </cell>
          <cell r="S6">
            <v>6</v>
          </cell>
          <cell r="T6">
            <v>72</v>
          </cell>
          <cell r="U6">
            <v>231</v>
          </cell>
          <cell r="V6">
            <v>390</v>
          </cell>
        </row>
        <row r="7">
          <cell r="B7" t="str">
            <v>South Korea</v>
          </cell>
          <cell r="C7">
            <v>3444</v>
          </cell>
          <cell r="D7">
            <v>3102</v>
          </cell>
          <cell r="E7">
            <v>3684</v>
          </cell>
          <cell r="F7">
            <v>4551</v>
          </cell>
          <cell r="G7">
            <v>4805</v>
          </cell>
          <cell r="H7">
            <v>4869</v>
          </cell>
          <cell r="I7">
            <v>5068</v>
          </cell>
          <cell r="J7">
            <v>6342</v>
          </cell>
          <cell r="K7">
            <v>6140</v>
          </cell>
          <cell r="L7">
            <v>5413</v>
          </cell>
          <cell r="M7">
            <v>6184</v>
          </cell>
          <cell r="N7">
            <v>4189</v>
          </cell>
          <cell r="O7">
            <v>2760</v>
          </cell>
          <cell r="P7">
            <v>2383</v>
          </cell>
          <cell r="Q7">
            <v>3075</v>
          </cell>
          <cell r="R7">
            <v>2938</v>
          </cell>
          <cell r="S7">
            <v>3433</v>
          </cell>
          <cell r="T7">
            <v>2350</v>
          </cell>
          <cell r="U7">
            <v>2004</v>
          </cell>
          <cell r="V7">
            <v>2233</v>
          </cell>
        </row>
        <row r="8">
          <cell r="B8" t="str">
            <v>Germany</v>
          </cell>
          <cell r="C8">
            <v>1773</v>
          </cell>
          <cell r="D8">
            <v>1310</v>
          </cell>
          <cell r="E8">
            <v>1160</v>
          </cell>
          <cell r="F8">
            <v>1306</v>
          </cell>
          <cell r="G8">
            <v>1946</v>
          </cell>
          <cell r="H8">
            <v>2331</v>
          </cell>
          <cell r="I8">
            <v>2578</v>
          </cell>
          <cell r="J8">
            <v>3095</v>
          </cell>
          <cell r="K8">
            <v>2970</v>
          </cell>
          <cell r="L8">
            <v>1172</v>
          </cell>
          <cell r="M8">
            <v>1611</v>
          </cell>
          <cell r="N8">
            <v>2263</v>
          </cell>
          <cell r="O8">
            <v>1728</v>
          </cell>
          <cell r="P8">
            <v>1352</v>
          </cell>
          <cell r="Q8">
            <v>2066</v>
          </cell>
          <cell r="R8">
            <v>1886</v>
          </cell>
          <cell r="S8">
            <v>1899</v>
          </cell>
          <cell r="T8">
            <v>2252</v>
          </cell>
          <cell r="U8">
            <v>1831</v>
          </cell>
          <cell r="V8">
            <v>1017</v>
          </cell>
        </row>
        <row r="9">
          <cell r="B9" t="str">
            <v>Türkiye</v>
          </cell>
          <cell r="C9">
            <v>2581</v>
          </cell>
          <cell r="D9">
            <v>2583</v>
          </cell>
          <cell r="E9">
            <v>2581</v>
          </cell>
          <cell r="F9">
            <v>3134</v>
          </cell>
          <cell r="G9">
            <v>1687</v>
          </cell>
          <cell r="H9">
            <v>1896</v>
          </cell>
          <cell r="I9">
            <v>3255</v>
          </cell>
          <cell r="J9">
            <v>3571</v>
          </cell>
          <cell r="K9">
            <v>3849</v>
          </cell>
          <cell r="L9">
            <v>3629</v>
          </cell>
          <cell r="M9">
            <v>2401</v>
          </cell>
          <cell r="N9">
            <v>2158</v>
          </cell>
          <cell r="O9">
            <v>3356</v>
          </cell>
          <cell r="P9">
            <v>5430</v>
          </cell>
          <cell r="Q9">
            <v>4777</v>
          </cell>
          <cell r="R9">
            <v>7885</v>
          </cell>
          <cell r="S9">
            <v>6160</v>
          </cell>
          <cell r="T9">
            <v>4835</v>
          </cell>
          <cell r="U9">
            <v>4760</v>
          </cell>
          <cell r="V9">
            <v>3406</v>
          </cell>
        </row>
        <row r="10">
          <cell r="B10" t="str">
            <v>Brazil</v>
          </cell>
          <cell r="C10">
            <v>112</v>
          </cell>
          <cell r="D10">
            <v>74</v>
          </cell>
          <cell r="E10">
            <v>4</v>
          </cell>
          <cell r="F10">
            <v>12</v>
          </cell>
          <cell r="G10">
            <v>12</v>
          </cell>
          <cell r="H10">
            <v>23</v>
          </cell>
          <cell r="I10">
            <v>806</v>
          </cell>
          <cell r="J10">
            <v>53</v>
          </cell>
          <cell r="K10">
            <v>60</v>
          </cell>
          <cell r="L10">
            <v>37</v>
          </cell>
          <cell r="M10">
            <v>53</v>
          </cell>
          <cell r="N10">
            <v>25</v>
          </cell>
          <cell r="O10">
            <v>32</v>
          </cell>
          <cell r="P10">
            <v>11</v>
          </cell>
          <cell r="Q10">
            <v>14</v>
          </cell>
          <cell r="R10">
            <v>74</v>
          </cell>
          <cell r="S10">
            <v>245</v>
          </cell>
          <cell r="T10">
            <v>86</v>
          </cell>
          <cell r="U10">
            <v>173</v>
          </cell>
          <cell r="V10">
            <v>211</v>
          </cell>
        </row>
        <row r="11">
          <cell r="B11" t="str">
            <v>Iran</v>
          </cell>
          <cell r="C11">
            <v>402</v>
          </cell>
          <cell r="D11">
            <v>836</v>
          </cell>
          <cell r="E11">
            <v>1233</v>
          </cell>
          <cell r="F11">
            <v>1976</v>
          </cell>
          <cell r="G11">
            <v>2483</v>
          </cell>
          <cell r="H11">
            <v>2061</v>
          </cell>
          <cell r="I11">
            <v>2003</v>
          </cell>
          <cell r="J11">
            <v>4154</v>
          </cell>
          <cell r="K11">
            <v>2922</v>
          </cell>
          <cell r="L11">
            <v>2230</v>
          </cell>
          <cell r="M11">
            <v>3151</v>
          </cell>
          <cell r="N11">
            <v>2085</v>
          </cell>
          <cell r="O11">
            <v>2053</v>
          </cell>
          <cell r="P11">
            <v>304</v>
          </cell>
          <cell r="Q11">
            <v>346</v>
          </cell>
          <cell r="R11">
            <v>142</v>
          </cell>
          <cell r="S11">
            <v>255</v>
          </cell>
          <cell r="T11">
            <v>48</v>
          </cell>
          <cell r="U11">
            <v>39</v>
          </cell>
          <cell r="V11">
            <v>0</v>
          </cell>
        </row>
        <row r="12">
          <cell r="B12" t="str">
            <v>Italy</v>
          </cell>
          <cell r="C12">
            <v>2071</v>
          </cell>
          <cell r="D12">
            <v>2271</v>
          </cell>
          <cell r="E12">
            <v>2138</v>
          </cell>
          <cell r="F12">
            <v>2510</v>
          </cell>
          <cell r="G12">
            <v>3874</v>
          </cell>
          <cell r="H12">
            <v>4308</v>
          </cell>
          <cell r="I12">
            <v>5791</v>
          </cell>
          <cell r="J12">
            <v>5992</v>
          </cell>
          <cell r="K12">
            <v>5311</v>
          </cell>
          <cell r="L12">
            <v>2656</v>
          </cell>
          <cell r="M12">
            <v>3567</v>
          </cell>
          <cell r="N12">
            <v>3631</v>
          </cell>
          <cell r="O12">
            <v>3168</v>
          </cell>
          <cell r="P12">
            <v>3198</v>
          </cell>
          <cell r="Q12">
            <v>3127</v>
          </cell>
          <cell r="R12">
            <v>3802</v>
          </cell>
          <cell r="S12">
            <v>3784</v>
          </cell>
          <cell r="T12">
            <v>3900</v>
          </cell>
          <cell r="U12">
            <v>3939</v>
          </cell>
          <cell r="V12">
            <v>4808</v>
          </cell>
        </row>
        <row r="13">
          <cell r="B13" t="str">
            <v>Ukraine</v>
          </cell>
          <cell r="C13">
            <v>25</v>
          </cell>
          <cell r="D13">
            <v>25</v>
          </cell>
          <cell r="E13">
            <v>200</v>
          </cell>
          <cell r="F13">
            <v>287</v>
          </cell>
          <cell r="G13">
            <v>270</v>
          </cell>
          <cell r="H13">
            <v>340</v>
          </cell>
          <cell r="I13">
            <v>370</v>
          </cell>
          <cell r="J13">
            <v>444</v>
          </cell>
          <cell r="K13">
            <v>388</v>
          </cell>
          <cell r="L13">
            <v>247</v>
          </cell>
          <cell r="M13">
            <v>493</v>
          </cell>
          <cell r="N13">
            <v>511</v>
          </cell>
          <cell r="O13">
            <v>363</v>
          </cell>
          <cell r="P13">
            <v>84</v>
          </cell>
          <cell r="Q13">
            <v>71</v>
          </cell>
          <cell r="R13">
            <v>14</v>
          </cell>
          <cell r="S13">
            <v>22</v>
          </cell>
          <cell r="T13">
            <v>28</v>
          </cell>
          <cell r="U13">
            <v>51</v>
          </cell>
          <cell r="V13">
            <v>48</v>
          </cell>
        </row>
        <row r="14">
          <cell r="B14" t="str">
            <v>Mexico</v>
          </cell>
          <cell r="C14">
            <v>587</v>
          </cell>
          <cell r="D14">
            <v>507</v>
          </cell>
          <cell r="E14">
            <v>511</v>
          </cell>
          <cell r="F14">
            <v>551</v>
          </cell>
          <cell r="G14">
            <v>516</v>
          </cell>
          <cell r="H14">
            <v>882</v>
          </cell>
          <cell r="I14">
            <v>1323</v>
          </cell>
          <cell r="J14">
            <v>1041</v>
          </cell>
          <cell r="K14">
            <v>1015</v>
          </cell>
          <cell r="L14">
            <v>514</v>
          </cell>
          <cell r="M14">
            <v>319</v>
          </cell>
          <cell r="N14">
            <v>226</v>
          </cell>
          <cell r="O14">
            <v>1007</v>
          </cell>
          <cell r="P14">
            <v>333</v>
          </cell>
          <cell r="Q14">
            <v>520</v>
          </cell>
          <cell r="R14">
            <v>520</v>
          </cell>
          <cell r="S14">
            <v>419</v>
          </cell>
          <cell r="T14">
            <v>556</v>
          </cell>
          <cell r="U14">
            <v>1473</v>
          </cell>
          <cell r="V14">
            <v>2121</v>
          </cell>
        </row>
        <row r="15">
          <cell r="B15" t="str">
            <v>Vietnam</v>
          </cell>
          <cell r="C15">
            <v>1087</v>
          </cell>
          <cell r="D15">
            <v>1669</v>
          </cell>
          <cell r="E15">
            <v>2207</v>
          </cell>
          <cell r="F15">
            <v>1754</v>
          </cell>
          <cell r="G15">
            <v>2290</v>
          </cell>
          <cell r="H15">
            <v>2158</v>
          </cell>
          <cell r="I15">
            <v>1728</v>
          </cell>
          <cell r="J15">
            <v>2045</v>
          </cell>
          <cell r="K15">
            <v>2276</v>
          </cell>
          <cell r="L15">
            <v>2283</v>
          </cell>
          <cell r="M15">
            <v>1942</v>
          </cell>
          <cell r="N15">
            <v>814</v>
          </cell>
          <cell r="O15">
            <v>452</v>
          </cell>
          <cell r="P15">
            <v>358</v>
          </cell>
          <cell r="Q15">
            <v>336</v>
          </cell>
          <cell r="R15">
            <v>591</v>
          </cell>
          <cell r="S15">
            <v>754</v>
          </cell>
          <cell r="T15">
            <v>409</v>
          </cell>
          <cell r="U15">
            <v>162</v>
          </cell>
          <cell r="V15">
            <v>76</v>
          </cell>
        </row>
        <row r="16">
          <cell r="B16" t="str">
            <v>France</v>
          </cell>
          <cell r="C16">
            <v>1766</v>
          </cell>
          <cell r="D16">
            <v>2122</v>
          </cell>
          <cell r="E16">
            <v>1781</v>
          </cell>
          <cell r="F16">
            <v>1596</v>
          </cell>
          <cell r="G16">
            <v>1804</v>
          </cell>
          <cell r="H16">
            <v>1621</v>
          </cell>
          <cell r="I16">
            <v>1562</v>
          </cell>
          <cell r="J16">
            <v>1997</v>
          </cell>
          <cell r="K16">
            <v>1745</v>
          </cell>
          <cell r="L16">
            <v>1113</v>
          </cell>
          <cell r="M16">
            <v>1792</v>
          </cell>
          <cell r="N16">
            <v>2028</v>
          </cell>
          <cell r="O16">
            <v>1718</v>
          </cell>
          <cell r="P16">
            <v>1694</v>
          </cell>
          <cell r="Q16">
            <v>1800</v>
          </cell>
          <cell r="R16">
            <v>2094</v>
          </cell>
          <cell r="S16">
            <v>2298</v>
          </cell>
          <cell r="T16">
            <v>1829</v>
          </cell>
          <cell r="U16">
            <v>1656</v>
          </cell>
          <cell r="V16">
            <v>1465</v>
          </cell>
        </row>
        <row r="17">
          <cell r="B17" t="str">
            <v>Spain</v>
          </cell>
          <cell r="C17">
            <v>772</v>
          </cell>
          <cell r="D17">
            <v>856</v>
          </cell>
          <cell r="E17">
            <v>1062</v>
          </cell>
          <cell r="F17">
            <v>1525</v>
          </cell>
          <cell r="G17">
            <v>1495</v>
          </cell>
          <cell r="H17">
            <v>1219</v>
          </cell>
          <cell r="I17">
            <v>1602</v>
          </cell>
          <cell r="J17">
            <v>1733</v>
          </cell>
          <cell r="K17">
            <v>1588</v>
          </cell>
          <cell r="L17">
            <v>917</v>
          </cell>
          <cell r="M17">
            <v>940</v>
          </cell>
          <cell r="N17">
            <v>797</v>
          </cell>
          <cell r="O17">
            <v>711</v>
          </cell>
          <cell r="P17">
            <v>768</v>
          </cell>
          <cell r="Q17">
            <v>953</v>
          </cell>
          <cell r="R17">
            <v>843</v>
          </cell>
          <cell r="S17">
            <v>1127</v>
          </cell>
          <cell r="T17">
            <v>965</v>
          </cell>
          <cell r="U17">
            <v>1087</v>
          </cell>
          <cell r="V17">
            <v>1215</v>
          </cell>
        </row>
        <row r="18">
          <cell r="B18" t="str">
            <v>Canada</v>
          </cell>
          <cell r="C18">
            <v>531</v>
          </cell>
          <cell r="D18">
            <v>421</v>
          </cell>
          <cell r="E18">
            <v>971</v>
          </cell>
          <cell r="F18">
            <v>638</v>
          </cell>
          <cell r="G18">
            <v>830</v>
          </cell>
          <cell r="H18">
            <v>932</v>
          </cell>
          <cell r="I18">
            <v>891</v>
          </cell>
          <cell r="J18">
            <v>345</v>
          </cell>
          <cell r="K18">
            <v>328</v>
          </cell>
          <cell r="L18">
            <v>209</v>
          </cell>
          <cell r="M18">
            <v>657</v>
          </cell>
          <cell r="N18">
            <v>2292</v>
          </cell>
          <cell r="O18">
            <v>470</v>
          </cell>
          <cell r="P18">
            <v>278</v>
          </cell>
          <cell r="Q18">
            <v>557</v>
          </cell>
          <cell r="R18">
            <v>267</v>
          </cell>
          <cell r="S18">
            <v>249</v>
          </cell>
          <cell r="T18">
            <v>576</v>
          </cell>
          <cell r="U18">
            <v>845</v>
          </cell>
          <cell r="V18">
            <v>2455</v>
          </cell>
        </row>
        <row r="19">
          <cell r="B19" t="str">
            <v>Indonesia</v>
          </cell>
          <cell r="C19">
            <v>1250</v>
          </cell>
          <cell r="D19">
            <v>1089</v>
          </cell>
          <cell r="E19">
            <v>1296</v>
          </cell>
          <cell r="F19">
            <v>1434</v>
          </cell>
          <cell r="G19">
            <v>1707</v>
          </cell>
          <cell r="H19">
            <v>1750</v>
          </cell>
          <cell r="I19">
            <v>1923</v>
          </cell>
          <cell r="J19">
            <v>2037</v>
          </cell>
          <cell r="K19">
            <v>2598</v>
          </cell>
          <cell r="L19">
            <v>2093</v>
          </cell>
          <cell r="M19">
            <v>2414</v>
          </cell>
          <cell r="N19">
            <v>2175</v>
          </cell>
          <cell r="O19">
            <v>3818</v>
          </cell>
          <cell r="P19">
            <v>3828</v>
          </cell>
          <cell r="Q19">
            <v>3697</v>
          </cell>
          <cell r="R19">
            <v>4574</v>
          </cell>
          <cell r="S19">
            <v>5394</v>
          </cell>
          <cell r="T19">
            <v>4158</v>
          </cell>
          <cell r="U19">
            <v>3772</v>
          </cell>
          <cell r="V19">
            <v>4768</v>
          </cell>
        </row>
        <row r="20">
          <cell r="B20" t="str">
            <v>Poland</v>
          </cell>
          <cell r="C20">
            <v>36</v>
          </cell>
          <cell r="D20">
            <v>42</v>
          </cell>
          <cell r="E20">
            <v>23</v>
          </cell>
          <cell r="F20">
            <v>67</v>
          </cell>
          <cell r="G20">
            <v>180</v>
          </cell>
          <cell r="H20">
            <v>298</v>
          </cell>
          <cell r="I20">
            <v>571</v>
          </cell>
          <cell r="J20">
            <v>679</v>
          </cell>
          <cell r="K20">
            <v>584</v>
          </cell>
          <cell r="L20">
            <v>156</v>
          </cell>
          <cell r="M20">
            <v>119</v>
          </cell>
          <cell r="N20">
            <v>333</v>
          </cell>
          <cell r="O20">
            <v>575</v>
          </cell>
          <cell r="P20">
            <v>603</v>
          </cell>
          <cell r="Q20">
            <v>401</v>
          </cell>
          <cell r="R20">
            <v>238</v>
          </cell>
          <cell r="S20">
            <v>313</v>
          </cell>
          <cell r="T20">
            <v>340</v>
          </cell>
          <cell r="U20">
            <v>699</v>
          </cell>
          <cell r="V20">
            <v>521</v>
          </cell>
        </row>
        <row r="21">
          <cell r="B21" t="str">
            <v>Egypt</v>
          </cell>
          <cell r="C21">
            <v>1565</v>
          </cell>
          <cell r="D21">
            <v>2082</v>
          </cell>
          <cell r="E21">
            <v>2229</v>
          </cell>
          <cell r="F21">
            <v>1398</v>
          </cell>
          <cell r="G21">
            <v>811</v>
          </cell>
          <cell r="H21">
            <v>2557</v>
          </cell>
          <cell r="I21">
            <v>1873</v>
          </cell>
          <cell r="J21">
            <v>960</v>
          </cell>
          <cell r="K21">
            <v>1450</v>
          </cell>
          <cell r="L21">
            <v>1315</v>
          </cell>
          <cell r="M21">
            <v>1176</v>
          </cell>
          <cell r="N21">
            <v>1012</v>
          </cell>
          <cell r="O21">
            <v>1613</v>
          </cell>
          <cell r="P21">
            <v>2602</v>
          </cell>
          <cell r="Q21">
            <v>3085</v>
          </cell>
          <cell r="R21">
            <v>3570</v>
          </cell>
          <cell r="S21">
            <v>3994</v>
          </cell>
          <cell r="T21">
            <v>2782</v>
          </cell>
          <cell r="U21">
            <v>5</v>
          </cell>
          <cell r="V21">
            <v>27</v>
          </cell>
        </row>
        <row r="22">
          <cell r="B22" t="str">
            <v>Saudi Arabia</v>
          </cell>
          <cell r="C22">
            <v>42</v>
          </cell>
          <cell r="D22">
            <v>482</v>
          </cell>
          <cell r="E22">
            <v>607</v>
          </cell>
          <cell r="F22">
            <v>873</v>
          </cell>
          <cell r="G22">
            <v>959</v>
          </cell>
          <cell r="H22">
            <v>803</v>
          </cell>
          <cell r="I22">
            <v>796</v>
          </cell>
          <cell r="J22">
            <v>773</v>
          </cell>
          <cell r="K22">
            <v>1779</v>
          </cell>
          <cell r="L22">
            <v>527</v>
          </cell>
          <cell r="M22">
            <v>1308</v>
          </cell>
          <cell r="N22">
            <v>1793</v>
          </cell>
          <cell r="O22">
            <v>2488</v>
          </cell>
          <cell r="P22">
            <v>1962</v>
          </cell>
          <cell r="Q22">
            <v>1196</v>
          </cell>
          <cell r="R22">
            <v>1557</v>
          </cell>
          <cell r="S22">
            <v>1195</v>
          </cell>
          <cell r="T22">
            <v>257</v>
          </cell>
          <cell r="U22">
            <v>206</v>
          </cell>
          <cell r="V22">
            <v>344</v>
          </cell>
        </row>
        <row r="23">
          <cell r="B23" t="str">
            <v>Austria</v>
          </cell>
          <cell r="C23">
            <v>176</v>
          </cell>
          <cell r="D23">
            <v>165</v>
          </cell>
          <cell r="E23">
            <v>119</v>
          </cell>
          <cell r="F23">
            <v>98</v>
          </cell>
          <cell r="G23">
            <v>169</v>
          </cell>
          <cell r="H23">
            <v>112</v>
          </cell>
          <cell r="I23">
            <v>135</v>
          </cell>
          <cell r="J23">
            <v>212</v>
          </cell>
          <cell r="K23">
            <v>192</v>
          </cell>
          <cell r="L23">
            <v>47</v>
          </cell>
          <cell r="M23">
            <v>162</v>
          </cell>
          <cell r="N23">
            <v>185</v>
          </cell>
          <cell r="O23">
            <v>182</v>
          </cell>
          <cell r="P23">
            <v>155</v>
          </cell>
          <cell r="Q23">
            <v>289</v>
          </cell>
          <cell r="R23">
            <v>604</v>
          </cell>
          <cell r="S23">
            <v>603</v>
          </cell>
          <cell r="T23">
            <v>570</v>
          </cell>
          <cell r="U23">
            <v>576</v>
          </cell>
          <cell r="V23">
            <v>91</v>
          </cell>
        </row>
        <row r="24">
          <cell r="B24" t="str">
            <v>Belgium</v>
          </cell>
          <cell r="C24">
            <v>4442</v>
          </cell>
          <cell r="D24">
            <v>3489</v>
          </cell>
          <cell r="E24">
            <v>3285</v>
          </cell>
          <cell r="F24">
            <v>4717</v>
          </cell>
          <cell r="G24">
            <v>4149</v>
          </cell>
          <cell r="H24">
            <v>3458</v>
          </cell>
          <cell r="I24">
            <v>2831</v>
          </cell>
          <cell r="J24">
            <v>2651</v>
          </cell>
          <cell r="K24">
            <v>2790</v>
          </cell>
          <cell r="L24">
            <v>1988</v>
          </cell>
          <cell r="M24">
            <v>2568</v>
          </cell>
          <cell r="N24">
            <v>2910</v>
          </cell>
          <cell r="O24">
            <v>2448</v>
          </cell>
          <cell r="P24">
            <v>1631</v>
          </cell>
          <cell r="Q24">
            <v>1813</v>
          </cell>
          <cell r="R24">
            <v>2180</v>
          </cell>
          <cell r="S24">
            <v>1919</v>
          </cell>
          <cell r="T24">
            <v>2138</v>
          </cell>
          <cell r="U24">
            <v>2721</v>
          </cell>
          <cell r="V24">
            <v>2487</v>
          </cell>
        </row>
        <row r="25">
          <cell r="B25" t="str">
            <v>United Kingdom</v>
          </cell>
          <cell r="C25">
            <v>525</v>
          </cell>
          <cell r="D25">
            <v>393</v>
          </cell>
          <cell r="E25">
            <v>1456</v>
          </cell>
          <cell r="F25">
            <v>541</v>
          </cell>
          <cell r="G25">
            <v>765</v>
          </cell>
          <cell r="H25">
            <v>741</v>
          </cell>
          <cell r="I25">
            <v>1059</v>
          </cell>
          <cell r="J25">
            <v>891</v>
          </cell>
          <cell r="K25">
            <v>683</v>
          </cell>
          <cell r="L25">
            <v>210</v>
          </cell>
          <cell r="M25">
            <v>740</v>
          </cell>
          <cell r="N25">
            <v>1185</v>
          </cell>
          <cell r="O25">
            <v>828</v>
          </cell>
          <cell r="P25">
            <v>444</v>
          </cell>
          <cell r="Q25">
            <v>342</v>
          </cell>
          <cell r="R25">
            <v>363</v>
          </cell>
          <cell r="S25">
            <v>432</v>
          </cell>
          <cell r="T25">
            <v>451</v>
          </cell>
          <cell r="U25">
            <v>834</v>
          </cell>
          <cell r="V25">
            <v>611</v>
          </cell>
        </row>
        <row r="26">
          <cell r="B26" t="str">
            <v>Netherlands</v>
          </cell>
          <cell r="C26">
            <v>299</v>
          </cell>
          <cell r="D26">
            <v>145</v>
          </cell>
          <cell r="E26">
            <v>102</v>
          </cell>
          <cell r="F26">
            <v>126</v>
          </cell>
          <cell r="G26">
            <v>303</v>
          </cell>
          <cell r="H26">
            <v>322</v>
          </cell>
          <cell r="I26">
            <v>387</v>
          </cell>
          <cell r="J26">
            <v>371</v>
          </cell>
          <cell r="K26">
            <v>381</v>
          </cell>
          <cell r="L26">
            <v>334</v>
          </cell>
          <cell r="M26">
            <v>465</v>
          </cell>
          <cell r="N26">
            <v>1288</v>
          </cell>
          <cell r="O26">
            <v>1045</v>
          </cell>
          <cell r="P26">
            <v>387</v>
          </cell>
          <cell r="Q26">
            <v>738</v>
          </cell>
          <cell r="R26">
            <v>750</v>
          </cell>
          <cell r="S26">
            <v>982</v>
          </cell>
          <cell r="T26">
            <v>804</v>
          </cell>
          <cell r="U26">
            <v>562</v>
          </cell>
          <cell r="V26">
            <v>352</v>
          </cell>
        </row>
        <row r="27">
          <cell r="B27" t="str">
            <v>Australia</v>
          </cell>
          <cell r="C27">
            <v>15</v>
          </cell>
          <cell r="D27">
            <v>6</v>
          </cell>
          <cell r="E27">
            <v>12</v>
          </cell>
          <cell r="F27">
            <v>10</v>
          </cell>
          <cell r="G27">
            <v>8</v>
          </cell>
          <cell r="H27">
            <v>36</v>
          </cell>
          <cell r="I27">
            <v>12</v>
          </cell>
          <cell r="J27">
            <v>12</v>
          </cell>
          <cell r="K27">
            <v>85</v>
          </cell>
          <cell r="L27">
            <v>5</v>
          </cell>
          <cell r="M27">
            <v>53</v>
          </cell>
          <cell r="N27">
            <v>7</v>
          </cell>
          <cell r="O27">
            <v>5</v>
          </cell>
          <cell r="P27">
            <v>3</v>
          </cell>
          <cell r="Q27">
            <v>32</v>
          </cell>
          <cell r="R27">
            <v>2</v>
          </cell>
          <cell r="S27">
            <v>16</v>
          </cell>
          <cell r="T27">
            <v>3</v>
          </cell>
          <cell r="U27">
            <v>1</v>
          </cell>
          <cell r="V27">
            <v>2</v>
          </cell>
        </row>
        <row r="28">
          <cell r="B28" t="str">
            <v>South Africa</v>
          </cell>
          <cell r="C28">
            <v>6</v>
          </cell>
          <cell r="D28">
            <v>6</v>
          </cell>
          <cell r="E28">
            <v>8</v>
          </cell>
          <cell r="F28">
            <v>8</v>
          </cell>
          <cell r="G28">
            <v>46</v>
          </cell>
          <cell r="H28">
            <v>17</v>
          </cell>
          <cell r="I28">
            <v>139</v>
          </cell>
          <cell r="J28">
            <v>86</v>
          </cell>
          <cell r="K28">
            <v>8</v>
          </cell>
          <cell r="L28">
            <v>7</v>
          </cell>
          <cell r="M28">
            <v>6</v>
          </cell>
          <cell r="N28">
            <v>89</v>
          </cell>
          <cell r="O28">
            <v>10</v>
          </cell>
          <cell r="P28">
            <v>116</v>
          </cell>
          <cell r="Q28">
            <v>139</v>
          </cell>
          <cell r="R28">
            <v>32</v>
          </cell>
          <cell r="S28">
            <v>17</v>
          </cell>
          <cell r="T28">
            <v>10</v>
          </cell>
          <cell r="U28">
            <v>13</v>
          </cell>
          <cell r="V28">
            <v>11</v>
          </cell>
        </row>
        <row r="29">
          <cell r="B29" t="str">
            <v>Malaysia</v>
          </cell>
          <cell r="C29">
            <v>88</v>
          </cell>
          <cell r="D29">
            <v>56</v>
          </cell>
          <cell r="E29">
            <v>307</v>
          </cell>
          <cell r="F29">
            <v>211</v>
          </cell>
          <cell r="G29">
            <v>437</v>
          </cell>
          <cell r="H29">
            <v>450</v>
          </cell>
          <cell r="I29">
            <v>408</v>
          </cell>
          <cell r="J29">
            <v>402</v>
          </cell>
          <cell r="K29">
            <v>229</v>
          </cell>
          <cell r="L29">
            <v>132</v>
          </cell>
          <cell r="M29">
            <v>162</v>
          </cell>
          <cell r="N29">
            <v>142</v>
          </cell>
          <cell r="O29">
            <v>251</v>
          </cell>
          <cell r="P29">
            <v>142</v>
          </cell>
          <cell r="Q29">
            <v>187</v>
          </cell>
          <cell r="R29">
            <v>171</v>
          </cell>
          <cell r="S29">
            <v>223</v>
          </cell>
          <cell r="T29">
            <v>323</v>
          </cell>
          <cell r="U29">
            <v>310</v>
          </cell>
          <cell r="V29">
            <v>442</v>
          </cell>
        </row>
        <row r="30">
          <cell r="B30" t="str">
            <v>Thailand</v>
          </cell>
          <cell r="C30">
            <v>2736</v>
          </cell>
          <cell r="D30">
            <v>2791</v>
          </cell>
          <cell r="E30">
            <v>5010</v>
          </cell>
          <cell r="F30">
            <v>4182</v>
          </cell>
          <cell r="G30">
            <v>5012</v>
          </cell>
          <cell r="H30">
            <v>5710</v>
          </cell>
          <cell r="I30">
            <v>3925</v>
          </cell>
          <cell r="J30">
            <v>2574</v>
          </cell>
          <cell r="K30">
            <v>3566</v>
          </cell>
          <cell r="L30">
            <v>3837</v>
          </cell>
          <cell r="M30">
            <v>4010</v>
          </cell>
          <cell r="N30">
            <v>3409</v>
          </cell>
          <cell r="O30">
            <v>3991</v>
          </cell>
          <cell r="P30">
            <v>3684</v>
          </cell>
          <cell r="Q30">
            <v>3127</v>
          </cell>
          <cell r="R30">
            <v>3171</v>
          </cell>
          <cell r="S30">
            <v>4940</v>
          </cell>
          <cell r="T30">
            <v>3002</v>
          </cell>
          <cell r="U30">
            <v>3321</v>
          </cell>
          <cell r="V30">
            <v>4175</v>
          </cell>
        </row>
        <row r="31">
          <cell r="B31" t="str">
            <v>Sweden</v>
          </cell>
          <cell r="C31">
            <v>477</v>
          </cell>
          <cell r="D31">
            <v>366</v>
          </cell>
          <cell r="E31">
            <v>426</v>
          </cell>
          <cell r="F31">
            <v>496</v>
          </cell>
          <cell r="G31">
            <v>491</v>
          </cell>
          <cell r="H31">
            <v>295</v>
          </cell>
          <cell r="I31">
            <v>109</v>
          </cell>
          <cell r="J31">
            <v>137</v>
          </cell>
          <cell r="K31">
            <v>265</v>
          </cell>
          <cell r="L31">
            <v>120</v>
          </cell>
          <cell r="M31">
            <v>173</v>
          </cell>
          <cell r="N31">
            <v>218</v>
          </cell>
          <cell r="O31">
            <v>131</v>
          </cell>
          <cell r="P31">
            <v>119</v>
          </cell>
          <cell r="Q31">
            <v>168</v>
          </cell>
          <cell r="R31">
            <v>244</v>
          </cell>
          <cell r="S31">
            <v>205</v>
          </cell>
          <cell r="T31">
            <v>231</v>
          </cell>
          <cell r="U31">
            <v>288</v>
          </cell>
          <cell r="V31">
            <v>186</v>
          </cell>
        </row>
        <row r="32">
          <cell r="B32" t="str">
            <v>World</v>
          </cell>
        </row>
      </sheetData>
      <sheetData sheetId="25"/>
      <sheetData sheetId="26"/>
      <sheetData sheetId="27">
        <row r="2">
          <cell r="B2" t="str">
            <v>China</v>
          </cell>
          <cell r="C2">
            <v>75910</v>
          </cell>
          <cell r="D2">
            <v>93835</v>
          </cell>
          <cell r="E2">
            <v>112225</v>
          </cell>
          <cell r="F2">
            <v>134849</v>
          </cell>
          <cell r="G2">
            <v>162888</v>
          </cell>
          <cell r="H2">
            <v>190916</v>
          </cell>
          <cell r="I2">
            <v>232970</v>
          </cell>
          <cell r="J2">
            <v>271348</v>
          </cell>
          <cell r="K2">
            <v>276115</v>
          </cell>
          <cell r="L2">
            <v>335361</v>
          </cell>
          <cell r="M2">
            <v>368365</v>
          </cell>
          <cell r="N2">
            <v>417284</v>
          </cell>
          <cell r="O2">
            <v>458400</v>
          </cell>
          <cell r="P2">
            <v>517973</v>
          </cell>
          <cell r="Q2">
            <v>523880</v>
          </cell>
          <cell r="R2">
            <v>498648</v>
          </cell>
          <cell r="S2">
            <v>457407</v>
          </cell>
          <cell r="T2">
            <v>460875</v>
          </cell>
          <cell r="U2">
            <v>496322</v>
          </cell>
          <cell r="V2">
            <v>556584</v>
          </cell>
        </row>
        <row r="3">
          <cell r="B3" t="str">
            <v>India</v>
          </cell>
          <cell r="C3">
            <v>12344</v>
          </cell>
          <cell r="D3">
            <v>13148</v>
          </cell>
          <cell r="E3">
            <v>13425</v>
          </cell>
          <cell r="F3">
            <v>15299</v>
          </cell>
          <cell r="G3">
            <v>15320</v>
          </cell>
          <cell r="H3">
            <v>16446</v>
          </cell>
          <cell r="I3">
            <v>17993</v>
          </cell>
          <cell r="J3">
            <v>24348</v>
          </cell>
          <cell r="K3">
            <v>27794</v>
          </cell>
          <cell r="L3">
            <v>28268</v>
          </cell>
          <cell r="M3">
            <v>31708</v>
          </cell>
          <cell r="N3">
            <v>31452</v>
          </cell>
          <cell r="O3">
            <v>35179</v>
          </cell>
          <cell r="P3">
            <v>38255</v>
          </cell>
          <cell r="Q3">
            <v>43581</v>
          </cell>
          <cell r="R3">
            <v>44330</v>
          </cell>
          <cell r="S3">
            <v>46204</v>
          </cell>
          <cell r="T3">
            <v>47298</v>
          </cell>
          <cell r="U3">
            <v>51500</v>
          </cell>
          <cell r="V3">
            <v>54482</v>
          </cell>
        </row>
        <row r="4">
          <cell r="B4" t="str">
            <v>Japan</v>
          </cell>
          <cell r="C4">
            <v>36192</v>
          </cell>
          <cell r="D4">
            <v>33835</v>
          </cell>
          <cell r="E4">
            <v>34533</v>
          </cell>
          <cell r="F4">
            <v>33992</v>
          </cell>
          <cell r="G4">
            <v>34741</v>
          </cell>
          <cell r="H4">
            <v>33761</v>
          </cell>
          <cell r="I4">
            <v>35638</v>
          </cell>
          <cell r="J4">
            <v>36394</v>
          </cell>
          <cell r="K4">
            <v>34393</v>
          </cell>
          <cell r="L4">
            <v>23438</v>
          </cell>
          <cell r="M4">
            <v>28405</v>
          </cell>
          <cell r="N4">
            <v>29309</v>
          </cell>
          <cell r="O4">
            <v>28924</v>
          </cell>
          <cell r="P4">
            <v>30301</v>
          </cell>
          <cell r="Q4">
            <v>30428</v>
          </cell>
          <cell r="R4">
            <v>28842</v>
          </cell>
          <cell r="S4">
            <v>28243</v>
          </cell>
          <cell r="T4">
            <v>29023</v>
          </cell>
          <cell r="U4">
            <v>29317</v>
          </cell>
          <cell r="V4">
            <v>27447</v>
          </cell>
        </row>
        <row r="5">
          <cell r="B5" t="str">
            <v>United States</v>
          </cell>
          <cell r="C5">
            <v>28012</v>
          </cell>
          <cell r="D5">
            <v>25356</v>
          </cell>
          <cell r="E5">
            <v>25141</v>
          </cell>
          <cell r="F5">
            <v>26832</v>
          </cell>
          <cell r="G5">
            <v>27619</v>
          </cell>
          <cell r="H5">
            <v>26115</v>
          </cell>
          <cell r="I5">
            <v>27665</v>
          </cell>
          <cell r="J5">
            <v>28139</v>
          </cell>
          <cell r="K5">
            <v>25824</v>
          </cell>
          <cell r="L5">
            <v>16081</v>
          </cell>
          <cell r="M5">
            <v>20346</v>
          </cell>
          <cell r="N5">
            <v>21358</v>
          </cell>
          <cell r="O5">
            <v>23306</v>
          </cell>
          <cell r="P5">
            <v>23188</v>
          </cell>
          <cell r="Q5">
            <v>24150</v>
          </cell>
          <cell r="R5">
            <v>21489</v>
          </cell>
          <cell r="S5">
            <v>20978</v>
          </cell>
          <cell r="T5">
            <v>21391</v>
          </cell>
          <cell r="U5">
            <v>23955</v>
          </cell>
          <cell r="V5">
            <v>26142</v>
          </cell>
        </row>
        <row r="6">
          <cell r="B6" t="str">
            <v>Russia</v>
          </cell>
          <cell r="C6">
            <v>21450</v>
          </cell>
          <cell r="D6">
            <v>18700</v>
          </cell>
          <cell r="E6">
            <v>18700</v>
          </cell>
          <cell r="F6">
            <v>18700</v>
          </cell>
          <cell r="G6">
            <v>19600</v>
          </cell>
          <cell r="H6">
            <v>19800</v>
          </cell>
          <cell r="I6">
            <v>21200</v>
          </cell>
          <cell r="J6">
            <v>21600</v>
          </cell>
          <cell r="K6">
            <v>20500</v>
          </cell>
          <cell r="L6">
            <v>18500</v>
          </cell>
          <cell r="M6">
            <v>15326</v>
          </cell>
          <cell r="N6">
            <v>16842</v>
          </cell>
          <cell r="O6">
            <v>17435</v>
          </cell>
          <cell r="P6">
            <v>17725</v>
          </cell>
          <cell r="Q6">
            <v>18387</v>
          </cell>
          <cell r="R6">
            <v>17106</v>
          </cell>
          <cell r="S6">
            <v>17567</v>
          </cell>
          <cell r="T6">
            <v>17285</v>
          </cell>
          <cell r="U6">
            <v>17642</v>
          </cell>
          <cell r="V6">
            <v>18666</v>
          </cell>
        </row>
        <row r="7">
          <cell r="B7" t="str">
            <v>South Korea</v>
          </cell>
          <cell r="C7">
            <v>18155</v>
          </cell>
          <cell r="D7">
            <v>18009</v>
          </cell>
          <cell r="E7">
            <v>19910</v>
          </cell>
          <cell r="F7">
            <v>20396</v>
          </cell>
          <cell r="G7">
            <v>20116</v>
          </cell>
          <cell r="H7">
            <v>18799</v>
          </cell>
          <cell r="I7">
            <v>19582</v>
          </cell>
          <cell r="J7">
            <v>20406</v>
          </cell>
          <cell r="K7">
            <v>19983</v>
          </cell>
          <cell r="L7">
            <v>18705</v>
          </cell>
          <cell r="M7">
            <v>18416</v>
          </cell>
          <cell r="N7">
            <v>19658</v>
          </cell>
          <cell r="O7">
            <v>19767</v>
          </cell>
          <cell r="P7">
            <v>20060</v>
          </cell>
          <cell r="Q7">
            <v>20318</v>
          </cell>
          <cell r="R7">
            <v>20228</v>
          </cell>
          <cell r="S7">
            <v>20383</v>
          </cell>
          <cell r="T7">
            <v>21644</v>
          </cell>
          <cell r="U7">
            <v>21803</v>
          </cell>
          <cell r="V7">
            <v>20310</v>
          </cell>
        </row>
        <row r="8">
          <cell r="B8" t="str">
            <v>Germany</v>
          </cell>
          <cell r="C8">
            <v>12872</v>
          </cell>
          <cell r="D8">
            <v>12527</v>
          </cell>
          <cell r="E8">
            <v>12640</v>
          </cell>
          <cell r="F8">
            <v>12608</v>
          </cell>
          <cell r="G8">
            <v>13619</v>
          </cell>
          <cell r="H8">
            <v>12724</v>
          </cell>
          <cell r="I8">
            <v>14000</v>
          </cell>
          <cell r="J8">
            <v>14333</v>
          </cell>
          <cell r="K8">
            <v>13716</v>
          </cell>
          <cell r="L8">
            <v>10229</v>
          </cell>
          <cell r="M8">
            <v>11918</v>
          </cell>
          <cell r="N8">
            <v>12742</v>
          </cell>
          <cell r="O8">
            <v>12825</v>
          </cell>
          <cell r="P8">
            <v>12783</v>
          </cell>
          <cell r="Q8">
            <v>12414</v>
          </cell>
          <cell r="R8">
            <v>12724</v>
          </cell>
          <cell r="S8">
            <v>12382</v>
          </cell>
          <cell r="T8">
            <v>12885</v>
          </cell>
          <cell r="U8">
            <v>12520</v>
          </cell>
          <cell r="V8">
            <v>11946</v>
          </cell>
        </row>
        <row r="9">
          <cell r="B9" t="str">
            <v>Türkiye</v>
          </cell>
          <cell r="C9">
            <v>8670</v>
          </cell>
          <cell r="D9">
            <v>10200</v>
          </cell>
          <cell r="E9">
            <v>10200</v>
          </cell>
          <cell r="F9">
            <v>10200</v>
          </cell>
          <cell r="G9">
            <v>10300</v>
          </cell>
          <cell r="H9">
            <v>11500</v>
          </cell>
          <cell r="I9">
            <v>13500</v>
          </cell>
          <cell r="J9">
            <v>13500</v>
          </cell>
          <cell r="K9">
            <v>14900</v>
          </cell>
          <cell r="L9">
            <v>20712</v>
          </cell>
          <cell r="M9">
            <v>19671</v>
          </cell>
          <cell r="N9">
            <v>22868</v>
          </cell>
          <cell r="O9">
            <v>25247</v>
          </cell>
          <cell r="P9">
            <v>26536</v>
          </cell>
          <cell r="Q9">
            <v>25717</v>
          </cell>
          <cell r="R9">
            <v>26550</v>
          </cell>
          <cell r="S9">
            <v>26012</v>
          </cell>
          <cell r="T9">
            <v>26193</v>
          </cell>
          <cell r="U9">
            <v>24280</v>
          </cell>
          <cell r="V9">
            <v>20233</v>
          </cell>
        </row>
        <row r="10">
          <cell r="B10" t="str">
            <v>Brazil</v>
          </cell>
          <cell r="C10">
            <v>6577</v>
          </cell>
          <cell r="D10">
            <v>6963</v>
          </cell>
          <cell r="E10">
            <v>7182</v>
          </cell>
          <cell r="F10">
            <v>7422</v>
          </cell>
          <cell r="G10">
            <v>8419</v>
          </cell>
          <cell r="H10">
            <v>7059</v>
          </cell>
          <cell r="I10">
            <v>9050</v>
          </cell>
          <cell r="J10">
            <v>10159</v>
          </cell>
          <cell r="K10">
            <v>10361</v>
          </cell>
          <cell r="L10">
            <v>8024</v>
          </cell>
          <cell r="M10">
            <v>9755</v>
          </cell>
          <cell r="N10">
            <v>10491</v>
          </cell>
          <cell r="O10">
            <v>10207</v>
          </cell>
          <cell r="P10">
            <v>10621</v>
          </cell>
          <cell r="Q10">
            <v>10030</v>
          </cell>
          <cell r="R10">
            <v>9283</v>
          </cell>
          <cell r="S10">
            <v>8848</v>
          </cell>
          <cell r="T10">
            <v>9003</v>
          </cell>
          <cell r="U10">
            <v>9439</v>
          </cell>
          <cell r="V10">
            <v>9675</v>
          </cell>
        </row>
        <row r="11">
          <cell r="B11" t="str">
            <v>Iran</v>
          </cell>
          <cell r="C11">
            <v>2898</v>
          </cell>
          <cell r="D11">
            <v>3151</v>
          </cell>
          <cell r="E11">
            <v>3711</v>
          </cell>
          <cell r="F11">
            <v>4469</v>
          </cell>
          <cell r="G11">
            <v>4176</v>
          </cell>
          <cell r="H11">
            <v>4687</v>
          </cell>
          <cell r="I11">
            <v>4464</v>
          </cell>
          <cell r="J11">
            <v>5183</v>
          </cell>
          <cell r="K11">
            <v>4994</v>
          </cell>
          <cell r="L11">
            <v>5136</v>
          </cell>
          <cell r="M11">
            <v>8460</v>
          </cell>
          <cell r="N11">
            <v>8988</v>
          </cell>
          <cell r="O11">
            <v>8785</v>
          </cell>
          <cell r="P11">
            <v>8406</v>
          </cell>
          <cell r="Q11">
            <v>8206</v>
          </cell>
          <cell r="R11">
            <v>7261</v>
          </cell>
          <cell r="S11">
            <v>7662</v>
          </cell>
          <cell r="T11">
            <v>8104</v>
          </cell>
          <cell r="U11">
            <v>9162</v>
          </cell>
          <cell r="V11">
            <v>10269</v>
          </cell>
        </row>
        <row r="12">
          <cell r="B12" t="str">
            <v>Italy</v>
          </cell>
          <cell r="C12">
            <v>13588</v>
          </cell>
          <cell r="D12">
            <v>13572</v>
          </cell>
          <cell r="E12">
            <v>13865</v>
          </cell>
          <cell r="F12">
            <v>14520</v>
          </cell>
          <cell r="G12">
            <v>15206</v>
          </cell>
          <cell r="H12">
            <v>14519</v>
          </cell>
          <cell r="I12">
            <v>16810</v>
          </cell>
          <cell r="J12">
            <v>17322</v>
          </cell>
          <cell r="K12">
            <v>16665</v>
          </cell>
          <cell r="L12">
            <v>11179</v>
          </cell>
          <cell r="M12">
            <v>12161</v>
          </cell>
          <cell r="N12">
            <v>12888</v>
          </cell>
          <cell r="O12">
            <v>11815</v>
          </cell>
          <cell r="P12">
            <v>11454</v>
          </cell>
          <cell r="Q12">
            <v>11311</v>
          </cell>
          <cell r="R12">
            <v>11194</v>
          </cell>
          <cell r="S12">
            <v>11649</v>
          </cell>
          <cell r="T12">
            <v>11917</v>
          </cell>
          <cell r="U12">
            <v>12404</v>
          </cell>
          <cell r="V12">
            <v>12354</v>
          </cell>
        </row>
        <row r="13">
          <cell r="B13" t="str">
            <v>Ukraine</v>
          </cell>
          <cell r="C13">
            <v>14119</v>
          </cell>
          <cell r="D13">
            <v>15650</v>
          </cell>
          <cell r="E13">
            <v>15650</v>
          </cell>
          <cell r="F13">
            <v>15650</v>
          </cell>
          <cell r="G13">
            <v>16160</v>
          </cell>
          <cell r="H13">
            <v>16090</v>
          </cell>
          <cell r="I13">
            <v>15520</v>
          </cell>
          <cell r="J13">
            <v>16600</v>
          </cell>
          <cell r="K13">
            <v>12830</v>
          </cell>
          <cell r="L13">
            <v>9340</v>
          </cell>
          <cell r="M13">
            <v>7825</v>
          </cell>
          <cell r="N13">
            <v>8169</v>
          </cell>
          <cell r="O13">
            <v>8204</v>
          </cell>
          <cell r="P13">
            <v>7953</v>
          </cell>
          <cell r="Q13">
            <v>6449</v>
          </cell>
          <cell r="R13">
            <v>5640</v>
          </cell>
          <cell r="S13">
            <v>5918</v>
          </cell>
          <cell r="T13">
            <v>5529</v>
          </cell>
          <cell r="U13">
            <v>4518</v>
          </cell>
          <cell r="V13">
            <v>5209</v>
          </cell>
        </row>
        <row r="14">
          <cell r="B14" t="str">
            <v>Mexico</v>
          </cell>
          <cell r="C14">
            <v>5571</v>
          </cell>
          <cell r="D14">
            <v>5482</v>
          </cell>
          <cell r="E14">
            <v>5738</v>
          </cell>
          <cell r="F14">
            <v>5943</v>
          </cell>
          <cell r="G14">
            <v>6336</v>
          </cell>
          <cell r="H14">
            <v>6364</v>
          </cell>
          <cell r="I14">
            <v>6541</v>
          </cell>
          <cell r="J14">
            <v>7075</v>
          </cell>
          <cell r="K14">
            <v>6930</v>
          </cell>
          <cell r="L14">
            <v>6468</v>
          </cell>
          <cell r="M14">
            <v>6762</v>
          </cell>
          <cell r="N14">
            <v>7415</v>
          </cell>
          <cell r="O14">
            <v>7763</v>
          </cell>
          <cell r="P14">
            <v>7745</v>
          </cell>
          <cell r="Q14">
            <v>8084</v>
          </cell>
          <cell r="R14">
            <v>8301</v>
          </cell>
          <cell r="S14">
            <v>8742</v>
          </cell>
          <cell r="T14">
            <v>8731</v>
          </cell>
          <cell r="U14">
            <v>8697</v>
          </cell>
          <cell r="V14">
            <v>8377</v>
          </cell>
        </row>
        <row r="15">
          <cell r="B15" t="str">
            <v>Vietnam</v>
          </cell>
          <cell r="C15">
            <v>1589</v>
          </cell>
          <cell r="D15">
            <v>1900</v>
          </cell>
          <cell r="E15">
            <v>2123</v>
          </cell>
          <cell r="F15">
            <v>2389</v>
          </cell>
          <cell r="G15">
            <v>2764</v>
          </cell>
          <cell r="H15">
            <v>3264</v>
          </cell>
          <cell r="I15">
            <v>3468</v>
          </cell>
          <cell r="J15">
            <v>3955</v>
          </cell>
          <cell r="K15">
            <v>3867</v>
          </cell>
          <cell r="L15">
            <v>4723</v>
          </cell>
          <cell r="M15">
            <v>5659</v>
          </cell>
          <cell r="N15">
            <v>5470</v>
          </cell>
          <cell r="O15">
            <v>5049</v>
          </cell>
          <cell r="P15">
            <v>5123</v>
          </cell>
          <cell r="Q15">
            <v>5657</v>
          </cell>
          <cell r="R15">
            <v>7199</v>
          </cell>
          <cell r="S15">
            <v>8657</v>
          </cell>
          <cell r="T15">
            <v>9924</v>
          </cell>
          <cell r="U15">
            <v>11093</v>
          </cell>
          <cell r="V15">
            <v>11271</v>
          </cell>
        </row>
        <row r="16">
          <cell r="B16" t="str">
            <v>France</v>
          </cell>
          <cell r="C16">
            <v>4828</v>
          </cell>
          <cell r="D16">
            <v>4753</v>
          </cell>
          <cell r="E16">
            <v>4611</v>
          </cell>
          <cell r="F16">
            <v>4747</v>
          </cell>
          <cell r="G16">
            <v>4768</v>
          </cell>
          <cell r="H16">
            <v>4363</v>
          </cell>
          <cell r="I16">
            <v>4624</v>
          </cell>
          <cell r="J16">
            <v>4648</v>
          </cell>
          <cell r="K16">
            <v>4535</v>
          </cell>
          <cell r="L16">
            <v>3388</v>
          </cell>
          <cell r="M16">
            <v>3889</v>
          </cell>
          <cell r="N16">
            <v>4281</v>
          </cell>
          <cell r="O16">
            <v>4307</v>
          </cell>
          <cell r="P16">
            <v>4447</v>
          </cell>
          <cell r="Q16">
            <v>4616</v>
          </cell>
          <cell r="R16">
            <v>4426</v>
          </cell>
          <cell r="S16">
            <v>4133</v>
          </cell>
          <cell r="T16">
            <v>4102</v>
          </cell>
          <cell r="U16">
            <v>4024</v>
          </cell>
          <cell r="V16">
            <v>3668</v>
          </cell>
        </row>
        <row r="17">
          <cell r="B17" t="str">
            <v>Spain</v>
          </cell>
          <cell r="C17">
            <v>9404</v>
          </cell>
          <cell r="D17">
            <v>9542</v>
          </cell>
          <cell r="E17">
            <v>10448</v>
          </cell>
          <cell r="F17">
            <v>10879</v>
          </cell>
          <cell r="G17">
            <v>11593</v>
          </cell>
          <cell r="H17">
            <v>11629</v>
          </cell>
          <cell r="I17">
            <v>12364</v>
          </cell>
          <cell r="J17">
            <v>12547</v>
          </cell>
          <cell r="K17">
            <v>12378</v>
          </cell>
          <cell r="L17">
            <v>10297</v>
          </cell>
          <cell r="M17">
            <v>10151</v>
          </cell>
          <cell r="N17">
            <v>10170</v>
          </cell>
          <cell r="O17">
            <v>9365</v>
          </cell>
          <cell r="P17">
            <v>8613</v>
          </cell>
          <cell r="Q17">
            <v>8924</v>
          </cell>
          <cell r="R17">
            <v>9052</v>
          </cell>
          <cell r="S17">
            <v>8742</v>
          </cell>
          <cell r="T17">
            <v>8789</v>
          </cell>
          <cell r="U17">
            <v>8904</v>
          </cell>
          <cell r="V17">
            <v>8789</v>
          </cell>
        </row>
        <row r="18">
          <cell r="B18" t="str">
            <v>Canada</v>
          </cell>
          <cell r="C18">
            <v>4106</v>
          </cell>
          <cell r="D18">
            <v>3771</v>
          </cell>
          <cell r="E18">
            <v>3886</v>
          </cell>
          <cell r="F18">
            <v>3747</v>
          </cell>
          <cell r="G18">
            <v>3634</v>
          </cell>
          <cell r="H18">
            <v>3241</v>
          </cell>
          <cell r="I18">
            <v>3349</v>
          </cell>
          <cell r="J18">
            <v>3230</v>
          </cell>
          <cell r="K18">
            <v>3032</v>
          </cell>
          <cell r="L18">
            <v>2082</v>
          </cell>
          <cell r="M18">
            <v>2281</v>
          </cell>
          <cell r="N18">
            <v>2453</v>
          </cell>
          <cell r="O18">
            <v>2870</v>
          </cell>
          <cell r="P18">
            <v>2463</v>
          </cell>
          <cell r="Q18">
            <v>1808</v>
          </cell>
          <cell r="R18">
            <v>2864</v>
          </cell>
          <cell r="S18">
            <v>2988</v>
          </cell>
          <cell r="T18">
            <v>2771</v>
          </cell>
          <cell r="U18">
            <v>3111</v>
          </cell>
          <cell r="V18">
            <v>3300</v>
          </cell>
        </row>
        <row r="19">
          <cell r="B19" t="str">
            <v>Indonesia</v>
          </cell>
          <cell r="C19">
            <v>1939</v>
          </cell>
          <cell r="D19">
            <v>2020</v>
          </cell>
          <cell r="E19">
            <v>1766</v>
          </cell>
          <cell r="F19">
            <v>1791</v>
          </cell>
          <cell r="G19">
            <v>2104</v>
          </cell>
          <cell r="H19">
            <v>2716</v>
          </cell>
          <cell r="I19">
            <v>2655</v>
          </cell>
          <cell r="J19">
            <v>2762</v>
          </cell>
          <cell r="K19">
            <v>2703</v>
          </cell>
          <cell r="L19">
            <v>2663</v>
          </cell>
          <cell r="M19">
            <v>2804</v>
          </cell>
          <cell r="N19">
            <v>2819</v>
          </cell>
          <cell r="O19">
            <v>2716</v>
          </cell>
          <cell r="P19">
            <v>2718</v>
          </cell>
          <cell r="Q19">
            <v>2885</v>
          </cell>
          <cell r="R19">
            <v>3196</v>
          </cell>
          <cell r="S19">
            <v>3031</v>
          </cell>
          <cell r="T19">
            <v>3592</v>
          </cell>
          <cell r="U19">
            <v>4672</v>
          </cell>
          <cell r="V19">
            <v>5132</v>
          </cell>
        </row>
        <row r="20">
          <cell r="B20" t="str">
            <v>Poland</v>
          </cell>
          <cell r="C20">
            <v>4600</v>
          </cell>
          <cell r="D20">
            <v>3925.3333333333335</v>
          </cell>
          <cell r="E20">
            <v>4109</v>
          </cell>
          <cell r="F20">
            <v>4492</v>
          </cell>
          <cell r="G20">
            <v>4678</v>
          </cell>
          <cell r="H20">
            <v>3906</v>
          </cell>
          <cell r="I20">
            <v>4756</v>
          </cell>
          <cell r="J20">
            <v>4919</v>
          </cell>
          <cell r="K20">
            <v>4779</v>
          </cell>
          <cell r="L20">
            <v>4083</v>
          </cell>
          <cell r="M20">
            <v>4544</v>
          </cell>
          <cell r="N20">
            <v>5042</v>
          </cell>
          <cell r="O20">
            <v>4689</v>
          </cell>
          <cell r="P20">
            <v>4457</v>
          </cell>
          <cell r="Q20">
            <v>4708</v>
          </cell>
          <cell r="R20">
            <v>4943</v>
          </cell>
          <cell r="S20">
            <v>5254</v>
          </cell>
          <cell r="T20">
            <v>5462</v>
          </cell>
          <cell r="U20">
            <v>5428</v>
          </cell>
          <cell r="V20">
            <v>5174</v>
          </cell>
        </row>
        <row r="21">
          <cell r="B21" t="str">
            <v>Egypt</v>
          </cell>
          <cell r="C21">
            <v>2647.0334598137288</v>
          </cell>
          <cell r="D21">
            <v>3550.7071403932391</v>
          </cell>
          <cell r="E21">
            <v>3950.327699206623</v>
          </cell>
          <cell r="F21">
            <v>3500</v>
          </cell>
          <cell r="G21">
            <v>3400</v>
          </cell>
          <cell r="H21">
            <v>4800</v>
          </cell>
          <cell r="I21">
            <v>4326</v>
          </cell>
          <cell r="J21">
            <v>4626</v>
          </cell>
          <cell r="K21">
            <v>5037</v>
          </cell>
          <cell r="L21">
            <v>5200</v>
          </cell>
          <cell r="M21">
            <v>6302</v>
          </cell>
          <cell r="N21">
            <v>5426</v>
          </cell>
          <cell r="O21">
            <v>6229</v>
          </cell>
          <cell r="P21">
            <v>6372</v>
          </cell>
          <cell r="Q21">
            <v>7288</v>
          </cell>
          <cell r="R21">
            <v>6986</v>
          </cell>
          <cell r="S21">
            <v>6975</v>
          </cell>
          <cell r="T21">
            <v>6882</v>
          </cell>
          <cell r="U21">
            <v>8161</v>
          </cell>
          <cell r="V21">
            <v>7258</v>
          </cell>
        </row>
        <row r="22">
          <cell r="B22" t="str">
            <v>Saudi Arabia</v>
          </cell>
          <cell r="C22">
            <v>1612.8523977579407</v>
          </cell>
          <cell r="D22">
            <v>2078.0880215902016</v>
          </cell>
          <cell r="E22">
            <v>2228.542661407515</v>
          </cell>
          <cell r="F22">
            <v>2570</v>
          </cell>
          <cell r="G22">
            <v>2440</v>
          </cell>
          <cell r="H22">
            <v>2550</v>
          </cell>
          <cell r="I22">
            <v>2230</v>
          </cell>
          <cell r="J22">
            <v>2690</v>
          </cell>
          <cell r="K22">
            <v>2580</v>
          </cell>
          <cell r="L22">
            <v>2470</v>
          </cell>
          <cell r="M22">
            <v>2630</v>
          </cell>
          <cell r="N22">
            <v>2750</v>
          </cell>
          <cell r="O22">
            <v>2700</v>
          </cell>
          <cell r="P22">
            <v>2900</v>
          </cell>
          <cell r="Q22">
            <v>3000</v>
          </cell>
          <cell r="R22">
            <v>3500</v>
          </cell>
          <cell r="S22">
            <v>3000</v>
          </cell>
          <cell r="T22">
            <v>2500</v>
          </cell>
          <cell r="U22">
            <v>2700</v>
          </cell>
          <cell r="V22">
            <v>4159</v>
          </cell>
        </row>
        <row r="23">
          <cell r="B23" t="str">
            <v>Austria</v>
          </cell>
          <cell r="C23">
            <v>1105</v>
          </cell>
          <cell r="D23">
            <v>1171</v>
          </cell>
          <cell r="E23">
            <v>1208</v>
          </cell>
          <cell r="F23">
            <v>1148</v>
          </cell>
          <cell r="G23">
            <v>1241</v>
          </cell>
          <cell r="H23">
            <v>1244</v>
          </cell>
          <cell r="I23">
            <v>1223</v>
          </cell>
          <cell r="J23">
            <v>1395</v>
          </cell>
          <cell r="K23">
            <v>1405</v>
          </cell>
          <cell r="L23">
            <v>1164</v>
          </cell>
          <cell r="M23">
            <v>1405</v>
          </cell>
          <cell r="N23">
            <v>1413</v>
          </cell>
          <cell r="O23">
            <v>1406</v>
          </cell>
          <cell r="P23">
            <v>1487</v>
          </cell>
          <cell r="Q23">
            <v>1410</v>
          </cell>
          <cell r="R23">
            <v>1596</v>
          </cell>
          <cell r="S23">
            <v>1552</v>
          </cell>
          <cell r="T23">
            <v>1614</v>
          </cell>
          <cell r="U23">
            <v>1617</v>
          </cell>
          <cell r="V23">
            <v>1482</v>
          </cell>
        </row>
        <row r="24">
          <cell r="B24" t="str">
            <v>Belgium</v>
          </cell>
          <cell r="C24">
            <v>1216</v>
          </cell>
          <cell r="D24">
            <v>1223</v>
          </cell>
          <cell r="E24">
            <v>1215</v>
          </cell>
          <cell r="F24">
            <v>1242</v>
          </cell>
          <cell r="G24">
            <v>1136</v>
          </cell>
          <cell r="H24">
            <v>1031</v>
          </cell>
          <cell r="I24">
            <v>1260</v>
          </cell>
          <cell r="J24">
            <v>1240</v>
          </cell>
          <cell r="K24">
            <v>1071</v>
          </cell>
          <cell r="L24">
            <v>845</v>
          </cell>
          <cell r="M24">
            <v>845</v>
          </cell>
          <cell r="N24">
            <v>962</v>
          </cell>
          <cell r="O24">
            <v>872</v>
          </cell>
          <cell r="P24">
            <v>796</v>
          </cell>
          <cell r="Q24">
            <v>792</v>
          </cell>
          <cell r="R24">
            <v>798</v>
          </cell>
          <cell r="S24">
            <v>594</v>
          </cell>
          <cell r="T24">
            <v>665</v>
          </cell>
          <cell r="U24">
            <v>730</v>
          </cell>
          <cell r="V24">
            <v>557</v>
          </cell>
        </row>
        <row r="25">
          <cell r="B25" t="str">
            <v>United Kingdom</v>
          </cell>
          <cell r="C25">
            <v>5678</v>
          </cell>
          <cell r="D25">
            <v>5671</v>
          </cell>
          <cell r="E25">
            <v>5024</v>
          </cell>
          <cell r="F25">
            <v>4352</v>
          </cell>
          <cell r="G25">
            <v>4926</v>
          </cell>
          <cell r="H25">
            <v>4360</v>
          </cell>
          <cell r="I25">
            <v>4548</v>
          </cell>
          <cell r="J25">
            <v>4451</v>
          </cell>
          <cell r="K25">
            <v>4439</v>
          </cell>
          <cell r="L25">
            <v>3131</v>
          </cell>
          <cell r="M25">
            <v>3611</v>
          </cell>
          <cell r="N25">
            <v>3341</v>
          </cell>
          <cell r="O25">
            <v>3000</v>
          </cell>
          <cell r="P25">
            <v>3040</v>
          </cell>
          <cell r="Q25">
            <v>3096</v>
          </cell>
          <cell r="R25">
            <v>3270</v>
          </cell>
          <cell r="S25">
            <v>2937</v>
          </cell>
          <cell r="T25">
            <v>2523</v>
          </cell>
          <cell r="U25">
            <v>2743</v>
          </cell>
          <cell r="V25">
            <v>2785</v>
          </cell>
        </row>
        <row r="26">
          <cell r="B26" t="str">
            <v>Netherlands</v>
          </cell>
          <cell r="C26">
            <v>412</v>
          </cell>
          <cell r="D26">
            <v>249</v>
          </cell>
          <cell r="E26">
            <v>171</v>
          </cell>
          <cell r="F26">
            <v>191</v>
          </cell>
          <cell r="G26">
            <v>240</v>
          </cell>
          <cell r="H26">
            <v>215</v>
          </cell>
          <cell r="I26">
            <v>252</v>
          </cell>
          <cell r="J26">
            <v>214</v>
          </cell>
          <cell r="K26">
            <v>198</v>
          </cell>
          <cell r="L26">
            <v>112</v>
          </cell>
          <cell r="M26">
            <v>216</v>
          </cell>
          <cell r="N26">
            <v>204</v>
          </cell>
          <cell r="O26">
            <v>165</v>
          </cell>
          <cell r="P26">
            <v>170</v>
          </cell>
          <cell r="Q26">
            <v>178</v>
          </cell>
          <cell r="R26">
            <v>163</v>
          </cell>
          <cell r="S26">
            <v>165</v>
          </cell>
          <cell r="T26">
            <v>169</v>
          </cell>
          <cell r="U26">
            <v>168</v>
          </cell>
          <cell r="V26">
            <v>128</v>
          </cell>
        </row>
        <row r="27">
          <cell r="B27" t="str">
            <v>Australia</v>
          </cell>
          <cell r="C27">
            <v>2158</v>
          </cell>
          <cell r="D27">
            <v>1890</v>
          </cell>
          <cell r="E27">
            <v>1968</v>
          </cell>
          <cell r="F27">
            <v>2156</v>
          </cell>
          <cell r="G27">
            <v>2079</v>
          </cell>
          <cell r="H27">
            <v>2138</v>
          </cell>
          <cell r="I27">
            <v>2320</v>
          </cell>
          <cell r="J27">
            <v>2358</v>
          </cell>
          <cell r="K27">
            <v>2350</v>
          </cell>
          <cell r="L27">
            <v>1768</v>
          </cell>
          <cell r="M27">
            <v>1927</v>
          </cell>
          <cell r="N27">
            <v>2023</v>
          </cell>
          <cell r="O27">
            <v>2017</v>
          </cell>
          <cell r="P27">
            <v>1850</v>
          </cell>
          <cell r="Q27">
            <v>1679</v>
          </cell>
          <cell r="R27">
            <v>1679</v>
          </cell>
          <cell r="S27">
            <v>1954</v>
          </cell>
          <cell r="T27">
            <v>1603</v>
          </cell>
          <cell r="U27">
            <v>1603</v>
          </cell>
          <cell r="V27">
            <v>1978</v>
          </cell>
        </row>
        <row r="28">
          <cell r="B28" t="str">
            <v>South Africa</v>
          </cell>
          <cell r="C28">
            <v>2564</v>
          </cell>
          <cell r="D28">
            <v>2613</v>
          </cell>
          <cell r="E28">
            <v>2707</v>
          </cell>
          <cell r="F28">
            <v>2659</v>
          </cell>
          <cell r="G28">
            <v>2807</v>
          </cell>
          <cell r="H28">
            <v>2735</v>
          </cell>
          <cell r="I28">
            <v>3014</v>
          </cell>
          <cell r="J28">
            <v>2954</v>
          </cell>
          <cell r="K28">
            <v>2713</v>
          </cell>
          <cell r="L28">
            <v>2240</v>
          </cell>
          <cell r="M28">
            <v>2350</v>
          </cell>
          <cell r="N28">
            <v>2360</v>
          </cell>
          <cell r="O28">
            <v>2200</v>
          </cell>
          <cell r="P28">
            <v>2300</v>
          </cell>
          <cell r="Q28">
            <v>2200</v>
          </cell>
          <cell r="R28">
            <v>2300</v>
          </cell>
          <cell r="S28">
            <v>2200</v>
          </cell>
          <cell r="T28">
            <v>2250</v>
          </cell>
          <cell r="U28">
            <v>2250</v>
          </cell>
          <cell r="V28">
            <v>1600</v>
          </cell>
        </row>
        <row r="29">
          <cell r="B29" t="str">
            <v>Malaysia</v>
          </cell>
          <cell r="C29">
            <v>2958</v>
          </cell>
          <cell r="D29">
            <v>3241</v>
          </cell>
          <cell r="E29">
            <v>3205</v>
          </cell>
          <cell r="F29">
            <v>3338</v>
          </cell>
          <cell r="G29">
            <v>3579</v>
          </cell>
          <cell r="H29">
            <v>3312</v>
          </cell>
          <cell r="I29">
            <v>3485</v>
          </cell>
          <cell r="J29">
            <v>3520</v>
          </cell>
          <cell r="K29">
            <v>3667</v>
          </cell>
          <cell r="L29">
            <v>3694</v>
          </cell>
          <cell r="M29">
            <v>3601</v>
          </cell>
          <cell r="N29">
            <v>3591</v>
          </cell>
          <cell r="O29">
            <v>3769</v>
          </cell>
          <cell r="P29">
            <v>3730</v>
          </cell>
          <cell r="Q29">
            <v>3892</v>
          </cell>
          <cell r="R29">
            <v>3340</v>
          </cell>
          <cell r="S29">
            <v>3484</v>
          </cell>
          <cell r="T29">
            <v>3565</v>
          </cell>
          <cell r="U29">
            <v>3596</v>
          </cell>
          <cell r="V29">
            <v>5071</v>
          </cell>
        </row>
        <row r="30">
          <cell r="B30" t="str">
            <v>Thailand</v>
          </cell>
          <cell r="C30">
            <v>2210</v>
          </cell>
          <cell r="D30">
            <v>2765</v>
          </cell>
          <cell r="E30">
            <v>3775</v>
          </cell>
          <cell r="F30">
            <v>4170</v>
          </cell>
          <cell r="G30">
            <v>5103</v>
          </cell>
          <cell r="H30">
            <v>4991</v>
          </cell>
          <cell r="I30">
            <v>4242</v>
          </cell>
          <cell r="J30">
            <v>3932</v>
          </cell>
          <cell r="K30">
            <v>4250</v>
          </cell>
          <cell r="L30">
            <v>3604</v>
          </cell>
          <cell r="M30">
            <v>3663</v>
          </cell>
          <cell r="N30">
            <v>3653</v>
          </cell>
          <cell r="O30">
            <v>3763</v>
          </cell>
          <cell r="P30">
            <v>4093</v>
          </cell>
          <cell r="Q30">
            <v>5585</v>
          </cell>
          <cell r="R30">
            <v>5133</v>
          </cell>
          <cell r="S30">
            <v>6593</v>
          </cell>
          <cell r="T30">
            <v>6101</v>
          </cell>
          <cell r="U30">
            <v>5658</v>
          </cell>
          <cell r="V30">
            <v>5043</v>
          </cell>
        </row>
        <row r="31">
          <cell r="B31" t="str">
            <v>Sweden</v>
          </cell>
          <cell r="C31">
            <v>886</v>
          </cell>
          <cell r="D31">
            <v>770</v>
          </cell>
          <cell r="E31">
            <v>688</v>
          </cell>
          <cell r="F31">
            <v>683</v>
          </cell>
          <cell r="G31">
            <v>718</v>
          </cell>
          <cell r="H31">
            <v>685</v>
          </cell>
          <cell r="I31">
            <v>655</v>
          </cell>
          <cell r="J31">
            <v>679</v>
          </cell>
          <cell r="K31">
            <v>618</v>
          </cell>
          <cell r="L31">
            <v>346</v>
          </cell>
          <cell r="M31">
            <v>775</v>
          </cell>
          <cell r="N31">
            <v>785</v>
          </cell>
          <cell r="O31">
            <v>650</v>
          </cell>
          <cell r="P31">
            <v>665</v>
          </cell>
          <cell r="Q31">
            <v>720</v>
          </cell>
          <cell r="R31">
            <v>750</v>
          </cell>
          <cell r="S31">
            <v>785</v>
          </cell>
          <cell r="T31">
            <v>800</v>
          </cell>
          <cell r="U31">
            <v>765</v>
          </cell>
          <cell r="V31">
            <v>765</v>
          </cell>
        </row>
        <row r="32">
          <cell r="B32" t="str">
            <v>World</v>
          </cell>
          <cell r="V32">
            <v>888081</v>
          </cell>
        </row>
      </sheetData>
      <sheetData sheetId="28">
        <row r="2">
          <cell r="B2" t="str">
            <v>China</v>
          </cell>
          <cell r="C2">
            <v>50630</v>
          </cell>
          <cell r="D2">
            <v>60968</v>
          </cell>
          <cell r="E2">
            <v>51991</v>
          </cell>
          <cell r="F2">
            <v>62426</v>
          </cell>
          <cell r="G2">
            <v>84202</v>
          </cell>
          <cell r="H2">
            <v>112996</v>
          </cell>
          <cell r="I2">
            <v>137091</v>
          </cell>
          <cell r="J2">
            <v>178629</v>
          </cell>
          <cell r="K2">
            <v>201254</v>
          </cell>
          <cell r="L2">
            <v>221685</v>
          </cell>
          <cell r="M2">
            <v>262621</v>
          </cell>
          <cell r="N2">
            <v>276636</v>
          </cell>
          <cell r="O2">
            <v>285545</v>
          </cell>
          <cell r="P2">
            <v>311564</v>
          </cell>
          <cell r="Q2">
            <v>317387</v>
          </cell>
          <cell r="R2">
            <v>322260</v>
          </cell>
          <cell r="S2">
            <v>329796</v>
          </cell>
          <cell r="T2">
            <v>325971</v>
          </cell>
          <cell r="U2">
            <v>341021</v>
          </cell>
          <cell r="V2">
            <v>366981</v>
          </cell>
        </row>
        <row r="3">
          <cell r="B3" t="str">
            <v>India</v>
          </cell>
          <cell r="C3">
            <v>17303</v>
          </cell>
          <cell r="D3">
            <v>16815</v>
          </cell>
          <cell r="E3">
            <v>18309</v>
          </cell>
          <cell r="F3">
            <v>20005</v>
          </cell>
          <cell r="G3">
            <v>23055</v>
          </cell>
          <cell r="H3">
            <v>24812</v>
          </cell>
          <cell r="I3">
            <v>28915</v>
          </cell>
          <cell r="J3">
            <v>27368</v>
          </cell>
          <cell r="K3">
            <v>26821</v>
          </cell>
          <cell r="L3">
            <v>28172</v>
          </cell>
          <cell r="M3">
            <v>30026</v>
          </cell>
          <cell r="N3">
            <v>32769</v>
          </cell>
          <cell r="O3">
            <v>39676</v>
          </cell>
          <cell r="P3">
            <v>47023</v>
          </cell>
          <cell r="Q3">
            <v>48889</v>
          </cell>
          <cell r="R3">
            <v>45596</v>
          </cell>
          <cell r="S3">
            <v>53109</v>
          </cell>
          <cell r="T3">
            <v>72594</v>
          </cell>
          <cell r="U3">
            <v>79000</v>
          </cell>
          <cell r="V3">
            <v>49580</v>
          </cell>
        </row>
        <row r="4">
          <cell r="B4" t="str">
            <v>Japan</v>
          </cell>
          <cell r="C4">
            <v>60408</v>
          </cell>
          <cell r="D4">
            <v>58671</v>
          </cell>
          <cell r="E4">
            <v>61788</v>
          </cell>
          <cell r="F4">
            <v>64510</v>
          </cell>
          <cell r="G4">
            <v>66202</v>
          </cell>
          <cell r="H4">
            <v>65029</v>
          </cell>
          <cell r="I4">
            <v>66023</v>
          </cell>
          <cell r="J4">
            <v>69386</v>
          </cell>
          <cell r="K4">
            <v>69171</v>
          </cell>
          <cell r="L4">
            <v>51822</v>
          </cell>
          <cell r="M4">
            <v>67348</v>
          </cell>
          <cell r="N4">
            <v>64188</v>
          </cell>
          <cell r="O4">
            <v>63759</v>
          </cell>
          <cell r="P4">
            <v>64638</v>
          </cell>
          <cell r="Q4">
            <v>65395</v>
          </cell>
          <cell r="R4">
            <v>62690</v>
          </cell>
          <cell r="S4">
            <v>62984</v>
          </cell>
          <cell r="T4">
            <v>61858</v>
          </cell>
          <cell r="U4">
            <v>61450</v>
          </cell>
          <cell r="V4">
            <v>58679</v>
          </cell>
        </row>
        <row r="5">
          <cell r="B5" t="str">
            <v>United States</v>
          </cell>
          <cell r="C5">
            <v>69694</v>
          </cell>
          <cell r="D5">
            <v>63618</v>
          </cell>
          <cell r="E5">
            <v>64448</v>
          </cell>
          <cell r="F5">
            <v>63677</v>
          </cell>
          <cell r="G5">
            <v>72927</v>
          </cell>
          <cell r="H5">
            <v>67948</v>
          </cell>
          <cell r="I5">
            <v>69442</v>
          </cell>
          <cell r="J5">
            <v>66205</v>
          </cell>
          <cell r="K5">
            <v>61375</v>
          </cell>
          <cell r="L5">
            <v>39514</v>
          </cell>
          <cell r="M5">
            <v>54426</v>
          </cell>
          <cell r="N5">
            <v>61171</v>
          </cell>
          <cell r="O5">
            <v>62787</v>
          </cell>
          <cell r="P5">
            <v>62407</v>
          </cell>
          <cell r="Q5">
            <v>63866</v>
          </cell>
          <cell r="R5">
            <v>56335</v>
          </cell>
          <cell r="S5">
            <v>57090</v>
          </cell>
          <cell r="T5">
            <v>60402</v>
          </cell>
          <cell r="U5">
            <v>61772</v>
          </cell>
          <cell r="V5">
            <v>58768</v>
          </cell>
        </row>
        <row r="6">
          <cell r="B6" t="str">
            <v>Russia</v>
          </cell>
          <cell r="C6">
            <v>22700</v>
          </cell>
          <cell r="D6">
            <v>28268</v>
          </cell>
          <cell r="E6">
            <v>29958</v>
          </cell>
          <cell r="F6">
            <v>32662</v>
          </cell>
          <cell r="G6">
            <v>34199</v>
          </cell>
          <cell r="H6">
            <v>34693</v>
          </cell>
          <cell r="I6">
            <v>37000</v>
          </cell>
          <cell r="J6">
            <v>37775</v>
          </cell>
          <cell r="K6">
            <v>35813</v>
          </cell>
          <cell r="L6">
            <v>29700</v>
          </cell>
          <cell r="M6">
            <v>24975</v>
          </cell>
          <cell r="N6">
            <v>25591</v>
          </cell>
          <cell r="O6">
            <v>26066</v>
          </cell>
          <cell r="P6">
            <v>26140</v>
          </cell>
          <cell r="Q6">
            <v>26898</v>
          </cell>
          <cell r="R6">
            <v>27590</v>
          </cell>
          <cell r="S6">
            <v>27274</v>
          </cell>
          <cell r="T6">
            <v>27763</v>
          </cell>
          <cell r="U6">
            <v>27876</v>
          </cell>
          <cell r="V6">
            <v>27756</v>
          </cell>
        </row>
        <row r="7">
          <cell r="B7" t="str">
            <v>South Korea</v>
          </cell>
          <cell r="C7">
            <v>26220</v>
          </cell>
          <cell r="D7">
            <v>26285</v>
          </cell>
          <cell r="E7">
            <v>26274</v>
          </cell>
          <cell r="F7">
            <v>27983</v>
          </cell>
          <cell r="G7">
            <v>29315</v>
          </cell>
          <cell r="H7">
            <v>30571</v>
          </cell>
          <cell r="I7">
            <v>31275</v>
          </cell>
          <cell r="J7">
            <v>33853</v>
          </cell>
          <cell r="K7">
            <v>36122</v>
          </cell>
          <cell r="L7">
            <v>32352</v>
          </cell>
          <cell r="M7">
            <v>40615</v>
          </cell>
          <cell r="N7">
            <v>46815</v>
          </cell>
          <cell r="O7">
            <v>46551</v>
          </cell>
          <cell r="P7">
            <v>44482</v>
          </cell>
          <cell r="Q7">
            <v>48587</v>
          </cell>
          <cell r="R7">
            <v>47528</v>
          </cell>
          <cell r="S7">
            <v>46748</v>
          </cell>
          <cell r="T7">
            <v>47914</v>
          </cell>
          <cell r="U7">
            <v>47982</v>
          </cell>
          <cell r="V7">
            <v>47727</v>
          </cell>
        </row>
        <row r="8">
          <cell r="B8" t="str">
            <v>Germany</v>
          </cell>
          <cell r="C8">
            <v>26102</v>
          </cell>
          <cell r="D8">
            <v>24483</v>
          </cell>
          <cell r="E8">
            <v>25123</v>
          </cell>
          <cell r="F8">
            <v>24566</v>
          </cell>
          <cell r="G8">
            <v>26357</v>
          </cell>
          <cell r="H8">
            <v>25047</v>
          </cell>
          <cell r="I8">
            <v>27173</v>
          </cell>
          <cell r="J8">
            <v>27666</v>
          </cell>
          <cell r="K8">
            <v>26089</v>
          </cell>
          <cell r="L8">
            <v>18812</v>
          </cell>
          <cell r="M8">
            <v>24909</v>
          </cell>
          <cell r="N8">
            <v>25191</v>
          </cell>
          <cell r="O8">
            <v>23670</v>
          </cell>
          <cell r="P8">
            <v>23598</v>
          </cell>
          <cell r="Q8">
            <v>24035</v>
          </cell>
          <cell r="R8">
            <v>23827</v>
          </cell>
          <cell r="S8">
            <v>24175</v>
          </cell>
          <cell r="T8">
            <v>24655</v>
          </cell>
          <cell r="U8">
            <v>24065</v>
          </cell>
          <cell r="V8">
            <v>22352</v>
          </cell>
        </row>
        <row r="9">
          <cell r="B9" t="str">
            <v>Türkiye</v>
          </cell>
          <cell r="C9">
            <v>6147.4596949891074</v>
          </cell>
          <cell r="D9">
            <v>4263.8300653594779</v>
          </cell>
          <cell r="E9">
            <v>6675.8867102396507</v>
          </cell>
          <cell r="F9">
            <v>7130.688453159044</v>
          </cell>
          <cell r="G9">
            <v>7103.494553376906</v>
          </cell>
          <cell r="H9">
            <v>8023.3812636165603</v>
          </cell>
          <cell r="I9">
            <v>11411.978213507628</v>
          </cell>
          <cell r="J9">
            <v>14227.777777777777</v>
          </cell>
          <cell r="K9">
            <v>11719.612200435731</v>
          </cell>
          <cell r="L9">
            <v>4353.1546840958617</v>
          </cell>
          <cell r="M9">
            <v>6621.4575163398695</v>
          </cell>
          <cell r="N9">
            <v>9100.4967320261458</v>
          </cell>
          <cell r="O9">
            <v>9039</v>
          </cell>
          <cell r="P9">
            <v>9869</v>
          </cell>
          <cell r="Q9">
            <v>10376</v>
          </cell>
          <cell r="R9">
            <v>10389</v>
          </cell>
          <cell r="S9">
            <v>10869</v>
          </cell>
          <cell r="T9">
            <v>12961</v>
          </cell>
          <cell r="U9">
            <v>13562</v>
          </cell>
          <cell r="V9">
            <v>13488</v>
          </cell>
        </row>
        <row r="10">
          <cell r="B10" t="str">
            <v>Brazil</v>
          </cell>
          <cell r="C10">
            <v>11213</v>
          </cell>
          <cell r="D10">
            <v>10648</v>
          </cell>
          <cell r="E10">
            <v>11408</v>
          </cell>
          <cell r="F10">
            <v>12980</v>
          </cell>
          <cell r="G10">
            <v>14347</v>
          </cell>
          <cell r="H10">
            <v>14136</v>
          </cell>
          <cell r="I10">
            <v>13846</v>
          </cell>
          <cell r="J10">
            <v>15691</v>
          </cell>
          <cell r="K10">
            <v>14332</v>
          </cell>
          <cell r="L10">
            <v>11852</v>
          </cell>
          <cell r="M10">
            <v>15163</v>
          </cell>
          <cell r="N10">
            <v>14265</v>
          </cell>
          <cell r="O10">
            <v>14897</v>
          </cell>
          <cell r="P10">
            <v>15013</v>
          </cell>
          <cell r="Q10">
            <v>14229</v>
          </cell>
          <cell r="R10">
            <v>13388</v>
          </cell>
          <cell r="S10">
            <v>12273</v>
          </cell>
          <cell r="T10">
            <v>13687</v>
          </cell>
          <cell r="U10">
            <v>14255</v>
          </cell>
          <cell r="V10">
            <v>20975</v>
          </cell>
        </row>
        <row r="11">
          <cell r="B11" t="str">
            <v>Iran</v>
          </cell>
          <cell r="C11">
            <v>2871</v>
          </cell>
          <cell r="D11">
            <v>2796</v>
          </cell>
          <cell r="E11">
            <v>3248</v>
          </cell>
          <cell r="F11">
            <v>3499</v>
          </cell>
          <cell r="G11">
            <v>3798</v>
          </cell>
          <cell r="H11">
            <v>4520</v>
          </cell>
          <cell r="I11">
            <v>4714</v>
          </cell>
          <cell r="J11">
            <v>4102</v>
          </cell>
          <cell r="K11">
            <v>3815</v>
          </cell>
          <cell r="L11">
            <v>4744</v>
          </cell>
          <cell r="M11">
            <v>6935</v>
          </cell>
          <cell r="N11">
            <v>7824</v>
          </cell>
          <cell r="O11">
            <v>8476</v>
          </cell>
          <cell r="P11">
            <v>8250</v>
          </cell>
          <cell r="Q11">
            <v>8276</v>
          </cell>
          <cell r="R11">
            <v>7872</v>
          </cell>
          <cell r="S11">
            <v>7811</v>
          </cell>
          <cell r="T11">
            <v>7815</v>
          </cell>
          <cell r="U11">
            <v>8050</v>
          </cell>
          <cell r="V11">
            <v>8161</v>
          </cell>
        </row>
        <row r="12">
          <cell r="B12" t="str">
            <v>Italy</v>
          </cell>
          <cell r="C12">
            <v>10512</v>
          </cell>
          <cell r="D12">
            <v>9647</v>
          </cell>
          <cell r="E12">
            <v>10189</v>
          </cell>
          <cell r="F12">
            <v>11125</v>
          </cell>
          <cell r="G12">
            <v>12903</v>
          </cell>
          <cell r="H12">
            <v>14237</v>
          </cell>
          <cell r="I12">
            <v>14746</v>
          </cell>
          <cell r="J12">
            <v>14761</v>
          </cell>
          <cell r="K12">
            <v>13980</v>
          </cell>
          <cell r="L12">
            <v>9084</v>
          </cell>
          <cell r="M12">
            <v>12610</v>
          </cell>
          <cell r="N12">
            <v>14418</v>
          </cell>
          <cell r="O12">
            <v>14494</v>
          </cell>
          <cell r="P12">
            <v>12099</v>
          </cell>
          <cell r="Q12">
            <v>11839</v>
          </cell>
          <cell r="R12">
            <v>10536</v>
          </cell>
          <cell r="S12">
            <v>11555</v>
          </cell>
          <cell r="T12">
            <v>11310</v>
          </cell>
          <cell r="U12">
            <v>11129</v>
          </cell>
          <cell r="V12">
            <v>11288</v>
          </cell>
        </row>
        <row r="13">
          <cell r="B13" t="str">
            <v>Ukraine</v>
          </cell>
          <cell r="C13">
            <v>6530</v>
          </cell>
          <cell r="D13">
            <v>9618</v>
          </cell>
          <cell r="E13">
            <v>10753</v>
          </cell>
          <cell r="F13">
            <v>13475</v>
          </cell>
          <cell r="G13">
            <v>14002</v>
          </cell>
          <cell r="H13">
            <v>16092</v>
          </cell>
          <cell r="I13">
            <v>18880</v>
          </cell>
          <cell r="J13">
            <v>19568</v>
          </cell>
          <cell r="K13">
            <v>18785</v>
          </cell>
          <cell r="L13">
            <v>4750</v>
          </cell>
          <cell r="M13">
            <v>9193</v>
          </cell>
          <cell r="N13">
            <v>10762</v>
          </cell>
          <cell r="O13">
            <v>9486</v>
          </cell>
          <cell r="P13">
            <v>8929</v>
          </cell>
          <cell r="Q13">
            <v>7868</v>
          </cell>
          <cell r="R13">
            <v>6314</v>
          </cell>
          <cell r="S13">
            <v>6845</v>
          </cell>
          <cell r="T13">
            <v>6716</v>
          </cell>
          <cell r="U13">
            <v>5976</v>
          </cell>
          <cell r="V13">
            <v>6950</v>
          </cell>
        </row>
        <row r="14">
          <cell r="B14" t="str">
            <v>Mexico</v>
          </cell>
          <cell r="C14">
            <v>5489</v>
          </cell>
          <cell r="D14">
            <v>5032</v>
          </cell>
          <cell r="E14">
            <v>5330</v>
          </cell>
          <cell r="F14">
            <v>5660</v>
          </cell>
          <cell r="G14">
            <v>6111</v>
          </cell>
          <cell r="H14">
            <v>6617</v>
          </cell>
          <cell r="I14">
            <v>7185</v>
          </cell>
          <cell r="J14">
            <v>7245</v>
          </cell>
          <cell r="K14">
            <v>6564</v>
          </cell>
          <cell r="L14">
            <v>5938</v>
          </cell>
          <cell r="M14">
            <v>7368</v>
          </cell>
          <cell r="N14">
            <v>7602</v>
          </cell>
          <cell r="O14">
            <v>7617</v>
          </cell>
          <cell r="P14">
            <v>7627</v>
          </cell>
          <cell r="Q14">
            <v>8594</v>
          </cell>
          <cell r="R14">
            <v>8533</v>
          </cell>
          <cell r="S14">
            <v>9154</v>
          </cell>
          <cell r="T14">
            <v>9023</v>
          </cell>
          <cell r="U14">
            <v>9200</v>
          </cell>
          <cell r="V14">
            <v>8083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1378</v>
          </cell>
          <cell r="U15">
            <v>3439</v>
          </cell>
          <cell r="V15">
            <v>4130</v>
          </cell>
        </row>
        <row r="16">
          <cell r="B16" t="str">
            <v>France</v>
          </cell>
          <cell r="C16">
            <v>12646</v>
          </cell>
          <cell r="D16">
            <v>11839</v>
          </cell>
          <cell r="E16">
            <v>11880</v>
          </cell>
          <cell r="F16">
            <v>11298</v>
          </cell>
          <cell r="G16">
            <v>11946</v>
          </cell>
          <cell r="H16">
            <v>11496</v>
          </cell>
          <cell r="I16">
            <v>11612</v>
          </cell>
          <cell r="J16">
            <v>11411</v>
          </cell>
          <cell r="K16">
            <v>10212</v>
          </cell>
          <cell r="L16">
            <v>7859</v>
          </cell>
          <cell r="M16">
            <v>9692</v>
          </cell>
          <cell r="N16">
            <v>9434</v>
          </cell>
          <cell r="O16">
            <v>9222</v>
          </cell>
          <cell r="P16">
            <v>10269</v>
          </cell>
          <cell r="Q16">
            <v>10848</v>
          </cell>
          <cell r="R16">
            <v>10568</v>
          </cell>
          <cell r="S16">
            <v>10186</v>
          </cell>
          <cell r="T16">
            <v>11001</v>
          </cell>
          <cell r="U16">
            <v>10714</v>
          </cell>
          <cell r="V16">
            <v>9760</v>
          </cell>
        </row>
        <row r="17">
          <cell r="B17" t="str">
            <v>Spain</v>
          </cell>
          <cell r="C17">
            <v>5149</v>
          </cell>
          <cell r="D17">
            <v>5284</v>
          </cell>
          <cell r="E17">
            <v>5448</v>
          </cell>
          <cell r="F17">
            <v>4856</v>
          </cell>
          <cell r="G17">
            <v>5884</v>
          </cell>
          <cell r="H17">
            <v>5294</v>
          </cell>
          <cell r="I17">
            <v>5944</v>
          </cell>
          <cell r="J17">
            <v>6202</v>
          </cell>
          <cell r="K17">
            <v>5754</v>
          </cell>
          <cell r="L17">
            <v>3952</v>
          </cell>
          <cell r="M17">
            <v>5108</v>
          </cell>
          <cell r="N17">
            <v>4805</v>
          </cell>
          <cell r="O17">
            <v>3801</v>
          </cell>
          <cell r="P17">
            <v>4341</v>
          </cell>
          <cell r="Q17">
            <v>4605</v>
          </cell>
          <cell r="R17">
            <v>4728</v>
          </cell>
          <cell r="S17">
            <v>4438</v>
          </cell>
          <cell r="T17">
            <v>4800</v>
          </cell>
          <cell r="U17">
            <v>4873</v>
          </cell>
          <cell r="V17">
            <v>4391</v>
          </cell>
        </row>
        <row r="18">
          <cell r="B18" t="str">
            <v>Canada</v>
          </cell>
          <cell r="C18">
            <v>10316</v>
          </cell>
          <cell r="D18">
            <v>10059</v>
          </cell>
          <cell r="E18">
            <v>10807</v>
          </cell>
          <cell r="F18">
            <v>10543</v>
          </cell>
          <cell r="G18">
            <v>10696</v>
          </cell>
          <cell r="H18">
            <v>10098</v>
          </cell>
          <cell r="I18">
            <v>10800</v>
          </cell>
          <cell r="J18">
            <v>10579</v>
          </cell>
          <cell r="K18">
            <v>10597</v>
          </cell>
          <cell r="L18">
            <v>6193</v>
          </cell>
          <cell r="M18">
            <v>8358</v>
          </cell>
          <cell r="N18">
            <v>8614</v>
          </cell>
          <cell r="O18">
            <v>8901</v>
          </cell>
          <cell r="P18">
            <v>9078</v>
          </cell>
          <cell r="Q18">
            <v>9882</v>
          </cell>
          <cell r="R18">
            <v>8983</v>
          </cell>
          <cell r="S18">
            <v>8935</v>
          </cell>
          <cell r="T18">
            <v>8996</v>
          </cell>
          <cell r="U18">
            <v>10507</v>
          </cell>
          <cell r="V18">
            <v>11100</v>
          </cell>
        </row>
        <row r="19">
          <cell r="B19" t="str">
            <v>Indonesia</v>
          </cell>
          <cell r="C19">
            <v>1798</v>
          </cell>
          <cell r="D19">
            <v>2056</v>
          </cell>
          <cell r="E19">
            <v>2032</v>
          </cell>
          <cell r="F19">
            <v>1928</v>
          </cell>
          <cell r="G19">
            <v>2134</v>
          </cell>
          <cell r="H19">
            <v>2143</v>
          </cell>
          <cell r="I19">
            <v>2494</v>
          </cell>
          <cell r="J19">
            <v>2548</v>
          </cell>
          <cell r="K19">
            <v>2495</v>
          </cell>
          <cell r="L19">
            <v>2430</v>
          </cell>
          <cell r="M19">
            <v>2407</v>
          </cell>
          <cell r="N19">
            <v>2629</v>
          </cell>
          <cell r="O19">
            <v>2701</v>
          </cell>
          <cell r="P19">
            <v>2398</v>
          </cell>
          <cell r="Q19">
            <v>3590</v>
          </cell>
          <cell r="R19">
            <v>2972</v>
          </cell>
          <cell r="S19">
            <v>3521</v>
          </cell>
          <cell r="T19">
            <v>4274</v>
          </cell>
          <cell r="U19">
            <v>5339</v>
          </cell>
          <cell r="V19">
            <v>5807</v>
          </cell>
        </row>
        <row r="20">
          <cell r="B20" t="str">
            <v>Poland</v>
          </cell>
          <cell r="C20">
            <v>4000</v>
          </cell>
          <cell r="D20">
            <v>3413.3333333333335</v>
          </cell>
          <cell r="E20">
            <v>2120</v>
          </cell>
          <cell r="F20">
            <v>2103</v>
          </cell>
          <cell r="G20">
            <v>2778</v>
          </cell>
          <cell r="H20">
            <v>2271</v>
          </cell>
          <cell r="I20">
            <v>2935</v>
          </cell>
          <cell r="J20">
            <v>3087</v>
          </cell>
          <cell r="K20">
            <v>2836</v>
          </cell>
          <cell r="L20">
            <v>2131</v>
          </cell>
          <cell r="M20">
            <v>2349</v>
          </cell>
          <cell r="N20">
            <v>2635</v>
          </cell>
          <cell r="O20">
            <v>2929</v>
          </cell>
          <cell r="P20">
            <v>2908</v>
          </cell>
          <cell r="Q20">
            <v>2805</v>
          </cell>
          <cell r="R20">
            <v>2888</v>
          </cell>
          <cell r="S20">
            <v>2859</v>
          </cell>
          <cell r="T20">
            <v>3448</v>
          </cell>
          <cell r="U20">
            <v>3541</v>
          </cell>
          <cell r="V20">
            <v>2755</v>
          </cell>
        </row>
        <row r="21">
          <cell r="B21" t="str">
            <v>Egypt</v>
          </cell>
          <cell r="C21">
            <v>926.87792777037703</v>
          </cell>
          <cell r="D21">
            <v>1243.3058086990545</v>
          </cell>
          <cell r="E21">
            <v>1383.2358402119371</v>
          </cell>
          <cell r="F21">
            <v>1225.550336422496</v>
          </cell>
          <cell r="G21">
            <v>1181.2898311539921</v>
          </cell>
          <cell r="H21">
            <v>1848.2087088993276</v>
          </cell>
          <cell r="I21">
            <v>2095</v>
          </cell>
          <cell r="J21">
            <v>2061</v>
          </cell>
          <cell r="K21">
            <v>1729</v>
          </cell>
          <cell r="L21">
            <v>1152</v>
          </cell>
          <cell r="M21">
            <v>1637</v>
          </cell>
          <cell r="N21">
            <v>1162</v>
          </cell>
          <cell r="O21">
            <v>1036</v>
          </cell>
          <cell r="P21">
            <v>1066</v>
          </cell>
          <cell r="Q21">
            <v>849</v>
          </cell>
          <cell r="R21">
            <v>689</v>
          </cell>
          <cell r="S21">
            <v>1026</v>
          </cell>
          <cell r="T21">
            <v>1177</v>
          </cell>
          <cell r="U21">
            <v>1436</v>
          </cell>
          <cell r="V21">
            <v>1163</v>
          </cell>
        </row>
        <row r="22">
          <cell r="B22" t="str">
            <v>Saudi Arabia</v>
          </cell>
          <cell r="C22">
            <v>780.28350410136545</v>
          </cell>
          <cell r="D22">
            <v>1005.3603203687785</v>
          </cell>
          <cell r="E22">
            <v>1078.1489237947085</v>
          </cell>
          <cell r="F22">
            <v>1243.3429173854706</v>
          </cell>
          <cell r="G22">
            <v>1408.1751964730688</v>
          </cell>
          <cell r="H22">
            <v>1399.5054629097181</v>
          </cell>
          <cell r="I22">
            <v>1546.1357101782633</v>
          </cell>
          <cell r="J22">
            <v>1598.3285413072645</v>
          </cell>
          <cell r="K22">
            <v>2522.9288863331412</v>
          </cell>
          <cell r="L22">
            <v>1660</v>
          </cell>
          <cell r="M22">
            <v>1790</v>
          </cell>
          <cell r="N22">
            <v>1900</v>
          </cell>
          <cell r="O22">
            <v>1900</v>
          </cell>
          <cell r="P22">
            <v>2000</v>
          </cell>
          <cell r="Q22">
            <v>2000</v>
          </cell>
          <cell r="R22">
            <v>2000</v>
          </cell>
          <cell r="S22">
            <v>2000</v>
          </cell>
          <cell r="T22">
            <v>2000</v>
          </cell>
          <cell r="U22">
            <v>4650</v>
          </cell>
          <cell r="V22">
            <v>3020</v>
          </cell>
        </row>
        <row r="23">
          <cell r="B23" t="str">
            <v>Austria</v>
          </cell>
          <cell r="C23">
            <v>3931</v>
          </cell>
          <cell r="D23">
            <v>3952</v>
          </cell>
          <cell r="E23">
            <v>4166</v>
          </cell>
          <cell r="F23">
            <v>4319</v>
          </cell>
          <cell r="G23">
            <v>4440</v>
          </cell>
          <cell r="H23">
            <v>4532</v>
          </cell>
          <cell r="I23">
            <v>4844</v>
          </cell>
          <cell r="J23">
            <v>4975</v>
          </cell>
          <cell r="K23">
            <v>5068</v>
          </cell>
          <cell r="L23">
            <v>3895</v>
          </cell>
          <cell r="M23">
            <v>4842</v>
          </cell>
          <cell r="N23">
            <v>4967</v>
          </cell>
          <cell r="O23">
            <v>5026</v>
          </cell>
          <cell r="P23">
            <v>5422</v>
          </cell>
          <cell r="Q23">
            <v>5270</v>
          </cell>
          <cell r="R23">
            <v>5623</v>
          </cell>
          <cell r="S23">
            <v>5680</v>
          </cell>
          <cell r="T23">
            <v>5888</v>
          </cell>
          <cell r="U23">
            <v>5383</v>
          </cell>
          <cell r="V23">
            <v>5272</v>
          </cell>
        </row>
        <row r="24">
          <cell r="B24" t="str">
            <v>Belgium</v>
          </cell>
          <cell r="C24">
            <v>12473</v>
          </cell>
          <cell r="D24">
            <v>11547</v>
          </cell>
          <cell r="E24">
            <v>12276</v>
          </cell>
          <cell r="F24">
            <v>11927</v>
          </cell>
          <cell r="G24">
            <v>12133</v>
          </cell>
          <cell r="H24">
            <v>12241</v>
          </cell>
          <cell r="I24">
            <v>11501</v>
          </cell>
          <cell r="J24">
            <v>10210</v>
          </cell>
          <cell r="K24">
            <v>10722</v>
          </cell>
          <cell r="L24">
            <v>6327</v>
          </cell>
          <cell r="M24">
            <v>8804</v>
          </cell>
          <cell r="N24">
            <v>9050</v>
          </cell>
          <cell r="O24">
            <v>8044</v>
          </cell>
          <cell r="P24">
            <v>7498</v>
          </cell>
          <cell r="Q24">
            <v>7600</v>
          </cell>
          <cell r="R24">
            <v>8140</v>
          </cell>
          <cell r="S24">
            <v>8141</v>
          </cell>
          <cell r="T24">
            <v>8626</v>
          </cell>
          <cell r="U24">
            <v>9530</v>
          </cell>
          <cell r="V24">
            <v>8991</v>
          </cell>
        </row>
        <row r="25">
          <cell r="B25" t="str">
            <v>United Kingdom</v>
          </cell>
          <cell r="C25">
            <v>7326</v>
          </cell>
          <cell r="D25">
            <v>5866</v>
          </cell>
          <cell r="E25">
            <v>5852</v>
          </cell>
          <cell r="F25">
            <v>6043</v>
          </cell>
          <cell r="G25">
            <v>6551</v>
          </cell>
          <cell r="H25">
            <v>5939</v>
          </cell>
          <cell r="I25">
            <v>6161</v>
          </cell>
          <cell r="J25">
            <v>5719</v>
          </cell>
          <cell r="K25">
            <v>5078</v>
          </cell>
          <cell r="L25">
            <v>4004</v>
          </cell>
          <cell r="M25">
            <v>4803</v>
          </cell>
          <cell r="N25">
            <v>4652</v>
          </cell>
          <cell r="O25">
            <v>4054</v>
          </cell>
          <cell r="P25">
            <v>5013</v>
          </cell>
          <cell r="Q25">
            <v>5052</v>
          </cell>
          <cell r="R25">
            <v>4718</v>
          </cell>
          <cell r="S25">
            <v>3743</v>
          </cell>
          <cell r="T25">
            <v>3806</v>
          </cell>
          <cell r="U25">
            <v>3787</v>
          </cell>
          <cell r="V25">
            <v>3711</v>
          </cell>
        </row>
        <row r="26">
          <cell r="B26" t="str">
            <v>Netherlands</v>
          </cell>
          <cell r="C26">
            <v>4543</v>
          </cell>
          <cell r="D26">
            <v>5086</v>
          </cell>
          <cell r="E26">
            <v>5340</v>
          </cell>
          <cell r="F26">
            <v>5679</v>
          </cell>
          <cell r="G26">
            <v>6046</v>
          </cell>
          <cell r="H26">
            <v>5919</v>
          </cell>
          <cell r="I26">
            <v>6142</v>
          </cell>
          <cell r="J26">
            <v>5939</v>
          </cell>
          <cell r="K26">
            <v>5616</v>
          </cell>
          <cell r="L26">
            <v>4885</v>
          </cell>
          <cell r="M26">
            <v>6058</v>
          </cell>
          <cell r="N26">
            <v>6197</v>
          </cell>
          <cell r="O26">
            <v>6253</v>
          </cell>
          <cell r="P26">
            <v>6200</v>
          </cell>
          <cell r="Q26">
            <v>6478</v>
          </cell>
          <cell r="R26">
            <v>6651</v>
          </cell>
          <cell r="S26">
            <v>6300</v>
          </cell>
          <cell r="T26">
            <v>6421</v>
          </cell>
          <cell r="U26">
            <v>6803</v>
          </cell>
          <cell r="V26">
            <v>6129</v>
          </cell>
        </row>
        <row r="27">
          <cell r="B27" t="str">
            <v>Australia</v>
          </cell>
          <cell r="C27">
            <v>3993</v>
          </cell>
          <cell r="D27">
            <v>2400</v>
          </cell>
          <cell r="E27">
            <v>3901</v>
          </cell>
          <cell r="F27">
            <v>2714</v>
          </cell>
          <cell r="G27">
            <v>2984</v>
          </cell>
          <cell r="H27">
            <v>2850</v>
          </cell>
          <cell r="I27">
            <v>3032</v>
          </cell>
          <cell r="J27">
            <v>4398</v>
          </cell>
          <cell r="K27">
            <v>4308</v>
          </cell>
          <cell r="L27">
            <v>3021</v>
          </cell>
          <cell r="M27">
            <v>4399</v>
          </cell>
          <cell r="N27">
            <v>4059</v>
          </cell>
          <cell r="O27">
            <v>3364</v>
          </cell>
          <cell r="P27">
            <v>2549</v>
          </cell>
          <cell r="Q27">
            <v>2413</v>
          </cell>
          <cell r="R27">
            <v>2628</v>
          </cell>
          <cell r="S27">
            <v>2739</v>
          </cell>
          <cell r="T27">
            <v>3003</v>
          </cell>
          <cell r="U27">
            <v>3077</v>
          </cell>
          <cell r="V27">
            <v>2982</v>
          </cell>
        </row>
        <row r="28">
          <cell r="B28" t="str">
            <v>South Africa</v>
          </cell>
          <cell r="C28">
            <v>3546</v>
          </cell>
          <cell r="D28">
            <v>3814</v>
          </cell>
          <cell r="E28">
            <v>4036</v>
          </cell>
          <cell r="F28">
            <v>4192</v>
          </cell>
          <cell r="G28">
            <v>4337</v>
          </cell>
          <cell r="H28">
            <v>4365</v>
          </cell>
          <cell r="I28">
            <v>4500</v>
          </cell>
          <cell r="J28">
            <v>4153</v>
          </cell>
          <cell r="K28">
            <v>3710</v>
          </cell>
          <cell r="L28">
            <v>3310</v>
          </cell>
          <cell r="M28">
            <v>3470</v>
          </cell>
          <cell r="N28">
            <v>3490</v>
          </cell>
          <cell r="O28">
            <v>3200</v>
          </cell>
          <cell r="P28">
            <v>3500</v>
          </cell>
          <cell r="Q28">
            <v>3380</v>
          </cell>
          <cell r="R28">
            <v>3400</v>
          </cell>
          <cell r="S28">
            <v>3250</v>
          </cell>
          <cell r="T28">
            <v>3350</v>
          </cell>
          <cell r="U28">
            <v>3400</v>
          </cell>
          <cell r="V28">
            <v>2400</v>
          </cell>
        </row>
        <row r="29">
          <cell r="B29" t="str">
            <v>Malaysia</v>
          </cell>
          <cell r="C29">
            <v>749</v>
          </cell>
          <cell r="D29">
            <v>990</v>
          </cell>
          <cell r="E29">
            <v>1509</v>
          </cell>
          <cell r="F29">
            <v>1265</v>
          </cell>
          <cell r="G29">
            <v>1940</v>
          </cell>
          <cell r="H29">
            <v>1723</v>
          </cell>
          <cell r="I29">
            <v>2240</v>
          </cell>
          <cell r="J29">
            <v>2335</v>
          </cell>
          <cell r="K29">
            <v>1880</v>
          </cell>
          <cell r="L29">
            <v>1409</v>
          </cell>
          <cell r="M29">
            <v>1366</v>
          </cell>
          <cell r="N29">
            <v>1520</v>
          </cell>
          <cell r="O29">
            <v>1185</v>
          </cell>
          <cell r="P29">
            <v>1250</v>
          </cell>
          <cell r="Q29">
            <v>867</v>
          </cell>
          <cell r="R29">
            <v>887</v>
          </cell>
          <cell r="S29">
            <v>297</v>
          </cell>
          <cell r="T29">
            <v>207</v>
          </cell>
          <cell r="U29">
            <v>205</v>
          </cell>
          <cell r="V29">
            <v>233</v>
          </cell>
        </row>
        <row r="30">
          <cell r="B30" t="str">
            <v>Thailand</v>
          </cell>
          <cell r="C30">
            <v>2242</v>
          </cell>
          <cell r="D30">
            <v>1887</v>
          </cell>
          <cell r="E30">
            <v>2972</v>
          </cell>
          <cell r="F30">
            <v>3328</v>
          </cell>
          <cell r="G30">
            <v>3905</v>
          </cell>
          <cell r="H30">
            <v>4418</v>
          </cell>
          <cell r="I30">
            <v>4126</v>
          </cell>
          <cell r="J30">
            <v>3944</v>
          </cell>
          <cell r="K30">
            <v>3365</v>
          </cell>
          <cell r="L30">
            <v>3351</v>
          </cell>
          <cell r="M30">
            <v>3820</v>
          </cell>
          <cell r="N30">
            <v>3283</v>
          </cell>
          <cell r="O30">
            <v>2958</v>
          </cell>
          <cell r="P30">
            <v>2978</v>
          </cell>
          <cell r="Q30">
            <v>3124</v>
          </cell>
          <cell r="R30">
            <v>2708</v>
          </cell>
          <cell r="S30">
            <v>2949</v>
          </cell>
          <cell r="T30">
            <v>3216</v>
          </cell>
          <cell r="U30">
            <v>3374</v>
          </cell>
          <cell r="V30">
            <v>2756</v>
          </cell>
        </row>
        <row r="31">
          <cell r="B31" t="str">
            <v>Sweden</v>
          </cell>
          <cell r="C31">
            <v>3804</v>
          </cell>
          <cell r="D31">
            <v>3925</v>
          </cell>
          <cell r="E31">
            <v>4270</v>
          </cell>
          <cell r="F31">
            <v>4207</v>
          </cell>
          <cell r="G31">
            <v>4274</v>
          </cell>
          <cell r="H31">
            <v>4165</v>
          </cell>
          <cell r="I31">
            <v>4719</v>
          </cell>
          <cell r="J31">
            <v>4813</v>
          </cell>
          <cell r="K31">
            <v>4526</v>
          </cell>
          <cell r="L31">
            <v>2539</v>
          </cell>
          <cell r="M31">
            <v>3220</v>
          </cell>
          <cell r="N31">
            <v>3230</v>
          </cell>
          <cell r="O31">
            <v>2670</v>
          </cell>
          <cell r="P31">
            <v>2735</v>
          </cell>
          <cell r="Q31">
            <v>2980</v>
          </cell>
          <cell r="R31">
            <v>3100</v>
          </cell>
          <cell r="S31">
            <v>3235</v>
          </cell>
          <cell r="T31">
            <v>3300</v>
          </cell>
          <cell r="U31">
            <v>3155</v>
          </cell>
          <cell r="V31">
            <v>3155</v>
          </cell>
        </row>
        <row r="32">
          <cell r="B32" t="str">
            <v>World</v>
          </cell>
          <cell r="V32">
            <v>808293</v>
          </cell>
        </row>
      </sheetData>
      <sheetData sheetId="29">
        <row r="2">
          <cell r="B2" t="str">
            <v>China</v>
          </cell>
          <cell r="C2">
            <v>4160</v>
          </cell>
          <cell r="D2">
            <v>5128</v>
          </cell>
          <cell r="E2">
            <v>6083</v>
          </cell>
          <cell r="F2">
            <v>7332</v>
          </cell>
          <cell r="G2">
            <v>8481</v>
          </cell>
          <cell r="H2">
            <v>11438</v>
          </cell>
          <cell r="I2">
            <v>15400</v>
          </cell>
          <cell r="J2">
            <v>18179</v>
          </cell>
          <cell r="K2">
            <v>21152</v>
          </cell>
          <cell r="L2">
            <v>21790</v>
          </cell>
          <cell r="M2">
            <v>24174</v>
          </cell>
          <cell r="N2">
            <v>23750</v>
          </cell>
          <cell r="O2">
            <v>24082</v>
          </cell>
          <cell r="P2">
            <v>29984</v>
          </cell>
          <cell r="Q2">
            <v>31370</v>
          </cell>
          <cell r="R2">
            <v>28577</v>
          </cell>
          <cell r="S2">
            <v>27353</v>
          </cell>
          <cell r="T2">
            <v>26116</v>
          </cell>
          <cell r="U2">
            <v>24829</v>
          </cell>
          <cell r="V2">
            <v>27984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600</v>
          </cell>
        </row>
        <row r="4">
          <cell r="B4" t="str">
            <v>Japan</v>
          </cell>
          <cell r="C4">
            <v>1829</v>
          </cell>
          <cell r="D4">
            <v>1938</v>
          </cell>
          <cell r="E4">
            <v>1716</v>
          </cell>
          <cell r="F4">
            <v>1695</v>
          </cell>
          <cell r="G4">
            <v>1910</v>
          </cell>
          <cell r="H4">
            <v>2029</v>
          </cell>
          <cell r="I4">
            <v>2093</v>
          </cell>
          <cell r="J4">
            <v>2069</v>
          </cell>
          <cell r="K4">
            <v>2106</v>
          </cell>
          <cell r="L4">
            <v>1643</v>
          </cell>
          <cell r="M4">
            <v>2145</v>
          </cell>
          <cell r="N4">
            <v>2279</v>
          </cell>
          <cell r="O4">
            <v>2203</v>
          </cell>
          <cell r="P4">
            <v>2087</v>
          </cell>
          <cell r="Q4">
            <v>2215</v>
          </cell>
          <cell r="R4">
            <v>1725</v>
          </cell>
          <cell r="S4">
            <v>1611</v>
          </cell>
          <cell r="T4">
            <v>1719</v>
          </cell>
          <cell r="U4">
            <v>1812</v>
          </cell>
          <cell r="V4">
            <v>1734</v>
          </cell>
        </row>
        <row r="5">
          <cell r="B5" t="str">
            <v>United States</v>
          </cell>
          <cell r="C5">
            <v>1886</v>
          </cell>
          <cell r="D5">
            <v>1821</v>
          </cell>
          <cell r="E5">
            <v>1392</v>
          </cell>
          <cell r="F5">
            <v>1529</v>
          </cell>
          <cell r="G5">
            <v>1885</v>
          </cell>
          <cell r="H5">
            <v>1981</v>
          </cell>
          <cell r="I5">
            <v>2080</v>
          </cell>
          <cell r="J5">
            <v>1731</v>
          </cell>
          <cell r="K5">
            <v>2121</v>
          </cell>
          <cell r="L5">
            <v>955</v>
          </cell>
          <cell r="M5">
            <v>1741</v>
          </cell>
          <cell r="N5">
            <v>2216</v>
          </cell>
          <cell r="O5">
            <v>2162</v>
          </cell>
          <cell r="P5">
            <v>2276</v>
          </cell>
          <cell r="Q5">
            <v>2419</v>
          </cell>
          <cell r="R5">
            <v>1076</v>
          </cell>
          <cell r="S5">
            <v>1231</v>
          </cell>
          <cell r="T5">
            <v>2029</v>
          </cell>
          <cell r="U5">
            <v>2099</v>
          </cell>
          <cell r="V5">
            <v>1816</v>
          </cell>
        </row>
        <row r="6">
          <cell r="B6" t="str">
            <v>Russia</v>
          </cell>
          <cell r="C6">
            <v>2338</v>
          </cell>
          <cell r="D6">
            <v>2381</v>
          </cell>
          <cell r="E6">
            <v>2351</v>
          </cell>
          <cell r="F6">
            <v>2572</v>
          </cell>
          <cell r="G6">
            <v>2600</v>
          </cell>
          <cell r="H6">
            <v>2600</v>
          </cell>
          <cell r="I6">
            <v>2600</v>
          </cell>
          <cell r="J6">
            <v>2600</v>
          </cell>
          <cell r="K6">
            <v>2600</v>
          </cell>
          <cell r="L6">
            <v>2600</v>
          </cell>
          <cell r="M6">
            <v>2658</v>
          </cell>
          <cell r="N6">
            <v>2918</v>
          </cell>
          <cell r="O6">
            <v>3152</v>
          </cell>
          <cell r="P6">
            <v>3101</v>
          </cell>
          <cell r="Q6">
            <v>3369</v>
          </cell>
          <cell r="R6">
            <v>3410</v>
          </cell>
          <cell r="S6">
            <v>3238</v>
          </cell>
          <cell r="T6">
            <v>3592</v>
          </cell>
          <cell r="U6">
            <v>3683</v>
          </cell>
          <cell r="V6">
            <v>3508</v>
          </cell>
        </row>
        <row r="7">
          <cell r="B7" t="str">
            <v>South Korea</v>
          </cell>
          <cell r="C7">
            <v>16</v>
          </cell>
          <cell r="D7">
            <v>16</v>
          </cell>
          <cell r="E7">
            <v>18</v>
          </cell>
          <cell r="F7">
            <v>17</v>
          </cell>
          <cell r="G7">
            <v>17</v>
          </cell>
          <cell r="H7">
            <v>19</v>
          </cell>
          <cell r="I7">
            <v>20</v>
          </cell>
          <cell r="J7">
            <v>20</v>
          </cell>
          <cell r="K7">
            <v>21</v>
          </cell>
          <cell r="L7">
            <v>18</v>
          </cell>
          <cell r="M7">
            <v>16</v>
          </cell>
          <cell r="N7">
            <v>17</v>
          </cell>
          <cell r="O7">
            <v>18</v>
          </cell>
          <cell r="P7">
            <v>21</v>
          </cell>
          <cell r="Q7">
            <v>20</v>
          </cell>
          <cell r="R7">
            <v>21</v>
          </cell>
          <cell r="S7">
            <v>18</v>
          </cell>
          <cell r="T7">
            <v>23</v>
          </cell>
          <cell r="U7">
            <v>123</v>
          </cell>
          <cell r="V7">
            <v>98</v>
          </cell>
        </row>
        <row r="8">
          <cell r="B8" t="str">
            <v>Germany</v>
          </cell>
          <cell r="C8">
            <v>1270</v>
          </cell>
          <cell r="D8">
            <v>1440</v>
          </cell>
          <cell r="E8">
            <v>1209</v>
          </cell>
          <cell r="F8">
            <v>1168</v>
          </cell>
          <cell r="G8">
            <v>1500</v>
          </cell>
          <cell r="H8">
            <v>1620</v>
          </cell>
          <cell r="I8">
            <v>1776</v>
          </cell>
          <cell r="J8">
            <v>1824</v>
          </cell>
          <cell r="K8">
            <v>1704</v>
          </cell>
          <cell r="L8">
            <v>949</v>
          </cell>
          <cell r="M8">
            <v>1276</v>
          </cell>
          <cell r="N8">
            <v>1353</v>
          </cell>
          <cell r="O8">
            <v>1348</v>
          </cell>
          <cell r="P8">
            <v>1306</v>
          </cell>
          <cell r="Q8">
            <v>1264</v>
          </cell>
          <cell r="R8">
            <v>1011</v>
          </cell>
          <cell r="S8">
            <v>1045</v>
          </cell>
          <cell r="T8">
            <v>1200</v>
          </cell>
          <cell r="U8">
            <v>1271</v>
          </cell>
          <cell r="V8">
            <v>1087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423</v>
          </cell>
          <cell r="D10">
            <v>462</v>
          </cell>
          <cell r="E10">
            <v>442</v>
          </cell>
          <cell r="F10">
            <v>466</v>
          </cell>
          <cell r="G10">
            <v>508</v>
          </cell>
          <cell r="H10">
            <v>491</v>
          </cell>
          <cell r="I10">
            <v>557</v>
          </cell>
          <cell r="J10">
            <v>491</v>
          </cell>
          <cell r="K10">
            <v>571</v>
          </cell>
          <cell r="L10">
            <v>346</v>
          </cell>
          <cell r="M10">
            <v>484</v>
          </cell>
          <cell r="N10">
            <v>483</v>
          </cell>
          <cell r="O10">
            <v>591</v>
          </cell>
          <cell r="P10">
            <v>629</v>
          </cell>
          <cell r="Q10">
            <v>657</v>
          </cell>
          <cell r="R10">
            <v>388</v>
          </cell>
          <cell r="S10">
            <v>391</v>
          </cell>
          <cell r="T10">
            <v>556</v>
          </cell>
          <cell r="U10">
            <v>607</v>
          </cell>
          <cell r="V10">
            <v>654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734</v>
          </cell>
          <cell r="D12">
            <v>779</v>
          </cell>
          <cell r="E12">
            <v>685</v>
          </cell>
          <cell r="F12">
            <v>672</v>
          </cell>
          <cell r="G12">
            <v>750</v>
          </cell>
          <cell r="H12">
            <v>768</v>
          </cell>
          <cell r="I12">
            <v>828</v>
          </cell>
          <cell r="J12">
            <v>846</v>
          </cell>
          <cell r="K12">
            <v>876</v>
          </cell>
          <cell r="L12">
            <v>480</v>
          </cell>
          <cell r="M12">
            <v>588</v>
          </cell>
          <cell r="N12">
            <v>672</v>
          </cell>
          <cell r="O12">
            <v>619</v>
          </cell>
          <cell r="P12">
            <v>526</v>
          </cell>
          <cell r="Q12">
            <v>573</v>
          </cell>
          <cell r="R12">
            <v>381</v>
          </cell>
          <cell r="S12">
            <v>441</v>
          </cell>
          <cell r="T12">
            <v>510</v>
          </cell>
          <cell r="U12">
            <v>568</v>
          </cell>
          <cell r="V12">
            <v>564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1350</v>
          </cell>
          <cell r="G13">
            <v>1400</v>
          </cell>
          <cell r="H13">
            <v>1390</v>
          </cell>
          <cell r="I13">
            <v>1340</v>
          </cell>
          <cell r="J13">
            <v>1430</v>
          </cell>
          <cell r="K13">
            <v>1110</v>
          </cell>
          <cell r="L13">
            <v>810</v>
          </cell>
          <cell r="M13">
            <v>782</v>
          </cell>
          <cell r="N13">
            <v>876</v>
          </cell>
          <cell r="O13">
            <v>887</v>
          </cell>
          <cell r="P13">
            <v>712</v>
          </cell>
          <cell r="Q13">
            <v>625</v>
          </cell>
          <cell r="R13">
            <v>416</v>
          </cell>
          <cell r="S13">
            <v>384</v>
          </cell>
          <cell r="T13">
            <v>536</v>
          </cell>
          <cell r="U13">
            <v>597</v>
          </cell>
          <cell r="V13">
            <v>527</v>
          </cell>
        </row>
        <row r="14">
          <cell r="B14" t="str">
            <v>Mexico</v>
          </cell>
          <cell r="C14">
            <v>598</v>
          </cell>
          <cell r="D14">
            <v>671</v>
          </cell>
          <cell r="E14">
            <v>638</v>
          </cell>
          <cell r="F14">
            <v>610</v>
          </cell>
          <cell r="G14">
            <v>679</v>
          </cell>
          <cell r="H14">
            <v>746</v>
          </cell>
          <cell r="I14">
            <v>747</v>
          </cell>
          <cell r="J14">
            <v>664</v>
          </cell>
          <cell r="K14">
            <v>680</v>
          </cell>
          <cell r="L14">
            <v>585</v>
          </cell>
          <cell r="M14">
            <v>679</v>
          </cell>
          <cell r="N14">
            <v>776</v>
          </cell>
          <cell r="O14">
            <v>889</v>
          </cell>
          <cell r="P14">
            <v>985</v>
          </cell>
          <cell r="Q14">
            <v>1064</v>
          </cell>
          <cell r="R14">
            <v>739</v>
          </cell>
          <cell r="S14">
            <v>801</v>
          </cell>
          <cell r="T14">
            <v>939</v>
          </cell>
          <cell r="U14">
            <v>975</v>
          </cell>
          <cell r="V14">
            <v>831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629</v>
          </cell>
          <cell r="D16">
            <v>681</v>
          </cell>
          <cell r="E16">
            <v>630</v>
          </cell>
          <cell r="F16">
            <v>560</v>
          </cell>
          <cell r="G16">
            <v>663</v>
          </cell>
          <cell r="H16">
            <v>708</v>
          </cell>
          <cell r="I16">
            <v>792</v>
          </cell>
          <cell r="J16">
            <v>843</v>
          </cell>
          <cell r="K16">
            <v>780</v>
          </cell>
          <cell r="L16">
            <v>114</v>
          </cell>
          <cell r="M16">
            <v>153</v>
          </cell>
          <cell r="N16">
            <v>207</v>
          </cell>
          <cell r="O16">
            <v>572</v>
          </cell>
          <cell r="P16">
            <v>550</v>
          </cell>
          <cell r="Q16">
            <v>500</v>
          </cell>
          <cell r="R16">
            <v>342</v>
          </cell>
          <cell r="S16">
            <v>334</v>
          </cell>
          <cell r="T16">
            <v>265</v>
          </cell>
          <cell r="U16">
            <v>258</v>
          </cell>
          <cell r="V16">
            <v>274</v>
          </cell>
        </row>
        <row r="17">
          <cell r="B17" t="str">
            <v>Spain</v>
          </cell>
          <cell r="C17">
            <v>263</v>
          </cell>
          <cell r="D17">
            <v>276</v>
          </cell>
          <cell r="E17">
            <v>264</v>
          </cell>
          <cell r="F17">
            <v>288</v>
          </cell>
          <cell r="G17">
            <v>300</v>
          </cell>
          <cell r="H17">
            <v>276</v>
          </cell>
          <cell r="I17">
            <v>300</v>
          </cell>
          <cell r="J17">
            <v>306</v>
          </cell>
          <cell r="L17">
            <v>156</v>
          </cell>
          <cell r="M17">
            <v>252</v>
          </cell>
          <cell r="N17">
            <v>276</v>
          </cell>
          <cell r="O17">
            <v>254</v>
          </cell>
          <cell r="P17">
            <v>220</v>
          </cell>
          <cell r="Q17">
            <v>270</v>
          </cell>
          <cell r="R17">
            <v>218</v>
          </cell>
          <cell r="S17">
            <v>195</v>
          </cell>
          <cell r="T17">
            <v>359</v>
          </cell>
          <cell r="U17">
            <v>232</v>
          </cell>
          <cell r="V17">
            <v>195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152</v>
          </cell>
          <cell r="M18">
            <v>243</v>
          </cell>
          <cell r="N18">
            <v>254</v>
          </cell>
          <cell r="O18">
            <v>272</v>
          </cell>
          <cell r="P18">
            <v>244</v>
          </cell>
          <cell r="Q18">
            <v>154</v>
          </cell>
          <cell r="R18">
            <v>104</v>
          </cell>
          <cell r="S18">
            <v>78</v>
          </cell>
          <cell r="T18">
            <v>103</v>
          </cell>
          <cell r="U18">
            <v>100</v>
          </cell>
          <cell r="V18">
            <v>100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33</v>
          </cell>
          <cell r="V19">
            <v>50</v>
          </cell>
        </row>
        <row r="20">
          <cell r="B20" t="str">
            <v>Poland</v>
          </cell>
          <cell r="C20">
            <v>200</v>
          </cell>
          <cell r="D20">
            <v>193</v>
          </cell>
          <cell r="E20">
            <v>142</v>
          </cell>
          <cell r="F20">
            <v>126</v>
          </cell>
          <cell r="G20">
            <v>150</v>
          </cell>
          <cell r="H20">
            <v>168</v>
          </cell>
          <cell r="I20">
            <v>204</v>
          </cell>
          <cell r="J20">
            <v>216</v>
          </cell>
          <cell r="K20">
            <v>192</v>
          </cell>
          <cell r="L20">
            <v>144</v>
          </cell>
          <cell r="M20">
            <v>156</v>
          </cell>
          <cell r="N20">
            <v>168</v>
          </cell>
          <cell r="O20">
            <v>170</v>
          </cell>
          <cell r="P20">
            <v>150</v>
          </cell>
          <cell r="Q20">
            <v>137</v>
          </cell>
          <cell r="R20">
            <v>122</v>
          </cell>
          <cell r="S20">
            <v>116</v>
          </cell>
          <cell r="T20">
            <v>129</v>
          </cell>
          <cell r="U20">
            <v>136</v>
          </cell>
          <cell r="V20">
            <v>105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607</v>
          </cell>
          <cell r="V22">
            <v>371</v>
          </cell>
        </row>
        <row r="23">
          <cell r="B23" t="str">
            <v>Austria</v>
          </cell>
          <cell r="C23">
            <v>320</v>
          </cell>
          <cell r="D23">
            <v>365</v>
          </cell>
          <cell r="E23">
            <v>309</v>
          </cell>
          <cell r="F23">
            <v>305</v>
          </cell>
          <cell r="G23">
            <v>336</v>
          </cell>
          <cell r="H23">
            <v>388</v>
          </cell>
          <cell r="I23">
            <v>429</v>
          </cell>
          <cell r="J23">
            <v>446</v>
          </cell>
          <cell r="K23">
            <v>377</v>
          </cell>
          <cell r="L23">
            <v>335</v>
          </cell>
          <cell r="M23">
            <v>372</v>
          </cell>
          <cell r="N23">
            <v>495</v>
          </cell>
          <cell r="O23">
            <v>468</v>
          </cell>
          <cell r="P23">
            <v>468</v>
          </cell>
          <cell r="Q23">
            <v>468</v>
          </cell>
          <cell r="R23">
            <v>382</v>
          </cell>
          <cell r="S23">
            <v>363</v>
          </cell>
          <cell r="T23">
            <v>497</v>
          </cell>
          <cell r="U23">
            <v>495</v>
          </cell>
          <cell r="V23">
            <v>490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63</v>
          </cell>
          <cell r="D25">
            <v>68</v>
          </cell>
          <cell r="E25">
            <v>64</v>
          </cell>
          <cell r="F25">
            <v>59</v>
          </cell>
          <cell r="G25">
            <v>51</v>
          </cell>
          <cell r="H25">
            <v>48</v>
          </cell>
          <cell r="I25">
            <v>48</v>
          </cell>
          <cell r="J25">
            <v>15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15</v>
          </cell>
          <cell r="D26">
            <v>14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21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10</v>
          </cell>
          <cell r="Q26">
            <v>11</v>
          </cell>
          <cell r="R26">
            <v>11</v>
          </cell>
          <cell r="S26">
            <v>12</v>
          </cell>
          <cell r="T26">
            <v>12</v>
          </cell>
          <cell r="U26">
            <v>13</v>
          </cell>
          <cell r="V26">
            <v>14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135</v>
          </cell>
          <cell r="D31">
            <v>102</v>
          </cell>
          <cell r="E31">
            <v>96</v>
          </cell>
          <cell r="F31">
            <v>96</v>
          </cell>
          <cell r="G31">
            <v>111</v>
          </cell>
          <cell r="H31">
            <v>108</v>
          </cell>
          <cell r="I31">
            <v>108</v>
          </cell>
          <cell r="J31">
            <v>132</v>
          </cell>
          <cell r="K31">
            <v>132</v>
          </cell>
          <cell r="L31">
            <v>72</v>
          </cell>
          <cell r="M31">
            <v>108</v>
          </cell>
          <cell r="N31">
            <v>110</v>
          </cell>
          <cell r="O31">
            <v>100</v>
          </cell>
          <cell r="P31">
            <v>100</v>
          </cell>
          <cell r="Q31">
            <v>100</v>
          </cell>
          <cell r="R31">
            <v>100</v>
          </cell>
          <cell r="S31">
            <v>100</v>
          </cell>
          <cell r="T31">
            <v>100</v>
          </cell>
          <cell r="U31">
            <v>100</v>
          </cell>
          <cell r="V31">
            <v>81</v>
          </cell>
        </row>
        <row r="32">
          <cell r="B32" t="str">
            <v>World</v>
          </cell>
          <cell r="V32">
            <v>42903</v>
          </cell>
        </row>
      </sheetData>
      <sheetData sheetId="30">
        <row r="2">
          <cell r="B2" t="str">
            <v>China</v>
          </cell>
          <cell r="C2">
            <v>1513</v>
          </cell>
          <cell r="D2">
            <v>1601</v>
          </cell>
          <cell r="E2">
            <v>2224</v>
          </cell>
          <cell r="F2">
            <v>3149</v>
          </cell>
          <cell r="G2">
            <v>5668</v>
          </cell>
          <cell r="H2">
            <v>7725</v>
          </cell>
          <cell r="I2">
            <v>15106</v>
          </cell>
          <cell r="J2">
            <v>23574</v>
          </cell>
          <cell r="K2">
            <v>18467</v>
          </cell>
          <cell r="L2">
            <v>5527</v>
          </cell>
          <cell r="M2">
            <v>9153</v>
          </cell>
          <cell r="N2">
            <v>11597</v>
          </cell>
          <cell r="O2">
            <v>17565</v>
          </cell>
          <cell r="P2">
            <v>23512</v>
          </cell>
          <cell r="Q2">
            <v>38327</v>
          </cell>
          <cell r="R2">
            <v>52351</v>
          </cell>
          <cell r="S2">
            <v>49482</v>
          </cell>
          <cell r="T2">
            <v>21956</v>
          </cell>
          <cell r="U2">
            <v>18745</v>
          </cell>
          <cell r="V2">
            <v>15362</v>
          </cell>
        </row>
        <row r="3">
          <cell r="B3" t="str">
            <v>India</v>
          </cell>
          <cell r="C3">
            <v>392</v>
          </cell>
          <cell r="D3">
            <v>328</v>
          </cell>
          <cell r="E3">
            <v>474</v>
          </cell>
          <cell r="F3">
            <v>735</v>
          </cell>
          <cell r="G3">
            <v>379</v>
          </cell>
          <cell r="H3">
            <v>589</v>
          </cell>
          <cell r="I3" t="str">
            <v>...</v>
          </cell>
          <cell r="J3">
            <v>550</v>
          </cell>
          <cell r="K3">
            <v>632</v>
          </cell>
          <cell r="L3">
            <v>455</v>
          </cell>
          <cell r="M3">
            <v>621</v>
          </cell>
          <cell r="N3">
            <v>949</v>
          </cell>
          <cell r="O3">
            <v>707</v>
          </cell>
          <cell r="P3">
            <v>776</v>
          </cell>
          <cell r="Q3">
            <v>908</v>
          </cell>
          <cell r="R3">
            <v>766</v>
          </cell>
          <cell r="S3">
            <v>1051</v>
          </cell>
          <cell r="T3">
            <v>1848</v>
          </cell>
          <cell r="U3">
            <v>1501</v>
          </cell>
          <cell r="V3">
            <v>1540</v>
          </cell>
        </row>
        <row r="4">
          <cell r="B4" t="str">
            <v>Japan</v>
          </cell>
          <cell r="C4">
            <v>3602</v>
          </cell>
          <cell r="D4">
            <v>3796</v>
          </cell>
          <cell r="E4">
            <v>4583</v>
          </cell>
          <cell r="F4">
            <v>4769</v>
          </cell>
          <cell r="G4">
            <v>4568</v>
          </cell>
          <cell r="H4">
            <v>4018</v>
          </cell>
          <cell r="I4">
            <v>4020</v>
          </cell>
          <cell r="J4">
            <v>4087</v>
          </cell>
          <cell r="K4">
            <v>4559</v>
          </cell>
          <cell r="L4">
            <v>3532</v>
          </cell>
          <cell r="M4">
            <v>5182</v>
          </cell>
          <cell r="N4">
            <v>4861</v>
          </cell>
          <cell r="O4">
            <v>4770</v>
          </cell>
          <cell r="P4">
            <v>5226</v>
          </cell>
          <cell r="Q4">
            <v>5243</v>
          </cell>
          <cell r="R4">
            <v>5576</v>
          </cell>
          <cell r="S4">
            <v>5373</v>
          </cell>
          <cell r="T4">
            <v>5063</v>
          </cell>
          <cell r="U4">
            <v>4812</v>
          </cell>
          <cell r="V4">
            <v>4270</v>
          </cell>
        </row>
        <row r="5">
          <cell r="B5" t="str">
            <v>United States</v>
          </cell>
          <cell r="C5">
            <v>1446</v>
          </cell>
          <cell r="D5">
            <v>1425</v>
          </cell>
          <cell r="E5">
            <v>1370</v>
          </cell>
          <cell r="F5">
            <v>1674</v>
          </cell>
          <cell r="G5">
            <v>1992</v>
          </cell>
          <cell r="H5">
            <v>2145</v>
          </cell>
          <cell r="I5">
            <v>2405</v>
          </cell>
          <cell r="J5">
            <v>2515</v>
          </cell>
          <cell r="K5">
            <v>3366</v>
          </cell>
          <cell r="L5">
            <v>2112</v>
          </cell>
          <cell r="M5">
            <v>2910</v>
          </cell>
          <cell r="N5">
            <v>3467</v>
          </cell>
          <cell r="O5">
            <v>3629</v>
          </cell>
          <cell r="P5">
            <v>3108</v>
          </cell>
          <cell r="Q5">
            <v>2846</v>
          </cell>
          <cell r="R5">
            <v>2102</v>
          </cell>
          <cell r="S5">
            <v>1902</v>
          </cell>
          <cell r="T5">
            <v>2109</v>
          </cell>
          <cell r="U5">
            <v>2012</v>
          </cell>
          <cell r="V5">
            <v>1454</v>
          </cell>
        </row>
        <row r="6">
          <cell r="B6" t="str">
            <v>Russia</v>
          </cell>
          <cell r="C6">
            <v>3926</v>
          </cell>
          <cell r="D6">
            <v>3914</v>
          </cell>
          <cell r="E6">
            <v>3869</v>
          </cell>
          <cell r="F6">
            <v>4944</v>
          </cell>
          <cell r="G6">
            <v>4553</v>
          </cell>
          <cell r="H6">
            <v>4307</v>
          </cell>
          <cell r="I6">
            <v>4316</v>
          </cell>
          <cell r="J6">
            <v>3609</v>
          </cell>
          <cell r="K6">
            <v>3266</v>
          </cell>
          <cell r="L6">
            <v>3838</v>
          </cell>
          <cell r="M6">
            <v>3127</v>
          </cell>
          <cell r="N6">
            <v>2816</v>
          </cell>
          <cell r="O6">
            <v>2496</v>
          </cell>
          <cell r="P6">
            <v>2199</v>
          </cell>
          <cell r="Q6">
            <v>3921</v>
          </cell>
          <cell r="R6">
            <v>4094</v>
          </cell>
          <cell r="S6">
            <v>4347</v>
          </cell>
          <cell r="T6">
            <v>4467</v>
          </cell>
          <cell r="U6">
            <v>4891</v>
          </cell>
          <cell r="V6">
            <v>4434</v>
          </cell>
        </row>
        <row r="7">
          <cell r="B7" t="str">
            <v>South Korea</v>
          </cell>
          <cell r="C7">
            <v>2417</v>
          </cell>
          <cell r="D7">
            <v>2378</v>
          </cell>
          <cell r="E7">
            <v>2112</v>
          </cell>
          <cell r="F7">
            <v>1964</v>
          </cell>
          <cell r="G7">
            <v>2403</v>
          </cell>
          <cell r="H7">
            <v>2991</v>
          </cell>
          <cell r="I7">
            <v>3006</v>
          </cell>
          <cell r="J7">
            <v>3187</v>
          </cell>
          <cell r="K7">
            <v>2960</v>
          </cell>
          <cell r="L7">
            <v>3620</v>
          </cell>
          <cell r="M7">
            <v>3658</v>
          </cell>
          <cell r="N7">
            <v>3819</v>
          </cell>
          <cell r="O7">
            <v>3449</v>
          </cell>
          <cell r="P7">
            <v>3613</v>
          </cell>
          <cell r="Q7">
            <v>3836</v>
          </cell>
          <cell r="R7">
            <v>3421</v>
          </cell>
          <cell r="S7">
            <v>3436</v>
          </cell>
          <cell r="T7">
            <v>3488</v>
          </cell>
          <cell r="U7">
            <v>3798</v>
          </cell>
          <cell r="V7">
            <v>3695</v>
          </cell>
        </row>
        <row r="8">
          <cell r="B8" t="str">
            <v>Germany</v>
          </cell>
          <cell r="C8">
            <v>6654</v>
          </cell>
          <cell r="D8">
            <v>6281</v>
          </cell>
          <cell r="E8">
            <v>6673</v>
          </cell>
          <cell r="F8">
            <v>6615</v>
          </cell>
          <cell r="G8">
            <v>7495</v>
          </cell>
          <cell r="H8">
            <v>7350</v>
          </cell>
          <cell r="I8">
            <v>8044</v>
          </cell>
          <cell r="J8">
            <v>8166</v>
          </cell>
          <cell r="K8">
            <v>7871</v>
          </cell>
          <cell r="L8">
            <v>5659</v>
          </cell>
          <cell r="M8">
            <v>6921</v>
          </cell>
          <cell r="N8">
            <v>7139</v>
          </cell>
          <cell r="O8">
            <v>7322</v>
          </cell>
          <cell r="P8">
            <v>6859</v>
          </cell>
          <cell r="Q8">
            <v>7094</v>
          </cell>
          <cell r="R8">
            <v>7148</v>
          </cell>
          <cell r="S8">
            <v>7047</v>
          </cell>
          <cell r="T8">
            <v>7071</v>
          </cell>
          <cell r="U8">
            <v>7035</v>
          </cell>
          <cell r="V8">
            <v>6397</v>
          </cell>
        </row>
        <row r="9">
          <cell r="B9" t="str">
            <v>Türkiye</v>
          </cell>
          <cell r="C9">
            <v>4880</v>
          </cell>
          <cell r="D9">
            <v>6032</v>
          </cell>
          <cell r="E9">
            <v>2781</v>
          </cell>
          <cell r="F9">
            <v>6090</v>
          </cell>
          <cell r="G9">
            <v>7182</v>
          </cell>
          <cell r="H9">
            <v>7665</v>
          </cell>
          <cell r="I9">
            <v>6782</v>
          </cell>
          <cell r="J9">
            <v>6245</v>
          </cell>
          <cell r="K9">
            <v>12937</v>
          </cell>
          <cell r="L9">
            <v>11783</v>
          </cell>
          <cell r="M9">
            <v>9254</v>
          </cell>
          <cell r="N9">
            <v>10527</v>
          </cell>
          <cell r="O9">
            <v>11774</v>
          </cell>
          <cell r="P9">
            <v>11447</v>
          </cell>
          <cell r="Q9">
            <v>10993</v>
          </cell>
          <cell r="R9">
            <v>10183</v>
          </cell>
          <cell r="S9">
            <v>10193</v>
          </cell>
          <cell r="T9">
            <v>9257</v>
          </cell>
          <cell r="U9">
            <v>10632</v>
          </cell>
          <cell r="V9">
            <v>10554</v>
          </cell>
        </row>
        <row r="10">
          <cell r="B10" t="str">
            <v>Brazil</v>
          </cell>
          <cell r="C10">
            <v>918</v>
          </cell>
          <cell r="D10">
            <v>934</v>
          </cell>
          <cell r="E10">
            <v>1111</v>
          </cell>
          <cell r="F10">
            <v>2012</v>
          </cell>
          <cell r="G10">
            <v>1757</v>
          </cell>
          <cell r="H10">
            <v>2611</v>
          </cell>
          <cell r="I10">
            <v>2279</v>
          </cell>
          <cell r="J10">
            <v>1950</v>
          </cell>
          <cell r="K10">
            <v>1394</v>
          </cell>
          <cell r="L10">
            <v>1327</v>
          </cell>
          <cell r="M10">
            <v>1129</v>
          </cell>
          <cell r="N10">
            <v>1198</v>
          </cell>
          <cell r="O10">
            <v>816</v>
          </cell>
          <cell r="P10">
            <v>932</v>
          </cell>
          <cell r="Q10">
            <v>898</v>
          </cell>
          <cell r="R10">
            <v>1110</v>
          </cell>
          <cell r="S10">
            <v>1735</v>
          </cell>
          <cell r="T10">
            <v>1863</v>
          </cell>
          <cell r="U10">
            <v>1468</v>
          </cell>
          <cell r="V10">
            <v>1333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56</v>
          </cell>
          <cell r="O11">
            <v>31</v>
          </cell>
          <cell r="P11">
            <v>27</v>
          </cell>
          <cell r="Q11">
            <v>17</v>
          </cell>
          <cell r="R11">
            <v>26</v>
          </cell>
          <cell r="S11">
            <v>500</v>
          </cell>
          <cell r="T11">
            <v>750</v>
          </cell>
          <cell r="U11">
            <v>1734</v>
          </cell>
          <cell r="V11">
            <v>190</v>
          </cell>
        </row>
        <row r="12">
          <cell r="B12" t="str">
            <v>Italy</v>
          </cell>
          <cell r="C12">
            <v>4398</v>
          </cell>
          <cell r="D12">
            <v>4485</v>
          </cell>
          <cell r="E12">
            <v>4232</v>
          </cell>
          <cell r="F12">
            <v>4173</v>
          </cell>
          <cell r="G12">
            <v>4552</v>
          </cell>
          <cell r="H12">
            <v>4427</v>
          </cell>
          <cell r="I12">
            <v>5601</v>
          </cell>
          <cell r="J12">
            <v>5903</v>
          </cell>
          <cell r="K12">
            <v>6254</v>
          </cell>
          <cell r="L12">
            <v>4043</v>
          </cell>
          <cell r="M12">
            <v>4275</v>
          </cell>
          <cell r="N12">
            <v>4845</v>
          </cell>
          <cell r="O12">
            <v>5050</v>
          </cell>
          <cell r="P12">
            <v>5251</v>
          </cell>
          <cell r="Q12">
            <v>5642</v>
          </cell>
          <cell r="R12">
            <v>5569</v>
          </cell>
          <cell r="S12">
            <v>6125</v>
          </cell>
          <cell r="T12">
            <v>6270</v>
          </cell>
          <cell r="U12">
            <v>6369</v>
          </cell>
          <cell r="V12">
            <v>6425</v>
          </cell>
        </row>
        <row r="13">
          <cell r="B13" t="str">
            <v>Ukraine</v>
          </cell>
          <cell r="C13">
            <v>5638</v>
          </cell>
          <cell r="D13">
            <v>6786</v>
          </cell>
          <cell r="E13">
            <v>6544</v>
          </cell>
          <cell r="F13">
            <v>6892</v>
          </cell>
          <cell r="G13">
            <v>6893</v>
          </cell>
          <cell r="H13">
            <v>6142</v>
          </cell>
          <cell r="I13">
            <v>7204</v>
          </cell>
          <cell r="J13">
            <v>7387</v>
          </cell>
          <cell r="K13">
            <v>5738</v>
          </cell>
          <cell r="L13">
            <v>5000</v>
          </cell>
          <cell r="M13">
            <v>5909</v>
          </cell>
          <cell r="N13">
            <v>5922</v>
          </cell>
          <cell r="O13">
            <v>5937</v>
          </cell>
          <cell r="P13">
            <v>5832</v>
          </cell>
          <cell r="Q13">
            <v>4956</v>
          </cell>
          <cell r="R13">
            <v>4326</v>
          </cell>
          <cell r="S13">
            <v>4589</v>
          </cell>
          <cell r="T13">
            <v>3249</v>
          </cell>
          <cell r="U13">
            <v>2859</v>
          </cell>
          <cell r="V13">
            <v>2689</v>
          </cell>
        </row>
        <row r="14">
          <cell r="B14" t="str">
            <v>Mexico</v>
          </cell>
          <cell r="C14">
            <v>689</v>
          </cell>
          <cell r="D14">
            <v>829</v>
          </cell>
          <cell r="E14">
            <v>772</v>
          </cell>
          <cell r="F14">
            <v>859</v>
          </cell>
          <cell r="G14">
            <v>937</v>
          </cell>
          <cell r="H14">
            <v>761</v>
          </cell>
          <cell r="I14">
            <v>646</v>
          </cell>
          <cell r="J14">
            <v>1088</v>
          </cell>
          <cell r="K14">
            <v>1460</v>
          </cell>
          <cell r="L14">
            <v>858</v>
          </cell>
          <cell r="M14">
            <v>1237</v>
          </cell>
          <cell r="N14">
            <v>1330</v>
          </cell>
          <cell r="O14">
            <v>1458</v>
          </cell>
          <cell r="P14">
            <v>1812</v>
          </cell>
          <cell r="Q14">
            <v>1534</v>
          </cell>
          <cell r="R14">
            <v>1229</v>
          </cell>
          <cell r="S14">
            <v>1163</v>
          </cell>
          <cell r="T14">
            <v>1302</v>
          </cell>
          <cell r="U14">
            <v>1291</v>
          </cell>
          <cell r="V14">
            <v>1526</v>
          </cell>
        </row>
        <row r="15">
          <cell r="B15" t="str">
            <v>Vietnam</v>
          </cell>
          <cell r="C15">
            <v>12</v>
          </cell>
          <cell r="D15">
            <v>0</v>
          </cell>
          <cell r="E15">
            <v>38</v>
          </cell>
          <cell r="F15">
            <v>0</v>
          </cell>
          <cell r="G15">
            <v>35</v>
          </cell>
          <cell r="H15">
            <v>150</v>
          </cell>
          <cell r="I15">
            <v>173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37</v>
          </cell>
          <cell r="O15">
            <v>50</v>
          </cell>
          <cell r="P15">
            <v>54</v>
          </cell>
          <cell r="Q15">
            <v>74</v>
          </cell>
          <cell r="R15">
            <v>79</v>
          </cell>
          <cell r="S15">
            <v>301</v>
          </cell>
          <cell r="T15">
            <v>544</v>
          </cell>
          <cell r="U15">
            <v>792</v>
          </cell>
          <cell r="V15">
            <v>679</v>
          </cell>
        </row>
        <row r="16">
          <cell r="B16" t="str">
            <v>France</v>
          </cell>
          <cell r="C16">
            <v>3234</v>
          </cell>
          <cell r="D16">
            <v>3170</v>
          </cell>
          <cell r="E16">
            <v>3027</v>
          </cell>
          <cell r="F16">
            <v>3140</v>
          </cell>
          <cell r="G16">
            <v>3119</v>
          </cell>
          <cell r="H16">
            <v>2850</v>
          </cell>
          <cell r="I16">
            <v>2864</v>
          </cell>
          <cell r="J16">
            <v>2917</v>
          </cell>
          <cell r="K16">
            <v>2872</v>
          </cell>
          <cell r="L16">
            <v>1840</v>
          </cell>
          <cell r="M16">
            <v>2346</v>
          </cell>
          <cell r="N16">
            <v>2653</v>
          </cell>
          <cell r="O16">
            <v>2500</v>
          </cell>
          <cell r="P16">
            <v>2499</v>
          </cell>
          <cell r="Q16">
            <v>2482</v>
          </cell>
          <cell r="R16">
            <v>2416</v>
          </cell>
          <cell r="S16">
            <v>2395</v>
          </cell>
          <cell r="T16">
            <v>2493</v>
          </cell>
          <cell r="U16">
            <v>2367</v>
          </cell>
          <cell r="V16">
            <v>2036</v>
          </cell>
        </row>
        <row r="17">
          <cell r="B17" t="str">
            <v>Spain</v>
          </cell>
          <cell r="C17">
            <v>3223</v>
          </cell>
          <cell r="D17">
            <v>2884</v>
          </cell>
          <cell r="E17">
            <v>3239</v>
          </cell>
          <cell r="F17">
            <v>3543</v>
          </cell>
          <cell r="G17">
            <v>3509</v>
          </cell>
          <cell r="H17">
            <v>3697</v>
          </cell>
          <cell r="I17">
            <v>3543</v>
          </cell>
          <cell r="J17">
            <v>4324</v>
          </cell>
          <cell r="K17">
            <v>5638</v>
          </cell>
          <cell r="L17">
            <v>5324</v>
          </cell>
          <cell r="M17">
            <v>5959</v>
          </cell>
          <cell r="N17">
            <v>6362</v>
          </cell>
          <cell r="O17">
            <v>6359</v>
          </cell>
          <cell r="P17">
            <v>6157</v>
          </cell>
          <cell r="Q17">
            <v>6387</v>
          </cell>
          <cell r="R17">
            <v>6184</v>
          </cell>
          <cell r="S17">
            <v>5849</v>
          </cell>
          <cell r="T17">
            <v>5634</v>
          </cell>
          <cell r="U17">
            <v>5488</v>
          </cell>
          <cell r="V17">
            <v>5648</v>
          </cell>
        </row>
        <row r="18">
          <cell r="B18" t="str">
            <v>Canada</v>
          </cell>
          <cell r="C18">
            <v>2115</v>
          </cell>
          <cell r="D18">
            <v>1907</v>
          </cell>
          <cell r="E18">
            <v>1983</v>
          </cell>
          <cell r="F18">
            <v>1758</v>
          </cell>
          <cell r="G18">
            <v>1885</v>
          </cell>
          <cell r="H18">
            <v>1676</v>
          </cell>
          <cell r="I18">
            <v>1907</v>
          </cell>
          <cell r="J18">
            <v>1861</v>
          </cell>
          <cell r="K18">
            <v>1777</v>
          </cell>
          <cell r="L18">
            <v>923</v>
          </cell>
          <cell r="M18">
            <v>1383</v>
          </cell>
          <cell r="N18">
            <v>1455</v>
          </cell>
          <cell r="O18">
            <v>1401</v>
          </cell>
          <cell r="P18">
            <v>1348</v>
          </cell>
          <cell r="Q18">
            <v>1521</v>
          </cell>
          <cell r="R18">
            <v>1625</v>
          </cell>
          <cell r="S18">
            <v>1545</v>
          </cell>
          <cell r="T18">
            <v>1649</v>
          </cell>
          <cell r="U18">
            <v>1383</v>
          </cell>
          <cell r="V18">
            <v>3127</v>
          </cell>
        </row>
        <row r="19">
          <cell r="B19" t="str">
            <v>Indonesia</v>
          </cell>
          <cell r="C19">
            <v>309</v>
          </cell>
          <cell r="D19">
            <v>351</v>
          </cell>
          <cell r="E19">
            <v>313</v>
          </cell>
          <cell r="F19">
            <v>227</v>
          </cell>
          <cell r="G19">
            <v>315</v>
          </cell>
          <cell r="H19">
            <v>266</v>
          </cell>
          <cell r="I19">
            <v>292</v>
          </cell>
          <cell r="J19">
            <v>269</v>
          </cell>
          <cell r="K19">
            <v>315</v>
          </cell>
          <cell r="L19">
            <v>295</v>
          </cell>
          <cell r="M19">
            <v>188</v>
          </cell>
          <cell r="N19">
            <v>262</v>
          </cell>
          <cell r="O19">
            <v>115</v>
          </cell>
          <cell r="P19">
            <v>138</v>
          </cell>
          <cell r="Q19">
            <v>115</v>
          </cell>
          <cell r="R19">
            <v>98</v>
          </cell>
          <cell r="S19">
            <v>145</v>
          </cell>
          <cell r="T19">
            <v>179</v>
          </cell>
          <cell r="U19">
            <v>214</v>
          </cell>
          <cell r="V19">
            <v>177</v>
          </cell>
        </row>
        <row r="20">
          <cell r="B20" t="str">
            <v>Poland</v>
          </cell>
          <cell r="C20">
            <v>1974</v>
          </cell>
          <cell r="D20">
            <v>1998</v>
          </cell>
          <cell r="E20">
            <v>1751</v>
          </cell>
          <cell r="F20">
            <v>2094</v>
          </cell>
          <cell r="G20">
            <v>2455</v>
          </cell>
          <cell r="H20">
            <v>1933</v>
          </cell>
          <cell r="I20">
            <v>2056</v>
          </cell>
          <cell r="J20">
            <v>2013</v>
          </cell>
          <cell r="K20">
            <v>2329</v>
          </cell>
          <cell r="L20">
            <v>2129</v>
          </cell>
          <cell r="M20">
            <v>2476</v>
          </cell>
          <cell r="N20">
            <v>2681</v>
          </cell>
          <cell r="O20">
            <v>2990</v>
          </cell>
          <cell r="P20">
            <v>2760</v>
          </cell>
          <cell r="Q20">
            <v>2488</v>
          </cell>
          <cell r="R20">
            <v>2528</v>
          </cell>
          <cell r="S20">
            <v>2568</v>
          </cell>
          <cell r="T20">
            <v>2790</v>
          </cell>
          <cell r="U20">
            <v>2737</v>
          </cell>
          <cell r="V20">
            <v>2589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163</v>
          </cell>
          <cell r="M21">
            <v>379</v>
          </cell>
          <cell r="N21">
            <v>568</v>
          </cell>
          <cell r="O21">
            <v>347</v>
          </cell>
          <cell r="P21">
            <v>595</v>
          </cell>
          <cell r="Q21">
            <v>269</v>
          </cell>
          <cell r="R21">
            <v>30</v>
          </cell>
          <cell r="S21">
            <v>182</v>
          </cell>
          <cell r="T21">
            <v>363</v>
          </cell>
          <cell r="U21">
            <v>323</v>
          </cell>
          <cell r="V21">
            <v>345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46</v>
          </cell>
          <cell r="O22">
            <v>3</v>
          </cell>
          <cell r="P22">
            <v>2</v>
          </cell>
          <cell r="Q22">
            <v>1</v>
          </cell>
          <cell r="R22">
            <v>1</v>
          </cell>
          <cell r="S22">
            <v>110</v>
          </cell>
          <cell r="T22">
            <v>376</v>
          </cell>
          <cell r="U22">
            <v>713</v>
          </cell>
          <cell r="V22">
            <v>985</v>
          </cell>
        </row>
        <row r="23">
          <cell r="B23" t="str">
            <v>Austria</v>
          </cell>
          <cell r="C23">
            <v>839</v>
          </cell>
          <cell r="D23">
            <v>1126</v>
          </cell>
          <cell r="E23">
            <v>961</v>
          </cell>
          <cell r="F23">
            <v>961</v>
          </cell>
          <cell r="G23">
            <v>1055</v>
          </cell>
          <cell r="H23">
            <v>1152</v>
          </cell>
          <cell r="I23">
            <v>1255</v>
          </cell>
          <cell r="J23">
            <v>1590</v>
          </cell>
          <cell r="K23">
            <v>1161</v>
          </cell>
          <cell r="L23">
            <v>1058</v>
          </cell>
          <cell r="M23">
            <v>1332</v>
          </cell>
          <cell r="N23">
            <v>1384</v>
          </cell>
          <cell r="O23">
            <v>935</v>
          </cell>
          <cell r="P23">
            <v>942</v>
          </cell>
          <cell r="Q23">
            <v>1456</v>
          </cell>
          <cell r="R23">
            <v>1518</v>
          </cell>
          <cell r="S23">
            <v>1642</v>
          </cell>
          <cell r="T23">
            <v>1662</v>
          </cell>
          <cell r="U23">
            <v>1590</v>
          </cell>
          <cell r="V23">
            <v>1435</v>
          </cell>
        </row>
        <row r="24">
          <cell r="B24" t="str">
            <v>Belgium</v>
          </cell>
          <cell r="C24">
            <v>1825.7277691107643</v>
          </cell>
          <cell r="D24">
            <v>1767.3921606864274</v>
          </cell>
          <cell r="E24">
            <v>1626.3260530421217</v>
          </cell>
          <cell r="F24">
            <v>1579.3040171606863</v>
          </cell>
          <cell r="G24">
            <v>1939.9241419656785</v>
          </cell>
          <cell r="H24">
            <v>1813</v>
          </cell>
          <cell r="I24">
            <v>2265</v>
          </cell>
          <cell r="J24">
            <v>2688</v>
          </cell>
          <cell r="K24">
            <v>2556</v>
          </cell>
          <cell r="L24">
            <v>1495</v>
          </cell>
          <cell r="M24">
            <v>1479</v>
          </cell>
          <cell r="N24">
            <v>1836</v>
          </cell>
          <cell r="O24">
            <v>1484</v>
          </cell>
          <cell r="P24">
            <v>1284</v>
          </cell>
          <cell r="Q24">
            <v>1390</v>
          </cell>
          <cell r="R24">
            <v>1324</v>
          </cell>
          <cell r="S24">
            <v>1265</v>
          </cell>
          <cell r="T24">
            <v>1400</v>
          </cell>
          <cell r="U24">
            <v>1950</v>
          </cell>
          <cell r="V24">
            <v>1412</v>
          </cell>
        </row>
        <row r="25">
          <cell r="B25" t="str">
            <v>United Kingdom</v>
          </cell>
          <cell r="C25">
            <v>3139</v>
          </cell>
          <cell r="D25">
            <v>2993</v>
          </cell>
          <cell r="E25">
            <v>2786</v>
          </cell>
          <cell r="F25">
            <v>2534</v>
          </cell>
          <cell r="G25">
            <v>2686</v>
          </cell>
          <cell r="H25">
            <v>2619</v>
          </cell>
          <cell r="I25">
            <v>2446</v>
          </cell>
          <cell r="J25">
            <v>2781</v>
          </cell>
          <cell r="K25">
            <v>2706</v>
          </cell>
          <cell r="L25">
            <v>1685</v>
          </cell>
          <cell r="M25">
            <v>2134</v>
          </cell>
          <cell r="N25">
            <v>2040</v>
          </cell>
          <cell r="O25">
            <v>1832</v>
          </cell>
          <cell r="P25">
            <v>1823</v>
          </cell>
          <cell r="Q25">
            <v>1989</v>
          </cell>
          <cell r="R25">
            <v>1865</v>
          </cell>
          <cell r="S25">
            <v>1606</v>
          </cell>
          <cell r="T25">
            <v>1540</v>
          </cell>
          <cell r="U25">
            <v>1610</v>
          </cell>
          <cell r="V25">
            <v>1383</v>
          </cell>
        </row>
        <row r="26">
          <cell r="B26" t="str">
            <v>Netherlands</v>
          </cell>
          <cell r="C26">
            <v>706</v>
          </cell>
          <cell r="D26">
            <v>637</v>
          </cell>
          <cell r="E26">
            <v>643</v>
          </cell>
          <cell r="F26">
            <v>709</v>
          </cell>
          <cell r="G26">
            <v>1049</v>
          </cell>
          <cell r="H26">
            <v>947</v>
          </cell>
          <cell r="I26">
            <v>1136</v>
          </cell>
          <cell r="J26">
            <v>1170</v>
          </cell>
          <cell r="K26">
            <v>1179</v>
          </cell>
          <cell r="L26">
            <v>706</v>
          </cell>
          <cell r="M26">
            <v>804</v>
          </cell>
          <cell r="N26">
            <v>986</v>
          </cell>
          <cell r="O26">
            <v>862</v>
          </cell>
          <cell r="P26">
            <v>666</v>
          </cell>
          <cell r="Q26">
            <v>697</v>
          </cell>
          <cell r="R26">
            <v>738</v>
          </cell>
          <cell r="S26">
            <v>881</v>
          </cell>
          <cell r="T26">
            <v>985</v>
          </cell>
          <cell r="U26">
            <v>1162</v>
          </cell>
          <cell r="V26">
            <v>882</v>
          </cell>
        </row>
        <row r="27">
          <cell r="B27" t="str">
            <v>Australia</v>
          </cell>
          <cell r="C27">
            <v>205</v>
          </cell>
          <cell r="D27">
            <v>294</v>
          </cell>
          <cell r="E27">
            <v>192</v>
          </cell>
          <cell r="F27">
            <v>183</v>
          </cell>
          <cell r="G27">
            <v>164</v>
          </cell>
          <cell r="H27">
            <v>147</v>
          </cell>
          <cell r="I27">
            <v>169</v>
          </cell>
          <cell r="J27">
            <v>173</v>
          </cell>
          <cell r="K27">
            <v>166</v>
          </cell>
          <cell r="L27">
            <v>73</v>
          </cell>
          <cell r="M27">
            <v>82</v>
          </cell>
          <cell r="N27">
            <v>89</v>
          </cell>
          <cell r="O27">
            <v>103</v>
          </cell>
          <cell r="P27">
            <v>99</v>
          </cell>
          <cell r="Q27">
            <v>99</v>
          </cell>
          <cell r="R27">
            <v>128</v>
          </cell>
          <cell r="S27">
            <v>119</v>
          </cell>
          <cell r="T27">
            <v>87</v>
          </cell>
          <cell r="U27">
            <v>110</v>
          </cell>
          <cell r="V27">
            <v>152</v>
          </cell>
        </row>
        <row r="28">
          <cell r="B28" t="str">
            <v>South Africa</v>
          </cell>
          <cell r="C28">
            <v>1352</v>
          </cell>
          <cell r="D28">
            <v>1143</v>
          </cell>
          <cell r="E28">
            <v>1115</v>
          </cell>
          <cell r="F28">
            <v>1216</v>
          </cell>
          <cell r="G28">
            <v>1011</v>
          </cell>
          <cell r="H28">
            <v>1058</v>
          </cell>
          <cell r="I28">
            <v>784</v>
          </cell>
          <cell r="J28">
            <v>755</v>
          </cell>
          <cell r="K28">
            <v>477</v>
          </cell>
          <cell r="L28">
            <v>740</v>
          </cell>
          <cell r="M28">
            <v>810</v>
          </cell>
          <cell r="N28">
            <v>385</v>
          </cell>
          <cell r="O28">
            <v>476</v>
          </cell>
          <cell r="P28">
            <v>492</v>
          </cell>
          <cell r="Q28">
            <v>444</v>
          </cell>
          <cell r="R28">
            <v>494</v>
          </cell>
          <cell r="S28">
            <v>437</v>
          </cell>
          <cell r="T28">
            <v>589</v>
          </cell>
          <cell r="U28">
            <v>698</v>
          </cell>
          <cell r="V28">
            <v>834</v>
          </cell>
        </row>
        <row r="29">
          <cell r="B29" t="str">
            <v>Malaysia</v>
          </cell>
          <cell r="C29">
            <v>583</v>
          </cell>
          <cell r="D29">
            <v>385</v>
          </cell>
          <cell r="E29">
            <v>0</v>
          </cell>
          <cell r="F29">
            <v>572</v>
          </cell>
          <cell r="G29">
            <v>610</v>
          </cell>
          <cell r="H29">
            <v>530</v>
          </cell>
          <cell r="I29">
            <v>555</v>
          </cell>
          <cell r="J29">
            <v>640</v>
          </cell>
          <cell r="K29">
            <v>673</v>
          </cell>
          <cell r="L29">
            <v>758</v>
          </cell>
          <cell r="M29">
            <v>717</v>
          </cell>
          <cell r="N29">
            <v>625</v>
          </cell>
          <cell r="O29">
            <v>493</v>
          </cell>
          <cell r="P29">
            <v>390</v>
          </cell>
          <cell r="Q29">
            <v>387</v>
          </cell>
          <cell r="R29">
            <v>378</v>
          </cell>
          <cell r="S29">
            <v>426</v>
          </cell>
          <cell r="T29">
            <v>431</v>
          </cell>
          <cell r="U29">
            <v>507</v>
          </cell>
          <cell r="V29">
            <v>2060</v>
          </cell>
        </row>
        <row r="30">
          <cell r="B30" t="str">
            <v>Thailand</v>
          </cell>
          <cell r="C30">
            <v>513</v>
          </cell>
          <cell r="D30">
            <v>688</v>
          </cell>
          <cell r="E30">
            <v>491</v>
          </cell>
          <cell r="F30">
            <v>526</v>
          </cell>
          <cell r="G30">
            <v>556</v>
          </cell>
          <cell r="H30">
            <v>458</v>
          </cell>
          <cell r="I30">
            <v>568</v>
          </cell>
          <cell r="J30">
            <v>604</v>
          </cell>
          <cell r="K30">
            <v>651</v>
          </cell>
          <cell r="L30">
            <v>622</v>
          </cell>
          <cell r="M30">
            <v>770</v>
          </cell>
          <cell r="N30">
            <v>875</v>
          </cell>
          <cell r="O30">
            <v>832</v>
          </cell>
          <cell r="P30">
            <v>889</v>
          </cell>
          <cell r="Q30">
            <v>872</v>
          </cell>
          <cell r="R30">
            <v>768</v>
          </cell>
          <cell r="S30">
            <v>771</v>
          </cell>
          <cell r="T30">
            <v>790</v>
          </cell>
          <cell r="U30">
            <v>870</v>
          </cell>
          <cell r="V30">
            <v>789</v>
          </cell>
        </row>
        <row r="31">
          <cell r="B31" t="str">
            <v>Sweden</v>
          </cell>
          <cell r="C31">
            <v>882</v>
          </cell>
          <cell r="D31">
            <v>853</v>
          </cell>
          <cell r="E31">
            <v>749</v>
          </cell>
          <cell r="F31">
            <v>781</v>
          </cell>
          <cell r="G31">
            <v>828</v>
          </cell>
          <cell r="H31">
            <v>756</v>
          </cell>
          <cell r="I31">
            <v>802</v>
          </cell>
          <cell r="J31">
            <v>843</v>
          </cell>
          <cell r="K31">
            <v>775</v>
          </cell>
          <cell r="L31">
            <v>384</v>
          </cell>
          <cell r="M31">
            <v>577</v>
          </cell>
          <cell r="N31">
            <v>642</v>
          </cell>
          <cell r="O31">
            <v>569</v>
          </cell>
          <cell r="P31">
            <v>492</v>
          </cell>
          <cell r="Q31">
            <v>511</v>
          </cell>
          <cell r="R31">
            <v>486</v>
          </cell>
          <cell r="S31">
            <v>499</v>
          </cell>
          <cell r="T31">
            <v>551</v>
          </cell>
          <cell r="U31">
            <v>489</v>
          </cell>
          <cell r="V31">
            <v>445</v>
          </cell>
        </row>
        <row r="32">
          <cell r="B32" t="str">
            <v>World</v>
          </cell>
        </row>
      </sheetData>
      <sheetData sheetId="31">
        <row r="2">
          <cell r="B2" t="str">
            <v>China</v>
          </cell>
          <cell r="C2">
            <v>1184</v>
          </cell>
          <cell r="D2">
            <v>1501</v>
          </cell>
          <cell r="E2">
            <v>1923</v>
          </cell>
          <cell r="F2">
            <v>2769</v>
          </cell>
          <cell r="G2">
            <v>2848</v>
          </cell>
          <cell r="H2">
            <v>2263</v>
          </cell>
          <cell r="I2">
            <v>1963</v>
          </cell>
          <cell r="J2">
            <v>1644</v>
          </cell>
          <cell r="K2">
            <v>1489</v>
          </cell>
          <cell r="L2">
            <v>1666</v>
          </cell>
          <cell r="M2">
            <v>1965</v>
          </cell>
          <cell r="N2">
            <v>1812</v>
          </cell>
          <cell r="O2">
            <v>1531</v>
          </cell>
          <cell r="P2">
            <v>1723</v>
          </cell>
          <cell r="Q2">
            <v>1835</v>
          </cell>
          <cell r="R2">
            <v>1593</v>
          </cell>
          <cell r="S2">
            <v>1699</v>
          </cell>
          <cell r="T2">
            <v>1789</v>
          </cell>
          <cell r="U2">
            <v>1612</v>
          </cell>
          <cell r="V2">
            <v>1617</v>
          </cell>
        </row>
        <row r="3">
          <cell r="B3" t="str">
            <v>India</v>
          </cell>
          <cell r="C3">
            <v>97</v>
          </cell>
          <cell r="D3">
            <v>95</v>
          </cell>
          <cell r="E3">
            <v>139</v>
          </cell>
          <cell r="F3">
            <v>103</v>
          </cell>
          <cell r="G3">
            <v>0</v>
          </cell>
          <cell r="H3">
            <v>570</v>
          </cell>
          <cell r="I3">
            <v>0</v>
          </cell>
          <cell r="J3">
            <v>730</v>
          </cell>
          <cell r="K3">
            <v>714</v>
          </cell>
          <cell r="L3">
            <v>668</v>
          </cell>
          <cell r="M3">
            <v>1008</v>
          </cell>
          <cell r="N3">
            <v>904</v>
          </cell>
          <cell r="O3">
            <v>963</v>
          </cell>
          <cell r="P3">
            <v>881</v>
          </cell>
          <cell r="Q3">
            <v>1626</v>
          </cell>
          <cell r="R3">
            <v>2015</v>
          </cell>
          <cell r="S3">
            <v>1423</v>
          </cell>
          <cell r="T3">
            <v>1062</v>
          </cell>
          <cell r="U3">
            <v>1198</v>
          </cell>
          <cell r="V3">
            <v>1112</v>
          </cell>
        </row>
        <row r="4">
          <cell r="B4" t="str">
            <v>Japan</v>
          </cell>
          <cell r="C4">
            <v>327</v>
          </cell>
          <cell r="D4">
            <v>321</v>
          </cell>
          <cell r="E4">
            <v>227</v>
          </cell>
          <cell r="F4">
            <v>365</v>
          </cell>
          <cell r="G4">
            <v>506</v>
          </cell>
          <cell r="H4">
            <v>781</v>
          </cell>
          <cell r="I4">
            <v>757</v>
          </cell>
          <cell r="J4">
            <v>656</v>
          </cell>
          <cell r="K4">
            <v>639</v>
          </cell>
          <cell r="L4">
            <v>587</v>
          </cell>
          <cell r="M4">
            <v>742</v>
          </cell>
          <cell r="N4">
            <v>909</v>
          </cell>
          <cell r="O4">
            <v>979</v>
          </cell>
          <cell r="P4">
            <v>963</v>
          </cell>
          <cell r="Q4">
            <v>1154</v>
          </cell>
          <cell r="R4">
            <v>970</v>
          </cell>
          <cell r="S4">
            <v>988</v>
          </cell>
          <cell r="T4">
            <v>1002</v>
          </cell>
          <cell r="U4">
            <v>1016</v>
          </cell>
          <cell r="V4">
            <v>1111</v>
          </cell>
        </row>
        <row r="5">
          <cell r="B5" t="str">
            <v>United States</v>
          </cell>
          <cell r="C5">
            <v>9866</v>
          </cell>
          <cell r="D5">
            <v>8419</v>
          </cell>
          <cell r="E5">
            <v>8370</v>
          </cell>
          <cell r="F5">
            <v>6605</v>
          </cell>
          <cell r="G5">
            <v>9040</v>
          </cell>
          <cell r="H5">
            <v>7832</v>
          </cell>
          <cell r="I5">
            <v>9719</v>
          </cell>
          <cell r="J5">
            <v>6455</v>
          </cell>
          <cell r="K5">
            <v>4631</v>
          </cell>
          <cell r="L5">
            <v>3195</v>
          </cell>
          <cell r="M5">
            <v>4569</v>
          </cell>
          <cell r="N5">
            <v>4568</v>
          </cell>
          <cell r="O5">
            <v>4979</v>
          </cell>
          <cell r="P5">
            <v>5418</v>
          </cell>
          <cell r="Q5">
            <v>7147</v>
          </cell>
          <cell r="R5">
            <v>7567</v>
          </cell>
          <cell r="S5">
            <v>7238</v>
          </cell>
          <cell r="T5">
            <v>6864</v>
          </cell>
          <cell r="U5">
            <v>5370</v>
          </cell>
          <cell r="V5">
            <v>4694</v>
          </cell>
        </row>
        <row r="6">
          <cell r="B6" t="str">
            <v>Russia</v>
          </cell>
          <cell r="C6">
            <v>883</v>
          </cell>
          <cell r="D6">
            <v>720</v>
          </cell>
          <cell r="E6">
            <v>450</v>
          </cell>
          <cell r="F6">
            <v>629</v>
          </cell>
          <cell r="G6">
            <v>1176</v>
          </cell>
          <cell r="H6">
            <v>1279</v>
          </cell>
          <cell r="I6">
            <v>1509</v>
          </cell>
          <cell r="J6">
            <v>2392</v>
          </cell>
          <cell r="K6">
            <v>1599</v>
          </cell>
          <cell r="L6">
            <v>837</v>
          </cell>
          <cell r="M6">
            <v>1365</v>
          </cell>
          <cell r="N6">
            <v>2094</v>
          </cell>
          <cell r="O6">
            <v>2611</v>
          </cell>
          <cell r="P6">
            <v>2768</v>
          </cell>
          <cell r="Q6">
            <v>2270</v>
          </cell>
          <cell r="R6">
            <v>1232</v>
          </cell>
          <cell r="S6">
            <v>1081</v>
          </cell>
          <cell r="T6">
            <v>1700</v>
          </cell>
          <cell r="U6">
            <v>1763</v>
          </cell>
          <cell r="V6">
            <v>1573</v>
          </cell>
        </row>
        <row r="7">
          <cell r="B7" t="str">
            <v>South Korea</v>
          </cell>
          <cell r="C7">
            <v>1420</v>
          </cell>
          <cell r="D7">
            <v>1381</v>
          </cell>
          <cell r="E7">
            <v>2450</v>
          </cell>
          <cell r="F7">
            <v>3104</v>
          </cell>
          <cell r="G7">
            <v>2911</v>
          </cell>
          <cell r="H7">
            <v>3381</v>
          </cell>
          <cell r="I7">
            <v>4592</v>
          </cell>
          <cell r="J7">
            <v>5424</v>
          </cell>
          <cell r="K7">
            <v>5472</v>
          </cell>
          <cell r="L7">
            <v>2962</v>
          </cell>
          <cell r="M7">
            <v>4310</v>
          </cell>
          <cell r="N7">
            <v>4492</v>
          </cell>
          <cell r="O7">
            <v>4685</v>
          </cell>
          <cell r="P7">
            <v>4854</v>
          </cell>
          <cell r="Q7">
            <v>5489</v>
          </cell>
          <cell r="R7">
            <v>6042</v>
          </cell>
          <cell r="S7">
            <v>6170</v>
          </cell>
          <cell r="T7">
            <v>5230</v>
          </cell>
          <cell r="U7">
            <v>3592</v>
          </cell>
          <cell r="V7">
            <v>4070</v>
          </cell>
        </row>
        <row r="8">
          <cell r="B8" t="str">
            <v>Germany</v>
          </cell>
          <cell r="C8">
            <v>6483</v>
          </cell>
          <cell r="D8">
            <v>6059</v>
          </cell>
          <cell r="E8">
            <v>5614</v>
          </cell>
          <cell r="F8">
            <v>5783</v>
          </cell>
          <cell r="G8">
            <v>5798</v>
          </cell>
          <cell r="H8">
            <v>5915</v>
          </cell>
          <cell r="I8">
            <v>6962</v>
          </cell>
          <cell r="J8">
            <v>7371</v>
          </cell>
          <cell r="K8">
            <v>7366</v>
          </cell>
          <cell r="L8">
            <v>5018</v>
          </cell>
          <cell r="M8">
            <v>6467</v>
          </cell>
          <cell r="N8">
            <v>6915</v>
          </cell>
          <cell r="O8">
            <v>6265</v>
          </cell>
          <cell r="P8">
            <v>6088</v>
          </cell>
          <cell r="Q8">
            <v>6896</v>
          </cell>
          <cell r="R8">
            <v>6941</v>
          </cell>
          <cell r="S8">
            <v>7435</v>
          </cell>
          <cell r="T8">
            <v>7454</v>
          </cell>
          <cell r="U8">
            <v>7600</v>
          </cell>
          <cell r="V8">
            <v>6492</v>
          </cell>
        </row>
        <row r="9">
          <cell r="B9" t="str">
            <v>Türkiye</v>
          </cell>
          <cell r="C9">
            <v>575</v>
          </cell>
          <cell r="D9">
            <v>321</v>
          </cell>
          <cell r="E9">
            <v>541</v>
          </cell>
          <cell r="F9">
            <v>653</v>
          </cell>
          <cell r="G9">
            <v>867</v>
          </cell>
          <cell r="H9">
            <v>917</v>
          </cell>
          <cell r="I9">
            <v>1006</v>
          </cell>
          <cell r="J9">
            <v>298</v>
          </cell>
          <cell r="K9">
            <v>984</v>
          </cell>
          <cell r="L9">
            <v>766</v>
          </cell>
          <cell r="M9">
            <v>1184</v>
          </cell>
          <cell r="N9">
            <v>1347</v>
          </cell>
          <cell r="O9">
            <v>1301</v>
          </cell>
          <cell r="P9">
            <v>1456</v>
          </cell>
          <cell r="Q9">
            <v>1443</v>
          </cell>
          <cell r="R9">
            <v>1558</v>
          </cell>
          <cell r="S9">
            <v>1662</v>
          </cell>
          <cell r="T9">
            <v>1440</v>
          </cell>
          <cell r="U9">
            <v>1298</v>
          </cell>
          <cell r="V9">
            <v>1076</v>
          </cell>
        </row>
        <row r="10">
          <cell r="B10" t="str">
            <v>Brazil</v>
          </cell>
          <cell r="C10">
            <v>245</v>
          </cell>
          <cell r="D10">
            <v>295</v>
          </cell>
          <cell r="E10">
            <v>175</v>
          </cell>
          <cell r="F10">
            <v>163</v>
          </cell>
          <cell r="G10">
            <v>237</v>
          </cell>
          <cell r="H10">
            <v>308</v>
          </cell>
          <cell r="I10">
            <v>430</v>
          </cell>
          <cell r="J10">
            <v>321</v>
          </cell>
          <cell r="K10">
            <v>480</v>
          </cell>
          <cell r="L10">
            <v>568</v>
          </cell>
          <cell r="M10">
            <v>1440</v>
          </cell>
          <cell r="N10">
            <v>1046</v>
          </cell>
          <cell r="O10">
            <v>1298</v>
          </cell>
          <cell r="P10">
            <v>1329</v>
          </cell>
          <cell r="Q10">
            <v>1358</v>
          </cell>
          <cell r="R10">
            <v>1072</v>
          </cell>
          <cell r="S10">
            <v>580</v>
          </cell>
          <cell r="T10">
            <v>550</v>
          </cell>
          <cell r="U10">
            <v>553</v>
          </cell>
          <cell r="V10">
            <v>599</v>
          </cell>
        </row>
        <row r="11">
          <cell r="B11" t="str">
            <v>Iran</v>
          </cell>
          <cell r="C11">
            <v>1035</v>
          </cell>
          <cell r="D11">
            <v>1434</v>
          </cell>
          <cell r="E11">
            <v>1351</v>
          </cell>
          <cell r="F11">
            <v>2472</v>
          </cell>
          <cell r="G11">
            <v>1880</v>
          </cell>
          <cell r="H11">
            <v>1734</v>
          </cell>
          <cell r="I11">
            <v>1378</v>
          </cell>
          <cell r="J11">
            <v>1301</v>
          </cell>
          <cell r="K11">
            <v>1725</v>
          </cell>
          <cell r="L11">
            <v>2117</v>
          </cell>
          <cell r="M11">
            <v>1875</v>
          </cell>
          <cell r="N11">
            <v>1633</v>
          </cell>
          <cell r="O11">
            <v>650</v>
          </cell>
          <cell r="P11">
            <v>679</v>
          </cell>
          <cell r="Q11">
            <v>829</v>
          </cell>
          <cell r="R11">
            <v>592</v>
          </cell>
          <cell r="S11">
            <v>551</v>
          </cell>
          <cell r="T11">
            <v>452</v>
          </cell>
          <cell r="U11">
            <v>193</v>
          </cell>
          <cell r="V11">
            <v>58</v>
          </cell>
        </row>
        <row r="12">
          <cell r="B12" t="str">
            <v>Italy</v>
          </cell>
          <cell r="C12">
            <v>2407</v>
          </cell>
          <cell r="D12">
            <v>2426</v>
          </cell>
          <cell r="E12">
            <v>2529</v>
          </cell>
          <cell r="F12">
            <v>2937</v>
          </cell>
          <cell r="G12">
            <v>3278</v>
          </cell>
          <cell r="H12">
            <v>3112</v>
          </cell>
          <cell r="I12">
            <v>3685</v>
          </cell>
          <cell r="J12">
            <v>4204</v>
          </cell>
          <cell r="K12">
            <v>3240</v>
          </cell>
          <cell r="L12">
            <v>1887</v>
          </cell>
          <cell r="M12">
            <v>2540</v>
          </cell>
          <cell r="N12">
            <v>2791</v>
          </cell>
          <cell r="O12">
            <v>2124</v>
          </cell>
          <cell r="P12">
            <v>2187</v>
          </cell>
          <cell r="Q12">
            <v>2381</v>
          </cell>
          <cell r="R12">
            <v>2717</v>
          </cell>
          <cell r="S12">
            <v>2679</v>
          </cell>
          <cell r="T12">
            <v>2898</v>
          </cell>
          <cell r="U12">
            <v>3274</v>
          </cell>
          <cell r="V12">
            <v>2598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171</v>
          </cell>
          <cell r="G13">
            <v>0</v>
          </cell>
          <cell r="H13">
            <v>217</v>
          </cell>
          <cell r="I13">
            <v>358</v>
          </cell>
          <cell r="J13">
            <v>428</v>
          </cell>
          <cell r="K13">
            <v>491</v>
          </cell>
          <cell r="L13">
            <v>218</v>
          </cell>
          <cell r="M13">
            <v>402</v>
          </cell>
          <cell r="N13">
            <v>447</v>
          </cell>
          <cell r="O13">
            <v>417</v>
          </cell>
          <cell r="P13">
            <v>371</v>
          </cell>
          <cell r="Q13">
            <v>284</v>
          </cell>
          <cell r="R13">
            <v>207</v>
          </cell>
          <cell r="S13">
            <v>312</v>
          </cell>
          <cell r="T13">
            <v>480</v>
          </cell>
          <cell r="U13">
            <v>590</v>
          </cell>
          <cell r="V13">
            <v>521</v>
          </cell>
        </row>
        <row r="14">
          <cell r="B14" t="str">
            <v>Mexico</v>
          </cell>
          <cell r="C14">
            <v>1476</v>
          </cell>
          <cell r="D14">
            <v>1314</v>
          </cell>
          <cell r="E14">
            <v>1288</v>
          </cell>
          <cell r="F14">
            <v>1300</v>
          </cell>
          <cell r="G14">
            <v>1587</v>
          </cell>
          <cell r="H14">
            <v>1288</v>
          </cell>
          <cell r="I14">
            <v>1672</v>
          </cell>
          <cell r="J14">
            <v>1498</v>
          </cell>
          <cell r="K14">
            <v>1275</v>
          </cell>
          <cell r="L14">
            <v>851</v>
          </cell>
          <cell r="M14">
            <v>1152</v>
          </cell>
          <cell r="N14">
            <v>1465</v>
          </cell>
          <cell r="O14">
            <v>1647</v>
          </cell>
          <cell r="P14">
            <v>1524</v>
          </cell>
          <cell r="Q14">
            <v>1572</v>
          </cell>
          <cell r="R14">
            <v>1815</v>
          </cell>
          <cell r="S14">
            <v>1615</v>
          </cell>
          <cell r="T14">
            <v>1803</v>
          </cell>
          <cell r="U14">
            <v>1509</v>
          </cell>
          <cell r="V14">
            <v>1431</v>
          </cell>
        </row>
        <row r="15">
          <cell r="B15" t="str">
            <v>Vietnam</v>
          </cell>
          <cell r="C15">
            <v>178</v>
          </cell>
          <cell r="D15">
            <v>209</v>
          </cell>
          <cell r="E15">
            <v>233</v>
          </cell>
          <cell r="F15">
            <v>0</v>
          </cell>
          <cell r="G15">
            <v>315</v>
          </cell>
          <cell r="H15">
            <v>171</v>
          </cell>
          <cell r="I15">
            <v>317</v>
          </cell>
          <cell r="J15">
            <v>0</v>
          </cell>
          <cell r="K15">
            <v>3861</v>
          </cell>
          <cell r="L15">
            <v>1234</v>
          </cell>
          <cell r="M15">
            <v>1248</v>
          </cell>
          <cell r="N15">
            <v>1142</v>
          </cell>
          <cell r="O15">
            <v>1271</v>
          </cell>
          <cell r="P15">
            <v>1733</v>
          </cell>
          <cell r="Q15">
            <v>2485</v>
          </cell>
          <cell r="R15">
            <v>4130</v>
          </cell>
          <cell r="S15">
            <v>3798</v>
          </cell>
          <cell r="T15">
            <v>1858</v>
          </cell>
          <cell r="U15">
            <v>1718</v>
          </cell>
          <cell r="V15">
            <v>1956</v>
          </cell>
        </row>
        <row r="16">
          <cell r="B16" t="str">
            <v>France</v>
          </cell>
          <cell r="C16">
            <v>4371</v>
          </cell>
          <cell r="D16">
            <v>3965</v>
          </cell>
          <cell r="E16">
            <v>3761</v>
          </cell>
          <cell r="F16">
            <v>3554</v>
          </cell>
          <cell r="G16">
            <v>3893</v>
          </cell>
          <cell r="H16">
            <v>3502</v>
          </cell>
          <cell r="I16">
            <v>3973</v>
          </cell>
          <cell r="J16">
            <v>4202</v>
          </cell>
          <cell r="K16">
            <v>4119</v>
          </cell>
          <cell r="L16">
            <v>2790</v>
          </cell>
          <cell r="M16">
            <v>3193</v>
          </cell>
          <cell r="N16">
            <v>3272</v>
          </cell>
          <cell r="O16">
            <v>3028</v>
          </cell>
          <cell r="P16">
            <v>2964</v>
          </cell>
          <cell r="Q16">
            <v>2973</v>
          </cell>
          <cell r="R16">
            <v>2876</v>
          </cell>
          <cell r="S16">
            <v>3086</v>
          </cell>
          <cell r="T16">
            <v>3344</v>
          </cell>
          <cell r="U16">
            <v>3455</v>
          </cell>
          <cell r="V16">
            <v>3403</v>
          </cell>
        </row>
        <row r="17">
          <cell r="B17" t="str">
            <v>Spain</v>
          </cell>
          <cell r="C17">
            <v>2213</v>
          </cell>
          <cell r="D17">
            <v>2175</v>
          </cell>
          <cell r="E17">
            <v>2232</v>
          </cell>
          <cell r="F17">
            <v>2343</v>
          </cell>
          <cell r="G17">
            <v>2475</v>
          </cell>
          <cell r="H17">
            <v>2778</v>
          </cell>
          <cell r="I17">
            <v>3751</v>
          </cell>
          <cell r="J17">
            <v>3892</v>
          </cell>
          <cell r="K17">
            <v>2065</v>
          </cell>
          <cell r="L17">
            <v>1301</v>
          </cell>
          <cell r="M17">
            <v>1212</v>
          </cell>
          <cell r="N17">
            <v>1221</v>
          </cell>
          <cell r="O17">
            <v>959</v>
          </cell>
          <cell r="P17">
            <v>953</v>
          </cell>
          <cell r="Q17">
            <v>1055</v>
          </cell>
          <cell r="R17">
            <v>1143</v>
          </cell>
          <cell r="S17">
            <v>1174</v>
          </cell>
          <cell r="T17">
            <v>1308</v>
          </cell>
          <cell r="U17">
            <v>1583</v>
          </cell>
          <cell r="V17">
            <v>1439</v>
          </cell>
        </row>
        <row r="18">
          <cell r="B18" t="str">
            <v>Canada</v>
          </cell>
          <cell r="C18">
            <v>2798</v>
          </cell>
          <cell r="D18">
            <v>2185</v>
          </cell>
          <cell r="E18">
            <v>2362</v>
          </cell>
          <cell r="F18">
            <v>2196</v>
          </cell>
          <cell r="G18">
            <v>2765</v>
          </cell>
          <cell r="H18">
            <v>2818</v>
          </cell>
          <cell r="I18">
            <v>3163</v>
          </cell>
          <cell r="J18">
            <v>2545</v>
          </cell>
          <cell r="K18">
            <v>2273</v>
          </cell>
          <cell r="L18">
            <v>1791</v>
          </cell>
          <cell r="M18">
            <v>2605</v>
          </cell>
          <cell r="N18">
            <v>2660</v>
          </cell>
          <cell r="O18">
            <v>3074</v>
          </cell>
          <cell r="P18">
            <v>2672</v>
          </cell>
          <cell r="Q18">
            <v>3021</v>
          </cell>
          <cell r="R18">
            <v>2539</v>
          </cell>
          <cell r="S18">
            <v>2589</v>
          </cell>
          <cell r="T18">
            <v>2758</v>
          </cell>
          <cell r="U18">
            <v>2824</v>
          </cell>
          <cell r="V18">
            <v>2334</v>
          </cell>
        </row>
        <row r="19">
          <cell r="B19" t="str">
            <v>Indonesia</v>
          </cell>
          <cell r="C19">
            <v>362</v>
          </cell>
          <cell r="D19">
            <v>325</v>
          </cell>
          <cell r="E19">
            <v>370</v>
          </cell>
          <cell r="F19">
            <v>0</v>
          </cell>
          <cell r="G19">
            <v>568</v>
          </cell>
          <cell r="H19">
            <v>782</v>
          </cell>
          <cell r="I19">
            <v>640</v>
          </cell>
          <cell r="J19">
            <v>848</v>
          </cell>
          <cell r="K19">
            <v>1195</v>
          </cell>
          <cell r="L19">
            <v>763</v>
          </cell>
          <cell r="M19">
            <v>1128</v>
          </cell>
          <cell r="N19">
            <v>1251</v>
          </cell>
          <cell r="O19">
            <v>1824</v>
          </cell>
          <cell r="P19">
            <v>2099</v>
          </cell>
          <cell r="Q19">
            <v>1907</v>
          </cell>
          <cell r="R19">
            <v>1775</v>
          </cell>
          <cell r="S19">
            <v>1798</v>
          </cell>
          <cell r="T19">
            <v>1564</v>
          </cell>
          <cell r="U19">
            <v>1839</v>
          </cell>
          <cell r="V19">
            <v>1837</v>
          </cell>
        </row>
        <row r="20">
          <cell r="B20" t="str">
            <v>Poland</v>
          </cell>
          <cell r="C20">
            <v>493</v>
          </cell>
          <cell r="D20">
            <v>664</v>
          </cell>
          <cell r="E20">
            <v>711</v>
          </cell>
          <cell r="F20">
            <v>642</v>
          </cell>
          <cell r="G20">
            <v>691</v>
          </cell>
          <cell r="H20">
            <v>1073</v>
          </cell>
          <cell r="I20">
            <v>1414</v>
          </cell>
          <cell r="J20">
            <v>2071</v>
          </cell>
          <cell r="K20">
            <v>1827</v>
          </cell>
          <cell r="L20">
            <v>982</v>
          </cell>
          <cell r="M20">
            <v>1311</v>
          </cell>
          <cell r="N20">
            <v>1554</v>
          </cell>
          <cell r="O20">
            <v>1493</v>
          </cell>
          <cell r="P20">
            <v>1674</v>
          </cell>
          <cell r="Q20">
            <v>2183</v>
          </cell>
          <cell r="R20">
            <v>2129</v>
          </cell>
          <cell r="S20">
            <v>2148</v>
          </cell>
          <cell r="T20">
            <v>2384</v>
          </cell>
          <cell r="U20">
            <v>2844</v>
          </cell>
          <cell r="V20">
            <v>2476</v>
          </cell>
        </row>
        <row r="21">
          <cell r="B21" t="str">
            <v>Egypt</v>
          </cell>
          <cell r="C21">
            <v>220</v>
          </cell>
          <cell r="D21">
            <v>82</v>
          </cell>
          <cell r="E21">
            <v>117</v>
          </cell>
          <cell r="F21">
            <v>113</v>
          </cell>
          <cell r="G21">
            <v>105</v>
          </cell>
          <cell r="H21">
            <v>159</v>
          </cell>
          <cell r="I21">
            <v>181</v>
          </cell>
          <cell r="J21">
            <v>170</v>
          </cell>
          <cell r="K21">
            <v>330</v>
          </cell>
          <cell r="L21">
            <v>3089</v>
          </cell>
          <cell r="M21">
            <v>1015</v>
          </cell>
          <cell r="N21">
            <v>584</v>
          </cell>
          <cell r="O21">
            <v>784</v>
          </cell>
          <cell r="P21">
            <v>446</v>
          </cell>
          <cell r="Q21">
            <v>1533</v>
          </cell>
          <cell r="R21">
            <v>2538</v>
          </cell>
          <cell r="S21">
            <v>2761</v>
          </cell>
          <cell r="T21">
            <v>552</v>
          </cell>
          <cell r="U21">
            <v>35</v>
          </cell>
          <cell r="V21">
            <v>31</v>
          </cell>
        </row>
        <row r="22">
          <cell r="B22" t="str">
            <v>Saudi Arabia</v>
          </cell>
          <cell r="C22">
            <v>343</v>
          </cell>
          <cell r="D22">
            <v>320</v>
          </cell>
          <cell r="E22">
            <v>471</v>
          </cell>
          <cell r="F22">
            <v>473</v>
          </cell>
          <cell r="G22">
            <v>634</v>
          </cell>
          <cell r="H22">
            <v>528</v>
          </cell>
          <cell r="I22">
            <v>716</v>
          </cell>
          <cell r="J22">
            <v>1140</v>
          </cell>
          <cell r="K22">
            <v>1487</v>
          </cell>
          <cell r="L22">
            <v>1116</v>
          </cell>
          <cell r="M22">
            <v>1376</v>
          </cell>
          <cell r="N22">
            <v>1553</v>
          </cell>
          <cell r="O22">
            <v>2147</v>
          </cell>
          <cell r="P22">
            <v>1604</v>
          </cell>
          <cell r="Q22">
            <v>1531</v>
          </cell>
          <cell r="R22">
            <v>2092</v>
          </cell>
          <cell r="S22">
            <v>2422</v>
          </cell>
          <cell r="T22">
            <v>1132</v>
          </cell>
          <cell r="U22">
            <v>748</v>
          </cell>
          <cell r="V22">
            <v>1781</v>
          </cell>
        </row>
        <row r="23">
          <cell r="B23" t="str">
            <v>Austria</v>
          </cell>
          <cell r="C23">
            <v>865</v>
          </cell>
          <cell r="D23">
            <v>957</v>
          </cell>
          <cell r="E23">
            <v>877</v>
          </cell>
          <cell r="F23">
            <v>987</v>
          </cell>
          <cell r="G23">
            <v>1113</v>
          </cell>
          <cell r="H23">
            <v>1094</v>
          </cell>
          <cell r="I23">
            <v>1303</v>
          </cell>
          <cell r="J23">
            <v>1355</v>
          </cell>
          <cell r="K23">
            <v>1450</v>
          </cell>
          <cell r="L23">
            <v>1009</v>
          </cell>
          <cell r="M23">
            <v>993</v>
          </cell>
          <cell r="N23">
            <v>1164</v>
          </cell>
          <cell r="O23">
            <v>1248</v>
          </cell>
          <cell r="P23">
            <v>1043</v>
          </cell>
          <cell r="Q23">
            <v>1243</v>
          </cell>
          <cell r="R23">
            <v>1252</v>
          </cell>
          <cell r="S23">
            <v>1312</v>
          </cell>
          <cell r="T23">
            <v>1395</v>
          </cell>
          <cell r="U23">
            <v>1594</v>
          </cell>
          <cell r="V23">
            <v>1520</v>
          </cell>
        </row>
        <row r="24">
          <cell r="B24" t="str">
            <v>Belgium</v>
          </cell>
          <cell r="C24">
            <v>2274.8966876971608</v>
          </cell>
          <cell r="D24">
            <v>2100.9392744479496</v>
          </cell>
          <cell r="E24">
            <v>2054.3115141955836</v>
          </cell>
          <cell r="F24">
            <v>2020.23738170347</v>
          </cell>
          <cell r="G24">
            <v>2477.5481072555203</v>
          </cell>
          <cell r="H24">
            <v>2274</v>
          </cell>
          <cell r="I24">
            <v>2322</v>
          </cell>
          <cell r="J24">
            <v>2978</v>
          </cell>
          <cell r="K24">
            <v>2815</v>
          </cell>
          <cell r="L24">
            <v>1679</v>
          </cell>
          <cell r="M24">
            <v>1792</v>
          </cell>
          <cell r="N24">
            <v>2034</v>
          </cell>
          <cell r="O24">
            <v>1579</v>
          </cell>
          <cell r="P24">
            <v>1435</v>
          </cell>
          <cell r="Q24">
            <v>1576</v>
          </cell>
          <cell r="R24">
            <v>1534</v>
          </cell>
          <cell r="S24">
            <v>1790</v>
          </cell>
          <cell r="T24">
            <v>1833</v>
          </cell>
          <cell r="U24">
            <v>2287</v>
          </cell>
          <cell r="V24">
            <v>1921</v>
          </cell>
        </row>
        <row r="25">
          <cell r="B25" t="str">
            <v>United Kingdom</v>
          </cell>
          <cell r="C25">
            <v>2101</v>
          </cell>
          <cell r="D25">
            <v>2069</v>
          </cell>
          <cell r="E25">
            <v>2165</v>
          </cell>
          <cell r="F25">
            <v>2357</v>
          </cell>
          <cell r="G25">
            <v>2245</v>
          </cell>
          <cell r="H25">
            <v>2080</v>
          </cell>
          <cell r="I25">
            <v>2273</v>
          </cell>
          <cell r="J25">
            <v>2563</v>
          </cell>
          <cell r="K25">
            <v>2239</v>
          </cell>
          <cell r="L25">
            <v>1058</v>
          </cell>
          <cell r="M25">
            <v>1527</v>
          </cell>
          <cell r="N25">
            <v>1696</v>
          </cell>
          <cell r="O25">
            <v>1772</v>
          </cell>
          <cell r="P25">
            <v>1895</v>
          </cell>
          <cell r="Q25">
            <v>2313</v>
          </cell>
          <cell r="R25">
            <v>2189</v>
          </cell>
          <cell r="S25">
            <v>2055</v>
          </cell>
          <cell r="T25">
            <v>2132</v>
          </cell>
          <cell r="U25">
            <v>2216</v>
          </cell>
          <cell r="V25">
            <v>2106</v>
          </cell>
        </row>
        <row r="26">
          <cell r="B26" t="str">
            <v>Netherlands</v>
          </cell>
          <cell r="C26">
            <v>2297</v>
          </cell>
          <cell r="D26">
            <v>2367</v>
          </cell>
          <cell r="E26">
            <v>2173</v>
          </cell>
          <cell r="F26">
            <v>2158</v>
          </cell>
          <cell r="G26">
            <v>2501</v>
          </cell>
          <cell r="H26">
            <v>2552</v>
          </cell>
          <cell r="I26">
            <v>2957</v>
          </cell>
          <cell r="J26">
            <v>2996</v>
          </cell>
          <cell r="K26">
            <v>2875</v>
          </cell>
          <cell r="L26">
            <v>2039</v>
          </cell>
          <cell r="M26">
            <v>2505</v>
          </cell>
          <cell r="N26">
            <v>2946</v>
          </cell>
          <cell r="O26">
            <v>2594</v>
          </cell>
          <cell r="P26">
            <v>2024</v>
          </cell>
          <cell r="Q26">
            <v>2271</v>
          </cell>
          <cell r="R26">
            <v>2096</v>
          </cell>
          <cell r="S26">
            <v>3047</v>
          </cell>
          <cell r="T26">
            <v>3232</v>
          </cell>
          <cell r="U26">
            <v>3925</v>
          </cell>
          <cell r="V26">
            <v>3570</v>
          </cell>
        </row>
        <row r="27">
          <cell r="B27" t="str">
            <v>Australia</v>
          </cell>
          <cell r="C27">
            <v>307</v>
          </cell>
          <cell r="D27">
            <v>328</v>
          </cell>
          <cell r="E27">
            <v>435</v>
          </cell>
          <cell r="F27">
            <v>479</v>
          </cell>
          <cell r="G27">
            <v>642</v>
          </cell>
          <cell r="H27">
            <v>747</v>
          </cell>
          <cell r="I27">
            <v>735</v>
          </cell>
          <cell r="J27">
            <v>848</v>
          </cell>
          <cell r="K27">
            <v>877</v>
          </cell>
          <cell r="L27">
            <v>624</v>
          </cell>
          <cell r="M27">
            <v>856</v>
          </cell>
          <cell r="N27">
            <v>833</v>
          </cell>
          <cell r="O27">
            <v>848</v>
          </cell>
          <cell r="P27">
            <v>730</v>
          </cell>
          <cell r="Q27">
            <v>855</v>
          </cell>
          <cell r="R27">
            <v>806</v>
          </cell>
          <cell r="S27">
            <v>914</v>
          </cell>
          <cell r="T27">
            <v>1126</v>
          </cell>
          <cell r="U27">
            <v>1077</v>
          </cell>
          <cell r="V27">
            <v>785</v>
          </cell>
        </row>
        <row r="28">
          <cell r="B28" t="str">
            <v>South Africa</v>
          </cell>
          <cell r="C28">
            <v>66</v>
          </cell>
          <cell r="D28">
            <v>53</v>
          </cell>
          <cell r="E28">
            <v>57</v>
          </cell>
          <cell r="F28">
            <v>60</v>
          </cell>
          <cell r="G28">
            <v>73</v>
          </cell>
          <cell r="H28">
            <v>109</v>
          </cell>
          <cell r="I28">
            <v>175</v>
          </cell>
          <cell r="J28">
            <v>140</v>
          </cell>
          <cell r="K28">
            <v>150</v>
          </cell>
          <cell r="L28">
            <v>106</v>
          </cell>
          <cell r="M28">
            <v>190</v>
          </cell>
          <cell r="N28">
            <v>414</v>
          </cell>
          <cell r="O28">
            <v>281</v>
          </cell>
          <cell r="P28">
            <v>335</v>
          </cell>
          <cell r="Q28">
            <v>265</v>
          </cell>
          <cell r="R28">
            <v>349</v>
          </cell>
          <cell r="S28">
            <v>330</v>
          </cell>
          <cell r="T28">
            <v>236</v>
          </cell>
          <cell r="U28">
            <v>185</v>
          </cell>
          <cell r="V28">
            <v>172</v>
          </cell>
        </row>
        <row r="29">
          <cell r="B29" t="str">
            <v>Malaysia</v>
          </cell>
          <cell r="C29">
            <v>605</v>
          </cell>
          <cell r="D29">
            <v>951</v>
          </cell>
          <cell r="E29">
            <v>1344</v>
          </cell>
          <cell r="F29">
            <v>0</v>
          </cell>
          <cell r="G29">
            <v>864</v>
          </cell>
          <cell r="H29">
            <v>679</v>
          </cell>
          <cell r="I29">
            <v>752</v>
          </cell>
          <cell r="J29">
            <v>994</v>
          </cell>
          <cell r="K29">
            <v>985</v>
          </cell>
          <cell r="L29">
            <v>796</v>
          </cell>
          <cell r="M29">
            <v>1154</v>
          </cell>
          <cell r="N29">
            <v>1196</v>
          </cell>
          <cell r="O29">
            <v>1612</v>
          </cell>
          <cell r="P29">
            <v>2114</v>
          </cell>
          <cell r="Q29">
            <v>2958</v>
          </cell>
          <cell r="R29">
            <v>3454</v>
          </cell>
          <cell r="S29">
            <v>3791</v>
          </cell>
          <cell r="T29">
            <v>2065</v>
          </cell>
          <cell r="U29">
            <v>2378</v>
          </cell>
          <cell r="V29">
            <v>1738</v>
          </cell>
        </row>
        <row r="30">
          <cell r="B30" t="str">
            <v>Thailand</v>
          </cell>
          <cell r="C30">
            <v>661</v>
          </cell>
          <cell r="D30">
            <v>642</v>
          </cell>
          <cell r="E30">
            <v>849</v>
          </cell>
          <cell r="F30">
            <v>864</v>
          </cell>
          <cell r="G30">
            <v>933</v>
          </cell>
          <cell r="H30">
            <v>1104</v>
          </cell>
          <cell r="I30">
            <v>1155</v>
          </cell>
          <cell r="J30">
            <v>1358</v>
          </cell>
          <cell r="K30">
            <v>1554</v>
          </cell>
          <cell r="L30">
            <v>965</v>
          </cell>
          <cell r="M30">
            <v>1532</v>
          </cell>
          <cell r="N30">
            <v>1669</v>
          </cell>
          <cell r="O30">
            <v>2109</v>
          </cell>
          <cell r="P30">
            <v>2475</v>
          </cell>
          <cell r="Q30">
            <v>2787</v>
          </cell>
          <cell r="R30">
            <v>2623</v>
          </cell>
          <cell r="S30">
            <v>2899</v>
          </cell>
          <cell r="T30">
            <v>2384</v>
          </cell>
          <cell r="U30">
            <v>2632</v>
          </cell>
          <cell r="V30">
            <v>2652</v>
          </cell>
        </row>
        <row r="31">
          <cell r="B31" t="str">
            <v>Sweden</v>
          </cell>
          <cell r="C31">
            <v>860</v>
          </cell>
          <cell r="D31">
            <v>814</v>
          </cell>
          <cell r="E31">
            <v>829</v>
          </cell>
          <cell r="F31">
            <v>847</v>
          </cell>
          <cell r="G31">
            <v>888</v>
          </cell>
          <cell r="H31">
            <v>885</v>
          </cell>
          <cell r="I31">
            <v>978</v>
          </cell>
          <cell r="J31">
            <v>1051</v>
          </cell>
          <cell r="K31">
            <v>983</v>
          </cell>
          <cell r="L31">
            <v>626</v>
          </cell>
          <cell r="M31">
            <v>836</v>
          </cell>
          <cell r="N31">
            <v>907</v>
          </cell>
          <cell r="O31">
            <v>812</v>
          </cell>
          <cell r="P31">
            <v>804</v>
          </cell>
          <cell r="Q31">
            <v>880</v>
          </cell>
          <cell r="R31">
            <v>916</v>
          </cell>
          <cell r="S31">
            <v>909</v>
          </cell>
          <cell r="T31">
            <v>923</v>
          </cell>
          <cell r="U31">
            <v>915</v>
          </cell>
          <cell r="V31">
            <v>922</v>
          </cell>
        </row>
        <row r="32">
          <cell r="B32" t="str">
            <v>World</v>
          </cell>
        </row>
      </sheetData>
      <sheetData sheetId="32">
        <row r="2">
          <cell r="B2" t="str">
            <v>China</v>
          </cell>
          <cell r="C2">
            <v>3472</v>
          </cell>
          <cell r="D2">
            <v>1757</v>
          </cell>
          <cell r="E2">
            <v>1796</v>
          </cell>
          <cell r="F2">
            <v>1822</v>
          </cell>
          <cell r="G2">
            <v>5782</v>
          </cell>
          <cell r="H2">
            <v>8450</v>
          </cell>
          <cell r="I2">
            <v>20377</v>
          </cell>
          <cell r="J2">
            <v>28336</v>
          </cell>
          <cell r="K2">
            <v>28800</v>
          </cell>
          <cell r="L2">
            <v>11843</v>
          </cell>
          <cell r="M2">
            <v>24812</v>
          </cell>
          <cell r="N2">
            <v>26585</v>
          </cell>
          <cell r="O2">
            <v>26966</v>
          </cell>
          <cell r="P2">
            <v>27642</v>
          </cell>
          <cell r="Q2">
            <v>43671</v>
          </cell>
          <cell r="R2">
            <v>48465</v>
          </cell>
          <cell r="S2">
            <v>48127</v>
          </cell>
          <cell r="T2">
            <v>43239</v>
          </cell>
          <cell r="U2">
            <v>40302</v>
          </cell>
          <cell r="V2">
            <v>38444</v>
          </cell>
        </row>
        <row r="3">
          <cell r="B3" t="str">
            <v>India</v>
          </cell>
          <cell r="C3">
            <v>2562</v>
          </cell>
          <cell r="D3">
            <v>2544</v>
          </cell>
          <cell r="E3">
            <v>2781</v>
          </cell>
          <cell r="F3">
            <v>4094</v>
          </cell>
          <cell r="G3">
            <v>4437</v>
          </cell>
          <cell r="H3">
            <v>4056</v>
          </cell>
          <cell r="I3">
            <v>3868</v>
          </cell>
          <cell r="J3">
            <v>3680</v>
          </cell>
          <cell r="K3">
            <v>3430</v>
          </cell>
          <cell r="L3">
            <v>2747</v>
          </cell>
          <cell r="M3">
            <v>3097</v>
          </cell>
          <cell r="N3">
            <v>4985</v>
          </cell>
          <cell r="O3">
            <v>4445</v>
          </cell>
          <cell r="P3">
            <v>6369</v>
          </cell>
          <cell r="Q3">
            <v>5899</v>
          </cell>
          <cell r="R3">
            <v>4373</v>
          </cell>
          <cell r="S3">
            <v>5791</v>
          </cell>
          <cell r="T3">
            <v>9749</v>
          </cell>
          <cell r="U3">
            <v>5513</v>
          </cell>
          <cell r="V3">
            <v>7541</v>
          </cell>
        </row>
        <row r="4">
          <cell r="B4" t="str">
            <v>Japan</v>
          </cell>
          <cell r="C4">
            <v>21215</v>
          </cell>
          <cell r="D4">
            <v>19644</v>
          </cell>
          <cell r="E4">
            <v>23349</v>
          </cell>
          <cell r="F4">
            <v>22864</v>
          </cell>
          <cell r="G4">
            <v>23526</v>
          </cell>
          <cell r="H4">
            <v>20604</v>
          </cell>
          <cell r="I4">
            <v>22573</v>
          </cell>
          <cell r="J4">
            <v>23574</v>
          </cell>
          <cell r="K4">
            <v>24327</v>
          </cell>
          <cell r="L4">
            <v>21804</v>
          </cell>
          <cell r="M4">
            <v>29423</v>
          </cell>
          <cell r="N4">
            <v>27741</v>
          </cell>
          <cell r="O4">
            <v>28136</v>
          </cell>
          <cell r="P4">
            <v>28504</v>
          </cell>
          <cell r="Q4">
            <v>27783</v>
          </cell>
          <cell r="R4">
            <v>28589</v>
          </cell>
          <cell r="S4">
            <v>28812</v>
          </cell>
          <cell r="T4">
            <v>26119</v>
          </cell>
          <cell r="U4">
            <v>25166</v>
          </cell>
          <cell r="V4">
            <v>23696</v>
          </cell>
        </row>
        <row r="5">
          <cell r="B5" t="str">
            <v>United States</v>
          </cell>
          <cell r="C5">
            <v>3571</v>
          </cell>
          <cell r="D5">
            <v>3207</v>
          </cell>
          <cell r="E5">
            <v>3148</v>
          </cell>
          <cell r="F5">
            <v>4811</v>
          </cell>
          <cell r="G5">
            <v>4255</v>
          </cell>
          <cell r="H5">
            <v>5407</v>
          </cell>
          <cell r="I5">
            <v>5212</v>
          </cell>
          <cell r="J5">
            <v>5477</v>
          </cell>
          <cell r="K5">
            <v>6212</v>
          </cell>
          <cell r="L5">
            <v>4998</v>
          </cell>
          <cell r="M5">
            <v>6490</v>
          </cell>
          <cell r="N5">
            <v>6807</v>
          </cell>
          <cell r="O5">
            <v>6734</v>
          </cell>
          <cell r="P5">
            <v>6591</v>
          </cell>
          <cell r="Q5">
            <v>6545</v>
          </cell>
          <cell r="R5">
            <v>6049</v>
          </cell>
          <cell r="S5">
            <v>5868</v>
          </cell>
          <cell r="T5">
            <v>6588</v>
          </cell>
          <cell r="U5">
            <v>5275</v>
          </cell>
          <cell r="V5">
            <v>4782</v>
          </cell>
        </row>
        <row r="6">
          <cell r="B6" t="str">
            <v>Russia</v>
          </cell>
          <cell r="C6">
            <v>10726</v>
          </cell>
          <cell r="D6">
            <v>8836</v>
          </cell>
          <cell r="E6">
            <v>11023</v>
          </cell>
          <cell r="F6">
            <v>10961</v>
          </cell>
          <cell r="G6">
            <v>11100</v>
          </cell>
          <cell r="H6">
            <v>11039</v>
          </cell>
          <cell r="I6">
            <v>10225</v>
          </cell>
          <cell r="J6">
            <v>9344</v>
          </cell>
          <cell r="K6">
            <v>7732</v>
          </cell>
          <cell r="L6">
            <v>9164</v>
          </cell>
          <cell r="M6">
            <v>8170</v>
          </cell>
          <cell r="N6">
            <v>7830</v>
          </cell>
          <cell r="O6">
            <v>7669</v>
          </cell>
          <cell r="P6">
            <v>7017</v>
          </cell>
          <cell r="Q6">
            <v>8341</v>
          </cell>
          <cell r="R6">
            <v>9041</v>
          </cell>
          <cell r="S6">
            <v>9712</v>
          </cell>
          <cell r="T6">
            <v>9378</v>
          </cell>
          <cell r="U6">
            <v>9218</v>
          </cell>
          <cell r="V6">
            <v>7631</v>
          </cell>
        </row>
        <row r="7">
          <cell r="B7" t="str">
            <v>South Korea</v>
          </cell>
          <cell r="C7">
            <v>10002</v>
          </cell>
          <cell r="D7">
            <v>10022</v>
          </cell>
          <cell r="E7">
            <v>9453</v>
          </cell>
          <cell r="F7">
            <v>10826</v>
          </cell>
          <cell r="G7">
            <v>11347</v>
          </cell>
          <cell r="H7">
            <v>11645</v>
          </cell>
          <cell r="I7">
            <v>13263</v>
          </cell>
          <cell r="J7">
            <v>13721</v>
          </cell>
          <cell r="K7">
            <v>14800</v>
          </cell>
          <cell r="L7">
            <v>14945</v>
          </cell>
          <cell r="M7">
            <v>17547</v>
          </cell>
          <cell r="N7">
            <v>20609</v>
          </cell>
          <cell r="O7">
            <v>21625</v>
          </cell>
          <cell r="P7">
            <v>20800</v>
          </cell>
          <cell r="Q7">
            <v>23132</v>
          </cell>
          <cell r="R7">
            <v>24831</v>
          </cell>
          <cell r="S7">
            <v>24430</v>
          </cell>
          <cell r="T7">
            <v>23611</v>
          </cell>
          <cell r="U7">
            <v>23285</v>
          </cell>
          <cell r="V7">
            <v>23999</v>
          </cell>
        </row>
        <row r="8">
          <cell r="B8" t="str">
            <v>Germany</v>
          </cell>
          <cell r="C8">
            <v>12720</v>
          </cell>
          <cell r="D8">
            <v>12429</v>
          </cell>
          <cell r="E8">
            <v>12951</v>
          </cell>
          <cell r="F8">
            <v>12728</v>
          </cell>
          <cell r="G8">
            <v>14402</v>
          </cell>
          <cell r="H8">
            <v>13055</v>
          </cell>
          <cell r="I8">
            <v>14973</v>
          </cell>
          <cell r="J8">
            <v>15125</v>
          </cell>
          <cell r="K8">
            <v>14714</v>
          </cell>
          <cell r="L8">
            <v>10522</v>
          </cell>
          <cell r="M8">
            <v>12880</v>
          </cell>
          <cell r="N8">
            <v>12748</v>
          </cell>
          <cell r="O8">
            <v>13382</v>
          </cell>
          <cell r="P8">
            <v>12650</v>
          </cell>
          <cell r="Q8">
            <v>12993</v>
          </cell>
          <cell r="R8">
            <v>13481</v>
          </cell>
          <cell r="S8">
            <v>13723</v>
          </cell>
          <cell r="T8">
            <v>14695</v>
          </cell>
          <cell r="U8">
            <v>13984</v>
          </cell>
          <cell r="V8">
            <v>13738</v>
          </cell>
        </row>
        <row r="9">
          <cell r="B9" t="str">
            <v>Türkiye</v>
          </cell>
          <cell r="C9">
            <v>761</v>
          </cell>
          <cell r="D9">
            <v>1379</v>
          </cell>
          <cell r="E9">
            <v>524</v>
          </cell>
          <cell r="F9">
            <v>1047</v>
          </cell>
          <cell r="G9">
            <v>1111</v>
          </cell>
          <cell r="H9">
            <v>1185</v>
          </cell>
          <cell r="I9">
            <v>1313</v>
          </cell>
          <cell r="J9">
            <v>134</v>
          </cell>
          <cell r="K9">
            <v>1368</v>
          </cell>
          <cell r="L9">
            <v>1648</v>
          </cell>
          <cell r="M9">
            <v>1520</v>
          </cell>
          <cell r="N9">
            <v>2299</v>
          </cell>
          <cell r="O9">
            <v>1863</v>
          </cell>
          <cell r="P9">
            <v>2379</v>
          </cell>
          <cell r="Q9">
            <v>2501</v>
          </cell>
          <cell r="R9">
            <v>2437</v>
          </cell>
          <cell r="S9">
            <v>3093</v>
          </cell>
          <cell r="T9">
            <v>4293</v>
          </cell>
          <cell r="U9">
            <v>6109</v>
          </cell>
          <cell r="V9">
            <v>5747</v>
          </cell>
        </row>
        <row r="10">
          <cell r="B10" t="str">
            <v>Brazil</v>
          </cell>
          <cell r="C10">
            <v>2156</v>
          </cell>
          <cell r="D10">
            <v>1550</v>
          </cell>
          <cell r="E10">
            <v>2276</v>
          </cell>
          <cell r="F10">
            <v>3408</v>
          </cell>
          <cell r="G10">
            <v>3405</v>
          </cell>
          <cell r="H10">
            <v>3555</v>
          </cell>
          <cell r="I10">
            <v>4088</v>
          </cell>
          <cell r="J10">
            <v>3031</v>
          </cell>
          <cell r="K10">
            <v>1756</v>
          </cell>
          <cell r="L10">
            <v>2406</v>
          </cell>
          <cell r="M10">
            <v>2353</v>
          </cell>
          <cell r="N10">
            <v>2183</v>
          </cell>
          <cell r="O10">
            <v>1960</v>
          </cell>
          <cell r="P10">
            <v>1513</v>
          </cell>
          <cell r="Q10">
            <v>2146</v>
          </cell>
          <cell r="R10">
            <v>3518</v>
          </cell>
          <cell r="S10">
            <v>2982</v>
          </cell>
          <cell r="T10">
            <v>3592</v>
          </cell>
          <cell r="U10">
            <v>2532</v>
          </cell>
          <cell r="V10">
            <v>2188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205</v>
          </cell>
          <cell r="O11">
            <v>225</v>
          </cell>
          <cell r="P11">
            <v>248</v>
          </cell>
          <cell r="Q11">
            <v>695</v>
          </cell>
          <cell r="R11">
            <v>1179</v>
          </cell>
          <cell r="S11">
            <v>1631</v>
          </cell>
          <cell r="T11">
            <v>627</v>
          </cell>
          <cell r="U11">
            <v>995</v>
          </cell>
          <cell r="V11">
            <v>171</v>
          </cell>
        </row>
        <row r="12">
          <cell r="B12" t="str">
            <v>Italy</v>
          </cell>
          <cell r="C12">
            <v>4072</v>
          </cell>
          <cell r="D12">
            <v>3962</v>
          </cell>
          <cell r="E12">
            <v>3848</v>
          </cell>
          <cell r="F12">
            <v>4241</v>
          </cell>
          <cell r="G12">
            <v>5486</v>
          </cell>
          <cell r="H12">
            <v>5939</v>
          </cell>
          <cell r="I12">
            <v>6871</v>
          </cell>
          <cell r="J12">
            <v>7075</v>
          </cell>
          <cell r="K12">
            <v>6720</v>
          </cell>
          <cell r="L12">
            <v>5070</v>
          </cell>
          <cell r="M12">
            <v>6744</v>
          </cell>
          <cell r="N12">
            <v>7664</v>
          </cell>
          <cell r="O12">
            <v>8341</v>
          </cell>
          <cell r="P12">
            <v>7225</v>
          </cell>
          <cell r="Q12">
            <v>7142</v>
          </cell>
          <cell r="R12">
            <v>6698</v>
          </cell>
          <cell r="S12">
            <v>7316</v>
          </cell>
          <cell r="T12">
            <v>7238</v>
          </cell>
          <cell r="U12">
            <v>6905</v>
          </cell>
          <cell r="V12">
            <v>6649</v>
          </cell>
        </row>
        <row r="13">
          <cell r="B13" t="str">
            <v>Ukraine</v>
          </cell>
          <cell r="C13">
            <v>6485</v>
          </cell>
          <cell r="D13">
            <v>7255</v>
          </cell>
          <cell r="E13">
            <v>7814</v>
          </cell>
          <cell r="F13">
            <v>8022</v>
          </cell>
          <cell r="G13">
            <v>9341</v>
          </cell>
          <cell r="H13">
            <v>9571</v>
          </cell>
          <cell r="I13">
            <v>8803</v>
          </cell>
          <cell r="J13">
            <v>9011</v>
          </cell>
          <cell r="K13">
            <v>8249</v>
          </cell>
          <cell r="L13">
            <v>6061</v>
          </cell>
          <cell r="M13">
            <v>6565</v>
          </cell>
          <cell r="N13">
            <v>7561</v>
          </cell>
          <cell r="O13">
            <v>6562</v>
          </cell>
          <cell r="P13">
            <v>6752</v>
          </cell>
          <cell r="Q13">
            <v>6275</v>
          </cell>
          <cell r="R13">
            <v>4940</v>
          </cell>
          <cell r="S13">
            <v>5298</v>
          </cell>
          <cell r="T13">
            <v>4968</v>
          </cell>
          <cell r="U13">
            <v>5157</v>
          </cell>
          <cell r="V13">
            <v>5128</v>
          </cell>
        </row>
        <row r="14">
          <cell r="B14" t="str">
            <v>Mexico</v>
          </cell>
          <cell r="C14">
            <v>1127</v>
          </cell>
          <cell r="D14">
            <v>842</v>
          </cell>
          <cell r="E14">
            <v>1163</v>
          </cell>
          <cell r="F14">
            <v>1004</v>
          </cell>
          <cell r="G14">
            <v>1109</v>
          </cell>
          <cell r="H14">
            <v>1202</v>
          </cell>
          <cell r="I14">
            <v>1042</v>
          </cell>
          <cell r="J14">
            <v>1076</v>
          </cell>
          <cell r="K14">
            <v>757</v>
          </cell>
          <cell r="L14">
            <v>1159</v>
          </cell>
          <cell r="M14">
            <v>1358</v>
          </cell>
          <cell r="N14">
            <v>1399</v>
          </cell>
          <cell r="O14">
            <v>1099</v>
          </cell>
          <cell r="P14">
            <v>1308</v>
          </cell>
          <cell r="Q14">
            <v>1255</v>
          </cell>
          <cell r="R14">
            <v>1007</v>
          </cell>
          <cell r="S14">
            <v>1126</v>
          </cell>
          <cell r="T14">
            <v>1130</v>
          </cell>
          <cell r="U14">
            <v>1181</v>
          </cell>
          <cell r="V14">
            <v>891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819</v>
          </cell>
          <cell r="O15">
            <v>796</v>
          </cell>
          <cell r="P15">
            <v>915</v>
          </cell>
          <cell r="Q15">
            <v>1097</v>
          </cell>
          <cell r="R15">
            <v>1154</v>
          </cell>
          <cell r="S15">
            <v>1869</v>
          </cell>
          <cell r="T15">
            <v>2326</v>
          </cell>
          <cell r="U15">
            <v>3150</v>
          </cell>
          <cell r="V15">
            <v>2980</v>
          </cell>
        </row>
        <row r="16">
          <cell r="B16" t="str">
            <v>France</v>
          </cell>
          <cell r="C16">
            <v>10459</v>
          </cell>
          <cell r="D16">
            <v>9661</v>
          </cell>
          <cell r="E16">
            <v>9481</v>
          </cell>
          <cell r="F16">
            <v>9609</v>
          </cell>
          <cell r="G16">
            <v>10326</v>
          </cell>
          <cell r="H16">
            <v>9453</v>
          </cell>
          <cell r="I16">
            <v>11362</v>
          </cell>
          <cell r="J16">
            <v>11017</v>
          </cell>
          <cell r="K16">
            <v>9870</v>
          </cell>
          <cell r="L16">
            <v>7391</v>
          </cell>
          <cell r="M16">
            <v>8937</v>
          </cell>
          <cell r="N16">
            <v>8261</v>
          </cell>
          <cell r="O16">
            <v>8760</v>
          </cell>
          <cell r="P16">
            <v>9565</v>
          </cell>
          <cell r="Q16">
            <v>10395</v>
          </cell>
          <cell r="R16">
            <v>10102</v>
          </cell>
          <cell r="S16">
            <v>9953</v>
          </cell>
          <cell r="T16">
            <v>10568</v>
          </cell>
          <cell r="U16">
            <v>10065</v>
          </cell>
          <cell r="V16">
            <v>9482</v>
          </cell>
        </row>
        <row r="17">
          <cell r="B17" t="str">
            <v>Spain</v>
          </cell>
          <cell r="C17">
            <v>1923</v>
          </cell>
          <cell r="D17">
            <v>2115</v>
          </cell>
          <cell r="E17">
            <v>2133</v>
          </cell>
          <cell r="F17">
            <v>2035</v>
          </cell>
          <cell r="G17">
            <v>2078</v>
          </cell>
          <cell r="H17">
            <v>2145</v>
          </cell>
          <cell r="I17">
            <v>2429</v>
          </cell>
          <cell r="J17">
            <v>2667</v>
          </cell>
          <cell r="K17">
            <v>2550</v>
          </cell>
          <cell r="L17">
            <v>2021</v>
          </cell>
          <cell r="M17">
            <v>2767</v>
          </cell>
          <cell r="N17">
            <v>2452</v>
          </cell>
          <cell r="O17">
            <v>2068</v>
          </cell>
          <cell r="P17">
            <v>1888</v>
          </cell>
          <cell r="Q17">
            <v>2268</v>
          </cell>
          <cell r="R17">
            <v>2453</v>
          </cell>
          <cell r="S17">
            <v>2409</v>
          </cell>
          <cell r="T17">
            <v>2033</v>
          </cell>
          <cell r="U17">
            <v>1962</v>
          </cell>
          <cell r="V17">
            <v>2581</v>
          </cell>
        </row>
        <row r="18">
          <cell r="B18" t="str">
            <v>Canada</v>
          </cell>
          <cell r="C18">
            <v>1570</v>
          </cell>
          <cell r="D18">
            <v>1542</v>
          </cell>
          <cell r="E18">
            <v>2509</v>
          </cell>
          <cell r="F18">
            <v>2378</v>
          </cell>
          <cell r="G18">
            <v>2254</v>
          </cell>
          <cell r="H18">
            <v>2611</v>
          </cell>
          <cell r="I18">
            <v>2625</v>
          </cell>
          <cell r="J18">
            <v>3143</v>
          </cell>
          <cell r="K18">
            <v>3525</v>
          </cell>
          <cell r="L18">
            <v>2374</v>
          </cell>
          <cell r="M18">
            <v>2855</v>
          </cell>
          <cell r="N18">
            <v>2761</v>
          </cell>
          <cell r="O18">
            <v>2957</v>
          </cell>
          <cell r="P18">
            <v>3037</v>
          </cell>
          <cell r="Q18">
            <v>3256</v>
          </cell>
          <cell r="R18">
            <v>3207</v>
          </cell>
          <cell r="S18">
            <v>3409</v>
          </cell>
          <cell r="T18">
            <v>3581</v>
          </cell>
          <cell r="U18">
            <v>3839</v>
          </cell>
          <cell r="V18">
            <v>3452</v>
          </cell>
        </row>
        <row r="19">
          <cell r="B19" t="str">
            <v>Indonesia</v>
          </cell>
          <cell r="C19">
            <v>685</v>
          </cell>
          <cell r="D19">
            <v>406</v>
          </cell>
          <cell r="E19">
            <v>554</v>
          </cell>
          <cell r="F19">
            <v>604</v>
          </cell>
          <cell r="G19">
            <v>750</v>
          </cell>
          <cell r="H19">
            <v>718</v>
          </cell>
          <cell r="I19">
            <v>1204</v>
          </cell>
          <cell r="J19">
            <v>987</v>
          </cell>
          <cell r="K19">
            <v>893</v>
          </cell>
          <cell r="L19">
            <v>541</v>
          </cell>
          <cell r="M19">
            <v>539</v>
          </cell>
          <cell r="N19">
            <v>507</v>
          </cell>
          <cell r="O19">
            <v>255</v>
          </cell>
          <cell r="P19">
            <v>147</v>
          </cell>
          <cell r="Q19">
            <v>448</v>
          </cell>
          <cell r="R19">
            <v>487</v>
          </cell>
          <cell r="S19">
            <v>552</v>
          </cell>
          <cell r="T19">
            <v>927</v>
          </cell>
          <cell r="U19">
            <v>2095</v>
          </cell>
          <cell r="V19">
            <v>2795</v>
          </cell>
        </row>
        <row r="20">
          <cell r="B20" t="str">
            <v>Poland</v>
          </cell>
          <cell r="C20">
            <v>488</v>
          </cell>
          <cell r="D20">
            <v>572</v>
          </cell>
          <cell r="E20">
            <v>398</v>
          </cell>
          <cell r="F20">
            <v>435</v>
          </cell>
          <cell r="G20">
            <v>549</v>
          </cell>
          <cell r="H20">
            <v>525</v>
          </cell>
          <cell r="I20">
            <v>715</v>
          </cell>
          <cell r="J20">
            <v>1014</v>
          </cell>
          <cell r="K20">
            <v>1076</v>
          </cell>
          <cell r="L20">
            <v>895</v>
          </cell>
          <cell r="M20">
            <v>883</v>
          </cell>
          <cell r="N20">
            <v>970</v>
          </cell>
          <cell r="O20">
            <v>1333</v>
          </cell>
          <cell r="P20">
            <v>1319</v>
          </cell>
          <cell r="Q20">
            <v>1307</v>
          </cell>
          <cell r="R20">
            <v>1358</v>
          </cell>
          <cell r="S20">
            <v>1574</v>
          </cell>
          <cell r="T20">
            <v>2253</v>
          </cell>
          <cell r="U20">
            <v>2055</v>
          </cell>
          <cell r="V20">
            <v>1855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743</v>
          </cell>
          <cell r="M21">
            <v>776</v>
          </cell>
          <cell r="N21">
            <v>777</v>
          </cell>
          <cell r="O21">
            <v>474</v>
          </cell>
          <cell r="P21">
            <v>1141</v>
          </cell>
          <cell r="Q21">
            <v>770</v>
          </cell>
          <cell r="R21">
            <v>135</v>
          </cell>
          <cell r="S21">
            <v>606</v>
          </cell>
          <cell r="T21">
            <v>987</v>
          </cell>
          <cell r="U21">
            <v>921</v>
          </cell>
          <cell r="V21">
            <v>777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329</v>
          </cell>
          <cell r="O22">
            <v>75</v>
          </cell>
          <cell r="P22">
            <v>48</v>
          </cell>
          <cell r="Q22">
            <v>80</v>
          </cell>
          <cell r="R22">
            <v>58</v>
          </cell>
          <cell r="S22">
            <v>1559</v>
          </cell>
          <cell r="T22">
            <v>909</v>
          </cell>
          <cell r="U22">
            <v>698</v>
          </cell>
          <cell r="V22">
            <v>914</v>
          </cell>
        </row>
        <row r="23">
          <cell r="B23" t="str">
            <v>Austria</v>
          </cell>
          <cell r="C23">
            <v>2763</v>
          </cell>
          <cell r="D23">
            <v>3048</v>
          </cell>
          <cell r="E23">
            <v>3230</v>
          </cell>
          <cell r="F23">
            <v>3381</v>
          </cell>
          <cell r="G23">
            <v>3667</v>
          </cell>
          <cell r="H23">
            <v>3695</v>
          </cell>
          <cell r="I23">
            <v>3995</v>
          </cell>
          <cell r="J23">
            <v>4200</v>
          </cell>
          <cell r="K23">
            <v>4418</v>
          </cell>
          <cell r="L23">
            <v>3554</v>
          </cell>
          <cell r="M23">
            <v>4089</v>
          </cell>
          <cell r="N23">
            <v>4483</v>
          </cell>
          <cell r="O23">
            <v>4383</v>
          </cell>
          <cell r="P23">
            <v>4573</v>
          </cell>
          <cell r="Q23">
            <v>4732</v>
          </cell>
          <cell r="R23">
            <v>4978</v>
          </cell>
          <cell r="S23">
            <v>4812</v>
          </cell>
          <cell r="T23">
            <v>5199</v>
          </cell>
          <cell r="U23">
            <v>4800</v>
          </cell>
          <cell r="V23">
            <v>4633</v>
          </cell>
        </row>
        <row r="24">
          <cell r="B24" t="str">
            <v>Belgium</v>
          </cell>
          <cell r="C24">
            <v>14185.741239713299</v>
          </cell>
          <cell r="D24">
            <v>13112.281921953809</v>
          </cell>
          <cell r="E24">
            <v>13333.594239447837</v>
          </cell>
          <cell r="F24">
            <v>13740.279267321475</v>
          </cell>
          <cell r="G24">
            <v>15715.066100345102</v>
          </cell>
          <cell r="H24">
            <v>14251</v>
          </cell>
          <cell r="I24">
            <v>16431</v>
          </cell>
          <cell r="J24">
            <v>17638</v>
          </cell>
          <cell r="K24">
            <v>17009</v>
          </cell>
          <cell r="L24">
            <v>10616</v>
          </cell>
          <cell r="M24">
            <v>12777</v>
          </cell>
          <cell r="N24">
            <v>13706</v>
          </cell>
          <cell r="O24">
            <v>12260</v>
          </cell>
          <cell r="P24">
            <v>11923</v>
          </cell>
          <cell r="Q24">
            <v>12234</v>
          </cell>
          <cell r="R24">
            <v>13394</v>
          </cell>
          <cell r="S24">
            <v>14608</v>
          </cell>
          <cell r="T24">
            <v>15789</v>
          </cell>
          <cell r="U24">
            <v>15415</v>
          </cell>
          <cell r="V24">
            <v>15032</v>
          </cell>
        </row>
        <row r="25">
          <cell r="B25" t="str">
            <v>United Kingdom</v>
          </cell>
          <cell r="C25">
            <v>3521</v>
          </cell>
          <cell r="D25">
            <v>2310</v>
          </cell>
          <cell r="E25">
            <v>2295</v>
          </cell>
          <cell r="F25">
            <v>2634</v>
          </cell>
          <cell r="G25">
            <v>2662</v>
          </cell>
          <cell r="H25">
            <v>2830</v>
          </cell>
          <cell r="I25">
            <v>2537</v>
          </cell>
          <cell r="J25">
            <v>2242</v>
          </cell>
          <cell r="K25">
            <v>2051</v>
          </cell>
          <cell r="L25">
            <v>1742</v>
          </cell>
          <cell r="M25">
            <v>2162</v>
          </cell>
          <cell r="N25">
            <v>2366</v>
          </cell>
          <cell r="O25">
            <v>1728</v>
          </cell>
          <cell r="P25">
            <v>2429</v>
          </cell>
          <cell r="Q25">
            <v>2426</v>
          </cell>
          <cell r="R25">
            <v>2118</v>
          </cell>
          <cell r="S25">
            <v>1512</v>
          </cell>
          <cell r="T25">
            <v>1805</v>
          </cell>
          <cell r="U25">
            <v>1550</v>
          </cell>
          <cell r="V25">
            <v>1571</v>
          </cell>
        </row>
        <row r="26">
          <cell r="B26" t="str">
            <v>Netherlands</v>
          </cell>
          <cell r="C26">
            <v>4786</v>
          </cell>
          <cell r="D26">
            <v>4746</v>
          </cell>
          <cell r="E26">
            <v>5446</v>
          </cell>
          <cell r="F26">
            <v>6216</v>
          </cell>
          <cell r="G26">
            <v>7059</v>
          </cell>
          <cell r="H26">
            <v>6679</v>
          </cell>
          <cell r="I26">
            <v>8141</v>
          </cell>
          <cell r="J26">
            <v>7671</v>
          </cell>
          <cell r="K26">
            <v>7310</v>
          </cell>
          <cell r="L26">
            <v>5817</v>
          </cell>
          <cell r="M26">
            <v>7090</v>
          </cell>
          <cell r="N26">
            <v>7367</v>
          </cell>
          <cell r="O26">
            <v>7155</v>
          </cell>
          <cell r="P26">
            <v>6912</v>
          </cell>
          <cell r="Q26">
            <v>7817</v>
          </cell>
          <cell r="R26">
            <v>8481</v>
          </cell>
          <cell r="S26">
            <v>8080</v>
          </cell>
          <cell r="T26">
            <v>8278</v>
          </cell>
          <cell r="U26">
            <v>8699</v>
          </cell>
          <cell r="V26">
            <v>8222</v>
          </cell>
        </row>
        <row r="27">
          <cell r="B27" t="str">
            <v>Australia</v>
          </cell>
          <cell r="C27">
            <v>896</v>
          </cell>
          <cell r="D27">
            <v>285</v>
          </cell>
          <cell r="E27">
            <v>733</v>
          </cell>
          <cell r="F27">
            <v>561</v>
          </cell>
          <cell r="G27">
            <v>507</v>
          </cell>
          <cell r="H27">
            <v>464</v>
          </cell>
          <cell r="I27">
            <v>938</v>
          </cell>
          <cell r="J27">
            <v>1021</v>
          </cell>
          <cell r="K27">
            <v>1173</v>
          </cell>
          <cell r="L27">
            <v>754</v>
          </cell>
          <cell r="M27">
            <v>1491</v>
          </cell>
          <cell r="N27">
            <v>1187</v>
          </cell>
          <cell r="O27">
            <v>443</v>
          </cell>
          <cell r="P27">
            <v>438</v>
          </cell>
          <cell r="Q27">
            <v>447</v>
          </cell>
          <cell r="R27">
            <v>579</v>
          </cell>
          <cell r="S27">
            <v>529</v>
          </cell>
          <cell r="T27">
            <v>809</v>
          </cell>
          <cell r="U27">
            <v>724</v>
          </cell>
          <cell r="V27">
            <v>886</v>
          </cell>
        </row>
        <row r="28">
          <cell r="B28" t="str">
            <v>South Africa</v>
          </cell>
          <cell r="C28">
            <v>2026</v>
          </cell>
          <cell r="D28">
            <v>2182</v>
          </cell>
          <cell r="E28">
            <v>1923</v>
          </cell>
          <cell r="F28">
            <v>2713</v>
          </cell>
          <cell r="G28">
            <v>2493</v>
          </cell>
          <cell r="H28">
            <v>2585</v>
          </cell>
          <cell r="I28">
            <v>2173</v>
          </cell>
          <cell r="J28">
            <v>2205</v>
          </cell>
          <cell r="K28">
            <v>1427</v>
          </cell>
          <cell r="L28">
            <v>1546</v>
          </cell>
          <cell r="M28">
            <v>1830</v>
          </cell>
          <cell r="N28">
            <v>1813</v>
          </cell>
          <cell r="O28">
            <v>1477</v>
          </cell>
          <cell r="P28">
            <v>1221</v>
          </cell>
          <cell r="Q28">
            <v>1630</v>
          </cell>
          <cell r="R28">
            <v>1360</v>
          </cell>
          <cell r="S28">
            <v>1490</v>
          </cell>
          <cell r="T28">
            <v>1384</v>
          </cell>
          <cell r="U28">
            <v>1512</v>
          </cell>
          <cell r="V28">
            <v>1142</v>
          </cell>
        </row>
        <row r="29">
          <cell r="B29" t="str">
            <v>Malaysia</v>
          </cell>
          <cell r="C29">
            <v>878</v>
          </cell>
          <cell r="D29">
            <v>318</v>
          </cell>
          <cell r="E29">
            <v>0</v>
          </cell>
          <cell r="F29">
            <v>0</v>
          </cell>
          <cell r="G29">
            <v>960</v>
          </cell>
          <cell r="H29">
            <v>906</v>
          </cell>
          <cell r="I29">
            <v>1377</v>
          </cell>
          <cell r="J29">
            <v>1334</v>
          </cell>
          <cell r="K29">
            <v>810</v>
          </cell>
          <cell r="L29">
            <v>533</v>
          </cell>
          <cell r="M29">
            <v>524</v>
          </cell>
          <cell r="N29">
            <v>487</v>
          </cell>
          <cell r="O29">
            <v>391</v>
          </cell>
          <cell r="P29">
            <v>350</v>
          </cell>
          <cell r="Q29">
            <v>428</v>
          </cell>
          <cell r="R29">
            <v>495</v>
          </cell>
          <cell r="S29">
            <v>596</v>
          </cell>
          <cell r="T29">
            <v>710</v>
          </cell>
          <cell r="U29">
            <v>698</v>
          </cell>
          <cell r="V29">
            <v>688</v>
          </cell>
        </row>
        <row r="30">
          <cell r="B30" t="str">
            <v>Thailand</v>
          </cell>
          <cell r="C30">
            <v>1143</v>
          </cell>
          <cell r="D30">
            <v>696</v>
          </cell>
          <cell r="E30">
            <v>908</v>
          </cell>
          <cell r="F30">
            <v>1077</v>
          </cell>
          <cell r="G30">
            <v>1292</v>
          </cell>
          <cell r="H30">
            <v>1409</v>
          </cell>
          <cell r="I30">
            <v>1401</v>
          </cell>
          <cell r="J30">
            <v>1792</v>
          </cell>
          <cell r="K30">
            <v>1289</v>
          </cell>
          <cell r="L30">
            <v>593</v>
          </cell>
          <cell r="M30">
            <v>482</v>
          </cell>
          <cell r="N30">
            <v>278</v>
          </cell>
          <cell r="O30">
            <v>249</v>
          </cell>
          <cell r="P30">
            <v>251</v>
          </cell>
          <cell r="Q30">
            <v>243</v>
          </cell>
          <cell r="R30">
            <v>211</v>
          </cell>
          <cell r="S30">
            <v>297</v>
          </cell>
          <cell r="T30">
            <v>428</v>
          </cell>
          <cell r="U30">
            <v>451</v>
          </cell>
          <cell r="V30">
            <v>324</v>
          </cell>
        </row>
        <row r="31">
          <cell r="B31" t="str">
            <v>Sweden</v>
          </cell>
          <cell r="C31">
            <v>2706</v>
          </cell>
          <cell r="D31">
            <v>2847</v>
          </cell>
          <cell r="E31">
            <v>3183</v>
          </cell>
          <cell r="F31">
            <v>3152</v>
          </cell>
          <cell r="G31">
            <v>3136</v>
          </cell>
          <cell r="H31">
            <v>2913</v>
          </cell>
          <cell r="I31">
            <v>2768</v>
          </cell>
          <cell r="J31">
            <v>2749</v>
          </cell>
          <cell r="K31">
            <v>2862</v>
          </cell>
          <cell r="L31">
            <v>1819</v>
          </cell>
          <cell r="M31">
            <v>2612</v>
          </cell>
          <cell r="N31">
            <v>2714</v>
          </cell>
          <cell r="O31">
            <v>2294</v>
          </cell>
          <cell r="P31">
            <v>2270</v>
          </cell>
          <cell r="Q31">
            <v>2371</v>
          </cell>
          <cell r="R31">
            <v>2426</v>
          </cell>
          <cell r="S31">
            <v>2849</v>
          </cell>
          <cell r="T31">
            <v>2975</v>
          </cell>
          <cell r="U31">
            <v>2576</v>
          </cell>
          <cell r="V31">
            <v>2638</v>
          </cell>
        </row>
        <row r="32">
          <cell r="B32" t="str">
            <v>World</v>
          </cell>
        </row>
      </sheetData>
      <sheetData sheetId="33">
        <row r="2">
          <cell r="B2" t="str">
            <v>China</v>
          </cell>
          <cell r="C2">
            <v>14103</v>
          </cell>
          <cell r="D2">
            <v>14875</v>
          </cell>
          <cell r="E2">
            <v>21175</v>
          </cell>
          <cell r="F2">
            <v>33251</v>
          </cell>
          <cell r="G2">
            <v>25070</v>
          </cell>
          <cell r="H2">
            <v>22478</v>
          </cell>
          <cell r="I2">
            <v>15538</v>
          </cell>
          <cell r="J2">
            <v>14293</v>
          </cell>
          <cell r="K2">
            <v>12733</v>
          </cell>
          <cell r="L2">
            <v>15275</v>
          </cell>
          <cell r="M2">
            <v>13921</v>
          </cell>
          <cell r="N2">
            <v>13202</v>
          </cell>
          <cell r="O2">
            <v>11666</v>
          </cell>
          <cell r="P2">
            <v>11885</v>
          </cell>
          <cell r="Q2">
            <v>12082</v>
          </cell>
          <cell r="R2">
            <v>10774</v>
          </cell>
          <cell r="S2">
            <v>11081</v>
          </cell>
          <cell r="T2">
            <v>11062</v>
          </cell>
          <cell r="U2">
            <v>11107</v>
          </cell>
          <cell r="V2">
            <v>10324</v>
          </cell>
        </row>
        <row r="3">
          <cell r="B3" t="str">
            <v>India</v>
          </cell>
          <cell r="C3">
            <v>1047</v>
          </cell>
          <cell r="D3">
            <v>1024</v>
          </cell>
          <cell r="E3">
            <v>1277</v>
          </cell>
          <cell r="F3">
            <v>1030</v>
          </cell>
          <cell r="G3">
            <v>1838.5</v>
          </cell>
          <cell r="H3">
            <v>2647</v>
          </cell>
          <cell r="I3">
            <v>4278.5</v>
          </cell>
          <cell r="J3">
            <v>5910</v>
          </cell>
          <cell r="K3">
            <v>5128</v>
          </cell>
          <cell r="L3">
            <v>6434</v>
          </cell>
          <cell r="M3">
            <v>7289</v>
          </cell>
          <cell r="N3">
            <v>6896</v>
          </cell>
          <cell r="O3">
            <v>6868</v>
          </cell>
          <cell r="P3">
            <v>5648</v>
          </cell>
          <cell r="Q3">
            <v>6744</v>
          </cell>
          <cell r="R3">
            <v>9829</v>
          </cell>
          <cell r="S3">
            <v>7119</v>
          </cell>
          <cell r="T3">
            <v>6573</v>
          </cell>
          <cell r="U3">
            <v>6259</v>
          </cell>
          <cell r="V3">
            <v>6470</v>
          </cell>
        </row>
        <row r="4">
          <cell r="B4" t="str">
            <v>Japan</v>
          </cell>
          <cell r="C4">
            <v>4474</v>
          </cell>
          <cell r="D4">
            <v>3481</v>
          </cell>
          <cell r="E4">
            <v>2727</v>
          </cell>
          <cell r="F4">
            <v>2689</v>
          </cell>
          <cell r="G4">
            <v>3357</v>
          </cell>
          <cell r="H4">
            <v>3859</v>
          </cell>
          <cell r="I4">
            <v>3345</v>
          </cell>
          <cell r="J4">
            <v>3557</v>
          </cell>
          <cell r="K4">
            <v>3425</v>
          </cell>
          <cell r="L4">
            <v>2180</v>
          </cell>
          <cell r="M4">
            <v>3339</v>
          </cell>
          <cell r="N4">
            <v>4097</v>
          </cell>
          <cell r="O4">
            <v>4100</v>
          </cell>
          <cell r="P4">
            <v>3908</v>
          </cell>
          <cell r="Q4">
            <v>4884</v>
          </cell>
          <cell r="R4">
            <v>4423</v>
          </cell>
          <cell r="S4">
            <v>4474</v>
          </cell>
          <cell r="T4">
            <v>4653</v>
          </cell>
          <cell r="U4">
            <v>4329</v>
          </cell>
          <cell r="V4">
            <v>4678</v>
          </cell>
        </row>
        <row r="5">
          <cell r="B5" t="str">
            <v>United States</v>
          </cell>
          <cell r="C5">
            <v>13383</v>
          </cell>
          <cell r="D5">
            <v>9157</v>
          </cell>
          <cell r="E5">
            <v>10066</v>
          </cell>
          <cell r="F5">
            <v>6862</v>
          </cell>
          <cell r="G5">
            <v>12076</v>
          </cell>
          <cell r="H5">
            <v>10140</v>
          </cell>
          <cell r="I5">
            <v>16226</v>
          </cell>
          <cell r="J5">
            <v>9391</v>
          </cell>
          <cell r="K5">
            <v>7996</v>
          </cell>
          <cell r="L5">
            <v>5661</v>
          </cell>
          <cell r="M5">
            <v>7561</v>
          </cell>
          <cell r="N5">
            <v>8753</v>
          </cell>
          <cell r="O5">
            <v>10179</v>
          </cell>
          <cell r="P5">
            <v>9824</v>
          </cell>
          <cell r="Q5">
            <v>15640</v>
          </cell>
          <cell r="R5">
            <v>14734</v>
          </cell>
          <cell r="S5">
            <v>12687</v>
          </cell>
          <cell r="T5">
            <v>12545</v>
          </cell>
          <cell r="U5">
            <v>11522</v>
          </cell>
          <cell r="V5">
            <v>9062</v>
          </cell>
        </row>
        <row r="6">
          <cell r="B6" t="str">
            <v>Russia</v>
          </cell>
          <cell r="C6">
            <v>958</v>
          </cell>
          <cell r="D6">
            <v>1425</v>
          </cell>
          <cell r="E6">
            <v>1034</v>
          </cell>
          <cell r="F6">
            <v>1714</v>
          </cell>
          <cell r="G6">
            <v>1883</v>
          </cell>
          <cell r="H6">
            <v>2278</v>
          </cell>
          <cell r="I6">
            <v>2968</v>
          </cell>
          <cell r="J6">
            <v>3497</v>
          </cell>
          <cell r="K6">
            <v>3107</v>
          </cell>
          <cell r="L6">
            <v>2182</v>
          </cell>
          <cell r="M6">
            <v>2594</v>
          </cell>
          <cell r="N6">
            <v>3437</v>
          </cell>
          <cell r="O6">
            <v>3432</v>
          </cell>
          <cell r="P6">
            <v>2950</v>
          </cell>
          <cell r="Q6">
            <v>3391</v>
          </cell>
          <cell r="R6">
            <v>2664</v>
          </cell>
          <cell r="S6">
            <v>2785</v>
          </cell>
          <cell r="T6">
            <v>3913</v>
          </cell>
          <cell r="U6">
            <v>3712</v>
          </cell>
          <cell r="V6">
            <v>3772</v>
          </cell>
        </row>
        <row r="7">
          <cell r="B7" t="str">
            <v>South Korea</v>
          </cell>
          <cell r="C7">
            <v>6229</v>
          </cell>
          <cell r="D7">
            <v>5963</v>
          </cell>
          <cell r="E7">
            <v>7619</v>
          </cell>
          <cell r="F7">
            <v>7572</v>
          </cell>
          <cell r="G7">
            <v>9454</v>
          </cell>
          <cell r="H7">
            <v>9948</v>
          </cell>
          <cell r="I7">
            <v>11967</v>
          </cell>
          <cell r="J7">
            <v>13537</v>
          </cell>
          <cell r="K7">
            <v>16108</v>
          </cell>
          <cell r="L7">
            <v>11317</v>
          </cell>
          <cell r="M7">
            <v>13476</v>
          </cell>
          <cell r="N7">
            <v>13147</v>
          </cell>
          <cell r="O7">
            <v>11983</v>
          </cell>
          <cell r="P7">
            <v>10783</v>
          </cell>
          <cell r="Q7">
            <v>12861</v>
          </cell>
          <cell r="R7">
            <v>11784</v>
          </cell>
          <cell r="S7">
            <v>12832</v>
          </cell>
          <cell r="T7">
            <v>10962</v>
          </cell>
          <cell r="U7">
            <v>8611</v>
          </cell>
          <cell r="V7">
            <v>9318</v>
          </cell>
        </row>
        <row r="8">
          <cell r="B8" t="str">
            <v>Germany</v>
          </cell>
          <cell r="C8">
            <v>9945</v>
          </cell>
          <cell r="D8">
            <v>9621</v>
          </cell>
          <cell r="E8">
            <v>9174</v>
          </cell>
          <cell r="F8">
            <v>9154</v>
          </cell>
          <cell r="G8">
            <v>10272</v>
          </cell>
          <cell r="H8">
            <v>10249</v>
          </cell>
          <cell r="I8">
            <v>12452</v>
          </cell>
          <cell r="J8">
            <v>14095</v>
          </cell>
          <cell r="K8">
            <v>14242</v>
          </cell>
          <cell r="L8">
            <v>9671</v>
          </cell>
          <cell r="M8">
            <v>12398</v>
          </cell>
          <cell r="N8">
            <v>13140</v>
          </cell>
          <cell r="O8">
            <v>12527</v>
          </cell>
          <cell r="P8">
            <v>12353</v>
          </cell>
          <cell r="Q8">
            <v>13009</v>
          </cell>
          <cell r="R8">
            <v>13716</v>
          </cell>
          <cell r="S8">
            <v>14787</v>
          </cell>
          <cell r="T8">
            <v>14955</v>
          </cell>
          <cell r="U8">
            <v>14686</v>
          </cell>
          <cell r="V8">
            <v>13161</v>
          </cell>
        </row>
        <row r="9">
          <cell r="B9" t="str">
            <v>Türkiye</v>
          </cell>
          <cell r="C9">
            <v>3811</v>
          </cell>
          <cell r="D9">
            <v>2558</v>
          </cell>
          <cell r="E9">
            <v>3392</v>
          </cell>
          <cell r="F9">
            <v>4046</v>
          </cell>
          <cell r="G9">
            <v>5273</v>
          </cell>
          <cell r="H9">
            <v>6777</v>
          </cell>
          <cell r="I9">
            <v>7719</v>
          </cell>
          <cell r="J9">
            <v>5746</v>
          </cell>
          <cell r="K9">
            <v>8007</v>
          </cell>
          <cell r="L9">
            <v>5580</v>
          </cell>
          <cell r="M9">
            <v>6833</v>
          </cell>
          <cell r="N9">
            <v>6428</v>
          </cell>
          <cell r="O9">
            <v>6446</v>
          </cell>
          <cell r="P9">
            <v>7117</v>
          </cell>
          <cell r="Q9">
            <v>6730</v>
          </cell>
          <cell r="R9">
            <v>8608</v>
          </cell>
          <cell r="S9">
            <v>8666</v>
          </cell>
          <cell r="T9">
            <v>9017</v>
          </cell>
          <cell r="U9">
            <v>7492</v>
          </cell>
          <cell r="V9">
            <v>7479</v>
          </cell>
        </row>
        <row r="10">
          <cell r="B10" t="str">
            <v>Brazil</v>
          </cell>
          <cell r="C10">
            <v>536</v>
          </cell>
          <cell r="D10">
            <v>645</v>
          </cell>
          <cell r="E10">
            <v>397</v>
          </cell>
          <cell r="F10">
            <v>296</v>
          </cell>
          <cell r="G10">
            <v>239</v>
          </cell>
          <cell r="H10">
            <v>336</v>
          </cell>
          <cell r="I10">
            <v>553</v>
          </cell>
          <cell r="J10">
            <v>1002</v>
          </cell>
          <cell r="K10">
            <v>1569</v>
          </cell>
          <cell r="L10">
            <v>1546</v>
          </cell>
          <cell r="M10">
            <v>4134</v>
          </cell>
          <cell r="N10">
            <v>2358</v>
          </cell>
          <cell r="O10">
            <v>2101</v>
          </cell>
          <cell r="P10">
            <v>1989</v>
          </cell>
          <cell r="Q10">
            <v>2315</v>
          </cell>
          <cell r="R10">
            <v>1839</v>
          </cell>
          <cell r="S10">
            <v>904</v>
          </cell>
          <cell r="T10">
            <v>1529</v>
          </cell>
          <cell r="U10">
            <v>1499</v>
          </cell>
          <cell r="V10">
            <v>1353</v>
          </cell>
        </row>
        <row r="11">
          <cell r="B11" t="str">
            <v>Iran</v>
          </cell>
          <cell r="C11">
            <v>2135</v>
          </cell>
          <cell r="D11">
            <v>2094</v>
          </cell>
          <cell r="E11">
            <v>2153</v>
          </cell>
          <cell r="F11">
            <v>3662</v>
          </cell>
          <cell r="G11">
            <v>2846</v>
          </cell>
          <cell r="H11">
            <v>3390</v>
          </cell>
          <cell r="I11">
            <v>3061</v>
          </cell>
          <cell r="J11">
            <v>3061</v>
          </cell>
          <cell r="K11">
            <v>2388</v>
          </cell>
          <cell r="L11">
            <v>1993</v>
          </cell>
          <cell r="M11">
            <v>3709</v>
          </cell>
          <cell r="N11">
            <v>3980</v>
          </cell>
          <cell r="O11">
            <v>2049</v>
          </cell>
          <cell r="P11">
            <v>1728</v>
          </cell>
          <cell r="Q11">
            <v>3024</v>
          </cell>
          <cell r="R11">
            <v>4140</v>
          </cell>
          <cell r="S11">
            <v>3533</v>
          </cell>
          <cell r="T11">
            <v>2280</v>
          </cell>
          <cell r="U11">
            <v>1309</v>
          </cell>
          <cell r="V11">
            <v>209</v>
          </cell>
        </row>
        <row r="12">
          <cell r="B12" t="str">
            <v>Italy</v>
          </cell>
          <cell r="C12">
            <v>11579</v>
          </cell>
          <cell r="D12">
            <v>11673</v>
          </cell>
          <cell r="E12">
            <v>11097</v>
          </cell>
          <cell r="F12">
            <v>11023</v>
          </cell>
          <cell r="G12">
            <v>10987</v>
          </cell>
          <cell r="H12">
            <v>9813</v>
          </cell>
          <cell r="I12">
            <v>13305</v>
          </cell>
          <cell r="J12">
            <v>12839</v>
          </cell>
          <cell r="K12">
            <v>12402</v>
          </cell>
          <cell r="L12">
            <v>7282</v>
          </cell>
          <cell r="M12">
            <v>9402</v>
          </cell>
          <cell r="N12">
            <v>10068</v>
          </cell>
          <cell r="O12">
            <v>7748</v>
          </cell>
          <cell r="P12">
            <v>9376</v>
          </cell>
          <cell r="Q12">
            <v>10165</v>
          </cell>
          <cell r="R12">
            <v>12491</v>
          </cell>
          <cell r="S12">
            <v>12206</v>
          </cell>
          <cell r="T12">
            <v>12147</v>
          </cell>
          <cell r="U12">
            <v>12266</v>
          </cell>
          <cell r="V12">
            <v>12236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307</v>
          </cell>
          <cell r="G13">
            <v>356</v>
          </cell>
          <cell r="H13">
            <v>405</v>
          </cell>
          <cell r="I13">
            <v>687</v>
          </cell>
          <cell r="J13">
            <v>1188</v>
          </cell>
          <cell r="K13">
            <v>1393</v>
          </cell>
          <cell r="L13">
            <v>498</v>
          </cell>
          <cell r="M13">
            <v>830</v>
          </cell>
          <cell r="N13">
            <v>934</v>
          </cell>
          <cell r="O13">
            <v>1007</v>
          </cell>
          <cell r="P13">
            <v>1209</v>
          </cell>
          <cell r="Q13">
            <v>785</v>
          </cell>
          <cell r="R13">
            <v>530</v>
          </cell>
          <cell r="S13">
            <v>727</v>
          </cell>
          <cell r="T13">
            <v>796</v>
          </cell>
          <cell r="U13">
            <v>808</v>
          </cell>
          <cell r="V13">
            <v>851</v>
          </cell>
        </row>
        <row r="14">
          <cell r="B14" t="str">
            <v>Mexico</v>
          </cell>
          <cell r="C14">
            <v>3189</v>
          </cell>
          <cell r="D14">
            <v>3104</v>
          </cell>
          <cell r="E14">
            <v>3579</v>
          </cell>
          <cell r="F14">
            <v>3314</v>
          </cell>
          <cell r="G14">
            <v>3390</v>
          </cell>
          <cell r="H14">
            <v>3573</v>
          </cell>
          <cell r="I14">
            <v>4609</v>
          </cell>
          <cell r="J14">
            <v>3731</v>
          </cell>
          <cell r="K14">
            <v>4374</v>
          </cell>
          <cell r="L14">
            <v>3106</v>
          </cell>
          <cell r="M14">
            <v>4714</v>
          </cell>
          <cell r="N14">
            <v>4537</v>
          </cell>
          <cell r="O14">
            <v>5854</v>
          </cell>
          <cell r="P14">
            <v>5437</v>
          </cell>
          <cell r="Q14">
            <v>6118</v>
          </cell>
          <cell r="R14">
            <v>6773</v>
          </cell>
          <cell r="S14">
            <v>6826</v>
          </cell>
          <cell r="T14">
            <v>8131</v>
          </cell>
          <cell r="U14">
            <v>7362</v>
          </cell>
          <cell r="V14">
            <v>7402</v>
          </cell>
        </row>
        <row r="15">
          <cell r="B15" t="str">
            <v>Vietnam</v>
          </cell>
          <cell r="C15">
            <v>1205</v>
          </cell>
          <cell r="D15">
            <v>1591</v>
          </cell>
          <cell r="E15">
            <v>2207</v>
          </cell>
          <cell r="F15">
            <v>2240.5</v>
          </cell>
          <cell r="G15">
            <v>2274</v>
          </cell>
          <cell r="H15">
            <v>2224</v>
          </cell>
          <cell r="I15">
            <v>2093</v>
          </cell>
          <cell r="J15">
            <v>3448.5</v>
          </cell>
          <cell r="K15">
            <v>4804</v>
          </cell>
          <cell r="L15">
            <v>2558</v>
          </cell>
          <cell r="M15">
            <v>5668</v>
          </cell>
          <cell r="N15">
            <v>5603</v>
          </cell>
          <cell r="O15">
            <v>5738</v>
          </cell>
          <cell r="P15">
            <v>7526</v>
          </cell>
          <cell r="Q15">
            <v>9090</v>
          </cell>
          <cell r="R15">
            <v>11100</v>
          </cell>
          <cell r="S15">
            <v>14562</v>
          </cell>
          <cell r="T15">
            <v>13588</v>
          </cell>
          <cell r="U15">
            <v>11870</v>
          </cell>
          <cell r="V15">
            <v>12967</v>
          </cell>
        </row>
        <row r="16">
          <cell r="B16" t="str">
            <v>France</v>
          </cell>
          <cell r="C16">
            <v>9845</v>
          </cell>
          <cell r="D16">
            <v>8799</v>
          </cell>
          <cell r="E16">
            <v>9005</v>
          </cell>
          <cell r="F16">
            <v>8439</v>
          </cell>
          <cell r="G16">
            <v>9515</v>
          </cell>
          <cell r="H16">
            <v>8481</v>
          </cell>
          <cell r="I16">
            <v>9998</v>
          </cell>
          <cell r="J16">
            <v>10344</v>
          </cell>
          <cell r="K16">
            <v>9617</v>
          </cell>
          <cell r="L16">
            <v>6416</v>
          </cell>
          <cell r="M16">
            <v>7900</v>
          </cell>
          <cell r="N16">
            <v>8005</v>
          </cell>
          <cell r="O16">
            <v>7082</v>
          </cell>
          <cell r="P16">
            <v>7197</v>
          </cell>
          <cell r="Q16">
            <v>7350</v>
          </cell>
          <cell r="R16">
            <v>7386</v>
          </cell>
          <cell r="S16">
            <v>7813</v>
          </cell>
          <cell r="T16">
            <v>8436</v>
          </cell>
          <cell r="U16">
            <v>8247</v>
          </cell>
          <cell r="V16">
            <v>8367</v>
          </cell>
        </row>
        <row r="17">
          <cell r="B17" t="str">
            <v>Spain</v>
          </cell>
          <cell r="C17">
            <v>5943</v>
          </cell>
          <cell r="D17">
            <v>6497</v>
          </cell>
          <cell r="E17">
            <v>6674</v>
          </cell>
          <cell r="F17">
            <v>7644</v>
          </cell>
          <cell r="G17">
            <v>7171</v>
          </cell>
          <cell r="H17">
            <v>6650</v>
          </cell>
          <cell r="I17">
            <v>8068</v>
          </cell>
          <cell r="J17">
            <v>8487</v>
          </cell>
          <cell r="K17">
            <v>6929</v>
          </cell>
          <cell r="L17">
            <v>4100</v>
          </cell>
          <cell r="M17">
            <v>5949</v>
          </cell>
          <cell r="N17">
            <v>5925</v>
          </cell>
          <cell r="O17">
            <v>5265</v>
          </cell>
          <cell r="P17">
            <v>5254</v>
          </cell>
          <cell r="Q17">
            <v>5598</v>
          </cell>
          <cell r="R17">
            <v>6315</v>
          </cell>
          <cell r="S17">
            <v>6513</v>
          </cell>
          <cell r="T17">
            <v>7028</v>
          </cell>
          <cell r="U17">
            <v>7369</v>
          </cell>
          <cell r="V17">
            <v>6964</v>
          </cell>
        </row>
        <row r="18">
          <cell r="B18" t="str">
            <v>Canada</v>
          </cell>
          <cell r="C18">
            <v>4438</v>
          </cell>
          <cell r="D18">
            <v>2730</v>
          </cell>
          <cell r="E18">
            <v>3381</v>
          </cell>
          <cell r="F18">
            <v>3135</v>
          </cell>
          <cell r="G18">
            <v>4387</v>
          </cell>
          <cell r="H18">
            <v>4597</v>
          </cell>
          <cell r="I18">
            <v>5129</v>
          </cell>
          <cell r="J18">
            <v>3722</v>
          </cell>
          <cell r="K18">
            <v>3348</v>
          </cell>
          <cell r="L18">
            <v>2909</v>
          </cell>
          <cell r="M18">
            <v>4258</v>
          </cell>
          <cell r="N18">
            <v>3934</v>
          </cell>
          <cell r="O18">
            <v>3853</v>
          </cell>
          <cell r="P18">
            <v>3912</v>
          </cell>
          <cell r="Q18">
            <v>4546</v>
          </cell>
          <cell r="R18">
            <v>3630</v>
          </cell>
          <cell r="S18">
            <v>3744</v>
          </cell>
          <cell r="T18">
            <v>3802</v>
          </cell>
          <cell r="U18">
            <v>3623</v>
          </cell>
          <cell r="V18">
            <v>2872</v>
          </cell>
        </row>
        <row r="19">
          <cell r="B19" t="str">
            <v>Indonesia</v>
          </cell>
          <cell r="C19">
            <v>1484</v>
          </cell>
          <cell r="D19">
            <v>1265</v>
          </cell>
          <cell r="E19">
            <v>1458</v>
          </cell>
          <cell r="F19">
            <v>1717</v>
          </cell>
          <cell r="G19">
            <v>1976</v>
          </cell>
          <cell r="H19">
            <v>2349</v>
          </cell>
          <cell r="I19">
            <v>1743</v>
          </cell>
          <cell r="J19">
            <v>2465</v>
          </cell>
          <cell r="K19">
            <v>3521</v>
          </cell>
          <cell r="L19">
            <v>2280</v>
          </cell>
          <cell r="M19">
            <v>3261</v>
          </cell>
          <cell r="N19">
            <v>4327</v>
          </cell>
          <cell r="O19">
            <v>5117</v>
          </cell>
          <cell r="P19">
            <v>5231</v>
          </cell>
          <cell r="Q19">
            <v>4556</v>
          </cell>
          <cell r="R19">
            <v>4336</v>
          </cell>
          <cell r="S19">
            <v>4745</v>
          </cell>
          <cell r="T19">
            <v>5136</v>
          </cell>
          <cell r="U19">
            <v>5402</v>
          </cell>
          <cell r="V19">
            <v>6101</v>
          </cell>
        </row>
        <row r="20">
          <cell r="B20" t="str">
            <v>Poland</v>
          </cell>
          <cell r="C20">
            <v>1247</v>
          </cell>
          <cell r="D20">
            <v>1557</v>
          </cell>
          <cell r="E20">
            <v>1851</v>
          </cell>
          <cell r="F20">
            <v>2311</v>
          </cell>
          <cell r="G20">
            <v>2482</v>
          </cell>
          <cell r="H20">
            <v>3083</v>
          </cell>
          <cell r="I20">
            <v>3895</v>
          </cell>
          <cell r="J20">
            <v>4615</v>
          </cell>
          <cell r="K20">
            <v>4902</v>
          </cell>
          <cell r="L20">
            <v>3663</v>
          </cell>
          <cell r="M20">
            <v>4446</v>
          </cell>
          <cell r="N20">
            <v>5057</v>
          </cell>
          <cell r="O20">
            <v>5115</v>
          </cell>
          <cell r="P20">
            <v>5085</v>
          </cell>
          <cell r="Q20">
            <v>5855</v>
          </cell>
          <cell r="R20">
            <v>6153</v>
          </cell>
          <cell r="S20">
            <v>6837</v>
          </cell>
          <cell r="T20">
            <v>6977</v>
          </cell>
          <cell r="U20">
            <v>7467</v>
          </cell>
          <cell r="V20">
            <v>7029</v>
          </cell>
        </row>
        <row r="21">
          <cell r="B21" t="str">
            <v>Egypt</v>
          </cell>
          <cell r="C21">
            <v>405</v>
          </cell>
          <cell r="D21">
            <v>298</v>
          </cell>
          <cell r="E21">
            <v>316</v>
          </cell>
          <cell r="F21">
            <v>313</v>
          </cell>
          <cell r="G21">
            <v>417</v>
          </cell>
          <cell r="H21">
            <v>421</v>
          </cell>
          <cell r="I21">
            <v>535</v>
          </cell>
          <cell r="J21">
            <v>535</v>
          </cell>
          <cell r="K21">
            <v>870</v>
          </cell>
          <cell r="L21">
            <v>422</v>
          </cell>
          <cell r="M21">
            <v>813</v>
          </cell>
          <cell r="N21">
            <v>668</v>
          </cell>
          <cell r="O21">
            <v>901</v>
          </cell>
          <cell r="P21">
            <v>855</v>
          </cell>
          <cell r="Q21">
            <v>1212</v>
          </cell>
          <cell r="R21">
            <v>1375</v>
          </cell>
          <cell r="S21">
            <v>1633</v>
          </cell>
          <cell r="T21">
            <v>1808</v>
          </cell>
          <cell r="U21">
            <v>168</v>
          </cell>
          <cell r="V21">
            <v>117</v>
          </cell>
        </row>
        <row r="22">
          <cell r="B22" t="str">
            <v>Saudi Arabia</v>
          </cell>
          <cell r="C22">
            <v>1130</v>
          </cell>
          <cell r="D22">
            <v>1334</v>
          </cell>
          <cell r="E22">
            <v>905</v>
          </cell>
          <cell r="F22">
            <v>1077</v>
          </cell>
          <cell r="G22">
            <v>1063</v>
          </cell>
          <cell r="H22">
            <v>1592</v>
          </cell>
          <cell r="I22">
            <v>1802</v>
          </cell>
          <cell r="J22">
            <v>2073</v>
          </cell>
          <cell r="K22">
            <v>1826</v>
          </cell>
          <cell r="L22">
            <v>762</v>
          </cell>
          <cell r="M22">
            <v>1696</v>
          </cell>
          <cell r="N22">
            <v>2056</v>
          </cell>
          <cell r="O22">
            <v>2557</v>
          </cell>
          <cell r="P22">
            <v>2056</v>
          </cell>
          <cell r="Q22">
            <v>2736</v>
          </cell>
          <cell r="R22">
            <v>2815</v>
          </cell>
          <cell r="S22">
            <v>2646</v>
          </cell>
          <cell r="T22">
            <v>2110</v>
          </cell>
          <cell r="U22">
            <v>2025</v>
          </cell>
          <cell r="V22">
            <v>4521</v>
          </cell>
        </row>
        <row r="23">
          <cell r="B23" t="str">
            <v>Austria</v>
          </cell>
          <cell r="C23">
            <v>1120</v>
          </cell>
          <cell r="D23">
            <v>1176</v>
          </cell>
          <cell r="E23">
            <v>1273</v>
          </cell>
          <cell r="F23">
            <v>1251</v>
          </cell>
          <cell r="G23">
            <v>1543</v>
          </cell>
          <cell r="H23">
            <v>1440</v>
          </cell>
          <cell r="I23">
            <v>1942</v>
          </cell>
          <cell r="J23">
            <v>2125</v>
          </cell>
          <cell r="K23">
            <v>1995</v>
          </cell>
          <cell r="L23">
            <v>1392</v>
          </cell>
          <cell r="M23">
            <v>1687</v>
          </cell>
          <cell r="N23">
            <v>2006</v>
          </cell>
          <cell r="O23">
            <v>1840</v>
          </cell>
          <cell r="P23">
            <v>1718</v>
          </cell>
          <cell r="Q23">
            <v>1806</v>
          </cell>
          <cell r="R23">
            <v>1933</v>
          </cell>
          <cell r="S23">
            <v>2017</v>
          </cell>
          <cell r="T23">
            <v>2205</v>
          </cell>
          <cell r="U23">
            <v>2197</v>
          </cell>
          <cell r="V23">
            <v>2000</v>
          </cell>
        </row>
        <row r="24">
          <cell r="B24" t="str">
            <v>Belgium</v>
          </cell>
          <cell r="C24">
            <v>5199.9712681638048</v>
          </cell>
          <cell r="D24">
            <v>4416.3896961690889</v>
          </cell>
          <cell r="E24">
            <v>4194.1535667107</v>
          </cell>
          <cell r="F24">
            <v>4694.4062087186267</v>
          </cell>
          <cell r="G24">
            <v>6474.9514531043596</v>
          </cell>
          <cell r="H24">
            <v>5362</v>
          </cell>
          <cell r="I24">
            <v>8711</v>
          </cell>
          <cell r="J24">
            <v>10716</v>
          </cell>
          <cell r="K24">
            <v>8644</v>
          </cell>
          <cell r="L24">
            <v>5390</v>
          </cell>
          <cell r="M24">
            <v>6472</v>
          </cell>
          <cell r="N24">
            <v>7674</v>
          </cell>
          <cell r="O24">
            <v>5921</v>
          </cell>
          <cell r="P24">
            <v>6472</v>
          </cell>
          <cell r="Q24">
            <v>6805</v>
          </cell>
          <cell r="R24">
            <v>7809</v>
          </cell>
          <cell r="S24">
            <v>8710</v>
          </cell>
          <cell r="T24">
            <v>9359</v>
          </cell>
          <cell r="U24">
            <v>9195</v>
          </cell>
          <cell r="V24">
            <v>8014</v>
          </cell>
        </row>
        <row r="25">
          <cell r="B25" t="str">
            <v>United Kingdom</v>
          </cell>
          <cell r="C25">
            <v>4305</v>
          </cell>
          <cell r="D25">
            <v>4539</v>
          </cell>
          <cell r="E25">
            <v>4391</v>
          </cell>
          <cell r="F25">
            <v>4246</v>
          </cell>
          <cell r="G25">
            <v>4651</v>
          </cell>
          <cell r="H25">
            <v>3895</v>
          </cell>
          <cell r="I25">
            <v>4282</v>
          </cell>
          <cell r="J25">
            <v>4623</v>
          </cell>
          <cell r="K25">
            <v>3876</v>
          </cell>
          <cell r="L25">
            <v>2362</v>
          </cell>
          <cell r="M25">
            <v>3161</v>
          </cell>
          <cell r="N25">
            <v>3539</v>
          </cell>
          <cell r="O25">
            <v>3536</v>
          </cell>
          <cell r="P25">
            <v>3107</v>
          </cell>
          <cell r="Q25">
            <v>3680</v>
          </cell>
          <cell r="R25">
            <v>3615</v>
          </cell>
          <cell r="S25">
            <v>4084</v>
          </cell>
          <cell r="T25">
            <v>4137</v>
          </cell>
          <cell r="U25">
            <v>3923</v>
          </cell>
          <cell r="V25">
            <v>3648</v>
          </cell>
        </row>
        <row r="26">
          <cell r="B26" t="str">
            <v>Netherlands</v>
          </cell>
          <cell r="C26">
            <v>2777</v>
          </cell>
          <cell r="D26">
            <v>2502</v>
          </cell>
          <cell r="E26">
            <v>2648</v>
          </cell>
          <cell r="F26">
            <v>2506</v>
          </cell>
          <cell r="G26">
            <v>3086</v>
          </cell>
          <cell r="H26">
            <v>3060</v>
          </cell>
          <cell r="I26">
            <v>4082</v>
          </cell>
          <cell r="J26">
            <v>4504</v>
          </cell>
          <cell r="K26">
            <v>3963</v>
          </cell>
          <cell r="L26">
            <v>2679</v>
          </cell>
          <cell r="M26">
            <v>3213</v>
          </cell>
          <cell r="N26">
            <v>3258</v>
          </cell>
          <cell r="O26">
            <v>3153</v>
          </cell>
          <cell r="P26">
            <v>3055</v>
          </cell>
          <cell r="Q26">
            <v>3247</v>
          </cell>
          <cell r="R26">
            <v>3343</v>
          </cell>
          <cell r="S26">
            <v>3665</v>
          </cell>
          <cell r="T26">
            <v>3972</v>
          </cell>
          <cell r="U26">
            <v>4826</v>
          </cell>
          <cell r="V26">
            <v>4742</v>
          </cell>
        </row>
        <row r="27">
          <cell r="B27" t="str">
            <v>Australia</v>
          </cell>
          <cell r="C27">
            <v>697</v>
          </cell>
          <cell r="D27">
            <v>763</v>
          </cell>
          <cell r="E27">
            <v>598</v>
          </cell>
          <cell r="F27">
            <v>913</v>
          </cell>
          <cell r="G27">
            <v>852</v>
          </cell>
          <cell r="H27">
            <v>1200</v>
          </cell>
          <cell r="I27">
            <v>1039</v>
          </cell>
          <cell r="J27">
            <v>1139</v>
          </cell>
          <cell r="K27">
            <v>1261</v>
          </cell>
          <cell r="L27">
            <v>744</v>
          </cell>
          <cell r="M27">
            <v>993</v>
          </cell>
          <cell r="N27">
            <v>896</v>
          </cell>
          <cell r="O27">
            <v>980</v>
          </cell>
          <cell r="P27">
            <v>629</v>
          </cell>
          <cell r="Q27">
            <v>808</v>
          </cell>
          <cell r="R27">
            <v>714</v>
          </cell>
          <cell r="S27">
            <v>634</v>
          </cell>
          <cell r="T27">
            <v>671</v>
          </cell>
          <cell r="U27">
            <v>661</v>
          </cell>
          <cell r="V27">
            <v>569</v>
          </cell>
        </row>
        <row r="28">
          <cell r="B28" t="str">
            <v>South Africa</v>
          </cell>
          <cell r="C28">
            <v>216</v>
          </cell>
          <cell r="D28">
            <v>145</v>
          </cell>
          <cell r="E28">
            <v>137</v>
          </cell>
          <cell r="F28">
            <v>198</v>
          </cell>
          <cell r="G28">
            <v>317</v>
          </cell>
          <cell r="H28">
            <v>272</v>
          </cell>
          <cell r="I28">
            <v>430</v>
          </cell>
          <cell r="J28">
            <v>365</v>
          </cell>
          <cell r="K28">
            <v>405</v>
          </cell>
          <cell r="L28">
            <v>412</v>
          </cell>
          <cell r="M28">
            <v>524</v>
          </cell>
          <cell r="N28">
            <v>587</v>
          </cell>
          <cell r="O28">
            <v>646</v>
          </cell>
          <cell r="P28">
            <v>1088</v>
          </cell>
          <cell r="Q28">
            <v>850</v>
          </cell>
          <cell r="R28">
            <v>1149</v>
          </cell>
          <cell r="S28">
            <v>912</v>
          </cell>
          <cell r="T28">
            <v>786</v>
          </cell>
          <cell r="U28">
            <v>676</v>
          </cell>
          <cell r="V28">
            <v>800</v>
          </cell>
        </row>
        <row r="29">
          <cell r="B29" t="str">
            <v>Malaysia</v>
          </cell>
          <cell r="C29">
            <v>2862</v>
          </cell>
          <cell r="D29">
            <v>2698</v>
          </cell>
          <cell r="E29">
            <v>1867</v>
          </cell>
          <cell r="F29">
            <v>2144</v>
          </cell>
          <cell r="G29">
            <v>2421</v>
          </cell>
          <cell r="H29">
            <v>2274</v>
          </cell>
          <cell r="I29">
            <v>2587</v>
          </cell>
          <cell r="J29">
            <v>2889</v>
          </cell>
          <cell r="K29">
            <v>2922</v>
          </cell>
          <cell r="L29">
            <v>2432</v>
          </cell>
          <cell r="M29">
            <v>3120</v>
          </cell>
          <cell r="N29">
            <v>2951</v>
          </cell>
          <cell r="O29">
            <v>3187</v>
          </cell>
          <cell r="P29">
            <v>3463</v>
          </cell>
          <cell r="Q29">
            <v>3563</v>
          </cell>
          <cell r="R29">
            <v>3748</v>
          </cell>
          <cell r="S29">
            <v>4371</v>
          </cell>
          <cell r="T29">
            <v>4486</v>
          </cell>
          <cell r="U29">
            <v>4665</v>
          </cell>
          <cell r="V29">
            <v>4766</v>
          </cell>
        </row>
        <row r="30">
          <cell r="B30" t="str">
            <v>Thailand</v>
          </cell>
          <cell r="C30">
            <v>3278</v>
          </cell>
          <cell r="D30">
            <v>3645</v>
          </cell>
          <cell r="E30">
            <v>3773</v>
          </cell>
          <cell r="F30">
            <v>4153</v>
          </cell>
          <cell r="G30">
            <v>4544</v>
          </cell>
          <cell r="H30">
            <v>5220</v>
          </cell>
          <cell r="I30">
            <v>4608</v>
          </cell>
          <cell r="J30">
            <v>5275</v>
          </cell>
          <cell r="K30">
            <v>6195</v>
          </cell>
          <cell r="L30">
            <v>3845</v>
          </cell>
          <cell r="M30">
            <v>6307</v>
          </cell>
          <cell r="N30">
            <v>6836</v>
          </cell>
          <cell r="O30">
            <v>8428</v>
          </cell>
          <cell r="P30">
            <v>9029</v>
          </cell>
          <cell r="Q30">
            <v>8347</v>
          </cell>
          <cell r="R30">
            <v>8135</v>
          </cell>
          <cell r="S30">
            <v>8970</v>
          </cell>
          <cell r="T30">
            <v>8415</v>
          </cell>
          <cell r="U30">
            <v>8768</v>
          </cell>
          <cell r="V30">
            <v>9270</v>
          </cell>
        </row>
        <row r="31">
          <cell r="B31" t="str">
            <v>Sweden</v>
          </cell>
          <cell r="C31">
            <v>1536</v>
          </cell>
          <cell r="D31">
            <v>1381</v>
          </cell>
          <cell r="E31">
            <v>1445</v>
          </cell>
          <cell r="F31">
            <v>1619</v>
          </cell>
          <cell r="G31">
            <v>1799</v>
          </cell>
          <cell r="H31">
            <v>2026</v>
          </cell>
          <cell r="I31">
            <v>2216</v>
          </cell>
          <cell r="J31">
            <v>2455</v>
          </cell>
          <cell r="K31">
            <v>2250</v>
          </cell>
          <cell r="L31">
            <v>1392</v>
          </cell>
          <cell r="M31">
            <v>2038</v>
          </cell>
          <cell r="N31">
            <v>2286</v>
          </cell>
          <cell r="O31">
            <v>2065</v>
          </cell>
          <cell r="P31">
            <v>1889</v>
          </cell>
          <cell r="Q31">
            <v>1718</v>
          </cell>
          <cell r="R31">
            <v>1586</v>
          </cell>
          <cell r="S31">
            <v>1957</v>
          </cell>
          <cell r="T31">
            <v>2210</v>
          </cell>
          <cell r="U31">
            <v>2263</v>
          </cell>
          <cell r="V31">
            <v>2414</v>
          </cell>
        </row>
        <row r="32">
          <cell r="B32" t="str">
            <v>World</v>
          </cell>
        </row>
      </sheetData>
      <sheetData sheetId="34">
        <row r="2">
          <cell r="B2" t="str">
            <v>China</v>
          </cell>
          <cell r="C2">
            <v>11694</v>
          </cell>
          <cell r="D2">
            <v>13703.5</v>
          </cell>
          <cell r="E2">
            <v>15713</v>
          </cell>
          <cell r="F2">
            <v>19851</v>
          </cell>
          <cell r="G2">
            <v>25123</v>
          </cell>
          <cell r="H2">
            <v>32030</v>
          </cell>
          <cell r="I2">
            <v>42231</v>
          </cell>
          <cell r="J2">
            <v>50428</v>
          </cell>
          <cell r="K2">
            <v>56068</v>
          </cell>
          <cell r="L2">
            <v>44710</v>
          </cell>
          <cell r="M2">
            <v>62010</v>
          </cell>
          <cell r="N2">
            <v>71460</v>
          </cell>
          <cell r="O2">
            <v>69431</v>
          </cell>
          <cell r="P2">
            <v>67239</v>
          </cell>
          <cell r="Q2">
            <v>67458</v>
          </cell>
          <cell r="R2">
            <v>70455</v>
          </cell>
          <cell r="S2">
            <v>71053</v>
          </cell>
          <cell r="T2">
            <v>79446</v>
          </cell>
          <cell r="U2">
            <v>86003</v>
          </cell>
          <cell r="V2">
            <v>95787</v>
          </cell>
        </row>
        <row r="3">
          <cell r="B3" t="str">
            <v>India</v>
          </cell>
          <cell r="C3">
            <v>1062</v>
          </cell>
          <cell r="D3">
            <v>1232</v>
          </cell>
          <cell r="E3">
            <v>1402</v>
          </cell>
          <cell r="F3">
            <v>1628</v>
          </cell>
          <cell r="G3">
            <v>1760</v>
          </cell>
          <cell r="H3">
            <v>2248</v>
          </cell>
          <cell r="I3">
            <v>2652</v>
          </cell>
          <cell r="J3">
            <v>2590</v>
          </cell>
          <cell r="K3">
            <v>3683</v>
          </cell>
          <cell r="L3">
            <v>3314</v>
          </cell>
          <cell r="M3">
            <v>2539</v>
          </cell>
          <cell r="N3">
            <v>4518</v>
          </cell>
          <cell r="O3">
            <v>4692</v>
          </cell>
          <cell r="P3">
            <v>4858</v>
          </cell>
          <cell r="Q3">
            <v>5296</v>
          </cell>
          <cell r="R3">
            <v>5056</v>
          </cell>
          <cell r="S3">
            <v>4973</v>
          </cell>
          <cell r="T3">
            <v>3531</v>
          </cell>
          <cell r="U3">
            <v>5436</v>
          </cell>
          <cell r="V3">
            <v>5561</v>
          </cell>
        </row>
        <row r="4">
          <cell r="B4" t="str">
            <v>Japan</v>
          </cell>
          <cell r="C4">
            <v>19012</v>
          </cell>
          <cell r="D4">
            <v>20175</v>
          </cell>
          <cell r="E4">
            <v>21338</v>
          </cell>
          <cell r="F4">
            <v>22838</v>
          </cell>
          <cell r="G4">
            <v>26038</v>
          </cell>
          <cell r="H4">
            <v>27029</v>
          </cell>
          <cell r="I4">
            <v>27372</v>
          </cell>
          <cell r="J4">
            <v>29129</v>
          </cell>
          <cell r="K4">
            <v>29204</v>
          </cell>
          <cell r="L4">
            <v>20858</v>
          </cell>
          <cell r="M4">
            <v>26532</v>
          </cell>
          <cell r="N4">
            <v>26875</v>
          </cell>
          <cell r="O4">
            <v>26972</v>
          </cell>
          <cell r="P4">
            <v>24194</v>
          </cell>
          <cell r="Q4">
            <v>22959</v>
          </cell>
          <cell r="R4">
            <v>21749</v>
          </cell>
          <cell r="S4">
            <v>22661</v>
          </cell>
          <cell r="T4">
            <v>21813</v>
          </cell>
          <cell r="U4">
            <v>21716</v>
          </cell>
          <cell r="V4">
            <v>21729</v>
          </cell>
        </row>
        <row r="5">
          <cell r="B5" t="str">
            <v>United States</v>
          </cell>
          <cell r="C5">
            <v>16458</v>
          </cell>
          <cell r="D5">
            <v>15744</v>
          </cell>
          <cell r="E5">
            <v>15030</v>
          </cell>
          <cell r="F5">
            <v>14402</v>
          </cell>
          <cell r="G5">
            <v>15907</v>
          </cell>
          <cell r="H5">
            <v>23744</v>
          </cell>
          <cell r="I5">
            <v>19815</v>
          </cell>
          <cell r="J5">
            <v>20863</v>
          </cell>
          <cell r="K5">
            <v>20156</v>
          </cell>
          <cell r="L5">
            <v>13792</v>
          </cell>
          <cell r="M5">
            <v>18682</v>
          </cell>
          <cell r="N5">
            <v>22937</v>
          </cell>
          <cell r="O5">
            <v>22013</v>
          </cell>
          <cell r="P5">
            <v>21315</v>
          </cell>
          <cell r="Q5">
            <v>22398</v>
          </cell>
          <cell r="R5">
            <v>19936</v>
          </cell>
          <cell r="S5">
            <v>20787</v>
          </cell>
          <cell r="T5">
            <v>19818</v>
          </cell>
          <cell r="U5">
            <v>20767</v>
          </cell>
          <cell r="V5">
            <v>20865</v>
          </cell>
        </row>
        <row r="6">
          <cell r="B6" t="str">
            <v>Russia</v>
          </cell>
          <cell r="C6">
            <v>2146</v>
          </cell>
          <cell r="D6">
            <v>2123.5</v>
          </cell>
          <cell r="E6">
            <v>2101</v>
          </cell>
          <cell r="F6">
            <v>1991</v>
          </cell>
          <cell r="G6">
            <v>2363</v>
          </cell>
          <cell r="H6">
            <v>2446</v>
          </cell>
          <cell r="I6">
            <v>2651</v>
          </cell>
          <cell r="J6">
            <v>2548</v>
          </cell>
          <cell r="K6">
            <v>2246</v>
          </cell>
          <cell r="L6">
            <v>1582</v>
          </cell>
          <cell r="M6">
            <v>1302</v>
          </cell>
          <cell r="N6">
            <v>1167</v>
          </cell>
          <cell r="O6">
            <v>2038</v>
          </cell>
          <cell r="P6">
            <v>2056</v>
          </cell>
          <cell r="Q6">
            <v>1929</v>
          </cell>
          <cell r="R6">
            <v>2226</v>
          </cell>
          <cell r="S6">
            <v>1858</v>
          </cell>
          <cell r="T6">
            <v>2043</v>
          </cell>
          <cell r="U6">
            <v>2423</v>
          </cell>
          <cell r="V6">
            <v>2499</v>
          </cell>
        </row>
        <row r="7">
          <cell r="B7" t="str">
            <v>South Korea</v>
          </cell>
          <cell r="C7">
            <v>11279</v>
          </cell>
          <cell r="D7">
            <v>12155.5</v>
          </cell>
          <cell r="E7">
            <v>13032</v>
          </cell>
          <cell r="F7">
            <v>12671</v>
          </cell>
          <cell r="G7">
            <v>13809</v>
          </cell>
          <cell r="H7">
            <v>15009</v>
          </cell>
          <cell r="I7">
            <v>16298</v>
          </cell>
          <cell r="J7">
            <v>17927</v>
          </cell>
          <cell r="K7">
            <v>19825</v>
          </cell>
          <cell r="L7">
            <v>21958</v>
          </cell>
          <cell r="M7">
            <v>24599</v>
          </cell>
          <cell r="N7">
            <v>26893</v>
          </cell>
          <cell r="O7">
            <v>25355</v>
          </cell>
          <cell r="P7">
            <v>22674</v>
          </cell>
          <cell r="Q7">
            <v>22293</v>
          </cell>
          <cell r="R7">
            <v>22695</v>
          </cell>
          <cell r="S7">
            <v>22157</v>
          </cell>
          <cell r="T7">
            <v>21448</v>
          </cell>
          <cell r="U7">
            <v>18379</v>
          </cell>
          <cell r="V7">
            <v>17938</v>
          </cell>
        </row>
        <row r="8">
          <cell r="B8" t="str">
            <v>Germany</v>
          </cell>
          <cell r="C8">
            <v>17555</v>
          </cell>
          <cell r="D8">
            <v>19313</v>
          </cell>
          <cell r="E8">
            <v>21071</v>
          </cell>
          <cell r="F8">
            <v>20630</v>
          </cell>
          <cell r="G8">
            <v>22459</v>
          </cell>
          <cell r="H8">
            <v>24727</v>
          </cell>
          <cell r="I8">
            <v>27797</v>
          </cell>
          <cell r="J8">
            <v>30095</v>
          </cell>
          <cell r="K8">
            <v>30249</v>
          </cell>
          <cell r="L8">
            <v>22106</v>
          </cell>
          <cell r="M8">
            <v>26839</v>
          </cell>
          <cell r="N8">
            <v>30405</v>
          </cell>
          <cell r="O8">
            <v>30110</v>
          </cell>
          <cell r="P8">
            <v>30650</v>
          </cell>
          <cell r="Q8">
            <v>32061</v>
          </cell>
          <cell r="R8">
            <v>32201</v>
          </cell>
          <cell r="S8">
            <v>32991</v>
          </cell>
          <cell r="T8">
            <v>35750</v>
          </cell>
          <cell r="U8">
            <v>37154</v>
          </cell>
          <cell r="V8">
            <v>32899</v>
          </cell>
        </row>
        <row r="9">
          <cell r="B9" t="str">
            <v>Türkiye</v>
          </cell>
          <cell r="C9">
            <v>1075</v>
          </cell>
          <cell r="D9">
            <v>1446</v>
          </cell>
          <cell r="E9">
            <v>1817</v>
          </cell>
          <cell r="F9">
            <v>2306</v>
          </cell>
          <cell r="G9">
            <v>2989</v>
          </cell>
          <cell r="H9">
            <v>3601</v>
          </cell>
          <cell r="I9">
            <v>4536</v>
          </cell>
          <cell r="J9">
            <v>5226</v>
          </cell>
          <cell r="K9">
            <v>5787</v>
          </cell>
          <cell r="L9">
            <v>4359</v>
          </cell>
          <cell r="M9">
            <v>4729</v>
          </cell>
          <cell r="N9">
            <v>5181</v>
          </cell>
          <cell r="O9">
            <v>5471</v>
          </cell>
          <cell r="P9">
            <v>5831</v>
          </cell>
          <cell r="Q9">
            <v>6238</v>
          </cell>
          <cell r="R9">
            <v>6328</v>
          </cell>
          <cell r="S9">
            <v>6468</v>
          </cell>
          <cell r="T9">
            <v>7292</v>
          </cell>
          <cell r="U9">
            <v>7769</v>
          </cell>
          <cell r="V9">
            <v>8647</v>
          </cell>
        </row>
        <row r="10">
          <cell r="B10" t="str">
            <v>Brazil</v>
          </cell>
          <cell r="C10">
            <v>1670</v>
          </cell>
          <cell r="D10">
            <v>1717.5</v>
          </cell>
          <cell r="E10">
            <v>1765</v>
          </cell>
          <cell r="F10">
            <v>2288</v>
          </cell>
          <cell r="G10">
            <v>3298</v>
          </cell>
          <cell r="H10">
            <v>3456</v>
          </cell>
          <cell r="I10">
            <v>3357</v>
          </cell>
          <cell r="J10">
            <v>3449</v>
          </cell>
          <cell r="K10">
            <v>3432</v>
          </cell>
          <cell r="L10">
            <v>2069</v>
          </cell>
          <cell r="M10">
            <v>2648</v>
          </cell>
          <cell r="N10">
            <v>2868</v>
          </cell>
          <cell r="O10">
            <v>2812</v>
          </cell>
          <cell r="P10">
            <v>2963</v>
          </cell>
          <cell r="Q10">
            <v>2363</v>
          </cell>
          <cell r="R10">
            <v>2357</v>
          </cell>
          <cell r="S10">
            <v>2665</v>
          </cell>
          <cell r="T10">
            <v>2846</v>
          </cell>
          <cell r="U10">
            <v>2834</v>
          </cell>
          <cell r="V10">
            <v>2360</v>
          </cell>
        </row>
        <row r="11">
          <cell r="B11" t="str">
            <v>Iran</v>
          </cell>
          <cell r="C11">
            <v>30</v>
          </cell>
          <cell r="D11">
            <v>59</v>
          </cell>
          <cell r="E11">
            <v>88</v>
          </cell>
          <cell r="F11">
            <v>39</v>
          </cell>
          <cell r="G11">
            <v>43</v>
          </cell>
          <cell r="H11">
            <v>83</v>
          </cell>
          <cell r="I11">
            <v>55</v>
          </cell>
          <cell r="J11">
            <v>111</v>
          </cell>
          <cell r="K11">
            <v>117</v>
          </cell>
          <cell r="L11">
            <v>45</v>
          </cell>
          <cell r="M11">
            <v>40</v>
          </cell>
          <cell r="N11">
            <v>38</v>
          </cell>
          <cell r="O11">
            <v>109</v>
          </cell>
          <cell r="P11">
            <v>59</v>
          </cell>
          <cell r="Q11">
            <v>57</v>
          </cell>
          <cell r="R11">
            <v>55</v>
          </cell>
          <cell r="S11">
            <v>48</v>
          </cell>
          <cell r="T11">
            <v>59</v>
          </cell>
          <cell r="U11">
            <v>45</v>
          </cell>
          <cell r="V11">
            <v>45</v>
          </cell>
        </row>
        <row r="12">
          <cell r="B12" t="str">
            <v>Italy</v>
          </cell>
          <cell r="C12">
            <v>10721</v>
          </cell>
          <cell r="D12">
            <v>10880.5</v>
          </cell>
          <cell r="E12">
            <v>11040</v>
          </cell>
          <cell r="F12">
            <v>11206</v>
          </cell>
          <cell r="G12">
            <v>12290</v>
          </cell>
          <cell r="H12">
            <v>12341</v>
          </cell>
          <cell r="I12">
            <v>13755</v>
          </cell>
          <cell r="J12">
            <v>13568</v>
          </cell>
          <cell r="K12">
            <v>15292</v>
          </cell>
          <cell r="L12">
            <v>10284</v>
          </cell>
          <cell r="M12">
            <v>12047</v>
          </cell>
          <cell r="N12">
            <v>13086</v>
          </cell>
          <cell r="O12">
            <v>12802</v>
          </cell>
          <cell r="P12">
            <v>12823</v>
          </cell>
          <cell r="Q12">
            <v>12980</v>
          </cell>
          <cell r="R12">
            <v>13234</v>
          </cell>
          <cell r="S12">
            <v>13535</v>
          </cell>
          <cell r="T12">
            <v>14297</v>
          </cell>
          <cell r="U12">
            <v>14147</v>
          </cell>
          <cell r="V12">
            <v>13341</v>
          </cell>
        </row>
        <row r="13">
          <cell r="B13" t="str">
            <v>Ukraine</v>
          </cell>
          <cell r="C13">
            <v>777</v>
          </cell>
          <cell r="D13">
            <v>999</v>
          </cell>
          <cell r="E13">
            <v>1221</v>
          </cell>
          <cell r="F13">
            <v>1410</v>
          </cell>
          <cell r="G13">
            <v>1867</v>
          </cell>
          <cell r="H13">
            <v>1834</v>
          </cell>
          <cell r="I13">
            <v>1819</v>
          </cell>
          <cell r="J13">
            <v>2249</v>
          </cell>
          <cell r="K13">
            <v>2036</v>
          </cell>
          <cell r="L13">
            <v>1310</v>
          </cell>
          <cell r="M13">
            <v>1945</v>
          </cell>
          <cell r="N13">
            <v>2152</v>
          </cell>
          <cell r="O13">
            <v>2433</v>
          </cell>
          <cell r="P13">
            <v>1731</v>
          </cell>
          <cell r="Q13">
            <v>1018</v>
          </cell>
          <cell r="R13">
            <v>756</v>
          </cell>
          <cell r="S13">
            <v>788</v>
          </cell>
          <cell r="T13">
            <v>908</v>
          </cell>
          <cell r="U13">
            <v>859</v>
          </cell>
          <cell r="V13">
            <v>881</v>
          </cell>
        </row>
        <row r="14">
          <cell r="B14" t="str">
            <v>Mexico</v>
          </cell>
          <cell r="C14">
            <v>6920</v>
          </cell>
          <cell r="D14">
            <v>6363.5</v>
          </cell>
          <cell r="E14">
            <v>5807</v>
          </cell>
          <cell r="F14">
            <v>7116</v>
          </cell>
          <cell r="G14">
            <v>8078</v>
          </cell>
          <cell r="H14">
            <v>7319</v>
          </cell>
          <cell r="I14">
            <v>8909</v>
          </cell>
          <cell r="J14">
            <v>9209</v>
          </cell>
          <cell r="K14">
            <v>8190</v>
          </cell>
          <cell r="L14">
            <v>5880</v>
          </cell>
          <cell r="M14">
            <v>8523</v>
          </cell>
          <cell r="N14">
            <v>10655</v>
          </cell>
          <cell r="O14">
            <v>11475</v>
          </cell>
          <cell r="P14">
            <v>12188</v>
          </cell>
          <cell r="Q14">
            <v>13851</v>
          </cell>
          <cell r="R14">
            <v>14326</v>
          </cell>
          <cell r="S14">
            <v>15502</v>
          </cell>
          <cell r="T14">
            <v>14572</v>
          </cell>
          <cell r="U14">
            <v>15454</v>
          </cell>
          <cell r="V14">
            <v>17248</v>
          </cell>
        </row>
        <row r="15">
          <cell r="B15" t="str">
            <v>Vietnam</v>
          </cell>
          <cell r="C15">
            <v>32</v>
          </cell>
          <cell r="D15">
            <v>49</v>
          </cell>
          <cell r="E15">
            <v>66</v>
          </cell>
          <cell r="F15">
            <v>80</v>
          </cell>
          <cell r="G15">
            <v>102</v>
          </cell>
          <cell r="H15">
            <v>145</v>
          </cell>
          <cell r="I15">
            <v>218</v>
          </cell>
          <cell r="J15">
            <v>289</v>
          </cell>
          <cell r="K15">
            <v>416</v>
          </cell>
          <cell r="L15">
            <v>242</v>
          </cell>
          <cell r="M15">
            <v>468</v>
          </cell>
          <cell r="N15">
            <v>666</v>
          </cell>
          <cell r="O15">
            <v>805</v>
          </cell>
          <cell r="P15">
            <v>805</v>
          </cell>
          <cell r="Q15">
            <v>870</v>
          </cell>
          <cell r="R15">
            <v>874</v>
          </cell>
          <cell r="S15">
            <v>1122</v>
          </cell>
          <cell r="T15">
            <v>1111</v>
          </cell>
          <cell r="U15">
            <v>1300</v>
          </cell>
          <cell r="V15">
            <v>1471</v>
          </cell>
        </row>
        <row r="16">
          <cell r="B16" t="str">
            <v>France</v>
          </cell>
          <cell r="C16">
            <v>9611</v>
          </cell>
          <cell r="D16">
            <v>9613</v>
          </cell>
          <cell r="E16">
            <v>9615</v>
          </cell>
          <cell r="F16">
            <v>9795</v>
          </cell>
          <cell r="G16">
            <v>10066</v>
          </cell>
          <cell r="H16">
            <v>10204</v>
          </cell>
          <cell r="I16">
            <v>11584</v>
          </cell>
          <cell r="J16">
            <v>12035</v>
          </cell>
          <cell r="K16">
            <v>11322</v>
          </cell>
          <cell r="L16">
            <v>7367</v>
          </cell>
          <cell r="M16">
            <v>8609</v>
          </cell>
          <cell r="N16">
            <v>9444</v>
          </cell>
          <cell r="O16">
            <v>8579</v>
          </cell>
          <cell r="P16">
            <v>7941</v>
          </cell>
          <cell r="Q16">
            <v>7889</v>
          </cell>
          <cell r="R16">
            <v>8561</v>
          </cell>
          <cell r="S16">
            <v>8237</v>
          </cell>
          <cell r="T16">
            <v>8436</v>
          </cell>
          <cell r="U16">
            <v>8244</v>
          </cell>
          <cell r="V16">
            <v>8632</v>
          </cell>
        </row>
        <row r="17">
          <cell r="B17" t="str">
            <v>Spain</v>
          </cell>
          <cell r="C17">
            <v>6408</v>
          </cell>
          <cell r="D17">
            <v>6367.5</v>
          </cell>
          <cell r="E17">
            <v>6327</v>
          </cell>
          <cell r="F17">
            <v>6767</v>
          </cell>
          <cell r="G17">
            <v>7248</v>
          </cell>
          <cell r="H17">
            <v>7700</v>
          </cell>
          <cell r="I17">
            <v>7056</v>
          </cell>
          <cell r="J17">
            <v>7368</v>
          </cell>
          <cell r="K17">
            <v>9662</v>
          </cell>
          <cell r="L17">
            <v>7706</v>
          </cell>
          <cell r="M17">
            <v>8068</v>
          </cell>
          <cell r="N17">
            <v>9091</v>
          </cell>
          <cell r="O17">
            <v>8612</v>
          </cell>
          <cell r="P17">
            <v>8696</v>
          </cell>
          <cell r="Q17">
            <v>8942</v>
          </cell>
          <cell r="R17">
            <v>9205</v>
          </cell>
          <cell r="S17">
            <v>9584</v>
          </cell>
          <cell r="T17">
            <v>9925</v>
          </cell>
          <cell r="U17">
            <v>10106</v>
          </cell>
          <cell r="V17">
            <v>9480</v>
          </cell>
        </row>
        <row r="18">
          <cell r="B18" t="str">
            <v>Canada</v>
          </cell>
          <cell r="C18">
            <v>7782</v>
          </cell>
          <cell r="D18">
            <v>7756</v>
          </cell>
          <cell r="E18">
            <v>7730</v>
          </cell>
          <cell r="F18">
            <v>7046</v>
          </cell>
          <cell r="G18">
            <v>7230</v>
          </cell>
          <cell r="H18">
            <v>7958</v>
          </cell>
          <cell r="I18">
            <v>8169</v>
          </cell>
          <cell r="J18">
            <v>7735</v>
          </cell>
          <cell r="K18">
            <v>5887</v>
          </cell>
          <cell r="L18">
            <v>3822</v>
          </cell>
          <cell r="M18">
            <v>4836</v>
          </cell>
          <cell r="N18">
            <v>5645</v>
          </cell>
          <cell r="O18">
            <v>5839</v>
          </cell>
          <cell r="P18">
            <v>5166</v>
          </cell>
          <cell r="Q18">
            <v>5823</v>
          </cell>
          <cell r="R18">
            <v>5685</v>
          </cell>
          <cell r="S18">
            <v>6570</v>
          </cell>
          <cell r="T18">
            <v>5974</v>
          </cell>
          <cell r="U18">
            <v>6125</v>
          </cell>
          <cell r="V18">
            <v>6324</v>
          </cell>
        </row>
        <row r="19">
          <cell r="B19" t="str">
            <v>Indonesia</v>
          </cell>
          <cell r="C19">
            <v>583</v>
          </cell>
          <cell r="D19">
            <v>638.5</v>
          </cell>
          <cell r="E19">
            <v>694</v>
          </cell>
          <cell r="F19">
            <v>713</v>
          </cell>
          <cell r="G19">
            <v>814</v>
          </cell>
          <cell r="H19">
            <v>1050</v>
          </cell>
          <cell r="I19">
            <v>1231</v>
          </cell>
          <cell r="J19">
            <v>1455</v>
          </cell>
          <cell r="K19">
            <v>1693</v>
          </cell>
          <cell r="L19">
            <v>1274</v>
          </cell>
          <cell r="M19">
            <v>1467</v>
          </cell>
          <cell r="N19">
            <v>1554</v>
          </cell>
          <cell r="O19">
            <v>1629</v>
          </cell>
          <cell r="P19">
            <v>1565</v>
          </cell>
          <cell r="Q19">
            <v>1710</v>
          </cell>
          <cell r="R19">
            <v>1643</v>
          </cell>
          <cell r="S19">
            <v>1810</v>
          </cell>
          <cell r="T19">
            <v>1306</v>
          </cell>
          <cell r="U19">
            <v>1741</v>
          </cell>
          <cell r="V19">
            <v>1275</v>
          </cell>
        </row>
        <row r="20">
          <cell r="B20" t="str">
            <v>Poland</v>
          </cell>
          <cell r="C20">
            <v>2573</v>
          </cell>
          <cell r="D20">
            <v>3405.5</v>
          </cell>
          <cell r="E20">
            <v>4238</v>
          </cell>
          <cell r="F20">
            <v>5395</v>
          </cell>
          <cell r="G20">
            <v>5822</v>
          </cell>
          <cell r="H20">
            <v>5531</v>
          </cell>
          <cell r="I20">
            <v>6290</v>
          </cell>
          <cell r="J20">
            <v>7051</v>
          </cell>
          <cell r="K20">
            <v>7373</v>
          </cell>
          <cell r="L20">
            <v>6145</v>
          </cell>
          <cell r="M20">
            <v>6799</v>
          </cell>
          <cell r="N20">
            <v>7842</v>
          </cell>
          <cell r="O20">
            <v>8210</v>
          </cell>
          <cell r="P20">
            <v>8641</v>
          </cell>
          <cell r="Q20">
            <v>9103</v>
          </cell>
          <cell r="R20">
            <v>9400</v>
          </cell>
          <cell r="S20">
            <v>8704</v>
          </cell>
          <cell r="T20">
            <v>9017</v>
          </cell>
          <cell r="U20">
            <v>9682</v>
          </cell>
          <cell r="V20">
            <v>9865</v>
          </cell>
        </row>
        <row r="21">
          <cell r="B21" t="str">
            <v>Egypt</v>
          </cell>
          <cell r="C21">
            <v>27</v>
          </cell>
          <cell r="D21">
            <v>34</v>
          </cell>
          <cell r="E21">
            <v>41</v>
          </cell>
          <cell r="F21">
            <v>62</v>
          </cell>
          <cell r="G21">
            <v>264</v>
          </cell>
          <cell r="H21">
            <v>133</v>
          </cell>
          <cell r="I21">
            <v>175</v>
          </cell>
          <cell r="J21">
            <v>180</v>
          </cell>
          <cell r="K21">
            <v>233</v>
          </cell>
          <cell r="L21">
            <v>324</v>
          </cell>
          <cell r="M21">
            <v>320</v>
          </cell>
          <cell r="N21">
            <v>214</v>
          </cell>
          <cell r="O21">
            <v>135</v>
          </cell>
          <cell r="P21">
            <v>223</v>
          </cell>
          <cell r="Q21">
            <v>241</v>
          </cell>
          <cell r="R21">
            <v>132</v>
          </cell>
          <cell r="S21">
            <v>127</v>
          </cell>
          <cell r="T21">
            <v>91</v>
          </cell>
          <cell r="U21">
            <v>101</v>
          </cell>
          <cell r="V21">
            <v>170</v>
          </cell>
        </row>
        <row r="22">
          <cell r="B22" t="str">
            <v>Saudi Arabia</v>
          </cell>
          <cell r="C22">
            <v>37</v>
          </cell>
          <cell r="D22">
            <v>38</v>
          </cell>
          <cell r="E22">
            <v>39</v>
          </cell>
          <cell r="F22">
            <v>42</v>
          </cell>
          <cell r="G22">
            <v>30</v>
          </cell>
          <cell r="H22">
            <v>129</v>
          </cell>
          <cell r="I22">
            <v>34</v>
          </cell>
          <cell r="J22">
            <v>132</v>
          </cell>
          <cell r="K22">
            <v>156</v>
          </cell>
          <cell r="L22">
            <v>46</v>
          </cell>
          <cell r="M22">
            <v>277</v>
          </cell>
          <cell r="N22">
            <v>103</v>
          </cell>
          <cell r="O22">
            <v>194</v>
          </cell>
          <cell r="P22">
            <v>729</v>
          </cell>
          <cell r="Q22">
            <v>767</v>
          </cell>
          <cell r="R22">
            <v>719</v>
          </cell>
          <cell r="S22">
            <v>701</v>
          </cell>
          <cell r="T22">
            <v>944</v>
          </cell>
          <cell r="U22">
            <v>1110</v>
          </cell>
          <cell r="V22">
            <v>342</v>
          </cell>
        </row>
        <row r="23">
          <cell r="B23" t="str">
            <v>Austria</v>
          </cell>
          <cell r="C23">
            <v>2215</v>
          </cell>
          <cell r="D23">
            <v>2369.5</v>
          </cell>
          <cell r="E23">
            <v>2524</v>
          </cell>
          <cell r="F23">
            <v>2723</v>
          </cell>
          <cell r="G23">
            <v>3081</v>
          </cell>
          <cell r="H23">
            <v>3075</v>
          </cell>
          <cell r="I23">
            <v>3509</v>
          </cell>
          <cell r="J23">
            <v>3840</v>
          </cell>
          <cell r="K23">
            <v>3834</v>
          </cell>
          <cell r="L23">
            <v>2706</v>
          </cell>
          <cell r="M23">
            <v>3189</v>
          </cell>
          <cell r="N23">
            <v>3574</v>
          </cell>
          <cell r="O23">
            <v>3588</v>
          </cell>
          <cell r="P23">
            <v>3606</v>
          </cell>
          <cell r="Q23">
            <v>3661</v>
          </cell>
          <cell r="R23">
            <v>3685</v>
          </cell>
          <cell r="S23">
            <v>3761</v>
          </cell>
          <cell r="T23">
            <v>3899</v>
          </cell>
          <cell r="U23">
            <v>4010</v>
          </cell>
          <cell r="V23">
            <v>3977</v>
          </cell>
        </row>
        <row r="24">
          <cell r="B24" t="str">
            <v>Belgium</v>
          </cell>
          <cell r="C24">
            <v>5484</v>
          </cell>
          <cell r="D24">
            <v>5697</v>
          </cell>
          <cell r="E24">
            <v>5910</v>
          </cell>
          <cell r="F24">
            <v>6015</v>
          </cell>
          <cell r="G24">
            <v>6492</v>
          </cell>
          <cell r="H24">
            <v>6651</v>
          </cell>
          <cell r="I24">
            <v>7165</v>
          </cell>
          <cell r="J24">
            <v>6753</v>
          </cell>
          <cell r="K24">
            <v>6916</v>
          </cell>
          <cell r="L24">
            <v>5466</v>
          </cell>
          <cell r="M24">
            <v>5471</v>
          </cell>
          <cell r="N24">
            <v>6436</v>
          </cell>
          <cell r="O24">
            <v>7272</v>
          </cell>
          <cell r="P24">
            <v>7942</v>
          </cell>
          <cell r="Q24">
            <v>7566</v>
          </cell>
          <cell r="R24">
            <v>6826</v>
          </cell>
          <cell r="S24">
            <v>7644</v>
          </cell>
          <cell r="T24">
            <v>7413</v>
          </cell>
          <cell r="U24">
            <v>8014</v>
          </cell>
          <cell r="V24">
            <v>8248</v>
          </cell>
        </row>
        <row r="25">
          <cell r="B25" t="str">
            <v>United Kingdom</v>
          </cell>
          <cell r="C25">
            <v>5782</v>
          </cell>
          <cell r="D25">
            <v>5803.5</v>
          </cell>
          <cell r="E25">
            <v>5825</v>
          </cell>
          <cell r="F25">
            <v>6094</v>
          </cell>
          <cell r="G25">
            <v>6790</v>
          </cell>
          <cell r="H25">
            <v>6794</v>
          </cell>
          <cell r="I25">
            <v>6459</v>
          </cell>
          <cell r="J25">
            <v>7089</v>
          </cell>
          <cell r="K25">
            <v>6833</v>
          </cell>
          <cell r="L25">
            <v>4684</v>
          </cell>
          <cell r="M25">
            <v>5647</v>
          </cell>
          <cell r="N25">
            <v>6207</v>
          </cell>
          <cell r="O25">
            <v>5997</v>
          </cell>
          <cell r="P25">
            <v>5998</v>
          </cell>
          <cell r="Q25">
            <v>5848</v>
          </cell>
          <cell r="R25">
            <v>5815</v>
          </cell>
          <cell r="S25">
            <v>5983</v>
          </cell>
          <cell r="T25">
            <v>6059</v>
          </cell>
          <cell r="U25">
            <v>6259</v>
          </cell>
          <cell r="V25">
            <v>5972</v>
          </cell>
        </row>
        <row r="26">
          <cell r="B26" t="str">
            <v>Netherlands</v>
          </cell>
          <cell r="C26">
            <v>3428</v>
          </cell>
          <cell r="D26">
            <v>3569</v>
          </cell>
          <cell r="E26">
            <v>3710</v>
          </cell>
          <cell r="F26">
            <v>3932</v>
          </cell>
          <cell r="G26">
            <v>4570</v>
          </cell>
          <cell r="H26">
            <v>4790</v>
          </cell>
          <cell r="I26">
            <v>5173</v>
          </cell>
          <cell r="J26">
            <v>6268</v>
          </cell>
          <cell r="K26">
            <v>6160</v>
          </cell>
          <cell r="L26">
            <v>3896</v>
          </cell>
          <cell r="M26">
            <v>5137</v>
          </cell>
          <cell r="N26">
            <v>6913</v>
          </cell>
          <cell r="O26">
            <v>6882</v>
          </cell>
          <cell r="P26">
            <v>7394</v>
          </cell>
          <cell r="Q26">
            <v>6864</v>
          </cell>
          <cell r="R26">
            <v>5594</v>
          </cell>
          <cell r="S26">
            <v>5882</v>
          </cell>
          <cell r="T26">
            <v>6226</v>
          </cell>
          <cell r="U26">
            <v>6744</v>
          </cell>
          <cell r="V26">
            <v>7133</v>
          </cell>
        </row>
        <row r="27">
          <cell r="B27" t="str">
            <v>Australia</v>
          </cell>
          <cell r="C27">
            <v>508</v>
          </cell>
          <cell r="D27">
            <v>577</v>
          </cell>
          <cell r="E27">
            <v>646</v>
          </cell>
          <cell r="F27">
            <v>600</v>
          </cell>
          <cell r="G27">
            <v>603</v>
          </cell>
          <cell r="H27">
            <v>957</v>
          </cell>
          <cell r="I27">
            <v>679</v>
          </cell>
          <cell r="J27">
            <v>683</v>
          </cell>
          <cell r="K27">
            <v>697</v>
          </cell>
          <cell r="L27">
            <v>537</v>
          </cell>
          <cell r="M27">
            <v>667</v>
          </cell>
          <cell r="N27">
            <v>753</v>
          </cell>
          <cell r="O27">
            <v>835</v>
          </cell>
          <cell r="P27">
            <v>866</v>
          </cell>
          <cell r="Q27">
            <v>829</v>
          </cell>
          <cell r="R27">
            <v>890</v>
          </cell>
          <cell r="S27">
            <v>868</v>
          </cell>
          <cell r="T27">
            <v>482</v>
          </cell>
          <cell r="U27">
            <v>411</v>
          </cell>
          <cell r="V27">
            <v>460</v>
          </cell>
        </row>
        <row r="28">
          <cell r="B28" t="str">
            <v>South Africa</v>
          </cell>
          <cell r="C28">
            <v>720</v>
          </cell>
          <cell r="D28">
            <v>806</v>
          </cell>
          <cell r="E28">
            <v>892</v>
          </cell>
          <cell r="F28">
            <v>691</v>
          </cell>
          <cell r="G28">
            <v>1010</v>
          </cell>
          <cell r="H28">
            <v>1029</v>
          </cell>
          <cell r="I28">
            <v>1233</v>
          </cell>
          <cell r="J28">
            <v>1339</v>
          </cell>
          <cell r="K28">
            <v>1475</v>
          </cell>
          <cell r="L28">
            <v>1038</v>
          </cell>
          <cell r="M28">
            <v>1237</v>
          </cell>
          <cell r="N28">
            <v>1426</v>
          </cell>
          <cell r="O28">
            <v>1436</v>
          </cell>
          <cell r="P28">
            <v>1772</v>
          </cell>
          <cell r="Q28">
            <v>1794</v>
          </cell>
          <cell r="R28">
            <v>1518</v>
          </cell>
          <cell r="S28">
            <v>1694</v>
          </cell>
          <cell r="T28">
            <v>1637</v>
          </cell>
          <cell r="U28">
            <v>1663</v>
          </cell>
          <cell r="V28">
            <v>1790</v>
          </cell>
        </row>
        <row r="29">
          <cell r="B29" t="str">
            <v>Malaysia</v>
          </cell>
          <cell r="C29">
            <v>774</v>
          </cell>
          <cell r="D29">
            <v>777</v>
          </cell>
          <cell r="E29">
            <v>780</v>
          </cell>
          <cell r="F29">
            <v>824</v>
          </cell>
          <cell r="G29">
            <v>1342</v>
          </cell>
          <cell r="H29">
            <v>1311</v>
          </cell>
          <cell r="I29">
            <v>1484</v>
          </cell>
          <cell r="J29">
            <v>1507</v>
          </cell>
          <cell r="K29">
            <v>1748</v>
          </cell>
          <cell r="L29">
            <v>1612</v>
          </cell>
          <cell r="M29">
            <v>2008</v>
          </cell>
          <cell r="N29">
            <v>1788</v>
          </cell>
          <cell r="O29">
            <v>1809</v>
          </cell>
          <cell r="P29">
            <v>1252</v>
          </cell>
          <cell r="Q29">
            <v>1864</v>
          </cell>
          <cell r="R29">
            <v>1895</v>
          </cell>
          <cell r="S29">
            <v>1996</v>
          </cell>
          <cell r="T29">
            <v>1849</v>
          </cell>
          <cell r="U29">
            <v>1945</v>
          </cell>
          <cell r="V29">
            <v>1977</v>
          </cell>
        </row>
        <row r="30">
          <cell r="B30" t="str">
            <v>Thailand</v>
          </cell>
          <cell r="C30">
            <v>1310</v>
          </cell>
          <cell r="D30">
            <v>1317.5</v>
          </cell>
          <cell r="E30">
            <v>1325</v>
          </cell>
          <cell r="F30">
            <v>1525</v>
          </cell>
          <cell r="G30">
            <v>1966</v>
          </cell>
          <cell r="H30">
            <v>2744</v>
          </cell>
          <cell r="I30">
            <v>2751</v>
          </cell>
          <cell r="J30">
            <v>3134</v>
          </cell>
          <cell r="K30">
            <v>3427</v>
          </cell>
          <cell r="L30">
            <v>2652</v>
          </cell>
          <cell r="M30">
            <v>3687</v>
          </cell>
          <cell r="N30">
            <v>4235</v>
          </cell>
          <cell r="O30">
            <v>4751</v>
          </cell>
          <cell r="P30">
            <v>4906</v>
          </cell>
          <cell r="Q30">
            <v>5121</v>
          </cell>
          <cell r="R30">
            <v>4968</v>
          </cell>
          <cell r="S30">
            <v>5480</v>
          </cell>
          <cell r="T30">
            <v>5674</v>
          </cell>
          <cell r="U30">
            <v>6346</v>
          </cell>
          <cell r="V30">
            <v>4485</v>
          </cell>
        </row>
        <row r="31">
          <cell r="B31" t="str">
            <v>Sweden</v>
          </cell>
          <cell r="C31">
            <v>2096</v>
          </cell>
          <cell r="D31">
            <v>2129.5</v>
          </cell>
          <cell r="E31">
            <v>2163</v>
          </cell>
          <cell r="F31">
            <v>2421</v>
          </cell>
          <cell r="G31">
            <v>2607</v>
          </cell>
          <cell r="H31">
            <v>2777</v>
          </cell>
          <cell r="I31">
            <v>2994</v>
          </cell>
          <cell r="J31">
            <v>3272</v>
          </cell>
          <cell r="K31">
            <v>3157</v>
          </cell>
          <cell r="L31">
            <v>2064</v>
          </cell>
          <cell r="M31">
            <v>2575</v>
          </cell>
          <cell r="N31">
            <v>2970</v>
          </cell>
          <cell r="O31">
            <v>2746</v>
          </cell>
          <cell r="P31">
            <v>2666</v>
          </cell>
          <cell r="Q31">
            <v>2645</v>
          </cell>
          <cell r="R31">
            <v>2704</v>
          </cell>
          <cell r="S31">
            <v>3010</v>
          </cell>
          <cell r="T31">
            <v>3160</v>
          </cell>
          <cell r="U31">
            <v>3266</v>
          </cell>
          <cell r="V31">
            <v>3216</v>
          </cell>
        </row>
        <row r="32">
          <cell r="B32" t="str">
            <v>World</v>
          </cell>
        </row>
      </sheetData>
      <sheetData sheetId="35">
        <row r="2">
          <cell r="B2" t="str">
            <v>China</v>
          </cell>
          <cell r="C2">
            <v>4719</v>
          </cell>
          <cell r="D2">
            <v>5018</v>
          </cell>
          <cell r="E2">
            <v>5317</v>
          </cell>
          <cell r="F2">
            <v>7427</v>
          </cell>
          <cell r="G2">
            <v>7405</v>
          </cell>
          <cell r="H2">
            <v>6216</v>
          </cell>
          <cell r="I2">
            <v>7211</v>
          </cell>
          <cell r="J2">
            <v>7545</v>
          </cell>
          <cell r="K2">
            <v>8923</v>
          </cell>
          <cell r="L2">
            <v>9013</v>
          </cell>
          <cell r="M2">
            <v>11874</v>
          </cell>
          <cell r="N2">
            <v>13635</v>
          </cell>
          <cell r="O2">
            <v>12797</v>
          </cell>
          <cell r="P2">
            <v>12577</v>
          </cell>
          <cell r="Q2">
            <v>12329</v>
          </cell>
          <cell r="R2">
            <v>9856</v>
          </cell>
          <cell r="S2">
            <v>10579</v>
          </cell>
          <cell r="T2">
            <v>11800</v>
          </cell>
          <cell r="U2">
            <v>11500</v>
          </cell>
          <cell r="V2">
            <v>9404</v>
          </cell>
        </row>
        <row r="3">
          <cell r="B3" t="str">
            <v>India</v>
          </cell>
          <cell r="C3">
            <v>725</v>
          </cell>
          <cell r="D3">
            <v>811</v>
          </cell>
          <cell r="E3">
            <v>897</v>
          </cell>
          <cell r="F3">
            <v>848</v>
          </cell>
          <cell r="G3">
            <v>998</v>
          </cell>
          <cell r="H3">
            <v>1721</v>
          </cell>
          <cell r="I3">
            <v>3143</v>
          </cell>
          <cell r="J3">
            <v>2708</v>
          </cell>
          <cell r="K3">
            <v>3753</v>
          </cell>
          <cell r="L3">
            <v>3422</v>
          </cell>
          <cell r="M3">
            <v>3471</v>
          </cell>
          <cell r="N3">
            <v>3423</v>
          </cell>
          <cell r="O3">
            <v>4606</v>
          </cell>
          <cell r="P3">
            <v>5900</v>
          </cell>
          <cell r="Q3">
            <v>4423</v>
          </cell>
          <cell r="R3">
            <v>4643</v>
          </cell>
          <cell r="S3">
            <v>5856</v>
          </cell>
          <cell r="T3">
            <v>4265</v>
          </cell>
          <cell r="U3">
            <v>8611</v>
          </cell>
          <cell r="V3">
            <v>5444</v>
          </cell>
        </row>
        <row r="4">
          <cell r="B4" t="str">
            <v>Japan</v>
          </cell>
          <cell r="C4">
            <v>3257</v>
          </cell>
          <cell r="D4">
            <v>3482.5</v>
          </cell>
          <cell r="E4">
            <v>3708</v>
          </cell>
          <cell r="F4">
            <v>4034</v>
          </cell>
          <cell r="G4">
            <v>4624</v>
          </cell>
          <cell r="H4">
            <v>5368</v>
          </cell>
          <cell r="I4">
            <v>5927</v>
          </cell>
          <cell r="J4">
            <v>6442</v>
          </cell>
          <cell r="K4">
            <v>6401</v>
          </cell>
          <cell r="L4">
            <v>4643</v>
          </cell>
          <cell r="M4">
            <v>5932</v>
          </cell>
          <cell r="N4">
            <v>6541</v>
          </cell>
          <cell r="O4">
            <v>7054</v>
          </cell>
          <cell r="P4">
            <v>7067</v>
          </cell>
          <cell r="Q4">
            <v>7386</v>
          </cell>
          <cell r="R4">
            <v>7135</v>
          </cell>
          <cell r="S4">
            <v>7422</v>
          </cell>
          <cell r="T4">
            <v>7731</v>
          </cell>
          <cell r="U4">
            <v>7843</v>
          </cell>
          <cell r="V4">
            <v>7879</v>
          </cell>
        </row>
        <row r="5">
          <cell r="B5" t="str">
            <v>United States</v>
          </cell>
          <cell r="C5">
            <v>30017</v>
          </cell>
          <cell r="D5">
            <v>30821.5</v>
          </cell>
          <cell r="E5">
            <v>31626</v>
          </cell>
          <cell r="F5">
            <v>31090</v>
          </cell>
          <cell r="G5">
            <v>33324</v>
          </cell>
          <cell r="H5">
            <v>44117</v>
          </cell>
          <cell r="I5">
            <v>40261</v>
          </cell>
          <cell r="J5">
            <v>39656</v>
          </cell>
          <cell r="K5">
            <v>33053</v>
          </cell>
          <cell r="L5">
            <v>23485</v>
          </cell>
          <cell r="M5">
            <v>30005</v>
          </cell>
          <cell r="N5">
            <v>35341</v>
          </cell>
          <cell r="O5">
            <v>38297</v>
          </cell>
          <cell r="P5">
            <v>39088</v>
          </cell>
          <cell r="Q5">
            <v>39132</v>
          </cell>
          <cell r="R5">
            <v>42694</v>
          </cell>
          <cell r="S5">
            <v>44314</v>
          </cell>
          <cell r="T5">
            <v>44246</v>
          </cell>
          <cell r="U5">
            <v>48060</v>
          </cell>
          <cell r="V5">
            <v>49001</v>
          </cell>
        </row>
        <row r="6">
          <cell r="B6" t="str">
            <v>Russia</v>
          </cell>
          <cell r="C6">
            <v>1603</v>
          </cell>
          <cell r="D6">
            <v>2191.5</v>
          </cell>
          <cell r="E6">
            <v>2780</v>
          </cell>
          <cell r="F6">
            <v>3315</v>
          </cell>
          <cell r="G6">
            <v>4352</v>
          </cell>
          <cell r="H6">
            <v>5369</v>
          </cell>
          <cell r="I6">
            <v>7008</v>
          </cell>
          <cell r="J6">
            <v>9771</v>
          </cell>
          <cell r="K6">
            <v>11212</v>
          </cell>
          <cell r="L6">
            <v>4864</v>
          </cell>
          <cell r="M6">
            <v>7334</v>
          </cell>
          <cell r="N6">
            <v>10216</v>
          </cell>
          <cell r="O6">
            <v>11627</v>
          </cell>
          <cell r="P6">
            <v>11000</v>
          </cell>
          <cell r="Q6">
            <v>9390</v>
          </cell>
          <cell r="R6">
            <v>6189</v>
          </cell>
          <cell r="S6">
            <v>6586</v>
          </cell>
          <cell r="T6">
            <v>8203</v>
          </cell>
          <cell r="U6">
            <v>8185</v>
          </cell>
          <cell r="V6">
            <v>8763</v>
          </cell>
        </row>
        <row r="7">
          <cell r="B7" t="str">
            <v>South Korea</v>
          </cell>
          <cell r="C7">
            <v>1417</v>
          </cell>
          <cell r="D7">
            <v>1778.5</v>
          </cell>
          <cell r="E7">
            <v>2140</v>
          </cell>
          <cell r="F7">
            <v>2308</v>
          </cell>
          <cell r="G7">
            <v>3097</v>
          </cell>
          <cell r="H7">
            <v>3043</v>
          </cell>
          <cell r="I7">
            <v>3672</v>
          </cell>
          <cell r="J7">
            <v>4822</v>
          </cell>
          <cell r="K7">
            <v>5460</v>
          </cell>
          <cell r="L7">
            <v>5632</v>
          </cell>
          <cell r="M7">
            <v>5977</v>
          </cell>
          <cell r="N7">
            <v>6057</v>
          </cell>
          <cell r="O7">
            <v>6419</v>
          </cell>
          <cell r="P7">
            <v>6499</v>
          </cell>
          <cell r="Q7">
            <v>6087</v>
          </cell>
          <cell r="R7">
            <v>6603</v>
          </cell>
          <cell r="S7">
            <v>6698</v>
          </cell>
          <cell r="T7">
            <v>6847</v>
          </cell>
          <cell r="U7">
            <v>5972</v>
          </cell>
          <cell r="V7">
            <v>5190</v>
          </cell>
        </row>
        <row r="8">
          <cell r="B8" t="str">
            <v>Germany</v>
          </cell>
          <cell r="C8">
            <v>13342</v>
          </cell>
          <cell r="D8">
            <v>13592</v>
          </cell>
          <cell r="E8">
            <v>13842</v>
          </cell>
          <cell r="F8">
            <v>14437</v>
          </cell>
          <cell r="G8">
            <v>14752</v>
          </cell>
          <cell r="H8">
            <v>16705</v>
          </cell>
          <cell r="I8">
            <v>20493</v>
          </cell>
          <cell r="J8">
            <v>19597</v>
          </cell>
          <cell r="K8">
            <v>20868</v>
          </cell>
          <cell r="L8">
            <v>16143</v>
          </cell>
          <cell r="M8">
            <v>20477</v>
          </cell>
          <cell r="N8">
            <v>22453</v>
          </cell>
          <cell r="O8">
            <v>21231</v>
          </cell>
          <cell r="P8">
            <v>20923</v>
          </cell>
          <cell r="Q8">
            <v>21791</v>
          </cell>
          <cell r="R8">
            <v>21851</v>
          </cell>
          <cell r="S8">
            <v>23537</v>
          </cell>
          <cell r="T8">
            <v>25032</v>
          </cell>
          <cell r="U8">
            <v>25920</v>
          </cell>
          <cell r="V8">
            <v>25675</v>
          </cell>
        </row>
        <row r="9">
          <cell r="B9" t="str">
            <v>Türkiye</v>
          </cell>
          <cell r="C9">
            <v>1420</v>
          </cell>
          <cell r="D9">
            <v>1337</v>
          </cell>
          <cell r="E9">
            <v>1254</v>
          </cell>
          <cell r="F9">
            <v>1448</v>
          </cell>
          <cell r="G9">
            <v>2154</v>
          </cell>
          <cell r="H9">
            <v>2636</v>
          </cell>
          <cell r="I9">
            <v>2588</v>
          </cell>
          <cell r="J9">
            <v>2981</v>
          </cell>
          <cell r="K9">
            <v>3045</v>
          </cell>
          <cell r="L9">
            <v>2515</v>
          </cell>
          <cell r="M9">
            <v>3483</v>
          </cell>
          <cell r="N9">
            <v>4158</v>
          </cell>
          <cell r="O9">
            <v>4132</v>
          </cell>
          <cell r="P9">
            <v>4310</v>
          </cell>
          <cell r="Q9">
            <v>3912</v>
          </cell>
          <cell r="R9">
            <v>4476</v>
          </cell>
          <cell r="S9">
            <v>4514</v>
          </cell>
          <cell r="T9">
            <v>4681</v>
          </cell>
          <cell r="U9">
            <v>3782</v>
          </cell>
          <cell r="V9">
            <v>3228</v>
          </cell>
        </row>
        <row r="10">
          <cell r="B10" t="str">
            <v>Brazil</v>
          </cell>
          <cell r="C10">
            <v>1082</v>
          </cell>
          <cell r="D10">
            <v>1043</v>
          </cell>
          <cell r="E10">
            <v>1004</v>
          </cell>
          <cell r="F10">
            <v>962</v>
          </cell>
          <cell r="G10">
            <v>1193</v>
          </cell>
          <cell r="H10">
            <v>1415</v>
          </cell>
          <cell r="I10">
            <v>1703</v>
          </cell>
          <cell r="J10">
            <v>2261</v>
          </cell>
          <cell r="K10">
            <v>3151</v>
          </cell>
          <cell r="L10">
            <v>2606</v>
          </cell>
          <cell r="M10">
            <v>4055</v>
          </cell>
          <cell r="N10">
            <v>4902</v>
          </cell>
          <cell r="O10">
            <v>4752</v>
          </cell>
          <cell r="P10">
            <v>5347</v>
          </cell>
          <cell r="Q10">
            <v>4694</v>
          </cell>
          <cell r="R10">
            <v>3703</v>
          </cell>
          <cell r="S10">
            <v>3313</v>
          </cell>
          <cell r="T10">
            <v>2694</v>
          </cell>
          <cell r="U10">
            <v>2836</v>
          </cell>
          <cell r="V10">
            <v>2717</v>
          </cell>
        </row>
        <row r="11">
          <cell r="B11" t="str">
            <v>Iran</v>
          </cell>
          <cell r="C11">
            <v>816</v>
          </cell>
          <cell r="D11">
            <v>868.5</v>
          </cell>
          <cell r="E11">
            <v>921</v>
          </cell>
          <cell r="F11">
            <v>1182</v>
          </cell>
          <cell r="G11">
            <v>1392</v>
          </cell>
          <cell r="H11">
            <v>1708</v>
          </cell>
          <cell r="I11">
            <v>1198</v>
          </cell>
          <cell r="J11">
            <v>1694</v>
          </cell>
          <cell r="K11">
            <v>2162</v>
          </cell>
          <cell r="L11">
            <v>1301</v>
          </cell>
          <cell r="M11">
            <v>1793</v>
          </cell>
          <cell r="N11">
            <v>1874</v>
          </cell>
          <cell r="O11">
            <v>1791</v>
          </cell>
          <cell r="P11">
            <v>1485</v>
          </cell>
          <cell r="Q11">
            <v>2058</v>
          </cell>
          <cell r="R11">
            <v>1788</v>
          </cell>
          <cell r="S11">
            <v>1707</v>
          </cell>
          <cell r="T11">
            <v>2166</v>
          </cell>
          <cell r="U11">
            <v>1562</v>
          </cell>
          <cell r="V11">
            <v>842</v>
          </cell>
        </row>
        <row r="12">
          <cell r="B12" t="str">
            <v>Italy</v>
          </cell>
          <cell r="C12">
            <v>6212</v>
          </cell>
          <cell r="D12">
            <v>6331</v>
          </cell>
          <cell r="E12">
            <v>6450</v>
          </cell>
          <cell r="F12">
            <v>7148</v>
          </cell>
          <cell r="G12">
            <v>7510</v>
          </cell>
          <cell r="H12">
            <v>7274</v>
          </cell>
          <cell r="I12">
            <v>8351</v>
          </cell>
          <cell r="J12">
            <v>9259</v>
          </cell>
          <cell r="K12">
            <v>10526</v>
          </cell>
          <cell r="L12">
            <v>7665</v>
          </cell>
          <cell r="M12">
            <v>9003</v>
          </cell>
          <cell r="N12">
            <v>8879</v>
          </cell>
          <cell r="O12">
            <v>6676</v>
          </cell>
          <cell r="P12">
            <v>6327</v>
          </cell>
          <cell r="Q12">
            <v>6747</v>
          </cell>
          <cell r="R12">
            <v>7506</v>
          </cell>
          <cell r="S12">
            <v>8318</v>
          </cell>
          <cell r="T12">
            <v>8916</v>
          </cell>
          <cell r="U12">
            <v>9018</v>
          </cell>
          <cell r="V12">
            <v>8528</v>
          </cell>
        </row>
        <row r="13">
          <cell r="B13" t="str">
            <v>Ukraine</v>
          </cell>
          <cell r="C13">
            <v>337</v>
          </cell>
          <cell r="D13">
            <v>484.5</v>
          </cell>
          <cell r="E13">
            <v>632</v>
          </cell>
          <cell r="F13">
            <v>831</v>
          </cell>
          <cell r="G13">
            <v>1034</v>
          </cell>
          <cell r="H13">
            <v>1362</v>
          </cell>
          <cell r="I13">
            <v>1814</v>
          </cell>
          <cell r="J13">
            <v>2327</v>
          </cell>
          <cell r="K13">
            <v>2974</v>
          </cell>
          <cell r="L13">
            <v>900</v>
          </cell>
          <cell r="M13">
            <v>1406</v>
          </cell>
          <cell r="N13">
            <v>1948</v>
          </cell>
          <cell r="O13">
            <v>2236</v>
          </cell>
          <cell r="P13">
            <v>1875</v>
          </cell>
          <cell r="Q13">
            <v>1127</v>
          </cell>
          <cell r="R13">
            <v>825</v>
          </cell>
          <cell r="S13">
            <v>1189</v>
          </cell>
          <cell r="T13">
            <v>1591</v>
          </cell>
          <cell r="U13">
            <v>1819</v>
          </cell>
          <cell r="V13">
            <v>2382</v>
          </cell>
        </row>
        <row r="14">
          <cell r="B14" t="str">
            <v>Mexico</v>
          </cell>
          <cell r="C14">
            <v>7102</v>
          </cell>
          <cell r="D14">
            <v>6910</v>
          </cell>
          <cell r="E14">
            <v>6718</v>
          </cell>
          <cell r="F14">
            <v>6946</v>
          </cell>
          <cell r="G14">
            <v>7124</v>
          </cell>
          <cell r="H14">
            <v>6905</v>
          </cell>
          <cell r="I14">
            <v>8369</v>
          </cell>
          <cell r="J14">
            <v>8217</v>
          </cell>
          <cell r="K14">
            <v>8141</v>
          </cell>
          <cell r="L14">
            <v>5172</v>
          </cell>
          <cell r="M14">
            <v>7336</v>
          </cell>
          <cell r="N14">
            <v>8355</v>
          </cell>
          <cell r="O14">
            <v>9664</v>
          </cell>
          <cell r="P14">
            <v>9228</v>
          </cell>
          <cell r="Q14">
            <v>10325</v>
          </cell>
          <cell r="R14">
            <v>9664</v>
          </cell>
          <cell r="S14">
            <v>10108</v>
          </cell>
          <cell r="T14">
            <v>11513</v>
          </cell>
          <cell r="U14">
            <v>11283</v>
          </cell>
          <cell r="V14">
            <v>8137</v>
          </cell>
        </row>
        <row r="15">
          <cell r="B15" t="str">
            <v>Vietnam</v>
          </cell>
          <cell r="C15">
            <v>332</v>
          </cell>
          <cell r="D15">
            <v>374.5</v>
          </cell>
          <cell r="E15">
            <v>417</v>
          </cell>
          <cell r="F15">
            <v>488</v>
          </cell>
          <cell r="G15">
            <v>541</v>
          </cell>
          <cell r="H15">
            <v>557</v>
          </cell>
          <cell r="I15">
            <v>655</v>
          </cell>
          <cell r="J15">
            <v>825</v>
          </cell>
          <cell r="K15">
            <v>1019</v>
          </cell>
          <cell r="L15">
            <v>926</v>
          </cell>
          <cell r="M15">
            <v>1141</v>
          </cell>
          <cell r="N15">
            <v>1361</v>
          </cell>
          <cell r="O15">
            <v>1148</v>
          </cell>
          <cell r="P15">
            <v>1356</v>
          </cell>
          <cell r="Q15">
            <v>1640</v>
          </cell>
          <cell r="R15">
            <v>2027</v>
          </cell>
          <cell r="S15">
            <v>2133</v>
          </cell>
          <cell r="T15">
            <v>2166</v>
          </cell>
          <cell r="U15">
            <v>2018</v>
          </cell>
          <cell r="V15">
            <v>2402</v>
          </cell>
        </row>
        <row r="16">
          <cell r="B16" t="str">
            <v>France</v>
          </cell>
          <cell r="C16">
            <v>9068</v>
          </cell>
          <cell r="D16">
            <v>9128</v>
          </cell>
          <cell r="E16">
            <v>9188</v>
          </cell>
          <cell r="F16">
            <v>9616</v>
          </cell>
          <cell r="G16">
            <v>10645</v>
          </cell>
          <cell r="H16">
            <v>10988</v>
          </cell>
          <cell r="I16">
            <v>13362</v>
          </cell>
          <cell r="J16">
            <v>14442</v>
          </cell>
          <cell r="K16">
            <v>14358</v>
          </cell>
          <cell r="L16">
            <v>10605</v>
          </cell>
          <cell r="M16">
            <v>11513</v>
          </cell>
          <cell r="N16">
            <v>13329</v>
          </cell>
          <cell r="O16">
            <v>11779</v>
          </cell>
          <cell r="P16">
            <v>11213</v>
          </cell>
          <cell r="Q16">
            <v>11165</v>
          </cell>
          <cell r="R16">
            <v>12107</v>
          </cell>
          <cell r="S16">
            <v>12392</v>
          </cell>
          <cell r="T16">
            <v>12725</v>
          </cell>
          <cell r="U16">
            <v>12459</v>
          </cell>
          <cell r="V16">
            <v>13756</v>
          </cell>
        </row>
        <row r="17">
          <cell r="B17" t="str">
            <v>Spain</v>
          </cell>
          <cell r="C17">
            <v>5730</v>
          </cell>
          <cell r="D17">
            <v>5971.5</v>
          </cell>
          <cell r="E17">
            <v>6213</v>
          </cell>
          <cell r="F17">
            <v>8210</v>
          </cell>
          <cell r="G17">
            <v>7336</v>
          </cell>
          <cell r="H17">
            <v>8515</v>
          </cell>
          <cell r="I17">
            <v>7985</v>
          </cell>
          <cell r="J17">
            <v>7489</v>
          </cell>
          <cell r="K17">
            <v>8541</v>
          </cell>
          <cell r="L17">
            <v>5513</v>
          </cell>
          <cell r="M17">
            <v>6929</v>
          </cell>
          <cell r="N17">
            <v>6311</v>
          </cell>
          <cell r="O17">
            <v>5562</v>
          </cell>
          <cell r="P17">
            <v>6774</v>
          </cell>
          <cell r="Q17">
            <v>6641</v>
          </cell>
          <cell r="R17">
            <v>7306</v>
          </cell>
          <cell r="S17">
            <v>7292</v>
          </cell>
          <cell r="T17">
            <v>7679</v>
          </cell>
          <cell r="U17">
            <v>7837</v>
          </cell>
          <cell r="V17">
            <v>8532</v>
          </cell>
        </row>
        <row r="18">
          <cell r="B18" t="str">
            <v>Canada</v>
          </cell>
          <cell r="C18">
            <v>8686</v>
          </cell>
          <cell r="D18">
            <v>8508.5</v>
          </cell>
          <cell r="E18">
            <v>8331</v>
          </cell>
          <cell r="F18">
            <v>8663</v>
          </cell>
          <cell r="G18">
            <v>9820</v>
          </cell>
          <cell r="H18">
            <v>11315</v>
          </cell>
          <cell r="I18">
            <v>12344</v>
          </cell>
          <cell r="J18">
            <v>12439</v>
          </cell>
          <cell r="K18">
            <v>11359</v>
          </cell>
          <cell r="L18">
            <v>8255</v>
          </cell>
          <cell r="M18">
            <v>10712</v>
          </cell>
          <cell r="N18">
            <v>12217</v>
          </cell>
          <cell r="O18">
            <v>12854</v>
          </cell>
          <cell r="P18">
            <v>12853</v>
          </cell>
          <cell r="Q18">
            <v>12246</v>
          </cell>
          <cell r="R18">
            <v>11398</v>
          </cell>
          <cell r="S18">
            <v>11826</v>
          </cell>
          <cell r="T18">
            <v>11060</v>
          </cell>
          <cell r="U18">
            <v>11357</v>
          </cell>
          <cell r="V18">
            <v>11554</v>
          </cell>
        </row>
        <row r="19">
          <cell r="B19" t="str">
            <v>Indonesia</v>
          </cell>
          <cell r="C19">
            <v>1476</v>
          </cell>
          <cell r="D19">
            <v>1509.5</v>
          </cell>
          <cell r="E19">
            <v>1543</v>
          </cell>
          <cell r="F19">
            <v>1365</v>
          </cell>
          <cell r="G19">
            <v>1821</v>
          </cell>
          <cell r="H19">
            <v>2247</v>
          </cell>
          <cell r="I19">
            <v>2407</v>
          </cell>
          <cell r="J19">
            <v>2208</v>
          </cell>
          <cell r="K19">
            <v>3898</v>
          </cell>
          <cell r="L19">
            <v>3317</v>
          </cell>
          <cell r="M19">
            <v>4102</v>
          </cell>
          <cell r="N19">
            <v>4855</v>
          </cell>
          <cell r="O19">
            <v>5367</v>
          </cell>
          <cell r="P19">
            <v>4744</v>
          </cell>
          <cell r="Q19">
            <v>4627</v>
          </cell>
          <cell r="R19">
            <v>4301</v>
          </cell>
          <cell r="S19">
            <v>4634</v>
          </cell>
          <cell r="T19">
            <v>6071</v>
          </cell>
          <cell r="U19">
            <v>5661</v>
          </cell>
          <cell r="V19">
            <v>4134</v>
          </cell>
        </row>
        <row r="20">
          <cell r="B20" t="str">
            <v>Poland</v>
          </cell>
          <cell r="C20">
            <v>2192</v>
          </cell>
          <cell r="D20">
            <v>3036</v>
          </cell>
          <cell r="E20">
            <v>3880</v>
          </cell>
          <cell r="F20">
            <v>4792</v>
          </cell>
          <cell r="G20">
            <v>4951</v>
          </cell>
          <cell r="H20">
            <v>4246</v>
          </cell>
          <cell r="I20">
            <v>5576</v>
          </cell>
          <cell r="J20">
            <v>5609</v>
          </cell>
          <cell r="K20">
            <v>6189</v>
          </cell>
          <cell r="L20">
            <v>4759</v>
          </cell>
          <cell r="M20">
            <v>5332</v>
          </cell>
          <cell r="N20">
            <v>6031</v>
          </cell>
          <cell r="O20">
            <v>5804</v>
          </cell>
          <cell r="P20">
            <v>6231</v>
          </cell>
          <cell r="Q20">
            <v>6854</v>
          </cell>
          <cell r="R20">
            <v>6985</v>
          </cell>
          <cell r="S20">
            <v>6061</v>
          </cell>
          <cell r="T20">
            <v>6133</v>
          </cell>
          <cell r="U20">
            <v>7009</v>
          </cell>
          <cell r="V20">
            <v>6944</v>
          </cell>
        </row>
        <row r="21">
          <cell r="B21" t="str">
            <v>Egypt</v>
          </cell>
          <cell r="C21">
            <v>394</v>
          </cell>
          <cell r="D21">
            <v>361.5</v>
          </cell>
          <cell r="E21">
            <v>329</v>
          </cell>
          <cell r="F21">
            <v>305</v>
          </cell>
          <cell r="G21">
            <v>391</v>
          </cell>
          <cell r="H21">
            <v>434</v>
          </cell>
          <cell r="I21">
            <v>454</v>
          </cell>
          <cell r="J21">
            <v>539</v>
          </cell>
          <cell r="K21">
            <v>1136</v>
          </cell>
          <cell r="L21">
            <v>1051</v>
          </cell>
          <cell r="M21">
            <v>1927</v>
          </cell>
          <cell r="N21">
            <v>1183</v>
          </cell>
          <cell r="O21">
            <v>966</v>
          </cell>
          <cell r="P21">
            <v>1050</v>
          </cell>
          <cell r="Q21">
            <v>1341</v>
          </cell>
          <cell r="R21">
            <v>1160</v>
          </cell>
          <cell r="S21">
            <v>1048</v>
          </cell>
          <cell r="T21">
            <v>945</v>
          </cell>
          <cell r="U21">
            <v>1156</v>
          </cell>
          <cell r="V21">
            <v>1702</v>
          </cell>
        </row>
        <row r="22">
          <cell r="B22" t="str">
            <v>Saudi Arabia</v>
          </cell>
          <cell r="C22">
            <v>964</v>
          </cell>
          <cell r="D22">
            <v>1039</v>
          </cell>
          <cell r="E22">
            <v>1114</v>
          </cell>
          <cell r="F22">
            <v>1131</v>
          </cell>
          <cell r="G22">
            <v>1192</v>
          </cell>
          <cell r="H22">
            <v>1934</v>
          </cell>
          <cell r="I22">
            <v>2234</v>
          </cell>
          <cell r="J22">
            <v>2672</v>
          </cell>
          <cell r="K22">
            <v>2900</v>
          </cell>
          <cell r="L22">
            <v>2138</v>
          </cell>
          <cell r="M22">
            <v>2501</v>
          </cell>
          <cell r="N22">
            <v>3307</v>
          </cell>
          <cell r="O22">
            <v>3833</v>
          </cell>
          <cell r="P22">
            <v>5829</v>
          </cell>
          <cell r="Q22">
            <v>5708</v>
          </cell>
          <cell r="R22">
            <v>6130</v>
          </cell>
          <cell r="S22">
            <v>4343</v>
          </cell>
          <cell r="T22">
            <v>3778</v>
          </cell>
          <cell r="U22">
            <v>3531</v>
          </cell>
          <cell r="V22">
            <v>4073</v>
          </cell>
        </row>
        <row r="23">
          <cell r="B23" t="str">
            <v>Austria</v>
          </cell>
          <cell r="C23">
            <v>2600</v>
          </cell>
          <cell r="D23">
            <v>2649</v>
          </cell>
          <cell r="E23">
            <v>2698</v>
          </cell>
          <cell r="F23">
            <v>2904</v>
          </cell>
          <cell r="G23">
            <v>3219</v>
          </cell>
          <cell r="H23">
            <v>3196</v>
          </cell>
          <cell r="I23">
            <v>3470</v>
          </cell>
          <cell r="J23">
            <v>3829</v>
          </cell>
          <cell r="K23">
            <v>3812</v>
          </cell>
          <cell r="L23">
            <v>2901</v>
          </cell>
          <cell r="M23">
            <v>3269</v>
          </cell>
          <cell r="N23">
            <v>3730</v>
          </cell>
          <cell r="O23">
            <v>3687</v>
          </cell>
          <cell r="P23">
            <v>3696</v>
          </cell>
          <cell r="Q23">
            <v>3650</v>
          </cell>
          <cell r="R23">
            <v>3781</v>
          </cell>
          <cell r="S23">
            <v>4013</v>
          </cell>
          <cell r="T23">
            <v>4133</v>
          </cell>
          <cell r="U23">
            <v>4316</v>
          </cell>
          <cell r="V23">
            <v>4367</v>
          </cell>
        </row>
        <row r="24">
          <cell r="B24" t="str">
            <v>Belgium</v>
          </cell>
          <cell r="C24">
            <v>5362</v>
          </cell>
          <cell r="D24">
            <v>5563</v>
          </cell>
          <cell r="E24">
            <v>5764</v>
          </cell>
          <cell r="F24">
            <v>5927</v>
          </cell>
          <cell r="G24">
            <v>6902</v>
          </cell>
          <cell r="H24">
            <v>7274</v>
          </cell>
          <cell r="I24">
            <v>7458</v>
          </cell>
          <cell r="J24">
            <v>7425</v>
          </cell>
          <cell r="K24">
            <v>7212</v>
          </cell>
          <cell r="L24">
            <v>5872</v>
          </cell>
          <cell r="M24">
            <v>5760</v>
          </cell>
          <cell r="N24">
            <v>7513</v>
          </cell>
          <cell r="O24">
            <v>7493</v>
          </cell>
          <cell r="P24">
            <v>8323</v>
          </cell>
          <cell r="Q24">
            <v>7766</v>
          </cell>
          <cell r="R24">
            <v>7108</v>
          </cell>
          <cell r="S24">
            <v>8038</v>
          </cell>
          <cell r="T24">
            <v>8158</v>
          </cell>
          <cell r="U24">
            <v>8654</v>
          </cell>
          <cell r="V24">
            <v>8826</v>
          </cell>
        </row>
        <row r="25">
          <cell r="B25" t="str">
            <v>United Kingdom</v>
          </cell>
          <cell r="C25">
            <v>8210</v>
          </cell>
          <cell r="D25">
            <v>8803.5</v>
          </cell>
          <cell r="E25">
            <v>9397</v>
          </cell>
          <cell r="F25">
            <v>9892</v>
          </cell>
          <cell r="G25">
            <v>10366</v>
          </cell>
          <cell r="H25">
            <v>11345</v>
          </cell>
          <cell r="I25">
            <v>11511</v>
          </cell>
          <cell r="J25">
            <v>12287</v>
          </cell>
          <cell r="K25">
            <v>10878</v>
          </cell>
          <cell r="L25">
            <v>7553</v>
          </cell>
          <cell r="M25">
            <v>9453</v>
          </cell>
          <cell r="N25">
            <v>9955</v>
          </cell>
          <cell r="O25">
            <v>9687</v>
          </cell>
          <cell r="P25">
            <v>10484</v>
          </cell>
          <cell r="Q25">
            <v>11369</v>
          </cell>
          <cell r="R25">
            <v>11853</v>
          </cell>
          <cell r="S25">
            <v>12167</v>
          </cell>
          <cell r="T25">
            <v>11990</v>
          </cell>
          <cell r="U25">
            <v>12253</v>
          </cell>
          <cell r="V25">
            <v>11928</v>
          </cell>
        </row>
        <row r="26">
          <cell r="B26" t="str">
            <v>Netherlands</v>
          </cell>
          <cell r="C26">
            <v>4079</v>
          </cell>
          <cell r="D26">
            <v>3969</v>
          </cell>
          <cell r="E26">
            <v>3859</v>
          </cell>
          <cell r="F26">
            <v>4078</v>
          </cell>
          <cell r="G26">
            <v>4354</v>
          </cell>
          <cell r="H26">
            <v>4733</v>
          </cell>
          <cell r="I26">
            <v>5852</v>
          </cell>
          <cell r="J26">
            <v>6715</v>
          </cell>
          <cell r="K26">
            <v>6820</v>
          </cell>
          <cell r="L26">
            <v>4156</v>
          </cell>
          <cell r="M26">
            <v>5655</v>
          </cell>
          <cell r="N26">
            <v>6772</v>
          </cell>
          <cell r="O26">
            <v>6263</v>
          </cell>
          <cell r="P26">
            <v>6478</v>
          </cell>
          <cell r="Q26">
            <v>6828</v>
          </cell>
          <cell r="R26">
            <v>6270</v>
          </cell>
          <cell r="S26">
            <v>6358</v>
          </cell>
          <cell r="T26">
            <v>7052</v>
          </cell>
          <cell r="U26">
            <v>7618</v>
          </cell>
          <cell r="V26">
            <v>8210</v>
          </cell>
        </row>
        <row r="27">
          <cell r="B27" t="str">
            <v>Australia</v>
          </cell>
          <cell r="C27">
            <v>1988</v>
          </cell>
          <cell r="D27">
            <v>2027</v>
          </cell>
          <cell r="E27">
            <v>2066</v>
          </cell>
          <cell r="F27">
            <v>2475</v>
          </cell>
          <cell r="G27">
            <v>2865</v>
          </cell>
          <cell r="H27">
            <v>4396</v>
          </cell>
          <cell r="I27">
            <v>3790</v>
          </cell>
          <cell r="J27">
            <v>4095</v>
          </cell>
          <cell r="K27">
            <v>4576</v>
          </cell>
          <cell r="L27">
            <v>3312</v>
          </cell>
          <cell r="M27">
            <v>4223</v>
          </cell>
          <cell r="N27">
            <v>5203</v>
          </cell>
          <cell r="O27">
            <v>6223</v>
          </cell>
          <cell r="P27">
            <v>6057</v>
          </cell>
          <cell r="Q27">
            <v>5656</v>
          </cell>
          <cell r="R27">
            <v>5827</v>
          </cell>
          <cell r="S27">
            <v>5691</v>
          </cell>
          <cell r="T27">
            <v>5480</v>
          </cell>
          <cell r="U27">
            <v>5367</v>
          </cell>
          <cell r="V27">
            <v>5460</v>
          </cell>
        </row>
        <row r="28">
          <cell r="B28" t="str">
            <v>South Africa</v>
          </cell>
          <cell r="C28">
            <v>719</v>
          </cell>
          <cell r="D28">
            <v>681</v>
          </cell>
          <cell r="E28">
            <v>643</v>
          </cell>
          <cell r="F28">
            <v>970</v>
          </cell>
          <cell r="G28">
            <v>1039</v>
          </cell>
          <cell r="H28">
            <v>1380</v>
          </cell>
          <cell r="I28">
            <v>1645</v>
          </cell>
          <cell r="J28">
            <v>1946</v>
          </cell>
          <cell r="K28">
            <v>1793</v>
          </cell>
          <cell r="L28">
            <v>1161</v>
          </cell>
          <cell r="M28">
            <v>1542</v>
          </cell>
          <cell r="N28">
            <v>2041</v>
          </cell>
          <cell r="O28">
            <v>2059</v>
          </cell>
          <cell r="P28">
            <v>2169</v>
          </cell>
          <cell r="Q28">
            <v>1854</v>
          </cell>
          <cell r="R28">
            <v>1621</v>
          </cell>
          <cell r="S28">
            <v>1522</v>
          </cell>
          <cell r="T28">
            <v>1725</v>
          </cell>
          <cell r="U28">
            <v>1619</v>
          </cell>
          <cell r="V28">
            <v>1897</v>
          </cell>
        </row>
        <row r="29">
          <cell r="B29" t="str">
            <v>Malaysia</v>
          </cell>
          <cell r="C29">
            <v>1040</v>
          </cell>
          <cell r="D29">
            <v>1147.5</v>
          </cell>
          <cell r="E29">
            <v>1255</v>
          </cell>
          <cell r="F29">
            <v>1358</v>
          </cell>
          <cell r="G29">
            <v>1258</v>
          </cell>
          <cell r="H29">
            <v>1491</v>
          </cell>
          <cell r="I29">
            <v>1957</v>
          </cell>
          <cell r="J29">
            <v>1683</v>
          </cell>
          <cell r="K29">
            <v>1733</v>
          </cell>
          <cell r="L29">
            <v>1898</v>
          </cell>
          <cell r="M29">
            <v>2924</v>
          </cell>
          <cell r="N29">
            <v>2203</v>
          </cell>
          <cell r="O29">
            <v>2437</v>
          </cell>
          <cell r="P29">
            <v>2285</v>
          </cell>
          <cell r="Q29">
            <v>2385</v>
          </cell>
          <cell r="R29">
            <v>2415</v>
          </cell>
          <cell r="S29">
            <v>2710</v>
          </cell>
          <cell r="T29">
            <v>3034</v>
          </cell>
          <cell r="U29">
            <v>2979</v>
          </cell>
          <cell r="V29">
            <v>2553</v>
          </cell>
        </row>
        <row r="30">
          <cell r="B30" t="str">
            <v>Thailand</v>
          </cell>
          <cell r="C30">
            <v>1008</v>
          </cell>
          <cell r="D30">
            <v>1040.5</v>
          </cell>
          <cell r="E30">
            <v>1073</v>
          </cell>
          <cell r="F30">
            <v>1254</v>
          </cell>
          <cell r="G30">
            <v>1574</v>
          </cell>
          <cell r="H30">
            <v>2226</v>
          </cell>
          <cell r="I30">
            <v>1747</v>
          </cell>
          <cell r="J30">
            <v>1909</v>
          </cell>
          <cell r="K30">
            <v>2392</v>
          </cell>
          <cell r="L30">
            <v>1972</v>
          </cell>
          <cell r="M30">
            <v>2486</v>
          </cell>
          <cell r="N30">
            <v>3024</v>
          </cell>
          <cell r="O30">
            <v>3826</v>
          </cell>
          <cell r="P30">
            <v>3721</v>
          </cell>
          <cell r="Q30">
            <v>3303</v>
          </cell>
          <cell r="R30">
            <v>3319</v>
          </cell>
          <cell r="S30">
            <v>3367</v>
          </cell>
          <cell r="T30">
            <v>3583</v>
          </cell>
          <cell r="U30">
            <v>4228</v>
          </cell>
          <cell r="V30">
            <v>3170</v>
          </cell>
        </row>
        <row r="31">
          <cell r="B31" t="str">
            <v>Sweden</v>
          </cell>
          <cell r="C31">
            <v>2031</v>
          </cell>
          <cell r="D31">
            <v>2036.5</v>
          </cell>
          <cell r="E31">
            <v>2042</v>
          </cell>
          <cell r="F31">
            <v>2512</v>
          </cell>
          <cell r="G31">
            <v>2457</v>
          </cell>
          <cell r="H31">
            <v>2961</v>
          </cell>
          <cell r="I31">
            <v>3308</v>
          </cell>
          <cell r="J31">
            <v>3588</v>
          </cell>
          <cell r="K31">
            <v>3487</v>
          </cell>
          <cell r="L31">
            <v>2173</v>
          </cell>
          <cell r="M31">
            <v>2869</v>
          </cell>
          <cell r="N31">
            <v>3392</v>
          </cell>
          <cell r="O31">
            <v>3113</v>
          </cell>
          <cell r="P31">
            <v>3113</v>
          </cell>
          <cell r="Q31">
            <v>3181</v>
          </cell>
          <cell r="R31">
            <v>3258</v>
          </cell>
          <cell r="S31">
            <v>3568</v>
          </cell>
          <cell r="T31">
            <v>3851</v>
          </cell>
          <cell r="U31">
            <v>4261</v>
          </cell>
          <cell r="V31">
            <v>4051</v>
          </cell>
        </row>
        <row r="32">
          <cell r="B32" t="str">
            <v>World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ist"/>
      <sheetName val="parameters"/>
      <sheetName val="data"/>
      <sheetName val="World"/>
      <sheetName val="China"/>
      <sheetName val="India"/>
      <sheetName val="Japan"/>
      <sheetName val="United States"/>
      <sheetName val="Russia"/>
      <sheetName val="South Korea"/>
      <sheetName val="Germany"/>
      <sheetName val="Türkiye"/>
      <sheetName val="Brazil"/>
      <sheetName val="Iran"/>
      <sheetName val="Italy"/>
      <sheetName val="Ukraine"/>
      <sheetName val="Mexico"/>
      <sheetName val="Vietnam"/>
      <sheetName val="France"/>
      <sheetName val="Spain"/>
      <sheetName val="Canada"/>
      <sheetName val="Indonesia"/>
      <sheetName val="Poland"/>
      <sheetName val="Egypt"/>
      <sheetName val="Saudi Arabia"/>
      <sheetName val="Austria"/>
      <sheetName val="Belgium"/>
      <sheetName val="United Kingdom"/>
      <sheetName val="Netherlands"/>
      <sheetName val="Australia"/>
      <sheetName val="South Africa"/>
      <sheetName val="Malaysia"/>
      <sheetName val="Thailand"/>
      <sheetName val="Sweden"/>
    </sheetNames>
    <sheetDataSet>
      <sheetData sheetId="0"/>
      <sheetData sheetId="1">
        <row r="9">
          <cell r="B9">
            <v>0.98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workbookViewId="0"/>
  </sheetViews>
  <sheetFormatPr baseColWidth="10" defaultRowHeight="16"/>
  <cols>
    <col min="1" max="1" width="13.5703125" bestFit="1" customWidth="1"/>
  </cols>
  <sheetData>
    <row r="1" spans="1:1">
      <c r="A1" t="s">
        <v>85</v>
      </c>
    </row>
    <row r="2" spans="1:1">
      <c r="A2" s="4" t="s">
        <v>21</v>
      </c>
    </row>
    <row r="3" spans="1:1">
      <c r="A3" s="4" t="s">
        <v>22</v>
      </c>
    </row>
    <row r="4" spans="1:1">
      <c r="A4" s="4" t="s">
        <v>24</v>
      </c>
    </row>
    <row r="5" spans="1:1">
      <c r="A5" s="4" t="s">
        <v>14</v>
      </c>
    </row>
    <row r="6" spans="1:1">
      <c r="A6" s="4" t="s">
        <v>10</v>
      </c>
    </row>
    <row r="7" spans="1:1">
      <c r="A7" s="4" t="s">
        <v>26</v>
      </c>
    </row>
    <row r="8" spans="1:1">
      <c r="A8" s="4" t="s">
        <v>2</v>
      </c>
    </row>
    <row r="9" spans="1:1">
      <c r="A9" s="4" t="s">
        <v>8</v>
      </c>
    </row>
    <row r="10" spans="1:1">
      <c r="A10" s="4" t="s">
        <v>15</v>
      </c>
    </row>
    <row r="11" spans="1:1">
      <c r="A11" s="4" t="s">
        <v>18</v>
      </c>
    </row>
    <row r="12" spans="1:1">
      <c r="A12" s="4" t="s">
        <v>3</v>
      </c>
    </row>
    <row r="13" spans="1:1">
      <c r="A13" s="4" t="s">
        <v>11</v>
      </c>
    </row>
    <row r="14" spans="1:1">
      <c r="A14" s="4" t="s">
        <v>13</v>
      </c>
    </row>
    <row r="15" spans="1:1">
      <c r="A15" s="4" t="s">
        <v>62</v>
      </c>
    </row>
    <row r="16" spans="1:1">
      <c r="A16" s="4" t="s">
        <v>1</v>
      </c>
    </row>
    <row r="17" spans="1:1">
      <c r="A17" s="4" t="s">
        <v>6</v>
      </c>
    </row>
    <row r="18" spans="1:1">
      <c r="A18" s="4" t="s">
        <v>12</v>
      </c>
    </row>
    <row r="19" spans="1:1">
      <c r="A19" s="4" t="s">
        <v>23</v>
      </c>
    </row>
    <row r="20" spans="1:1">
      <c r="A20" s="4" t="s">
        <v>5</v>
      </c>
    </row>
    <row r="21" spans="1:1">
      <c r="A21" s="4" t="s">
        <v>16</v>
      </c>
    </row>
    <row r="22" spans="1:1">
      <c r="A22" s="4" t="s">
        <v>19</v>
      </c>
    </row>
    <row r="23" spans="1:1">
      <c r="A23" s="4" t="s">
        <v>0</v>
      </c>
    </row>
    <row r="24" spans="1:1">
      <c r="A24" s="4" t="s">
        <v>58</v>
      </c>
    </row>
    <row r="25" spans="1:1">
      <c r="A25" s="4" t="s">
        <v>9</v>
      </c>
    </row>
    <row r="26" spans="1:1">
      <c r="A26" s="4" t="s">
        <v>4</v>
      </c>
    </row>
    <row r="27" spans="1:1">
      <c r="A27" s="4" t="s">
        <v>20</v>
      </c>
    </row>
    <row r="28" spans="1:1">
      <c r="A28" s="4" t="s">
        <v>17</v>
      </c>
    </row>
    <row r="29" spans="1:1">
      <c r="A29" s="4" t="s">
        <v>25</v>
      </c>
    </row>
    <row r="30" spans="1:1">
      <c r="A30" s="4" t="s">
        <v>27</v>
      </c>
    </row>
    <row r="31" spans="1:1">
      <c r="A31" s="4" t="s">
        <v>7</v>
      </c>
    </row>
    <row r="32" spans="1:1">
      <c r="A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/>
  </sheetViews>
  <sheetFormatPr baseColWidth="10" defaultRowHeight="16"/>
  <cols>
    <col min="1" max="1" width="35.7109375" bestFit="1" customWidth="1"/>
    <col min="3" max="3" width="16.5703125" customWidth="1"/>
  </cols>
  <sheetData>
    <row r="1" spans="1:4">
      <c r="A1" t="s">
        <v>73</v>
      </c>
      <c r="B1" t="s">
        <v>74</v>
      </c>
      <c r="C1" t="s">
        <v>91</v>
      </c>
    </row>
    <row r="2" spans="1:4">
      <c r="A2" t="s">
        <v>57</v>
      </c>
      <c r="B2" s="2">
        <v>0.99370000000000003</v>
      </c>
      <c r="C2" t="s">
        <v>95</v>
      </c>
    </row>
    <row r="3" spans="1:4">
      <c r="A3" t="s">
        <v>53</v>
      </c>
      <c r="B3" s="2">
        <v>0.99370000000000003</v>
      </c>
      <c r="C3" t="s">
        <v>95</v>
      </c>
    </row>
    <row r="4" spans="1:4">
      <c r="A4" t="s">
        <v>107</v>
      </c>
      <c r="B4" s="2">
        <v>0.89</v>
      </c>
      <c r="C4" t="s">
        <v>96</v>
      </c>
    </row>
    <row r="5" spans="1:4">
      <c r="A5" t="s">
        <v>52</v>
      </c>
      <c r="B5" s="2">
        <v>0.93799999999999994</v>
      </c>
      <c r="C5" t="s">
        <v>98</v>
      </c>
    </row>
    <row r="6" spans="1:4">
      <c r="A6" t="s">
        <v>54</v>
      </c>
      <c r="B6" s="2">
        <v>0.93799999999999994</v>
      </c>
      <c r="C6" t="s">
        <v>100</v>
      </c>
    </row>
    <row r="7" spans="1:4">
      <c r="A7" t="s">
        <v>55</v>
      </c>
      <c r="B7" s="2">
        <v>0.95699999999999996</v>
      </c>
      <c r="C7" t="s">
        <v>98</v>
      </c>
      <c r="D7" s="2"/>
    </row>
    <row r="8" spans="1:4">
      <c r="A8" t="s">
        <v>90</v>
      </c>
      <c r="B8" s="2">
        <v>0.97155049786628733</v>
      </c>
      <c r="C8" t="s">
        <v>92</v>
      </c>
    </row>
    <row r="9" spans="1:4">
      <c r="A9" t="s">
        <v>80</v>
      </c>
      <c r="B9" s="2">
        <v>0.98</v>
      </c>
      <c r="C9" t="s">
        <v>92</v>
      </c>
    </row>
    <row r="10" spans="1:4">
      <c r="A10" t="s">
        <v>101</v>
      </c>
      <c r="B10" s="2">
        <v>0.94</v>
      </c>
      <c r="C10" t="s">
        <v>96</v>
      </c>
      <c r="D10" s="2"/>
    </row>
    <row r="11" spans="1:4">
      <c r="A11" t="s">
        <v>102</v>
      </c>
      <c r="B11" s="2">
        <v>0.86</v>
      </c>
      <c r="C11" t="s">
        <v>96</v>
      </c>
      <c r="D11" s="2"/>
    </row>
    <row r="12" spans="1:4">
      <c r="A12" t="s">
        <v>104</v>
      </c>
      <c r="B12" s="45">
        <v>0.65</v>
      </c>
      <c r="C12" t="s">
        <v>105</v>
      </c>
    </row>
    <row r="13" spans="1:4">
      <c r="A13" t="s">
        <v>93</v>
      </c>
      <c r="B13" s="2">
        <v>0.94499999999999995</v>
      </c>
      <c r="C13" t="s">
        <v>94</v>
      </c>
      <c r="D13" s="46"/>
    </row>
    <row r="14" spans="1:4">
      <c r="A14" t="s">
        <v>103</v>
      </c>
      <c r="B14" s="2">
        <v>0.92</v>
      </c>
      <c r="C14" t="s">
        <v>94</v>
      </c>
    </row>
    <row r="15" spans="1:4">
      <c r="A15" t="s">
        <v>99</v>
      </c>
      <c r="B15" s="2">
        <v>0.98</v>
      </c>
      <c r="C15" t="s">
        <v>97</v>
      </c>
    </row>
    <row r="16" spans="1:4">
      <c r="B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6"/>
  <cols>
    <col min="2" max="2" width="13.5703125" bestFit="1" customWidth="1"/>
  </cols>
  <sheetData>
    <row r="1" spans="1:27">
      <c r="A1">
        <v>18</v>
      </c>
      <c r="C1" t="s">
        <v>59</v>
      </c>
      <c r="D1" t="s">
        <v>61</v>
      </c>
      <c r="E1" t="s">
        <v>61</v>
      </c>
      <c r="F1" t="s">
        <v>59</v>
      </c>
      <c r="G1" t="s">
        <v>59</v>
      </c>
      <c r="H1" t="s">
        <v>59</v>
      </c>
      <c r="I1" t="s">
        <v>59</v>
      </c>
      <c r="J1" t="s">
        <v>59</v>
      </c>
      <c r="K1" t="s">
        <v>59</v>
      </c>
      <c r="L1" t="s">
        <v>59</v>
      </c>
      <c r="M1" t="s">
        <v>59</v>
      </c>
      <c r="N1" t="s">
        <v>59</v>
      </c>
      <c r="O1" t="s">
        <v>59</v>
      </c>
      <c r="P1" t="s">
        <v>59</v>
      </c>
      <c r="Q1" t="s">
        <v>59</v>
      </c>
      <c r="R1" t="s">
        <v>59</v>
      </c>
      <c r="S1" t="s">
        <v>59</v>
      </c>
      <c r="T1" t="s">
        <v>59</v>
      </c>
      <c r="U1" t="s">
        <v>59</v>
      </c>
      <c r="V1" t="s">
        <v>59</v>
      </c>
      <c r="W1" t="s">
        <v>59</v>
      </c>
      <c r="X1" t="s">
        <v>59</v>
      </c>
      <c r="Y1" t="s">
        <v>59</v>
      </c>
      <c r="Z1" t="s">
        <v>59</v>
      </c>
      <c r="AA1" t="s">
        <v>59</v>
      </c>
    </row>
    <row r="2" spans="1:27" ht="51">
      <c r="A2" t="s">
        <v>32</v>
      </c>
      <c r="B2" t="s">
        <v>28</v>
      </c>
      <c r="C2" s="3" t="s">
        <v>51</v>
      </c>
      <c r="D2" s="3" t="s">
        <v>60</v>
      </c>
      <c r="E2" s="3" t="s">
        <v>56</v>
      </c>
      <c r="F2" s="3" t="s">
        <v>31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43</v>
      </c>
      <c r="Q2" s="3" t="s">
        <v>42</v>
      </c>
      <c r="R2" s="3" t="s">
        <v>46</v>
      </c>
      <c r="S2" s="3" t="s">
        <v>106</v>
      </c>
      <c r="T2" s="3" t="s">
        <v>44</v>
      </c>
      <c r="U2" s="3" t="s">
        <v>47</v>
      </c>
      <c r="V2" s="3" t="s">
        <v>48</v>
      </c>
      <c r="W2" s="3" t="s">
        <v>45</v>
      </c>
      <c r="X2" s="3" t="s">
        <v>49</v>
      </c>
      <c r="Y2" s="3" t="s">
        <v>50</v>
      </c>
      <c r="Z2" s="3" t="s">
        <v>29</v>
      </c>
      <c r="AA2" s="3" t="s">
        <v>30</v>
      </c>
    </row>
    <row r="3" spans="1:27">
      <c r="A3">
        <v>3</v>
      </c>
      <c r="B3" t="s">
        <v>21</v>
      </c>
      <c r="C3" s="1">
        <f>VLOOKUP($B3, '[1]Pro of usable iron ore'!$B$2:$X$31, $A$1, FALSE)*(1-VLOOKUP($B3, '[1]Foundry share'!$B$2:$X$31, $A$1, FALSE))</f>
        <v>359295.55008297384</v>
      </c>
      <c r="D3" s="1">
        <f>VLOOKUP($B3, '[1]Pro of iron ore'!$B$2:$X$31, $A$1, FALSE)*(1-VLOOKUP($B3, '[1]Foundry share'!$B$2:$X$31, $A$1, FALSE))</f>
        <v>224200.86355892758</v>
      </c>
      <c r="E3" s="47">
        <f>VLOOKUP($B3, '[1]Iron content'!$B$2:$X$31, $A$1, FALSE)</f>
        <v>0.62400122547343484</v>
      </c>
      <c r="F3" s="1">
        <f>VLOOKUP($B3, '[1]Exp of usable iron ore'!$B$2:$X$31, $A$1, FALSE)*parameters!$B$12</f>
        <v>425.75</v>
      </c>
      <c r="G3" s="1">
        <f>VLOOKUP($B3, '[1]Pro of pig iron'!$B$2:$X$31, $A$1, FALSE)*(1-VLOOKUP($B3, '[1]Foundry share'!$B$2:$X$31, $A$1, FALSE))</f>
        <v>690213.89392384095</v>
      </c>
      <c r="H3" s="1">
        <f>VLOOKUP($B3, '[1]Exp of pig iron'!$B$2:$X$31, $A$1, FALSE)</f>
        <v>133</v>
      </c>
      <c r="I3" s="1">
        <f>VLOOKUP($B3, '[1]Imp of pig iron'!$B$2:$X$31, $A$1, FALSE)</f>
        <v>190</v>
      </c>
      <c r="J3" s="1">
        <f>VLOOKUP($B3, '[1]Pro of DRI'!$B$2:$X$31, $A$1, FALSE)*(1-VLOOKUP($B3, '[1]Foundry share'!$B$2:$X$31, $A$1, FALSE))</f>
        <v>0</v>
      </c>
      <c r="K3" s="1">
        <f>VLOOKUP($B3, '[1]Exp of DRI'!$B$2:$X$31, $A$1, FALSE)</f>
        <v>1</v>
      </c>
      <c r="L3" s="1">
        <f>VLOOKUP($B3, '[1]Imp of DRI'!$B$2:$X$31, $A$1, FALSE)</f>
        <v>67</v>
      </c>
      <c r="M3" s="1">
        <f>VLOOKUP($B3, '[1]Exp of scrap'!$B$2:$X$31, $A$1, FALSE)</f>
        <v>1</v>
      </c>
      <c r="N3" s="1">
        <f>VLOOKUP($B3, '[1]Imp of scrap'!$B$2:$X$31, $A$1, FALSE)</f>
        <v>2162</v>
      </c>
      <c r="O3" s="1">
        <f>VLOOKUP($B3, '[1]Pro of BOF steel'!$B$2:$X$31, $A$1, FALSE)</f>
        <v>756600</v>
      </c>
      <c r="P3" s="1">
        <f>VLOOKUP($B3, '[1]Pro of OHF steel'!$B$2:$X$31, $A$1, FALSE)</f>
        <v>0</v>
      </c>
      <c r="Q3" s="1">
        <f>VLOOKUP($B3, '[1]Pro of EAF steel'!$B$2:$X$31, $A$1, FALSE)</f>
        <v>50928</v>
      </c>
      <c r="R3" s="1">
        <f>VLOOKUP($B3, '[1]Exp of ingots and semis'!$B$2:$X$31, $A$1, FALSE)</f>
        <v>13</v>
      </c>
      <c r="S3" s="1">
        <f>VLOOKUP($B3, '[1]Imp of ingots and semis'!$B$2:$X$31, $A$1, FALSE)</f>
        <v>288</v>
      </c>
      <c r="T3" s="1">
        <f>VLOOKUP($B3, '[1]Pro of hr long'!$B$2:$X$31, $A$1, FALSE)+VLOOKUP($B3, '[1]Pro of seamless tubes'!$B$2:$X$31, $A$1, FALSE)</f>
        <v>484760</v>
      </c>
      <c r="U3" s="1">
        <f>VLOOKUP($B3, '[1]Exp of long'!$B$2:$X$31, $A$1, FALSE)</f>
        <v>49482</v>
      </c>
      <c r="V3" s="1">
        <f>VLOOKUP($B3, '[1]Imp of long'!$B$2:$X$31, $A$1, FALSE)</f>
        <v>1699</v>
      </c>
      <c r="W3" s="1">
        <f>VLOOKUP($B3, '[1]Pro of hr flat'!$B$2:$X$31, $A$1, FALSE)*parameters!$B$8</f>
        <v>320413.46799431008</v>
      </c>
      <c r="X3" s="1">
        <f>VLOOKUP($B3, '[1]Exp of flat'!$B$2:$X$31, $A$1, FALSE)</f>
        <v>48127</v>
      </c>
      <c r="Y3" s="1">
        <f>VLOOKUP($B3, '[1]Imp of flat'!$B$2:$X$31, $A$1, FALSE)</f>
        <v>11081</v>
      </c>
      <c r="Z3" s="1">
        <f>VLOOKUP($B3, '[1]Indirect exp'!$B$2:$X$31, $A$1, FALSE)</f>
        <v>71053</v>
      </c>
      <c r="AA3" s="1">
        <f>VLOOKUP($B3, '[1]Indirect imp'!$B$2:$X$31, $A$1, FALSE)</f>
        <v>10579</v>
      </c>
    </row>
    <row r="4" spans="1:27">
      <c r="A4">
        <v>4</v>
      </c>
      <c r="B4" t="s">
        <v>22</v>
      </c>
      <c r="C4" s="1">
        <f>VLOOKUP($B4, '[1]Pro of usable iron ore'!$B$2:$X$31, $A$1, FALSE)*(1-VLOOKUP($B4, '[1]Foundry share'!$B$2:$X$31, $A$1, FALSE))</f>
        <v>160098.1083644692</v>
      </c>
      <c r="D4" s="1">
        <f>VLOOKUP($B4, '[1]Pro of iron ore'!$B$2:$X$31, $A$1, FALSE)*(1-VLOOKUP($B4, '[1]Foundry share'!$B$2:$X$31, $A$1, FALSE))</f>
        <v>98921.872258413161</v>
      </c>
      <c r="E4" s="47">
        <f>VLOOKUP($B4, '[1]Iron content'!$B$2:$X$31, $A$1, FALSE)</f>
        <v>0.61788282990336096</v>
      </c>
      <c r="F4" s="1">
        <f>VLOOKUP($B4, '[1]Exp of usable iron ore'!$B$2:$X$31, $A$1, FALSE)*parameters!$B$12</f>
        <v>14103.050000000001</v>
      </c>
      <c r="G4" s="1">
        <f>VLOOKUP($B4, '[1]Pro of pig iron'!$B$2:$X$31, $A$1, FALSE)*(1-VLOOKUP($B4, '[1]Foundry share'!$B$2:$X$31, $A$1, FALSE))</f>
        <v>55286.913763794182</v>
      </c>
      <c r="H4" s="1">
        <f>VLOOKUP($B4, '[1]Exp of pig iron'!$B$2:$X$31, $A$1, FALSE)</f>
        <v>556</v>
      </c>
      <c r="I4" s="1">
        <f>VLOOKUP($B4, '[1]Imp of pig iron'!$B$2:$X$31, $A$1, FALSE)</f>
        <v>38</v>
      </c>
      <c r="J4" s="1">
        <f>VLOOKUP($B4, '[1]Pro of DRI'!$B$2:$X$31, $A$1, FALSE)*(1-VLOOKUP($B4, '[1]Foundry share'!$B$2:$X$31, $A$1, FALSE))</f>
        <v>21323.737621738994</v>
      </c>
      <c r="K4" s="1">
        <f>VLOOKUP($B4, '[1]Exp of DRI'!$B$2:$X$31, $A$1, FALSE)</f>
        <v>262</v>
      </c>
      <c r="L4" s="1">
        <f>VLOOKUP($B4, '[1]Imp of DRI'!$B$2:$X$31, $A$1, FALSE)</f>
        <v>22</v>
      </c>
      <c r="M4" s="1">
        <f>VLOOKUP($B4, '[1]Exp of scrap'!$B$2:$X$31, $A$1, FALSE)</f>
        <v>0</v>
      </c>
      <c r="N4" s="1">
        <f>VLOOKUP($B4, '[1]Imp of scrap'!$B$2:$X$31, $A$1, FALSE)</f>
        <v>6380</v>
      </c>
      <c r="O4" s="1">
        <f>VLOOKUP($B4, '[1]Pro of BOF steel'!$B$2:$X$31, $A$1, FALSE)</f>
        <v>40739</v>
      </c>
      <c r="P4" s="1">
        <f>VLOOKUP($B4, '[1]Pro of OHF steel'!$B$2:$X$31, $A$1, FALSE)</f>
        <v>0</v>
      </c>
      <c r="Q4" s="1">
        <f>VLOOKUP($B4, '[1]Pro of EAF steel'!$B$2:$X$31, $A$1, FALSE)</f>
        <v>55253</v>
      </c>
      <c r="R4" s="1">
        <f>VLOOKUP($B4, '[1]Exp of ingots and semis'!$B$2:$X$31, $A$1, FALSE)</f>
        <v>1766</v>
      </c>
      <c r="S4" s="1">
        <f>VLOOKUP($B4, '[1]Imp of ingots and semis'!$B$2:$X$31, $A$1, FALSE)</f>
        <v>577</v>
      </c>
      <c r="T4" s="1">
        <f>VLOOKUP($B4, '[1]Pro of hr long'!$B$2:$X$31, $A$1, FALSE)+VLOOKUP($B4, '[1]Pro of seamless tubes'!$B$2:$X$31, $A$1, FALSE)</f>
        <v>46204</v>
      </c>
      <c r="U4" s="1">
        <f>VLOOKUP($B4, '[1]Exp of long'!$B$2:$X$31, $A$1, FALSE)</f>
        <v>1051</v>
      </c>
      <c r="V4" s="1">
        <f>VLOOKUP($B4, '[1]Imp of long'!$B$2:$X$31, $A$1, FALSE)</f>
        <v>1423</v>
      </c>
      <c r="W4" s="1">
        <f>VLOOKUP($B4, '[1]Pro of hr flat'!$B$2:$X$31, $A$1, FALSE)*parameters!$B$8</f>
        <v>51598.075391180653</v>
      </c>
      <c r="X4" s="1">
        <f>VLOOKUP($B4, '[1]Exp of flat'!$B$2:$X$31, $A$1, FALSE)</f>
        <v>5791</v>
      </c>
      <c r="Y4" s="1">
        <f>VLOOKUP($B4, '[1]Imp of flat'!$B$2:$X$31, $A$1, FALSE)</f>
        <v>7119</v>
      </c>
      <c r="Z4" s="1">
        <f>VLOOKUP($B4, '[1]Indirect exp'!$B$2:$X$31, $A$1, FALSE)</f>
        <v>4973</v>
      </c>
      <c r="AA4" s="1">
        <f>VLOOKUP($B4, '[1]Indirect imp'!$B$2:$X$31, $A$1, FALSE)</f>
        <v>5856</v>
      </c>
    </row>
    <row r="5" spans="1:27">
      <c r="A5">
        <v>5</v>
      </c>
      <c r="B5" t="s">
        <v>24</v>
      </c>
      <c r="C5" s="1">
        <f>VLOOKUP($B5, '[1]Pro of usable iron ore'!$B$2:$X$31, $A$1, FALSE)*(1-VLOOKUP($B5, '[1]Foundry share'!$B$2:$X$31, $A$1, FALSE))</f>
        <v>0</v>
      </c>
      <c r="D5" s="1">
        <f>VLOOKUP($B5, '[1]Pro of iron ore'!$B$2:$X$31, $A$1, FALSE)*(1-VLOOKUP($B5, '[1]Foundry share'!$B$2:$X$31, $A$1, FALSE))</f>
        <v>0</v>
      </c>
      <c r="E5" s="47">
        <f>VLOOKUP($B5, '[1]Iron content'!$B$2:$X$31, $A$1, FALSE)</f>
        <v>0</v>
      </c>
      <c r="F5" s="1">
        <f>VLOOKUP($B5, '[1]Exp of usable iron ore'!$B$2:$X$31, $A$1, FALSE)*parameters!$B$12</f>
        <v>0</v>
      </c>
      <c r="G5" s="1">
        <f>VLOOKUP($B5, '[1]Pro of pig iron'!$B$2:$X$31, $A$1, FALSE)*(1-VLOOKUP($B5, '[1]Foundry share'!$B$2:$X$31, $A$1, FALSE))</f>
        <v>80186</v>
      </c>
      <c r="H5" s="1">
        <f>VLOOKUP($B5, '[1]Exp of pig iron'!$B$2:$X$31, $A$1, FALSE)</f>
        <v>17</v>
      </c>
      <c r="I5" s="1">
        <f>VLOOKUP($B5, '[1]Imp of pig iron'!$B$2:$X$31, $A$1, FALSE)</f>
        <v>86</v>
      </c>
      <c r="J5" s="1">
        <f>VLOOKUP($B5, '[1]Pro of DRI'!$B$2:$X$31, $A$1, FALSE)*(1-VLOOKUP($B5, '[1]Foundry share'!$B$2:$X$31, $A$1, FALSE))</f>
        <v>0</v>
      </c>
      <c r="K5" s="1">
        <f>VLOOKUP($B5, '[1]Exp of DRI'!$B$2:$X$31, $A$1, FALSE)</f>
        <v>0</v>
      </c>
      <c r="L5" s="1">
        <f>VLOOKUP($B5, '[1]Imp of DRI'!$B$2:$X$31, $A$1, FALSE)</f>
        <v>25</v>
      </c>
      <c r="M5" s="1">
        <f>VLOOKUP($B5, '[1]Exp of scrap'!$B$2:$X$31, $A$1, FALSE)</f>
        <v>8706</v>
      </c>
      <c r="N5" s="1">
        <f>VLOOKUP($B5, '[1]Imp of scrap'!$B$2:$X$31, $A$1, FALSE)</f>
        <v>176</v>
      </c>
      <c r="O5" s="1">
        <f>VLOOKUP($B5, '[1]Pro of BOF steel'!$B$2:$X$31, $A$1, FALSE)</f>
        <v>81513</v>
      </c>
      <c r="P5" s="1">
        <f>VLOOKUP($B5, '[1]Pro of OHF steel'!$B$2:$X$31, $A$1, FALSE)</f>
        <v>0</v>
      </c>
      <c r="Q5" s="1">
        <f>VLOOKUP($B5, '[1]Pro of EAF steel'!$B$2:$X$31, $A$1, FALSE)</f>
        <v>23262</v>
      </c>
      <c r="R5" s="1">
        <f>VLOOKUP($B5, '[1]Exp of ingots and semis'!$B$2:$X$31, $A$1, FALSE)</f>
        <v>4542</v>
      </c>
      <c r="S5" s="1">
        <f>VLOOKUP($B5, '[1]Imp of ingots and semis'!$B$2:$X$31, $A$1, FALSE)</f>
        <v>202</v>
      </c>
      <c r="T5" s="1">
        <f>VLOOKUP($B5, '[1]Pro of hr long'!$B$2:$X$31, $A$1, FALSE)+VLOOKUP($B5, '[1]Pro of seamless tubes'!$B$2:$X$31, $A$1, FALSE)</f>
        <v>29854</v>
      </c>
      <c r="U5" s="1">
        <f>VLOOKUP($B5, '[1]Exp of long'!$B$2:$X$31, $A$1, FALSE)</f>
        <v>5373</v>
      </c>
      <c r="V5" s="1">
        <f>VLOOKUP($B5, '[1]Imp of long'!$B$2:$X$31, $A$1, FALSE)</f>
        <v>988</v>
      </c>
      <c r="W5" s="1">
        <f>VLOOKUP($B5, '[1]Pro of hr flat'!$B$2:$X$31, $A$1, FALSE)*parameters!$B$8</f>
        <v>61192.13655761024</v>
      </c>
      <c r="X5" s="1">
        <f>VLOOKUP($B5, '[1]Exp of flat'!$B$2:$X$31, $A$1, FALSE)</f>
        <v>28812</v>
      </c>
      <c r="Y5" s="1">
        <f>VLOOKUP($B5, '[1]Imp of flat'!$B$2:$X$31, $A$1, FALSE)</f>
        <v>4474</v>
      </c>
      <c r="Z5" s="1">
        <f>VLOOKUP($B5, '[1]Indirect exp'!$B$2:$X$31, $A$1, FALSE)</f>
        <v>22661</v>
      </c>
      <c r="AA5" s="1">
        <f>VLOOKUP($B5, '[1]Indirect imp'!$B$2:$X$31, $A$1, FALSE)</f>
        <v>7422</v>
      </c>
    </row>
    <row r="6" spans="1:27">
      <c r="A6">
        <v>6</v>
      </c>
      <c r="B6" t="s">
        <v>14</v>
      </c>
      <c r="C6" s="1">
        <f>VLOOKUP($B6, '[1]Pro of usable iron ore'!$B$2:$X$31, $A$1, FALSE)*(1-VLOOKUP($B6, '[1]Foundry share'!$B$2:$X$31, $A$1, FALSE))</f>
        <v>41800</v>
      </c>
      <c r="D6" s="1">
        <f>VLOOKUP($B6, '[1]Pro of iron ore'!$B$2:$X$31, $A$1, FALSE)*(1-VLOOKUP($B6, '[1]Foundry share'!$B$2:$X$31, $A$1, FALSE))</f>
        <v>26400</v>
      </c>
      <c r="E6" s="47">
        <f>VLOOKUP($B6, '[1]Iron content'!$B$2:$X$31, $A$1, FALSE)</f>
        <v>0.63157894736842102</v>
      </c>
      <c r="F6" s="1">
        <f>VLOOKUP($B6, '[1]Exp of usable iron ore'!$B$2:$X$31, $A$1, FALSE)*parameters!$B$12</f>
        <v>5694.6500000000005</v>
      </c>
      <c r="G6" s="1">
        <f>VLOOKUP($B6, '[1]Pro of pig iron'!$B$2:$X$31, $A$1, FALSE)*(1-VLOOKUP($B6, '[1]Foundry share'!$B$2:$X$31, $A$1, FALSE))</f>
        <v>22293</v>
      </c>
      <c r="H6" s="1">
        <f>VLOOKUP($B6, '[1]Exp of pig iron'!$B$2:$X$31, $A$1, FALSE)</f>
        <v>62</v>
      </c>
      <c r="I6" s="1">
        <f>VLOOKUP($B6, '[1]Imp of pig iron'!$B$2:$X$31, $A$1, FALSE)</f>
        <v>3866</v>
      </c>
      <c r="J6" s="1">
        <f>VLOOKUP($B6, '[1]Pro of DRI'!$B$2:$X$31, $A$1, FALSE)*(1-VLOOKUP($B6, '[1]Foundry share'!$B$2:$X$31, $A$1, FALSE))</f>
        <v>1810</v>
      </c>
      <c r="K6" s="1">
        <f>VLOOKUP($B6, '[1]Exp of DRI'!$B$2:$X$31, $A$1, FALSE)</f>
        <v>178</v>
      </c>
      <c r="L6" s="1">
        <f>VLOOKUP($B6, '[1]Imp of DRI'!$B$2:$X$31, $A$1, FALSE)</f>
        <v>1598</v>
      </c>
      <c r="M6" s="1">
        <f>VLOOKUP($B6, '[1]Exp of scrap'!$B$2:$X$31, $A$1, FALSE)</f>
        <v>12819</v>
      </c>
      <c r="N6" s="1">
        <f>VLOOKUP($B6, '[1]Imp of scrap'!$B$2:$X$31, $A$1, FALSE)</f>
        <v>3864</v>
      </c>
      <c r="O6" s="1">
        <f>VLOOKUP($B6, '[1]Pro of BOF steel'!$B$2:$X$31, $A$1, FALSE)</f>
        <v>25888</v>
      </c>
      <c r="P6" s="1">
        <f>VLOOKUP($B6, '[1]Pro of OHF steel'!$B$2:$X$31, $A$1, FALSE)</f>
        <v>0</v>
      </c>
      <c r="Q6" s="1">
        <f>VLOOKUP($B6, '[1]Pro of EAF steel'!$B$2:$X$31, $A$1, FALSE)</f>
        <v>52587</v>
      </c>
      <c r="R6" s="1">
        <f>VLOOKUP($B6, '[1]Exp of ingots and semis'!$B$2:$X$31, $A$1, FALSE)</f>
        <v>113</v>
      </c>
      <c r="S6" s="1">
        <f>VLOOKUP($B6, '[1]Imp of ingots and semis'!$B$2:$X$31, $A$1, FALSE)</f>
        <v>6014</v>
      </c>
      <c r="T6" s="1">
        <f>VLOOKUP($B6, '[1]Pro of hr long'!$B$2:$X$31, $A$1, FALSE)+VLOOKUP($B6, '[1]Pro of seamless tubes'!$B$2:$X$31, $A$1, FALSE)</f>
        <v>22209</v>
      </c>
      <c r="U6" s="1">
        <f>VLOOKUP($B6, '[1]Exp of long'!$B$2:$X$31, $A$1, FALSE)</f>
        <v>1902</v>
      </c>
      <c r="V6" s="1">
        <f>VLOOKUP($B6, '[1]Imp of long'!$B$2:$X$31, $A$1, FALSE)</f>
        <v>7238</v>
      </c>
      <c r="W6" s="1">
        <f>VLOOKUP($B6, '[1]Pro of hr flat'!$B$2:$X$31, $A$1, FALSE)*parameters!$B$8</f>
        <v>55465.817923186347</v>
      </c>
      <c r="X6" s="1">
        <f>VLOOKUP($B6, '[1]Exp of flat'!$B$2:$X$31, $A$1, FALSE)</f>
        <v>5868</v>
      </c>
      <c r="Y6" s="1">
        <f>VLOOKUP($B6, '[1]Imp of flat'!$B$2:$X$31, $A$1, FALSE)</f>
        <v>12687</v>
      </c>
      <c r="Z6" s="1">
        <f>VLOOKUP($B6, '[1]Indirect exp'!$B$2:$X$31, $A$1, FALSE)</f>
        <v>20787</v>
      </c>
      <c r="AA6" s="1">
        <f>VLOOKUP($B6, '[1]Indirect imp'!$B$2:$X$31, $A$1, FALSE)</f>
        <v>44314</v>
      </c>
    </row>
    <row r="7" spans="1:27">
      <c r="A7">
        <v>7</v>
      </c>
      <c r="B7" t="s">
        <v>10</v>
      </c>
      <c r="C7" s="1">
        <f>VLOOKUP($B7, '[1]Pro of usable iron ore'!$B$2:$X$31, $A$1, FALSE)*(1-VLOOKUP($B7, '[1]Foundry share'!$B$2:$X$31, $A$1, FALSE))</f>
        <v>101097</v>
      </c>
      <c r="D7" s="1">
        <f>VLOOKUP($B7, '[1]Pro of iron ore'!$B$2:$X$31, $A$1, FALSE)*(1-VLOOKUP($B7, '[1]Foundry share'!$B$2:$X$31, $A$1, FALSE))</f>
        <v>59647</v>
      </c>
      <c r="E7" s="47">
        <f>VLOOKUP($B7, '[1]Iron content'!$B$2:$X$31, $A$1, FALSE)</f>
        <v>0.58999772495721925</v>
      </c>
      <c r="F7" s="1">
        <f>VLOOKUP($B7, '[1]Exp of usable iron ore'!$B$2:$X$31, $A$1, FALSE)*parameters!$B$12</f>
        <v>12052.95</v>
      </c>
      <c r="G7" s="1">
        <f>VLOOKUP($B7, '[1]Pro of pig iron'!$B$2:$X$31, $A$1, FALSE)*(1-VLOOKUP($B7, '[1]Foundry share'!$B$2:$X$31, $A$1, FALSE))</f>
        <v>51877</v>
      </c>
      <c r="H7" s="1">
        <f>VLOOKUP($B7, '[1]Exp of pig iron'!$B$2:$X$31, $A$1, FALSE)</f>
        <v>5139</v>
      </c>
      <c r="I7" s="1">
        <f>VLOOKUP($B7, '[1]Imp of pig iron'!$B$2:$X$31, $A$1, FALSE)</f>
        <v>0</v>
      </c>
      <c r="J7" s="1">
        <f>VLOOKUP($B7, '[1]Pro of DRI'!$B$2:$X$31, $A$1, FALSE)*(1-VLOOKUP($B7, '[1]Foundry share'!$B$2:$X$31, $A$1, FALSE))</f>
        <v>5820</v>
      </c>
      <c r="K7" s="1">
        <f>VLOOKUP($B7, '[1]Exp of DRI'!$B$2:$X$31, $A$1, FALSE)</f>
        <v>2289</v>
      </c>
      <c r="L7" s="1">
        <f>VLOOKUP($B7, '[1]Imp of DRI'!$B$2:$X$31, $A$1, FALSE)</f>
        <v>0</v>
      </c>
      <c r="M7" s="1">
        <f>VLOOKUP($B7, '[1]Exp of scrap'!$B$2:$X$31, $A$1, FALSE)</f>
        <v>5524</v>
      </c>
      <c r="N7" s="1">
        <f>VLOOKUP($B7, '[1]Imp of scrap'!$B$2:$X$31, $A$1, FALSE)</f>
        <v>444</v>
      </c>
      <c r="O7" s="1">
        <f>VLOOKUP($B7, '[1]Pro of BOF steel'!$B$2:$X$31, $A$1, FALSE)</f>
        <v>47000</v>
      </c>
      <c r="P7" s="1">
        <f>VLOOKUP($B7, '[1]Pro of OHF steel'!$B$2:$X$31, $A$1, FALSE)</f>
        <v>1650</v>
      </c>
      <c r="Q7" s="1">
        <f>VLOOKUP($B7, '[1]Pro of EAF steel'!$B$2:$X$31, $A$1, FALSE)</f>
        <v>21800</v>
      </c>
      <c r="R7" s="1">
        <f>VLOOKUP($B7, '[1]Exp of ingots and semis'!$B$2:$X$31, $A$1, FALSE)</f>
        <v>15789</v>
      </c>
      <c r="S7" s="1">
        <f>VLOOKUP($B7, '[1]Imp of ingots and semis'!$B$2:$X$31, $A$1, FALSE)</f>
        <v>6</v>
      </c>
      <c r="T7" s="1">
        <f>VLOOKUP($B7, '[1]Pro of hr long'!$B$2:$X$31, $A$1, FALSE)+VLOOKUP($B7, '[1]Pro of seamless tubes'!$B$2:$X$31, $A$1, FALSE)</f>
        <v>20805</v>
      </c>
      <c r="U7" s="1">
        <f>VLOOKUP($B7, '[1]Exp of long'!$B$2:$X$31, $A$1, FALSE)</f>
        <v>4347</v>
      </c>
      <c r="V7" s="1">
        <f>VLOOKUP($B7, '[1]Imp of long'!$B$2:$X$31, $A$1, FALSE)</f>
        <v>1081</v>
      </c>
      <c r="W7" s="1">
        <f>VLOOKUP($B7, '[1]Pro of hr flat'!$B$2:$X$31, $A$1, FALSE)*parameters!$B$8</f>
        <v>26498.06827880512</v>
      </c>
      <c r="X7" s="1">
        <f>VLOOKUP($B7, '[1]Exp of flat'!$B$2:$X$31, $A$1, FALSE)</f>
        <v>9712</v>
      </c>
      <c r="Y7" s="1">
        <f>VLOOKUP($B7, '[1]Imp of flat'!$B$2:$X$31, $A$1, FALSE)</f>
        <v>2785</v>
      </c>
      <c r="Z7" s="1">
        <f>VLOOKUP($B7, '[1]Indirect exp'!$B$2:$X$31, $A$1, FALSE)</f>
        <v>1858</v>
      </c>
      <c r="AA7" s="1">
        <f>VLOOKUP($B7, '[1]Indirect imp'!$B$2:$X$31, $A$1, FALSE)</f>
        <v>6586</v>
      </c>
    </row>
    <row r="8" spans="1:27">
      <c r="A8">
        <v>8</v>
      </c>
      <c r="B8" t="s">
        <v>26</v>
      </c>
      <c r="C8" s="1">
        <f>VLOOKUP($B8, '[1]Pro of usable iron ore'!$B$2:$X$31, $A$1, FALSE)*(1-VLOOKUP($B8, '[1]Foundry share'!$B$2:$X$31, $A$1, FALSE))</f>
        <v>0</v>
      </c>
      <c r="D8" s="1">
        <f>VLOOKUP($B8, '[1]Pro of iron ore'!$B$2:$X$31, $A$1, FALSE)*(1-VLOOKUP($B8, '[1]Foundry share'!$B$2:$X$31, $A$1, FALSE))</f>
        <v>0</v>
      </c>
      <c r="E8" s="47">
        <f>VLOOKUP($B8, '[1]Iron content'!$B$2:$X$31, $A$1, FALSE)</f>
        <v>0</v>
      </c>
      <c r="F8" s="1">
        <f>VLOOKUP($B8, '[1]Exp of usable iron ore'!$B$2:$X$31, $A$1, FALSE)*parameters!$B$12</f>
        <v>0</v>
      </c>
      <c r="G8" s="1">
        <f>VLOOKUP($B8, '[1]Pro of pig iron'!$B$2:$X$31, $A$1, FALSE)*(1-VLOOKUP($B8, '[1]Foundry share'!$B$2:$X$31, $A$1, FALSE))</f>
        <v>46336</v>
      </c>
      <c r="H8" s="1">
        <f>VLOOKUP($B8, '[1]Exp of pig iron'!$B$2:$X$31, $A$1, FALSE)</f>
        <v>4</v>
      </c>
      <c r="I8" s="1">
        <f>VLOOKUP($B8, '[1]Imp of pig iron'!$B$2:$X$31, $A$1, FALSE)</f>
        <v>337</v>
      </c>
      <c r="J8" s="1">
        <f>VLOOKUP($B8, '[1]Pro of DRI'!$B$2:$X$31, $A$1, FALSE)*(1-VLOOKUP($B8, '[1]Foundry share'!$B$2:$X$31, $A$1, FALSE))</f>
        <v>0</v>
      </c>
      <c r="K8" s="1">
        <f>VLOOKUP($B8, '[1]Exp of DRI'!$B$2:$X$31, $A$1, FALSE)</f>
        <v>12</v>
      </c>
      <c r="L8" s="1">
        <f>VLOOKUP($B8, '[1]Imp of DRI'!$B$2:$X$31, $A$1, FALSE)</f>
        <v>383</v>
      </c>
      <c r="M8" s="1">
        <f>VLOOKUP($B8, '[1]Exp of scrap'!$B$2:$X$31, $A$1, FALSE)</f>
        <v>559</v>
      </c>
      <c r="N8" s="1">
        <f>VLOOKUP($B8, '[1]Imp of scrap'!$B$2:$X$31, $A$1, FALSE)</f>
        <v>5845</v>
      </c>
      <c r="O8" s="1">
        <f>VLOOKUP($B8, '[1]Pro of BOF steel'!$B$2:$X$31, $A$1, FALSE)</f>
        <v>47521</v>
      </c>
      <c r="P8" s="1">
        <f>VLOOKUP($B8, '[1]Pro of OHF steel'!$B$2:$X$31, $A$1, FALSE)</f>
        <v>0</v>
      </c>
      <c r="Q8" s="1">
        <f>VLOOKUP($B8, '[1]Pro of EAF steel'!$B$2:$X$31, $A$1, FALSE)</f>
        <v>21055</v>
      </c>
      <c r="R8" s="1">
        <f>VLOOKUP($B8, '[1]Exp of ingots and semis'!$B$2:$X$31, $A$1, FALSE)</f>
        <v>352</v>
      </c>
      <c r="S8" s="1">
        <f>VLOOKUP($B8, '[1]Imp of ingots and semis'!$B$2:$X$31, $A$1, FALSE)</f>
        <v>3433</v>
      </c>
      <c r="T8" s="1">
        <f>VLOOKUP($B8, '[1]Pro of hr long'!$B$2:$X$31, $A$1, FALSE)+VLOOKUP($B8, '[1]Pro of seamless tubes'!$B$2:$X$31, $A$1, FALSE)</f>
        <v>20401</v>
      </c>
      <c r="U8" s="1">
        <f>VLOOKUP($B8, '[1]Exp of long'!$B$2:$X$31, $A$1, FALSE)</f>
        <v>3436</v>
      </c>
      <c r="V8" s="1">
        <f>VLOOKUP($B8, '[1]Imp of long'!$B$2:$X$31, $A$1, FALSE)</f>
        <v>6170</v>
      </c>
      <c r="W8" s="1">
        <f>VLOOKUP($B8, '[1]Pro of hr flat'!$B$2:$X$31, $A$1, FALSE)*parameters!$B$8</f>
        <v>45418.0426742532</v>
      </c>
      <c r="X8" s="1">
        <f>VLOOKUP($B8, '[1]Exp of flat'!$B$2:$X$31, $A$1, FALSE)</f>
        <v>24430</v>
      </c>
      <c r="Y8" s="1">
        <f>VLOOKUP($B8, '[1]Imp of flat'!$B$2:$X$31, $A$1, FALSE)</f>
        <v>12832</v>
      </c>
      <c r="Z8" s="1">
        <f>VLOOKUP($B8, '[1]Indirect exp'!$B$2:$X$31, $A$1, FALSE)</f>
        <v>22157</v>
      </c>
      <c r="AA8" s="1">
        <f>VLOOKUP($B8, '[1]Indirect imp'!$B$2:$X$31, $A$1, FALSE)</f>
        <v>6698</v>
      </c>
    </row>
    <row r="9" spans="1:27">
      <c r="A9">
        <v>9</v>
      </c>
      <c r="B9" t="s">
        <v>2</v>
      </c>
      <c r="C9" s="1">
        <f>VLOOKUP($B9, '[1]Pro of usable iron ore'!$B$2:$X$31, $A$1, FALSE)*(1-VLOOKUP($B9, '[1]Foundry share'!$B$2:$X$31, $A$1, FALSE))</f>
        <v>0</v>
      </c>
      <c r="D9" s="1">
        <f>VLOOKUP($B9, '[1]Pro of iron ore'!$B$2:$X$31, $A$1, FALSE)*(1-VLOOKUP($B9, '[1]Foundry share'!$B$2:$X$31, $A$1, FALSE))</f>
        <v>0</v>
      </c>
      <c r="E9" s="47">
        <f>VLOOKUP($B9, '[1]Iron content'!$B$2:$X$31, $A$1, FALSE)</f>
        <v>0</v>
      </c>
      <c r="F9" s="1">
        <f>VLOOKUP($B9, '[1]Exp of usable iron ore'!$B$2:$X$31, $A$1, FALSE)*parameters!$B$12</f>
        <v>29.25</v>
      </c>
      <c r="G9" s="1">
        <f>VLOOKUP($B9, '[1]Pro of pig iron'!$B$2:$X$31, $A$1, FALSE)*(1-VLOOKUP($B9, '[1]Foundry share'!$B$2:$X$31, $A$1, FALSE))</f>
        <v>27270</v>
      </c>
      <c r="H9" s="1">
        <f>VLOOKUP($B9, '[1]Exp of pig iron'!$B$2:$X$31, $A$1, FALSE)</f>
        <v>145</v>
      </c>
      <c r="I9" s="1">
        <f>VLOOKUP($B9, '[1]Imp of pig iron'!$B$2:$X$31, $A$1, FALSE)</f>
        <v>593</v>
      </c>
      <c r="J9" s="1">
        <f>VLOOKUP($B9, '[1]Pro of DRI'!$B$2:$X$31, $A$1, FALSE)*(1-VLOOKUP($B9, '[1]Foundry share'!$B$2:$X$31, $A$1, FALSE))</f>
        <v>600</v>
      </c>
      <c r="K9" s="1">
        <f>VLOOKUP($B9, '[1]Exp of DRI'!$B$2:$X$31, $A$1, FALSE)</f>
        <v>0</v>
      </c>
      <c r="L9" s="1">
        <f>VLOOKUP($B9, '[1]Imp of DRI'!$B$2:$X$31, $A$1, FALSE)</f>
        <v>590</v>
      </c>
      <c r="M9" s="1">
        <f>VLOOKUP($B9, '[1]Exp of scrap'!$B$2:$X$31, $A$1, FALSE)</f>
        <v>8675</v>
      </c>
      <c r="N9" s="1">
        <f>VLOOKUP($B9, '[1]Imp of scrap'!$B$2:$X$31, $A$1, FALSE)</f>
        <v>4348</v>
      </c>
      <c r="O9" s="1">
        <f>VLOOKUP($B9, '[1]Pro of BOF steel'!$B$2:$X$31, $A$1, FALSE)</f>
        <v>29486</v>
      </c>
      <c r="P9" s="1">
        <f>VLOOKUP($B9, '[1]Pro of OHF steel'!$B$2:$X$31, $A$1, FALSE)</f>
        <v>0</v>
      </c>
      <c r="Q9" s="1">
        <f>VLOOKUP($B9, '[1]Pro of EAF steel'!$B$2:$X$31, $A$1, FALSE)</f>
        <v>12594</v>
      </c>
      <c r="R9" s="1">
        <f>VLOOKUP($B9, '[1]Exp of ingots and semis'!$B$2:$X$31, $A$1, FALSE)</f>
        <v>1899</v>
      </c>
      <c r="S9" s="1">
        <f>VLOOKUP($B9, '[1]Imp of ingots and semis'!$B$2:$X$31, $A$1, FALSE)</f>
        <v>1899</v>
      </c>
      <c r="T9" s="1">
        <f>VLOOKUP($B9, '[1]Pro of hr long'!$B$2:$X$31, $A$1, FALSE)+VLOOKUP($B9, '[1]Pro of seamless tubes'!$B$2:$X$31, $A$1, FALSE)</f>
        <v>13427</v>
      </c>
      <c r="U9" s="1">
        <f>VLOOKUP($B9, '[1]Exp of long'!$B$2:$X$31, $A$1, FALSE)</f>
        <v>7047</v>
      </c>
      <c r="V9" s="1">
        <f>VLOOKUP($B9, '[1]Imp of long'!$B$2:$X$31, $A$1, FALSE)</f>
        <v>7435</v>
      </c>
      <c r="W9" s="1">
        <f>VLOOKUP($B9, '[1]Pro of hr flat'!$B$2:$X$31, $A$1, FALSE)*parameters!$B$8</f>
        <v>23487.233285917497</v>
      </c>
      <c r="X9" s="1">
        <f>VLOOKUP($B9, '[1]Exp of flat'!$B$2:$X$31, $A$1, FALSE)</f>
        <v>13723</v>
      </c>
      <c r="Y9" s="1">
        <f>VLOOKUP($B9, '[1]Imp of flat'!$B$2:$X$31, $A$1, FALSE)</f>
        <v>14787</v>
      </c>
      <c r="Z9" s="1">
        <f>VLOOKUP($B9, '[1]Indirect exp'!$B$2:$X$31, $A$1, FALSE)</f>
        <v>32991</v>
      </c>
      <c r="AA9" s="1">
        <f>VLOOKUP($B9, '[1]Indirect imp'!$B$2:$X$31, $A$1, FALSE)</f>
        <v>23537</v>
      </c>
    </row>
    <row r="10" spans="1:27">
      <c r="A10">
        <v>10</v>
      </c>
      <c r="B10" t="s">
        <v>8</v>
      </c>
      <c r="C10" s="1">
        <f>VLOOKUP($B10, '[1]Pro of usable iron ore'!$B$2:$X$31, $A$1, FALSE)*(1-VLOOKUP($B10, '[1]Foundry share'!$B$2:$X$31, $A$1, FALSE))</f>
        <v>7137</v>
      </c>
      <c r="D10" s="1">
        <f>VLOOKUP($B10, '[1]Pro of iron ore'!$B$2:$X$31, $A$1, FALSE)*(1-VLOOKUP($B10, '[1]Foundry share'!$B$2:$X$31, $A$1, FALSE))</f>
        <v>4320</v>
      </c>
      <c r="E10" s="47">
        <f>VLOOKUP($B10, '[1]Iron content'!$B$2:$X$31, $A$1, FALSE)</f>
        <v>0.60529634300126101</v>
      </c>
      <c r="F10" s="1">
        <f>VLOOKUP($B10, '[1]Exp of usable iron ore'!$B$2:$X$31, $A$1, FALSE)*parameters!$B$12</f>
        <v>0</v>
      </c>
      <c r="G10" s="1">
        <f>VLOOKUP($B10, '[1]Pro of pig iron'!$B$2:$X$31, $A$1, FALSE)*(1-VLOOKUP($B10, '[1]Foundry share'!$B$2:$X$31, $A$1, FALSE))</f>
        <v>10304</v>
      </c>
      <c r="H10" s="1">
        <f>VLOOKUP($B10, '[1]Exp of pig iron'!$B$2:$X$31, $A$1, FALSE)</f>
        <v>10</v>
      </c>
      <c r="I10" s="1">
        <f>VLOOKUP($B10, '[1]Imp of pig iron'!$B$2:$X$31, $A$1, FALSE)</f>
        <v>1101</v>
      </c>
      <c r="J10" s="1">
        <f>VLOOKUP($B10, '[1]Pro of DRI'!$B$2:$X$31, $A$1, FALSE)*(1-VLOOKUP($B10, '[1]Foundry share'!$B$2:$X$31, $A$1, FALSE))</f>
        <v>0</v>
      </c>
      <c r="K10" s="1">
        <f>VLOOKUP($B10, '[1]Exp of DRI'!$B$2:$X$31, $A$1, FALSE)</f>
        <v>0</v>
      </c>
      <c r="L10" s="1">
        <f>VLOOKUP($B10, '[1]Imp of DRI'!$B$2:$X$31, $A$1, FALSE)</f>
        <v>77</v>
      </c>
      <c r="M10" s="1">
        <f>VLOOKUP($B10, '[1]Exp of scrap'!$B$2:$X$31, $A$1, FALSE)</f>
        <v>156</v>
      </c>
      <c r="N10" s="1">
        <f>VLOOKUP($B10, '[1]Imp of scrap'!$B$2:$X$31, $A$1, FALSE)</f>
        <v>17716</v>
      </c>
      <c r="O10" s="1">
        <f>VLOOKUP($B10, '[1]Pro of BOF steel'!$B$2:$X$31, $A$1, FALSE)</f>
        <v>11317</v>
      </c>
      <c r="P10" s="1">
        <f>VLOOKUP($B10, '[1]Pro of OHF steel'!$B$2:$X$31, $A$1, FALSE)</f>
        <v>0</v>
      </c>
      <c r="Q10" s="1">
        <f>VLOOKUP($B10, '[1]Pro of EAF steel'!$B$2:$X$31, $A$1, FALSE)</f>
        <v>21846</v>
      </c>
      <c r="R10" s="1">
        <f>VLOOKUP($B10, '[1]Exp of ingots and semis'!$B$2:$X$31, $A$1, FALSE)</f>
        <v>272</v>
      </c>
      <c r="S10" s="1">
        <f>VLOOKUP($B10, '[1]Imp of ingots and semis'!$B$2:$X$31, $A$1, FALSE)</f>
        <v>6160</v>
      </c>
      <c r="T10" s="1">
        <f>VLOOKUP($B10, '[1]Pro of hr long'!$B$2:$X$31, $A$1, FALSE)+VLOOKUP($B10, '[1]Pro of seamless tubes'!$B$2:$X$31, $A$1, FALSE)</f>
        <v>26012</v>
      </c>
      <c r="U10" s="1">
        <f>VLOOKUP($B10, '[1]Exp of long'!$B$2:$X$31, $A$1, FALSE)</f>
        <v>10193</v>
      </c>
      <c r="V10" s="1">
        <f>VLOOKUP($B10, '[1]Imp of long'!$B$2:$X$31, $A$1, FALSE)</f>
        <v>1662</v>
      </c>
      <c r="W10" s="1">
        <f>VLOOKUP($B10, '[1]Pro of hr flat'!$B$2:$X$31, $A$1, FALSE)*parameters!$B$8</f>
        <v>10559.782361308677</v>
      </c>
      <c r="X10" s="1">
        <f>VLOOKUP($B10, '[1]Exp of flat'!$B$2:$X$31, $A$1, FALSE)</f>
        <v>3093</v>
      </c>
      <c r="Y10" s="1">
        <f>VLOOKUP($B10, '[1]Imp of flat'!$B$2:$X$31, $A$1, FALSE)</f>
        <v>8666</v>
      </c>
      <c r="Z10" s="1">
        <f>VLOOKUP($B10, '[1]Indirect exp'!$B$2:$X$31, $A$1, FALSE)</f>
        <v>6468</v>
      </c>
      <c r="AA10" s="1">
        <f>VLOOKUP($B10, '[1]Indirect imp'!$B$2:$X$31, $A$1, FALSE)</f>
        <v>4514</v>
      </c>
    </row>
    <row r="11" spans="1:27">
      <c r="A11">
        <v>11</v>
      </c>
      <c r="B11" t="s">
        <v>15</v>
      </c>
      <c r="C11" s="1">
        <f>VLOOKUP($B11, '[1]Pro of usable iron ore'!$B$2:$X$31, $A$1, FALSE)*(1-VLOOKUP($B11, '[1]Foundry share'!$B$2:$X$31, $A$1, FALSE))</f>
        <v>421358</v>
      </c>
      <c r="D11" s="1">
        <f>VLOOKUP($B11, '[1]Pro of iron ore'!$B$2:$X$31, $A$1, FALSE)*(1-VLOOKUP($B11, '[1]Foundry share'!$B$2:$X$31, $A$1, FALSE))</f>
        <v>268184</v>
      </c>
      <c r="E11" s="47">
        <f>VLOOKUP($B11, '[1]Iron content'!$B$2:$X$31, $A$1, FALSE)</f>
        <v>0.63647539621889226</v>
      </c>
      <c r="F11" s="1">
        <f>VLOOKUP($B11, '[1]Exp of usable iron ore'!$B$2:$X$31, $A$1, FALSE)*parameters!$B$12</f>
        <v>243075.95</v>
      </c>
      <c r="G11" s="1">
        <f>VLOOKUP($B11, '[1]Pro of pig iron'!$B$2:$X$31, $A$1, FALSE)*(1-VLOOKUP($B11, '[1]Foundry share'!$B$2:$X$31, $A$1, FALSE))</f>
        <v>26345</v>
      </c>
      <c r="H11" s="1">
        <f>VLOOKUP($B11, '[1]Exp of pig iron'!$B$2:$X$31, $A$1, FALSE)</f>
        <v>2179</v>
      </c>
      <c r="I11" s="1">
        <f>VLOOKUP($B11, '[1]Imp of pig iron'!$B$2:$X$31, $A$1, FALSE)</f>
        <v>0</v>
      </c>
      <c r="J11" s="1">
        <f>VLOOKUP($B11, '[1]Pro of DRI'!$B$2:$X$31, $A$1, FALSE)*(1-VLOOKUP($B11, '[1]Foundry share'!$B$2:$X$31, $A$1, FALSE))</f>
        <v>0</v>
      </c>
      <c r="K11" s="1">
        <f>VLOOKUP($B11, '[1]Exp of DRI'!$B$2:$X$31, $A$1, FALSE)</f>
        <v>0</v>
      </c>
      <c r="L11" s="1">
        <f>VLOOKUP($B11, '[1]Imp of DRI'!$B$2:$X$31, $A$1, FALSE)</f>
        <v>0</v>
      </c>
      <c r="M11" s="1">
        <f>VLOOKUP($B11, '[1]Exp of scrap'!$B$2:$X$31, $A$1, FALSE)</f>
        <v>611</v>
      </c>
      <c r="N11" s="1">
        <f>VLOOKUP($B11, '[1]Imp of scrap'!$B$2:$X$31, $A$1, FALSE)</f>
        <v>33</v>
      </c>
      <c r="O11" s="1">
        <f>VLOOKUP($B11, '[1]Pro of BOF steel'!$B$2:$X$31, $A$1, FALSE)</f>
        <v>24330</v>
      </c>
      <c r="P11" s="1">
        <f>VLOOKUP($B11, '[1]Pro of OHF steel'!$B$2:$X$31, $A$1, FALSE)</f>
        <v>502</v>
      </c>
      <c r="Q11" s="1">
        <f>VLOOKUP($B11, '[1]Pro of EAF steel'!$B$2:$X$31, $A$1, FALSE)</f>
        <v>6810</v>
      </c>
      <c r="R11" s="1">
        <f>VLOOKUP($B11, '[1]Exp of ingots and semis'!$B$2:$X$31, $A$1, FALSE)</f>
        <v>8446</v>
      </c>
      <c r="S11" s="1">
        <f>VLOOKUP($B11, '[1]Imp of ingots and semis'!$B$2:$X$31, $A$1, FALSE)</f>
        <v>245</v>
      </c>
      <c r="T11" s="1">
        <f>VLOOKUP($B11, '[1]Pro of hr long'!$B$2:$X$31, $A$1, FALSE)+VLOOKUP($B11, '[1]Pro of seamless tubes'!$B$2:$X$31, $A$1, FALSE)</f>
        <v>9239</v>
      </c>
      <c r="U11" s="1">
        <f>VLOOKUP($B11, '[1]Exp of long'!$B$2:$X$31, $A$1, FALSE)</f>
        <v>1735</v>
      </c>
      <c r="V11" s="1">
        <f>VLOOKUP($B11, '[1]Imp of long'!$B$2:$X$31, $A$1, FALSE)</f>
        <v>580</v>
      </c>
      <c r="W11" s="1">
        <f>VLOOKUP($B11, '[1]Pro of hr flat'!$B$2:$X$31, $A$1, FALSE)*parameters!$B$8</f>
        <v>11923.839260312945</v>
      </c>
      <c r="X11" s="1">
        <f>VLOOKUP($B11, '[1]Exp of flat'!$B$2:$X$31, $A$1, FALSE)</f>
        <v>2982</v>
      </c>
      <c r="Y11" s="1">
        <f>VLOOKUP($B11, '[1]Imp of flat'!$B$2:$X$31, $A$1, FALSE)</f>
        <v>904</v>
      </c>
      <c r="Z11" s="1">
        <f>VLOOKUP($B11, '[1]Indirect exp'!$B$2:$X$31, $A$1, FALSE)</f>
        <v>2665</v>
      </c>
      <c r="AA11" s="1">
        <f>VLOOKUP($B11, '[1]Indirect imp'!$B$2:$X$31, $A$1, FALSE)</f>
        <v>3313</v>
      </c>
    </row>
    <row r="12" spans="1:27">
      <c r="A12">
        <v>12</v>
      </c>
      <c r="B12" t="s">
        <v>18</v>
      </c>
      <c r="C12" s="1">
        <f>VLOOKUP($B12, '[1]Pro of usable iron ore'!$B$2:$X$31, $A$1, FALSE)*(1-VLOOKUP($B12, '[1]Foundry share'!$B$2:$X$31, $A$1, FALSE))</f>
        <v>40489.990806921342</v>
      </c>
      <c r="D12" s="1">
        <f>VLOOKUP($B12, '[1]Pro of iron ore'!$B$2:$X$31, $A$1, FALSE)*(1-VLOOKUP($B12, '[1]Foundry share'!$B$2:$X$31, $A$1, FALSE))</f>
        <v>26558.045833260676</v>
      </c>
      <c r="E12" s="47">
        <f>VLOOKUP($B12, '[1]Iron content'!$B$2:$X$31, $A$1, FALSE)</f>
        <v>0.65591632163870128</v>
      </c>
      <c r="F12" s="1">
        <f>VLOOKUP($B12, '[1]Exp of usable iron ore'!$B$2:$X$31, $A$1, FALSE)*parameters!$B$12</f>
        <v>11614.85</v>
      </c>
      <c r="G12" s="1">
        <f>VLOOKUP($B12, '[1]Pro of pig iron'!$B$2:$X$31, $A$1, FALSE)*(1-VLOOKUP($B12, '[1]Foundry share'!$B$2:$X$31, $A$1, FALSE))</f>
        <v>1986.1183113179331</v>
      </c>
      <c r="H12" s="1">
        <f>VLOOKUP($B12, '[1]Exp of pig iron'!$B$2:$X$31, $A$1, FALSE)</f>
        <v>7</v>
      </c>
      <c r="I12" s="1">
        <f>VLOOKUP($B12, '[1]Imp of pig iron'!$B$2:$X$31, $A$1, FALSE)</f>
        <v>0</v>
      </c>
      <c r="J12" s="1">
        <f>VLOOKUP($B12, '[1]Pro of DRI'!$B$2:$X$31, $A$1, FALSE)*(1-VLOOKUP($B12, '[1]Foundry share'!$B$2:$X$31, $A$1, FALSE))</f>
        <v>14128.703917873861</v>
      </c>
      <c r="K12" s="1">
        <f>VLOOKUP($B12, '[1]Exp of DRI'!$B$2:$X$31, $A$1, FALSE)</f>
        <v>34</v>
      </c>
      <c r="L12" s="1">
        <f>VLOOKUP($B12, '[1]Imp of DRI'!$B$2:$X$31, $A$1, FALSE)</f>
        <v>0</v>
      </c>
      <c r="M12" s="1">
        <f>VLOOKUP($B12, '[1]Exp of scrap'!$B$2:$X$31, $A$1, FALSE)</f>
        <v>2</v>
      </c>
      <c r="N12" s="1">
        <f>VLOOKUP($B12, '[1]Imp of scrap'!$B$2:$X$31, $A$1, FALSE)</f>
        <v>15</v>
      </c>
      <c r="O12" s="1">
        <f>VLOOKUP($B12, '[1]Pro of BOF steel'!$B$2:$X$31, $A$1, FALSE)</f>
        <v>2183</v>
      </c>
      <c r="P12" s="1">
        <f>VLOOKUP($B12, '[1]Pro of OHF steel'!$B$2:$X$31, $A$1, FALSE)</f>
        <v>0</v>
      </c>
      <c r="Q12" s="1">
        <f>VLOOKUP($B12, '[1]Pro of EAF steel'!$B$2:$X$31, $A$1, FALSE)</f>
        <v>15712</v>
      </c>
      <c r="R12" s="1">
        <f>VLOOKUP($B12, '[1]Exp of ingots and semis'!$B$2:$X$31, $A$1, FALSE)</f>
        <v>3372</v>
      </c>
      <c r="S12" s="1">
        <f>VLOOKUP($B12, '[1]Imp of ingots and semis'!$B$2:$X$31, $A$1, FALSE)</f>
        <v>255</v>
      </c>
      <c r="T12" s="1">
        <f>VLOOKUP($B12, '[1]Pro of hr long'!$B$2:$X$31, $A$1, FALSE)+VLOOKUP($B12, '[1]Pro of seamless tubes'!$B$2:$X$31, $A$1, FALSE)</f>
        <v>7662</v>
      </c>
      <c r="U12" s="1">
        <f>VLOOKUP($B12, '[1]Exp of long'!$B$2:$X$31, $A$1, FALSE)</f>
        <v>500</v>
      </c>
      <c r="V12" s="1">
        <f>VLOOKUP($B12, '[1]Imp of long'!$B$2:$X$31, $A$1, FALSE)</f>
        <v>551</v>
      </c>
      <c r="W12" s="1">
        <f>VLOOKUP($B12, '[1]Pro of hr flat'!$B$2:$X$31, $A$1, FALSE)*parameters!$B$8</f>
        <v>7588.78093883357</v>
      </c>
      <c r="X12" s="1">
        <f>VLOOKUP($B12, '[1]Exp of flat'!$B$2:$X$31, $A$1, FALSE)</f>
        <v>1631</v>
      </c>
      <c r="Y12" s="1">
        <f>VLOOKUP($B12, '[1]Imp of flat'!$B$2:$X$31, $A$1, FALSE)</f>
        <v>3533</v>
      </c>
      <c r="Z12" s="1">
        <f>VLOOKUP($B12, '[1]Indirect exp'!$B$2:$X$31, $A$1, FALSE)</f>
        <v>48</v>
      </c>
      <c r="AA12" s="1">
        <f>VLOOKUP($B12, '[1]Indirect imp'!$B$2:$X$31, $A$1, FALSE)</f>
        <v>1707</v>
      </c>
    </row>
    <row r="13" spans="1:27">
      <c r="A13">
        <v>13</v>
      </c>
      <c r="B13" t="s">
        <v>3</v>
      </c>
      <c r="C13" s="1">
        <f>VLOOKUP($B13, '[1]Pro of usable iron ore'!$B$2:$X$31, $A$1, FALSE)*(1-VLOOKUP($B13, '[1]Foundry share'!$B$2:$X$31, $A$1, FALSE))</f>
        <v>0</v>
      </c>
      <c r="D13" s="1">
        <f>VLOOKUP($B13, '[1]Pro of iron ore'!$B$2:$X$31, $A$1, FALSE)*(1-VLOOKUP($B13, '[1]Foundry share'!$B$2:$X$31, $A$1, FALSE))</f>
        <v>0</v>
      </c>
      <c r="E13" s="47">
        <f>VLOOKUP($B13, '[1]Iron content'!$B$2:$X$31, $A$1, FALSE)</f>
        <v>0</v>
      </c>
      <c r="F13" s="1">
        <f>VLOOKUP($B13, '[1]Exp of usable iron ore'!$B$2:$X$31, $A$1, FALSE)*parameters!$B$12</f>
        <v>0</v>
      </c>
      <c r="G13" s="1">
        <f>VLOOKUP($B13, '[1]Pro of pig iron'!$B$2:$X$31, $A$1, FALSE)*(1-VLOOKUP($B13, '[1]Foundry share'!$B$2:$X$31, $A$1, FALSE))</f>
        <v>6044</v>
      </c>
      <c r="H13" s="1">
        <f>VLOOKUP($B13, '[1]Exp of pig iron'!$B$2:$X$31, $A$1, FALSE)</f>
        <v>60</v>
      </c>
      <c r="I13" s="1">
        <f>VLOOKUP($B13, '[1]Imp of pig iron'!$B$2:$X$31, $A$1, FALSE)</f>
        <v>1600</v>
      </c>
      <c r="J13" s="1">
        <f>VLOOKUP($B13, '[1]Pro of DRI'!$B$2:$X$31, $A$1, FALSE)*(1-VLOOKUP($B13, '[1]Foundry share'!$B$2:$X$31, $A$1, FALSE))</f>
        <v>0</v>
      </c>
      <c r="K13" s="1">
        <f>VLOOKUP($B13, '[1]Exp of DRI'!$B$2:$X$31, $A$1, FALSE)</f>
        <v>0</v>
      </c>
      <c r="L13" s="1">
        <f>VLOOKUP($B13, '[1]Imp of DRI'!$B$2:$X$31, $A$1, FALSE)</f>
        <v>1122</v>
      </c>
      <c r="M13" s="1">
        <f>VLOOKUP($B13, '[1]Exp of scrap'!$B$2:$X$31, $A$1, FALSE)</f>
        <v>353</v>
      </c>
      <c r="N13" s="1">
        <f>VLOOKUP($B13, '[1]Imp of scrap'!$B$2:$X$31, $A$1, FALSE)</f>
        <v>4434</v>
      </c>
      <c r="O13" s="1">
        <f>VLOOKUP($B13, '[1]Pro of BOF steel'!$B$2:$X$31, $A$1, FALSE)</f>
        <v>5669</v>
      </c>
      <c r="P13" s="1">
        <f>VLOOKUP($B13, '[1]Pro of OHF steel'!$B$2:$X$31, $A$1, FALSE)</f>
        <v>0</v>
      </c>
      <c r="Q13" s="1">
        <f>VLOOKUP($B13, '[1]Pro of EAF steel'!$B$2:$X$31, $A$1, FALSE)</f>
        <v>17704</v>
      </c>
      <c r="R13" s="1">
        <f>VLOOKUP($B13, '[1]Exp of ingots and semis'!$B$2:$X$31, $A$1, FALSE)</f>
        <v>544</v>
      </c>
      <c r="S13" s="1">
        <f>VLOOKUP($B13, '[1]Imp of ingots and semis'!$B$2:$X$31, $A$1, FALSE)</f>
        <v>3784</v>
      </c>
      <c r="T13" s="1">
        <f>VLOOKUP($B13, '[1]Pro of hr long'!$B$2:$X$31, $A$1, FALSE)+VLOOKUP($B13, '[1]Pro of seamless tubes'!$B$2:$X$31, $A$1, FALSE)</f>
        <v>12090</v>
      </c>
      <c r="U13" s="1">
        <f>VLOOKUP($B13, '[1]Exp of long'!$B$2:$X$31, $A$1, FALSE)</f>
        <v>6125</v>
      </c>
      <c r="V13" s="1">
        <f>VLOOKUP($B13, '[1]Imp of long'!$B$2:$X$31, $A$1, FALSE)</f>
        <v>2679</v>
      </c>
      <c r="W13" s="1">
        <f>VLOOKUP($B13, '[1]Pro of hr flat'!$B$2:$X$31, $A$1, FALSE)*parameters!$B$8</f>
        <v>11226.26600284495</v>
      </c>
      <c r="X13" s="1">
        <f>VLOOKUP($B13, '[1]Exp of flat'!$B$2:$X$31, $A$1, FALSE)</f>
        <v>7316</v>
      </c>
      <c r="Y13" s="1">
        <f>VLOOKUP($B13, '[1]Imp of flat'!$B$2:$X$31, $A$1, FALSE)</f>
        <v>12206</v>
      </c>
      <c r="Z13" s="1">
        <f>VLOOKUP($B13, '[1]Indirect exp'!$B$2:$X$31, $A$1, FALSE)</f>
        <v>13535</v>
      </c>
      <c r="AA13" s="1">
        <f>VLOOKUP($B13, '[1]Indirect imp'!$B$2:$X$31, $A$1, FALSE)</f>
        <v>8318</v>
      </c>
    </row>
    <row r="14" spans="1:27">
      <c r="A14">
        <v>14</v>
      </c>
      <c r="B14" t="s">
        <v>11</v>
      </c>
      <c r="C14" s="1">
        <f>VLOOKUP($B14, '[1]Pro of usable iron ore'!$B$2:$X$31, $A$1, FALSE)*(1-VLOOKUP($B14, '[1]Foundry share'!$B$2:$X$31, $A$1, FALSE))</f>
        <v>62876</v>
      </c>
      <c r="D14" s="1">
        <f>VLOOKUP($B14, '[1]Pro of iron ore'!$B$2:$X$31, $A$1, FALSE)*(1-VLOOKUP($B14, '[1]Foundry share'!$B$2:$X$31, $A$1, FALSE))</f>
        <v>39300</v>
      </c>
      <c r="E14" s="47">
        <f>VLOOKUP($B14, '[1]Iron content'!$B$2:$X$31, $A$1, FALSE)</f>
        <v>0.62503976079903301</v>
      </c>
      <c r="F14" s="1">
        <f>VLOOKUP($B14, '[1]Exp of usable iron ore'!$B$2:$X$31, $A$1, FALSE)*parameters!$B$12</f>
        <v>25481.95</v>
      </c>
      <c r="G14" s="1">
        <f>VLOOKUP($B14, '[1]Pro of pig iron'!$B$2:$X$31, $A$1, FALSE)*(1-VLOOKUP($B14, '[1]Foundry share'!$B$2:$X$31, $A$1, FALSE))</f>
        <v>23618</v>
      </c>
      <c r="H14" s="1">
        <f>VLOOKUP($B14, '[1]Exp of pig iron'!$B$2:$X$31, $A$1, FALSE)</f>
        <v>2540</v>
      </c>
      <c r="I14" s="1">
        <f>VLOOKUP($B14, '[1]Imp of pig iron'!$B$2:$X$31, $A$1, FALSE)</f>
        <v>2</v>
      </c>
      <c r="J14" s="1">
        <f>VLOOKUP($B14, '[1]Pro of DRI'!$B$2:$X$31, $A$1, FALSE)*(1-VLOOKUP($B14, '[1]Foundry share'!$B$2:$X$31, $A$1, FALSE))</f>
        <v>0</v>
      </c>
      <c r="K14" s="1">
        <f>VLOOKUP($B14, '[1]Exp of DRI'!$B$2:$X$31, $A$1, FALSE)</f>
        <v>0</v>
      </c>
      <c r="L14" s="1">
        <f>VLOOKUP($B14, '[1]Imp of DRI'!$B$2:$X$31, $A$1, FALSE)</f>
        <v>45</v>
      </c>
      <c r="M14" s="1">
        <f>VLOOKUP($B14, '[1]Exp of scrap'!$B$2:$X$31, $A$1, FALSE)</f>
        <v>273</v>
      </c>
      <c r="N14" s="1">
        <f>VLOOKUP($B14, '[1]Imp of scrap'!$B$2:$X$31, $A$1, FALSE)</f>
        <v>22</v>
      </c>
      <c r="O14" s="1">
        <f>VLOOKUP($B14, '[1]Pro of BOF steel'!$B$2:$X$31, $A$1, FALSE)</f>
        <v>16950</v>
      </c>
      <c r="P14" s="1">
        <f>VLOOKUP($B14, '[1]Pro of OHF steel'!$B$2:$X$31, $A$1, FALSE)</f>
        <v>5570</v>
      </c>
      <c r="Q14" s="1">
        <f>VLOOKUP($B14, '[1]Pro of EAF steel'!$B$2:$X$31, $A$1, FALSE)</f>
        <v>1700</v>
      </c>
      <c r="R14" s="1">
        <f>VLOOKUP($B14, '[1]Exp of ingots and semis'!$B$2:$X$31, $A$1, FALSE)</f>
        <v>7833</v>
      </c>
      <c r="S14" s="1">
        <f>VLOOKUP($B14, '[1]Imp of ingots and semis'!$B$2:$X$31, $A$1, FALSE)</f>
        <v>22</v>
      </c>
      <c r="T14" s="1">
        <f>VLOOKUP($B14, '[1]Pro of hr long'!$B$2:$X$31, $A$1, FALSE)+VLOOKUP($B14, '[1]Pro of seamless tubes'!$B$2:$X$31, $A$1, FALSE)</f>
        <v>6302</v>
      </c>
      <c r="U14" s="1">
        <f>VLOOKUP($B14, '[1]Exp of long'!$B$2:$X$31, $A$1, FALSE)</f>
        <v>4589</v>
      </c>
      <c r="V14" s="1">
        <f>VLOOKUP($B14, '[1]Imp of long'!$B$2:$X$31, $A$1, FALSE)</f>
        <v>312</v>
      </c>
      <c r="W14" s="1">
        <f>VLOOKUP($B14, '[1]Pro of hr flat'!$B$2:$X$31, $A$1, FALSE)*parameters!$B$8</f>
        <v>6650.2631578947367</v>
      </c>
      <c r="X14" s="1">
        <f>VLOOKUP($B14, '[1]Exp of flat'!$B$2:$X$31, $A$1, FALSE)</f>
        <v>5298</v>
      </c>
      <c r="Y14" s="1">
        <f>VLOOKUP($B14, '[1]Imp of flat'!$B$2:$X$31, $A$1, FALSE)</f>
        <v>727</v>
      </c>
      <c r="Z14" s="1">
        <f>VLOOKUP($B14, '[1]Indirect exp'!$B$2:$X$31, $A$1, FALSE)</f>
        <v>788</v>
      </c>
      <c r="AA14" s="1">
        <f>VLOOKUP($B14, '[1]Indirect imp'!$B$2:$X$31, $A$1, FALSE)</f>
        <v>1189</v>
      </c>
    </row>
    <row r="15" spans="1:27">
      <c r="A15">
        <v>15</v>
      </c>
      <c r="B15" t="s">
        <v>13</v>
      </c>
      <c r="C15" s="1">
        <f>VLOOKUP($B15, '[1]Pro of usable iron ore'!$B$2:$X$31, $A$1, FALSE)*(1-VLOOKUP($B15, '[1]Foundry share'!$B$2:$X$31, $A$1, FALSE))</f>
        <v>19200</v>
      </c>
      <c r="D15" s="1">
        <f>VLOOKUP($B15, '[1]Pro of iron ore'!$B$2:$X$31, $A$1, FALSE)*(1-VLOOKUP($B15, '[1]Foundry share'!$B$2:$X$31, $A$1, FALSE))</f>
        <v>12090</v>
      </c>
      <c r="E15" s="47">
        <f>VLOOKUP($B15, '[1]Iron content'!$B$2:$X$31, $A$1, FALSE)</f>
        <v>0.62968749999999996</v>
      </c>
      <c r="F15" s="1">
        <f>VLOOKUP($B15, '[1]Exp of usable iron ore'!$B$2:$X$31, $A$1, FALSE)*parameters!$B$12</f>
        <v>26.650000000000002</v>
      </c>
      <c r="G15" s="1">
        <f>VLOOKUP($B15, '[1]Pro of pig iron'!$B$2:$X$31, $A$1, FALSE)*(1-VLOOKUP($B15, '[1]Foundry share'!$B$2:$X$31, $A$1, FALSE))</f>
        <v>4476</v>
      </c>
      <c r="H15" s="1">
        <f>VLOOKUP($B15, '[1]Exp of pig iron'!$B$2:$X$31, $A$1, FALSE)</f>
        <v>0</v>
      </c>
      <c r="I15" s="1">
        <f>VLOOKUP($B15, '[1]Imp of pig iron'!$B$2:$X$31, $A$1, FALSE)</f>
        <v>551</v>
      </c>
      <c r="J15" s="1">
        <f>VLOOKUP($B15, '[1]Pro of DRI'!$B$2:$X$31, $A$1, FALSE)*(1-VLOOKUP($B15, '[1]Foundry share'!$B$2:$X$31, $A$1, FALSE))</f>
        <v>5306</v>
      </c>
      <c r="K15" s="1">
        <f>VLOOKUP($B15, '[1]Exp of DRI'!$B$2:$X$31, $A$1, FALSE)</f>
        <v>0</v>
      </c>
      <c r="L15" s="1">
        <f>VLOOKUP($B15, '[1]Imp of DRI'!$B$2:$X$31, $A$1, FALSE)</f>
        <v>549</v>
      </c>
      <c r="M15" s="1">
        <f>VLOOKUP($B15, '[1]Exp of scrap'!$B$2:$X$31, $A$1, FALSE)</f>
        <v>416</v>
      </c>
      <c r="N15" s="1">
        <f>VLOOKUP($B15, '[1]Imp of scrap'!$B$2:$X$31, $A$1, FALSE)</f>
        <v>1893</v>
      </c>
      <c r="O15" s="1">
        <f>VLOOKUP($B15, '[1]Pro of BOF steel'!$B$2:$X$31, $A$1, FALSE)</f>
        <v>4919</v>
      </c>
      <c r="P15" s="1">
        <f>VLOOKUP($B15, '[1]Pro of OHF steel'!$B$2:$X$31, $A$1, FALSE)</f>
        <v>0</v>
      </c>
      <c r="Q15" s="1">
        <f>VLOOKUP($B15, '[1]Pro of EAF steel'!$B$2:$X$31, $A$1, FALSE)</f>
        <v>13904</v>
      </c>
      <c r="R15" s="1">
        <f>VLOOKUP($B15, '[1]Exp of ingots and semis'!$B$2:$X$31, $A$1, FALSE)</f>
        <v>731</v>
      </c>
      <c r="S15" s="1">
        <f>VLOOKUP($B15, '[1]Imp of ingots and semis'!$B$2:$X$31, $A$1, FALSE)</f>
        <v>419</v>
      </c>
      <c r="T15" s="1">
        <f>VLOOKUP($B15, '[1]Pro of hr long'!$B$2:$X$31, $A$1, FALSE)+VLOOKUP($B15, '[1]Pro of seamless tubes'!$B$2:$X$31, $A$1, FALSE)</f>
        <v>9543</v>
      </c>
      <c r="U15" s="1">
        <f>VLOOKUP($B15, '[1]Exp of long'!$B$2:$X$31, $A$1, FALSE)</f>
        <v>1163</v>
      </c>
      <c r="V15" s="1">
        <f>VLOOKUP($B15, '[1]Imp of long'!$B$2:$X$31, $A$1, FALSE)</f>
        <v>1615</v>
      </c>
      <c r="W15" s="1">
        <f>VLOOKUP($B15, '[1]Pro of hr flat'!$B$2:$X$31, $A$1, FALSE)*parameters!$B$8</f>
        <v>8893.5732574679951</v>
      </c>
      <c r="X15" s="1">
        <f>VLOOKUP($B15, '[1]Exp of flat'!$B$2:$X$31, $A$1, FALSE)</f>
        <v>1126</v>
      </c>
      <c r="Y15" s="1">
        <f>VLOOKUP($B15, '[1]Imp of flat'!$B$2:$X$31, $A$1, FALSE)</f>
        <v>6826</v>
      </c>
      <c r="Z15" s="1">
        <f>VLOOKUP($B15, '[1]Indirect exp'!$B$2:$X$31, $A$1, FALSE)</f>
        <v>15502</v>
      </c>
      <c r="AA15" s="1">
        <f>VLOOKUP($B15, '[1]Indirect imp'!$B$2:$X$31, $A$1, FALSE)</f>
        <v>10108</v>
      </c>
    </row>
    <row r="16" spans="1:27">
      <c r="A16">
        <v>16</v>
      </c>
      <c r="B16" t="s">
        <v>62</v>
      </c>
      <c r="C16" s="1">
        <f>VLOOKUP($B16, '[1]Pro of usable iron ore'!$B$2:$X$31, $A$1, FALSE)*(1-VLOOKUP($B16, '[1]Foundry share'!$B$2:$X$31, $A$1, FALSE))</f>
        <v>5770</v>
      </c>
      <c r="D16" s="1">
        <f>VLOOKUP($B16, '[1]Pro of iron ore'!$B$2:$X$31, $A$1, FALSE)*(1-VLOOKUP($B16, '[1]Foundry share'!$B$2:$X$31, $A$1, FALSE))</f>
        <v>3056</v>
      </c>
      <c r="E16" s="47">
        <f>VLOOKUP($B16, '[1]Iron content'!$B$2:$X$31, $A$1, FALSE)</f>
        <v>0.52963604852686308</v>
      </c>
      <c r="F16" s="1">
        <f>VLOOKUP($B16, '[1]Exp of usable iron ore'!$B$2:$X$31, $A$1, FALSE)*parameters!$B$12</f>
        <v>616.20000000000005</v>
      </c>
      <c r="G16" s="1">
        <f>VLOOKUP($B16, '[1]Pro of pig iron'!$B$2:$X$31, $A$1, FALSE)*(1-VLOOKUP($B16, '[1]Foundry share'!$B$2:$X$31, $A$1, FALSE))</f>
        <v>2600</v>
      </c>
      <c r="H16" s="1">
        <f>VLOOKUP($B16, '[1]Exp of pig iron'!$B$2:$X$31, $A$1, FALSE)</f>
        <v>71</v>
      </c>
      <c r="I16" s="1">
        <f>VLOOKUP($B16, '[1]Imp of pig iron'!$B$2:$X$31, $A$1, FALSE)</f>
        <v>74</v>
      </c>
      <c r="J16" s="1">
        <f>VLOOKUP($B16, '[1]Pro of DRI'!$B$2:$X$31, $A$1, FALSE)*(1-VLOOKUP($B16, '[1]Foundry share'!$B$2:$X$31, $A$1, FALSE))</f>
        <v>0</v>
      </c>
      <c r="K16" s="1">
        <f>VLOOKUP($B16, '[1]Exp of DRI'!$B$2:$X$31, $A$1, FALSE)</f>
        <v>0</v>
      </c>
      <c r="L16" s="1">
        <f>VLOOKUP($B16, '[1]Imp of DRI'!$B$2:$X$31, $A$1, FALSE)</f>
        <v>0</v>
      </c>
      <c r="M16" s="1">
        <f>VLOOKUP($B16, '[1]Exp of scrap'!$B$2:$X$31, $A$1, FALSE)</f>
        <v>0</v>
      </c>
      <c r="N16" s="1">
        <f>VLOOKUP($B16, '[1]Imp of scrap'!$B$2:$X$31, $A$1, FALSE)</f>
        <v>3286</v>
      </c>
      <c r="O16" s="1">
        <f>VLOOKUP($B16, '[1]Pro of BOF steel'!$B$2:$X$31, $A$1, FALSE)</f>
        <v>2343</v>
      </c>
      <c r="P16" s="1">
        <f>VLOOKUP($B16, '[1]Pro of OHF steel'!$B$2:$X$31, $A$1, FALSE)</f>
        <v>0</v>
      </c>
      <c r="Q16" s="1">
        <f>VLOOKUP($B16, '[1]Pro of EAF steel'!$B$2:$X$31, $A$1, FALSE)</f>
        <v>5468</v>
      </c>
      <c r="R16" s="1">
        <f>VLOOKUP($B16, '[1]Exp of ingots and semis'!$B$2:$X$31, $A$1, FALSE)</f>
        <v>1</v>
      </c>
      <c r="S16" s="1">
        <f>VLOOKUP($B16, '[1]Imp of ingots and semis'!$B$2:$X$31, $A$1, FALSE)</f>
        <v>754</v>
      </c>
      <c r="T16" s="1">
        <f>VLOOKUP($B16, '[1]Pro of hr long'!$B$2:$X$31, $A$1, FALSE)+VLOOKUP($B16, '[1]Pro of seamless tubes'!$B$2:$X$31, $A$1, FALSE)</f>
        <v>8657</v>
      </c>
      <c r="U16" s="1">
        <f>VLOOKUP($B16, '[1]Exp of long'!$B$2:$X$31, $A$1, FALSE)</f>
        <v>301</v>
      </c>
      <c r="V16" s="1">
        <f>VLOOKUP($B16, '[1]Imp of long'!$B$2:$X$31, $A$1, FALSE)</f>
        <v>3798</v>
      </c>
      <c r="W16" s="1">
        <f>VLOOKUP($B16, '[1]Pro of hr flat'!$B$2:$X$31, $A$1, FALSE)*parameters!$B$8</f>
        <v>0</v>
      </c>
      <c r="X16" s="1">
        <f>VLOOKUP($B16, '[1]Exp of flat'!$B$2:$X$31, $A$1, FALSE)</f>
        <v>1869</v>
      </c>
      <c r="Y16" s="1">
        <f>VLOOKUP($B16, '[1]Imp of flat'!$B$2:$X$31, $A$1, FALSE)</f>
        <v>14562</v>
      </c>
      <c r="Z16" s="1">
        <f>VLOOKUP($B16, '[1]Indirect exp'!$B$2:$X$31, $A$1, FALSE)</f>
        <v>1122</v>
      </c>
      <c r="AA16" s="1">
        <f>VLOOKUP($B16, '[1]Indirect imp'!$B$2:$X$31, $A$1, FALSE)</f>
        <v>2133</v>
      </c>
    </row>
    <row r="17" spans="1:27">
      <c r="A17">
        <v>17</v>
      </c>
      <c r="B17" t="s">
        <v>1</v>
      </c>
      <c r="C17" s="1">
        <f>VLOOKUP($B17, '[1]Pro of usable iron ore'!$B$2:$X$31, $A$1, FALSE)*(1-VLOOKUP($B17, '[1]Foundry share'!$B$2:$X$31, $A$1, FALSE))</f>
        <v>0</v>
      </c>
      <c r="D17" s="1">
        <f>VLOOKUP($B17, '[1]Pro of iron ore'!$B$2:$X$31, $A$1, FALSE)*(1-VLOOKUP($B17, '[1]Foundry share'!$B$2:$X$31, $A$1, FALSE))</f>
        <v>0</v>
      </c>
      <c r="E17" s="47">
        <f>VLOOKUP($B17, '[1]Iron content'!$B$2:$X$31, $A$1, FALSE)</f>
        <v>0</v>
      </c>
      <c r="F17" s="1">
        <f>VLOOKUP($B17, '[1]Exp of usable iron ore'!$B$2:$X$31, $A$1, FALSE)*parameters!$B$12</f>
        <v>50.7</v>
      </c>
      <c r="G17" s="1">
        <f>VLOOKUP($B17, '[1]Pro of pig iron'!$B$2:$X$31, $A$1, FALSE)*(1-VLOOKUP($B17, '[1]Foundry share'!$B$2:$X$31, $A$1, FALSE))</f>
        <v>9724</v>
      </c>
      <c r="H17" s="1">
        <f>VLOOKUP($B17, '[1]Exp of pig iron'!$B$2:$X$31, $A$1, FALSE)</f>
        <v>37</v>
      </c>
      <c r="I17" s="1">
        <f>VLOOKUP($B17, '[1]Imp of pig iron'!$B$2:$X$31, $A$1, FALSE)</f>
        <v>143</v>
      </c>
      <c r="J17" s="1">
        <f>VLOOKUP($B17, '[1]Pro of DRI'!$B$2:$X$31, $A$1, FALSE)*(1-VLOOKUP($B17, '[1]Foundry share'!$B$2:$X$31, $A$1, FALSE))</f>
        <v>0</v>
      </c>
      <c r="K17" s="1">
        <f>VLOOKUP($B17, '[1]Exp of DRI'!$B$2:$X$31, $A$1, FALSE)</f>
        <v>0</v>
      </c>
      <c r="L17" s="1">
        <f>VLOOKUP($B17, '[1]Imp of DRI'!$B$2:$X$31, $A$1, FALSE)</f>
        <v>59</v>
      </c>
      <c r="M17" s="1">
        <f>VLOOKUP($B17, '[1]Exp of scrap'!$B$2:$X$31, $A$1, FALSE)</f>
        <v>5428</v>
      </c>
      <c r="N17" s="1">
        <f>VLOOKUP($B17, '[1]Imp of scrap'!$B$2:$X$31, $A$1, FALSE)</f>
        <v>1806</v>
      </c>
      <c r="O17" s="1">
        <f>VLOOKUP($B17, '[1]Pro of BOF steel'!$B$2:$X$31, $A$1, FALSE)</f>
        <v>9527</v>
      </c>
      <c r="P17" s="1">
        <f>VLOOKUP($B17, '[1]Pro of OHF steel'!$B$2:$X$31, $A$1, FALSE)</f>
        <v>0</v>
      </c>
      <c r="Q17" s="1">
        <f>VLOOKUP($B17, '[1]Pro of EAF steel'!$B$2:$X$31, $A$1, FALSE)</f>
        <v>4886</v>
      </c>
      <c r="R17" s="1">
        <f>VLOOKUP($B17, '[1]Exp of ingots and semis'!$B$2:$X$31, $A$1, FALSE)</f>
        <v>796</v>
      </c>
      <c r="S17" s="1">
        <f>VLOOKUP($B17, '[1]Imp of ingots and semis'!$B$2:$X$31, $A$1, FALSE)</f>
        <v>2298</v>
      </c>
      <c r="T17" s="1">
        <f>VLOOKUP($B17, '[1]Pro of hr long'!$B$2:$X$31, $A$1, FALSE)+VLOOKUP($B17, '[1]Pro of seamless tubes'!$B$2:$X$31, $A$1, FALSE)</f>
        <v>4467</v>
      </c>
      <c r="U17" s="1">
        <f>VLOOKUP($B17, '[1]Exp of long'!$B$2:$X$31, $A$1, FALSE)</f>
        <v>2395</v>
      </c>
      <c r="V17" s="1">
        <f>VLOOKUP($B17, '[1]Imp of long'!$B$2:$X$31, $A$1, FALSE)</f>
        <v>3086</v>
      </c>
      <c r="W17" s="1">
        <f>VLOOKUP($B17, '[1]Pro of hr flat'!$B$2:$X$31, $A$1, FALSE)*parameters!$B$8</f>
        <v>9896.2133712660034</v>
      </c>
      <c r="X17" s="1">
        <f>VLOOKUP($B17, '[1]Exp of flat'!$B$2:$X$31, $A$1, FALSE)</f>
        <v>9953</v>
      </c>
      <c r="Y17" s="1">
        <f>VLOOKUP($B17, '[1]Imp of flat'!$B$2:$X$31, $A$1, FALSE)</f>
        <v>7813</v>
      </c>
      <c r="Z17" s="1">
        <f>VLOOKUP($B17, '[1]Indirect exp'!$B$2:$X$31, $A$1, FALSE)</f>
        <v>8237</v>
      </c>
      <c r="AA17" s="1">
        <f>VLOOKUP($B17, '[1]Indirect imp'!$B$2:$X$31, $A$1, FALSE)</f>
        <v>12392</v>
      </c>
    </row>
    <row r="18" spans="1:27">
      <c r="A18">
        <v>18</v>
      </c>
      <c r="B18" t="s">
        <v>6</v>
      </c>
      <c r="C18" s="1">
        <f>VLOOKUP($B18, '[1]Pro of usable iron ore'!$B$2:$X$31, $A$1, FALSE)*(1-VLOOKUP($B18, '[1]Foundry share'!$B$2:$X$31, $A$1, FALSE))</f>
        <v>0</v>
      </c>
      <c r="D18" s="1">
        <f>VLOOKUP($B18, '[1]Pro of iron ore'!$B$2:$X$31, $A$1, FALSE)*(1-VLOOKUP($B18, '[1]Foundry share'!$B$2:$X$31, $A$1, FALSE))</f>
        <v>0</v>
      </c>
      <c r="E18" s="47">
        <f>VLOOKUP($B18, '[1]Iron content'!$B$2:$X$31, $A$1, FALSE)</f>
        <v>0</v>
      </c>
      <c r="F18" s="1">
        <f>VLOOKUP($B18, '[1]Exp of usable iron ore'!$B$2:$X$31, $A$1, FALSE)*parameters!$B$12</f>
        <v>0</v>
      </c>
      <c r="G18" s="1">
        <f>VLOOKUP($B18, '[1]Pro of pig iron'!$B$2:$X$31, $A$1, FALSE)*(1-VLOOKUP($B18, '[1]Foundry share'!$B$2:$X$31, $A$1, FALSE))</f>
        <v>4116</v>
      </c>
      <c r="H18" s="1">
        <f>VLOOKUP($B18, '[1]Exp of pig iron'!$B$2:$X$31, $A$1, FALSE)</f>
        <v>14</v>
      </c>
      <c r="I18" s="1">
        <f>VLOOKUP($B18, '[1]Imp of pig iron'!$B$2:$X$31, $A$1, FALSE)</f>
        <v>221</v>
      </c>
      <c r="J18" s="1">
        <f>VLOOKUP($B18, '[1]Pro of DRI'!$B$2:$X$31, $A$1, FALSE)*(1-VLOOKUP($B18, '[1]Foundry share'!$B$2:$X$31, $A$1, FALSE))</f>
        <v>0</v>
      </c>
      <c r="K18" s="1">
        <f>VLOOKUP($B18, '[1]Exp of DRI'!$B$2:$X$31, $A$1, FALSE)</f>
        <v>1</v>
      </c>
      <c r="L18" s="1">
        <f>VLOOKUP($B18, '[1]Imp of DRI'!$B$2:$X$31, $A$1, FALSE)</f>
        <v>299</v>
      </c>
      <c r="M18" s="1">
        <f>VLOOKUP($B18, '[1]Exp of scrap'!$B$2:$X$31, $A$1, FALSE)</f>
        <v>331</v>
      </c>
      <c r="N18" s="1">
        <f>VLOOKUP($B18, '[1]Imp of scrap'!$B$2:$X$31, $A$1, FALSE)</f>
        <v>3965</v>
      </c>
      <c r="O18" s="1">
        <f>VLOOKUP($B18, '[1]Pro of BOF steel'!$B$2:$X$31, $A$1, FALSE)</f>
        <v>4547</v>
      </c>
      <c r="P18" s="1">
        <f>VLOOKUP($B18, '[1]Pro of OHF steel'!$B$2:$X$31, $A$1, FALSE)</f>
        <v>0</v>
      </c>
      <c r="Q18" s="1">
        <f>VLOOKUP($B18, '[1]Pro of EAF steel'!$B$2:$X$31, $A$1, FALSE)</f>
        <v>9069</v>
      </c>
      <c r="R18" s="1">
        <f>VLOOKUP($B18, '[1]Exp of ingots and semis'!$B$2:$X$31, $A$1, FALSE)</f>
        <v>238</v>
      </c>
      <c r="S18" s="1">
        <f>VLOOKUP($B18, '[1]Imp of ingots and semis'!$B$2:$X$31, $A$1, FALSE)</f>
        <v>1127</v>
      </c>
      <c r="T18" s="1">
        <f>VLOOKUP($B18, '[1]Pro of hr long'!$B$2:$X$31, $A$1, FALSE)+VLOOKUP($B18, '[1]Pro of seamless tubes'!$B$2:$X$31, $A$1, FALSE)</f>
        <v>8937</v>
      </c>
      <c r="U18" s="1">
        <f>VLOOKUP($B18, '[1]Exp of long'!$B$2:$X$31, $A$1, FALSE)</f>
        <v>5849</v>
      </c>
      <c r="V18" s="1">
        <f>VLOOKUP($B18, '[1]Imp of long'!$B$2:$X$31, $A$1, FALSE)</f>
        <v>1174</v>
      </c>
      <c r="W18" s="1">
        <f>VLOOKUP($B18, '[1]Pro of hr flat'!$B$2:$X$31, $A$1, FALSE)*parameters!$B$8</f>
        <v>4311.7411095305833</v>
      </c>
      <c r="X18" s="1">
        <f>VLOOKUP($B18, '[1]Exp of flat'!$B$2:$X$31, $A$1, FALSE)</f>
        <v>2409</v>
      </c>
      <c r="Y18" s="1">
        <f>VLOOKUP($B18, '[1]Imp of flat'!$B$2:$X$31, $A$1, FALSE)</f>
        <v>6513</v>
      </c>
      <c r="Z18" s="1">
        <f>VLOOKUP($B18, '[1]Indirect exp'!$B$2:$X$31, $A$1, FALSE)</f>
        <v>9584</v>
      </c>
      <c r="AA18" s="1">
        <f>VLOOKUP($B18, '[1]Indirect imp'!$B$2:$X$31, $A$1, FALSE)</f>
        <v>7292</v>
      </c>
    </row>
    <row r="19" spans="1:27">
      <c r="A19">
        <v>19</v>
      </c>
      <c r="B19" t="s">
        <v>12</v>
      </c>
      <c r="C19" s="1">
        <f>VLOOKUP($B19, '[1]Pro of usable iron ore'!$B$2:$X$31, $A$1, FALSE)*(1-VLOOKUP($B19, '[1]Foundry share'!$B$2:$X$31, $A$1, FALSE))</f>
        <v>46731</v>
      </c>
      <c r="D19" s="1">
        <f>VLOOKUP($B19, '[1]Pro of iron ore'!$B$2:$X$31, $A$1, FALSE)*(1-VLOOKUP($B19, '[1]Foundry share'!$B$2:$X$31, $A$1, FALSE))</f>
        <v>28100</v>
      </c>
      <c r="E19" s="47">
        <f>VLOOKUP($B19, '[1]Iron content'!$B$2:$X$31, $A$1, FALSE)</f>
        <v>0.6013139029766108</v>
      </c>
      <c r="F19" s="1">
        <f>VLOOKUP($B19, '[1]Exp of usable iron ore'!$B$2:$X$31, $A$1, FALSE)*parameters!$B$12</f>
        <v>26387.4</v>
      </c>
      <c r="G19" s="1">
        <f>VLOOKUP($B19, '[1]Pro of pig iron'!$B$2:$X$31, $A$1, FALSE)*(1-VLOOKUP($B19, '[1]Foundry share'!$B$2:$X$31, $A$1, FALSE))</f>
        <v>6240</v>
      </c>
      <c r="H19" s="1">
        <f>VLOOKUP($B19, '[1]Exp of pig iron'!$B$2:$X$31, $A$1, FALSE)</f>
        <v>46</v>
      </c>
      <c r="I19" s="1">
        <f>VLOOKUP($B19, '[1]Imp of pig iron'!$B$2:$X$31, $A$1, FALSE)</f>
        <v>36</v>
      </c>
      <c r="J19" s="1">
        <f>VLOOKUP($B19, '[1]Pro of DRI'!$B$2:$X$31, $A$1, FALSE)*(1-VLOOKUP($B19, '[1]Foundry share'!$B$2:$X$31, $A$1, FALSE))</f>
        <v>1399</v>
      </c>
      <c r="K19" s="1">
        <f>VLOOKUP($B19, '[1]Exp of DRI'!$B$2:$X$31, $A$1, FALSE)</f>
        <v>68</v>
      </c>
      <c r="L19" s="1">
        <f>VLOOKUP($B19, '[1]Imp of DRI'!$B$2:$X$31, $A$1, FALSE)</f>
        <v>1</v>
      </c>
      <c r="M19" s="1">
        <f>VLOOKUP($B19, '[1]Exp of scrap'!$B$2:$X$31, $A$1, FALSE)</f>
        <v>3632</v>
      </c>
      <c r="N19" s="1">
        <f>VLOOKUP($B19, '[1]Imp of scrap'!$B$2:$X$31, $A$1, FALSE)</f>
        <v>1839</v>
      </c>
      <c r="O19" s="1">
        <f>VLOOKUP($B19, '[1]Pro of BOF steel'!$B$2:$X$31, $A$1, FALSE)</f>
        <v>7012</v>
      </c>
      <c r="P19" s="1">
        <f>VLOOKUP($B19, '[1]Pro of OHF steel'!$B$2:$X$31, $A$1, FALSE)</f>
        <v>0</v>
      </c>
      <c r="Q19" s="1">
        <f>VLOOKUP($B19, '[1]Pro of EAF steel'!$B$2:$X$31, $A$1, FALSE)</f>
        <v>5634</v>
      </c>
      <c r="R19" s="1">
        <f>VLOOKUP($B19, '[1]Exp of ingots and semis'!$B$2:$X$31, $A$1, FALSE)</f>
        <v>155</v>
      </c>
      <c r="S19" s="1">
        <f>VLOOKUP($B19, '[1]Imp of ingots and semis'!$B$2:$X$31, $A$1, FALSE)</f>
        <v>249</v>
      </c>
      <c r="T19" s="1">
        <f>VLOOKUP($B19, '[1]Pro of hr long'!$B$2:$X$31, $A$1, FALSE)+VLOOKUP($B19, '[1]Pro of seamless tubes'!$B$2:$X$31, $A$1, FALSE)</f>
        <v>3066</v>
      </c>
      <c r="U19" s="1">
        <f>VLOOKUP($B19, '[1]Exp of long'!$B$2:$X$31, $A$1, FALSE)</f>
        <v>1545</v>
      </c>
      <c r="V19" s="1">
        <f>VLOOKUP($B19, '[1]Imp of long'!$B$2:$X$31, $A$1, FALSE)</f>
        <v>2589</v>
      </c>
      <c r="W19" s="1">
        <f>VLOOKUP($B19, '[1]Pro of hr flat'!$B$2:$X$31, $A$1, FALSE)*parameters!$B$8</f>
        <v>8680.8036984352766</v>
      </c>
      <c r="X19" s="1">
        <f>VLOOKUP($B19, '[1]Exp of flat'!$B$2:$X$31, $A$1, FALSE)</f>
        <v>3409</v>
      </c>
      <c r="Y19" s="1">
        <f>VLOOKUP($B19, '[1]Imp of flat'!$B$2:$X$31, $A$1, FALSE)</f>
        <v>3744</v>
      </c>
      <c r="Z19" s="1">
        <f>VLOOKUP($B19, '[1]Indirect exp'!$B$2:$X$31, $A$1, FALSE)</f>
        <v>6570</v>
      </c>
      <c r="AA19" s="1">
        <f>VLOOKUP($B19, '[1]Indirect imp'!$B$2:$X$31, $A$1, FALSE)</f>
        <v>11826</v>
      </c>
    </row>
    <row r="20" spans="1:27">
      <c r="A20">
        <v>20</v>
      </c>
      <c r="B20" t="s">
        <v>23</v>
      </c>
      <c r="C20" s="1">
        <f>VLOOKUP($B20, '[1]Pro of usable iron ore'!$B$2:$X$31, $A$1, FALSE)*(1-VLOOKUP($B20, '[1]Foundry share'!$B$2:$X$31, $A$1, FALSE))</f>
        <v>2574</v>
      </c>
      <c r="D20" s="1">
        <f>VLOOKUP($B20, '[1]Pro of iron ore'!$B$2:$X$31, $A$1, FALSE)*(1-VLOOKUP($B20, '[1]Foundry share'!$B$2:$X$31, $A$1, FALSE))</f>
        <v>1440</v>
      </c>
      <c r="E20" s="47">
        <f>VLOOKUP($B20, '[1]Iron content'!$B$2:$X$31, $A$1, FALSE)</f>
        <v>0.55944055944055948</v>
      </c>
      <c r="F20" s="1">
        <f>VLOOKUP($B20, '[1]Exp of usable iron ore'!$B$2:$X$31, $A$1, FALSE)*parameters!$B$12</f>
        <v>2475.2000000000003</v>
      </c>
      <c r="G20" s="1">
        <f>VLOOKUP($B20, '[1]Pro of pig iron'!$B$2:$X$31, $A$1, FALSE)*(1-VLOOKUP($B20, '[1]Foundry share'!$B$2:$X$31, $A$1, FALSE))</f>
        <v>2640</v>
      </c>
      <c r="H20" s="1">
        <f>VLOOKUP($B20, '[1]Exp of pig iron'!$B$2:$X$31, $A$1, FALSE)</f>
        <v>569</v>
      </c>
      <c r="I20" s="1">
        <f>VLOOKUP($B20, '[1]Imp of pig iron'!$B$2:$X$31, $A$1, FALSE)</f>
        <v>19</v>
      </c>
      <c r="J20" s="1">
        <f>VLOOKUP($B20, '[1]Pro of DRI'!$B$2:$X$31, $A$1, FALSE)*(1-VLOOKUP($B20, '[1]Foundry share'!$B$2:$X$31, $A$1, FALSE))</f>
        <v>0</v>
      </c>
      <c r="K20" s="1">
        <f>VLOOKUP($B20, '[1]Exp of DRI'!$B$2:$X$31, $A$1, FALSE)</f>
        <v>0</v>
      </c>
      <c r="L20" s="1">
        <f>VLOOKUP($B20, '[1]Imp of DRI'!$B$2:$X$31, $A$1, FALSE)</f>
        <v>3</v>
      </c>
      <c r="M20" s="1">
        <f>VLOOKUP($B20, '[1]Exp of scrap'!$B$2:$X$31, $A$1, FALSE)</f>
        <v>59</v>
      </c>
      <c r="N20" s="1">
        <f>VLOOKUP($B20, '[1]Imp of scrap'!$B$2:$X$31, $A$1, FALSE)</f>
        <v>1020</v>
      </c>
      <c r="O20" s="1">
        <f>VLOOKUP($B20, '[1]Pro of BOF steel'!$B$2:$X$31, $A$1, FALSE)</f>
        <v>2907</v>
      </c>
      <c r="P20" s="1">
        <f>VLOOKUP($B20, '[1]Pro of OHF steel'!$B$2:$X$31, $A$1, FALSE)</f>
        <v>0</v>
      </c>
      <c r="Q20" s="1">
        <f>VLOOKUP($B20, '[1]Pro of EAF steel'!$B$2:$X$31, $A$1, FALSE)</f>
        <v>1839</v>
      </c>
      <c r="R20" s="1">
        <f>VLOOKUP($B20, '[1]Exp of ingots and semis'!$B$2:$X$31, $A$1, FALSE)</f>
        <v>752</v>
      </c>
      <c r="S20" s="1">
        <f>VLOOKUP($B20, '[1]Imp of ingots and semis'!$B$2:$X$31, $A$1, FALSE)</f>
        <v>5394</v>
      </c>
      <c r="T20" s="1">
        <f>VLOOKUP($B20, '[1]Pro of hr long'!$B$2:$X$31, $A$1, FALSE)+VLOOKUP($B20, '[1]Pro of seamless tubes'!$B$2:$X$31, $A$1, FALSE)</f>
        <v>3031</v>
      </c>
      <c r="U20" s="1">
        <f>VLOOKUP($B20, '[1]Exp of long'!$B$2:$X$31, $A$1, FALSE)</f>
        <v>145</v>
      </c>
      <c r="V20" s="1">
        <f>VLOOKUP($B20, '[1]Imp of long'!$B$2:$X$31, $A$1, FALSE)</f>
        <v>1798</v>
      </c>
      <c r="W20" s="1">
        <f>VLOOKUP($B20, '[1]Pro of hr flat'!$B$2:$X$31, $A$1, FALSE)*parameters!$B$8</f>
        <v>3420.8293029871975</v>
      </c>
      <c r="X20" s="1">
        <f>VLOOKUP($B20, '[1]Exp of flat'!$B$2:$X$31, $A$1, FALSE)</f>
        <v>552</v>
      </c>
      <c r="Y20" s="1">
        <f>VLOOKUP($B20, '[1]Imp of flat'!$B$2:$X$31, $A$1, FALSE)</f>
        <v>4745</v>
      </c>
      <c r="Z20" s="1">
        <f>VLOOKUP($B20, '[1]Indirect exp'!$B$2:$X$31, $A$1, FALSE)</f>
        <v>1810</v>
      </c>
      <c r="AA20" s="1">
        <f>VLOOKUP($B20, '[1]Indirect imp'!$B$2:$X$31, $A$1, FALSE)</f>
        <v>4634</v>
      </c>
    </row>
    <row r="21" spans="1:27">
      <c r="A21">
        <v>21</v>
      </c>
      <c r="B21" t="s">
        <v>5</v>
      </c>
      <c r="C21" s="1">
        <f>VLOOKUP($B21, '[1]Pro of usable iron ore'!$B$2:$X$31, $A$1, FALSE)*(1-VLOOKUP($B21, '[1]Foundry share'!$B$2:$X$31, $A$1, FALSE))</f>
        <v>0</v>
      </c>
      <c r="D21" s="1">
        <f>VLOOKUP($B21, '[1]Pro of iron ore'!$B$2:$X$31, $A$1, FALSE)*(1-VLOOKUP($B21, '[1]Foundry share'!$B$2:$X$31, $A$1, FALSE))</f>
        <v>0</v>
      </c>
      <c r="E21" s="47">
        <f>VLOOKUP($B21, '[1]Iron content'!$B$2:$X$31, $A$1, FALSE)</f>
        <v>0</v>
      </c>
      <c r="F21" s="1">
        <f>VLOOKUP($B21, '[1]Exp of usable iron ore'!$B$2:$X$31, $A$1, FALSE)*parameters!$B$12</f>
        <v>0</v>
      </c>
      <c r="G21" s="1">
        <f>VLOOKUP($B21, '[1]Pro of pig iron'!$B$2:$X$31, $A$1, FALSE)*(1-VLOOKUP($B21, '[1]Foundry share'!$B$2:$X$31, $A$1, FALSE))</f>
        <v>4674</v>
      </c>
      <c r="H21" s="1">
        <f>VLOOKUP($B21, '[1]Exp of pig iron'!$B$2:$X$31, $A$1, FALSE)</f>
        <v>0</v>
      </c>
      <c r="I21" s="1">
        <f>VLOOKUP($B21, '[1]Imp of pig iron'!$B$2:$X$31, $A$1, FALSE)</f>
        <v>216</v>
      </c>
      <c r="J21" s="1">
        <f>VLOOKUP($B21, '[1]Pro of DRI'!$B$2:$X$31, $A$1, FALSE)*(1-VLOOKUP($B21, '[1]Foundry share'!$B$2:$X$31, $A$1, FALSE))</f>
        <v>0</v>
      </c>
      <c r="K21" s="1">
        <f>VLOOKUP($B21, '[1]Exp of DRI'!$B$2:$X$31, $A$1, FALSE)</f>
        <v>0</v>
      </c>
      <c r="L21" s="1">
        <f>VLOOKUP($B21, '[1]Imp of DRI'!$B$2:$X$31, $A$1, FALSE)</f>
        <v>0</v>
      </c>
      <c r="M21" s="1">
        <f>VLOOKUP($B21, '[1]Exp of scrap'!$B$2:$X$31, $A$1, FALSE)</f>
        <v>1340</v>
      </c>
      <c r="N21" s="1">
        <f>VLOOKUP($B21, '[1]Imp of scrap'!$B$2:$X$31, $A$1, FALSE)</f>
        <v>779</v>
      </c>
      <c r="O21" s="1">
        <f>VLOOKUP($B21, '[1]Pro of BOF steel'!$B$2:$X$31, $A$1, FALSE)</f>
        <v>5110</v>
      </c>
      <c r="P21" s="1">
        <f>VLOOKUP($B21, '[1]Pro of OHF steel'!$B$2:$X$31, $A$1, FALSE)</f>
        <v>0</v>
      </c>
      <c r="Q21" s="1">
        <f>VLOOKUP($B21, '[1]Pro of EAF steel'!$B$2:$X$31, $A$1, FALSE)</f>
        <v>3891</v>
      </c>
      <c r="R21" s="1">
        <f>VLOOKUP($B21, '[1]Exp of ingots and semis'!$B$2:$X$31, $A$1, FALSE)</f>
        <v>700</v>
      </c>
      <c r="S21" s="1">
        <f>VLOOKUP($B21, '[1]Imp of ingots and semis'!$B$2:$X$31, $A$1, FALSE)</f>
        <v>313</v>
      </c>
      <c r="T21" s="1">
        <f>VLOOKUP($B21, '[1]Pro of hr long'!$B$2:$X$31, $A$1, FALSE)+VLOOKUP($B21, '[1]Pro of seamless tubes'!$B$2:$X$31, $A$1, FALSE)</f>
        <v>5370</v>
      </c>
      <c r="U21" s="1">
        <f>VLOOKUP($B21, '[1]Exp of long'!$B$2:$X$31, $A$1, FALSE)</f>
        <v>2568</v>
      </c>
      <c r="V21" s="1">
        <f>VLOOKUP($B21, '[1]Imp of long'!$B$2:$X$31, $A$1, FALSE)</f>
        <v>2148</v>
      </c>
      <c r="W21" s="1">
        <f>VLOOKUP($B21, '[1]Pro of hr flat'!$B$2:$X$31, $A$1, FALSE)*parameters!$B$8</f>
        <v>2777.6628733997154</v>
      </c>
      <c r="X21" s="1">
        <f>VLOOKUP($B21, '[1]Exp of flat'!$B$2:$X$31, $A$1, FALSE)</f>
        <v>1574</v>
      </c>
      <c r="Y21" s="1">
        <f>VLOOKUP($B21, '[1]Imp of flat'!$B$2:$X$31, $A$1, FALSE)</f>
        <v>6837</v>
      </c>
      <c r="Z21" s="1">
        <f>VLOOKUP($B21, '[1]Indirect exp'!$B$2:$X$31, $A$1, FALSE)</f>
        <v>8704</v>
      </c>
      <c r="AA21" s="1">
        <f>VLOOKUP($B21, '[1]Indirect imp'!$B$2:$X$31, $A$1, FALSE)</f>
        <v>6061</v>
      </c>
    </row>
    <row r="22" spans="1:27">
      <c r="A22">
        <v>22</v>
      </c>
      <c r="B22" t="s">
        <v>16</v>
      </c>
      <c r="C22" s="1">
        <f>VLOOKUP($B22, '[1]Pro of usable iron ore'!$B$2:$X$31, $A$1, FALSE)*(1-VLOOKUP($B22, '[1]Foundry share'!$B$2:$X$31, $A$1, FALSE))</f>
        <v>509</v>
      </c>
      <c r="D22" s="1">
        <f>VLOOKUP($B22, '[1]Pro of iron ore'!$B$2:$X$31, $A$1, FALSE)*(1-VLOOKUP($B22, '[1]Foundry share'!$B$2:$X$31, $A$1, FALSE))</f>
        <v>318</v>
      </c>
      <c r="E22" s="47">
        <f>VLOOKUP($B22, '[1]Iron content'!$B$2:$X$31, $A$1, FALSE)</f>
        <v>0.62475442043222007</v>
      </c>
      <c r="F22" s="1">
        <f>VLOOKUP($B22, '[1]Exp of usable iron ore'!$B$2:$X$31, $A$1, FALSE)*parameters!$B$12</f>
        <v>49.4</v>
      </c>
      <c r="G22" s="1">
        <f>VLOOKUP($B22, '[1]Pro of pig iron'!$B$2:$X$31, $A$1, FALSE)*(1-VLOOKUP($B22, '[1]Foundry share'!$B$2:$X$31, $A$1, FALSE))</f>
        <v>500</v>
      </c>
      <c r="H22" s="1">
        <f>VLOOKUP($B22, '[1]Exp of pig iron'!$B$2:$X$31, $A$1, FALSE)</f>
        <v>0</v>
      </c>
      <c r="I22" s="1">
        <f>VLOOKUP($B22, '[1]Imp of pig iron'!$B$2:$X$31, $A$1, FALSE)</f>
        <v>72</v>
      </c>
      <c r="J22" s="1">
        <f>VLOOKUP($B22, '[1]Pro of DRI'!$B$2:$X$31, $A$1, FALSE)*(1-VLOOKUP($B22, '[1]Foundry share'!$B$2:$X$31, $A$1, FALSE))</f>
        <v>2618</v>
      </c>
      <c r="K22" s="1">
        <f>VLOOKUP($B22, '[1]Exp of DRI'!$B$2:$X$31, $A$1, FALSE)</f>
        <v>0</v>
      </c>
      <c r="L22" s="1">
        <f>VLOOKUP($B22, '[1]Imp of DRI'!$B$2:$X$31, $A$1, FALSE)</f>
        <v>32</v>
      </c>
      <c r="M22" s="1">
        <f>VLOOKUP($B22, '[1]Exp of scrap'!$B$2:$X$31, $A$1, FALSE)</f>
        <v>69</v>
      </c>
      <c r="N22" s="1">
        <f>VLOOKUP($B22, '[1]Imp of scrap'!$B$2:$X$31, $A$1, FALSE)</f>
        <v>1028</v>
      </c>
      <c r="O22" s="1">
        <f>VLOOKUP($B22, '[1]Pro of BOF steel'!$B$2:$X$31, $A$1, FALSE)</f>
        <v>575</v>
      </c>
      <c r="P22" s="1">
        <f>VLOOKUP($B22, '[1]Pro of OHF steel'!$B$2:$X$31, $A$1, FALSE)</f>
        <v>0</v>
      </c>
      <c r="Q22" s="1">
        <f>VLOOKUP($B22, '[1]Pro of EAF steel'!$B$2:$X$31, $A$1, FALSE)</f>
        <v>4460</v>
      </c>
      <c r="R22" s="1">
        <f>VLOOKUP($B22, '[1]Exp of ingots and semis'!$B$2:$X$31, $A$1, FALSE)</f>
        <v>15</v>
      </c>
      <c r="S22" s="1">
        <f>VLOOKUP($B22, '[1]Imp of ingots and semis'!$B$2:$X$31, $A$1, FALSE)</f>
        <v>3994</v>
      </c>
      <c r="T22" s="1">
        <f>VLOOKUP($B22, '[1]Pro of hr long'!$B$2:$X$31, $A$1, FALSE)+VLOOKUP($B22, '[1]Pro of seamless tubes'!$B$2:$X$31, $A$1, FALSE)</f>
        <v>6975</v>
      </c>
      <c r="U22" s="1">
        <f>VLOOKUP($B22, '[1]Exp of long'!$B$2:$X$31, $A$1, FALSE)</f>
        <v>182</v>
      </c>
      <c r="V22" s="1">
        <f>VLOOKUP($B22, '[1]Imp of long'!$B$2:$X$31, $A$1, FALSE)</f>
        <v>2761</v>
      </c>
      <c r="W22" s="1">
        <f>VLOOKUP($B22, '[1]Pro of hr flat'!$B$2:$X$31, $A$1, FALSE)*parameters!$B$8</f>
        <v>996.81081081081084</v>
      </c>
      <c r="X22" s="1">
        <f>VLOOKUP($B22, '[1]Exp of flat'!$B$2:$X$31, $A$1, FALSE)</f>
        <v>606</v>
      </c>
      <c r="Y22" s="1">
        <f>VLOOKUP($B22, '[1]Imp of flat'!$B$2:$X$31, $A$1, FALSE)</f>
        <v>1633</v>
      </c>
      <c r="Z22" s="1">
        <f>VLOOKUP($B22, '[1]Indirect exp'!$B$2:$X$31, $A$1, FALSE)</f>
        <v>127</v>
      </c>
      <c r="AA22" s="1">
        <f>VLOOKUP($B22, '[1]Indirect imp'!$B$2:$X$31, $A$1, FALSE)</f>
        <v>1048</v>
      </c>
    </row>
    <row r="23" spans="1:27">
      <c r="A23">
        <v>23</v>
      </c>
      <c r="B23" t="s">
        <v>19</v>
      </c>
      <c r="C23" s="1">
        <f>VLOOKUP($B23, '[1]Pro of usable iron ore'!$B$2:$X$31, $A$1, FALSE)*(1-VLOOKUP($B23, '[1]Foundry share'!$B$2:$X$31, $A$1, FALSE))</f>
        <v>0</v>
      </c>
      <c r="D23" s="1">
        <f>VLOOKUP($B23, '[1]Pro of iron ore'!$B$2:$X$31, $A$1, FALSE)*(1-VLOOKUP($B23, '[1]Foundry share'!$B$2:$X$31, $A$1, FALSE))</f>
        <v>0</v>
      </c>
      <c r="E23" s="47">
        <f>VLOOKUP($B23, '[1]Iron content'!$B$2:$X$31, $A$1, FALSE)</f>
        <v>0</v>
      </c>
      <c r="F23" s="1">
        <f>VLOOKUP($B23, '[1]Exp of usable iron ore'!$B$2:$X$31, $A$1, FALSE)*parameters!$B$12</f>
        <v>0</v>
      </c>
      <c r="G23" s="1">
        <f>VLOOKUP($B23, '[1]Pro of pig iron'!$B$2:$X$31, $A$1, FALSE)*(1-VLOOKUP($B23, '[1]Foundry share'!$B$2:$X$31, $A$1, FALSE))</f>
        <v>0</v>
      </c>
      <c r="H23" s="1">
        <f>VLOOKUP($B23, '[1]Exp of pig iron'!$B$2:$X$31, $A$1, FALSE)</f>
        <v>0</v>
      </c>
      <c r="I23" s="1">
        <f>VLOOKUP($B23, '[1]Imp of pig iron'!$B$2:$X$31, $A$1, FALSE)</f>
        <v>603</v>
      </c>
      <c r="J23" s="1">
        <f>VLOOKUP($B23, '[1]Pro of DRI'!$B$2:$X$31, $A$1, FALSE)*(1-VLOOKUP($B23, '[1]Foundry share'!$B$2:$X$31, $A$1, FALSE))</f>
        <v>4028.2922721202772</v>
      </c>
      <c r="K23" s="1">
        <f>VLOOKUP($B23, '[1]Exp of DRI'!$B$2:$X$31, $A$1, FALSE)</f>
        <v>17</v>
      </c>
      <c r="L23" s="1">
        <f>VLOOKUP($B23, '[1]Imp of DRI'!$B$2:$X$31, $A$1, FALSE)</f>
        <v>1255</v>
      </c>
      <c r="M23" s="1">
        <f>VLOOKUP($B23, '[1]Exp of scrap'!$B$2:$X$31, $A$1, FALSE)</f>
        <v>0</v>
      </c>
      <c r="N23" s="1">
        <f>VLOOKUP($B23, '[1]Imp of scrap'!$B$2:$X$31, $A$1, FALSE)</f>
        <v>0</v>
      </c>
      <c r="O23" s="1">
        <f>VLOOKUP($B23, '[1]Pro of BOF steel'!$B$2:$X$31, $A$1, FALSE)</f>
        <v>0</v>
      </c>
      <c r="P23" s="1">
        <f>VLOOKUP($B23, '[1]Pro of OHF steel'!$B$2:$X$31, $A$1, FALSE)</f>
        <v>0</v>
      </c>
      <c r="Q23" s="1">
        <f>VLOOKUP($B23, '[1]Pro of EAF steel'!$B$2:$X$31, $A$1, FALSE)</f>
        <v>5461</v>
      </c>
      <c r="R23" s="1">
        <f>VLOOKUP($B23, '[1]Exp of ingots and semis'!$B$2:$X$31, $A$1, FALSE)</f>
        <v>10</v>
      </c>
      <c r="S23" s="1">
        <f>VLOOKUP($B23, '[1]Imp of ingots and semis'!$B$2:$X$31, $A$1, FALSE)</f>
        <v>1195</v>
      </c>
      <c r="T23" s="1">
        <f>VLOOKUP($B23, '[1]Pro of hr long'!$B$2:$X$31, $A$1, FALSE)+VLOOKUP($B23, '[1]Pro of seamless tubes'!$B$2:$X$31, $A$1, FALSE)</f>
        <v>3000</v>
      </c>
      <c r="U23" s="1">
        <f>VLOOKUP($B23, '[1]Exp of long'!$B$2:$X$31, $A$1, FALSE)</f>
        <v>110</v>
      </c>
      <c r="V23" s="1">
        <f>VLOOKUP($B23, '[1]Imp of long'!$B$2:$X$31, $A$1, FALSE)</f>
        <v>2422</v>
      </c>
      <c r="W23" s="1">
        <f>VLOOKUP($B23, '[1]Pro of hr flat'!$B$2:$X$31, $A$1, FALSE)*parameters!$B$8</f>
        <v>1943.1009957325746</v>
      </c>
      <c r="X23" s="1">
        <f>VLOOKUP($B23, '[1]Exp of flat'!$B$2:$X$31, $A$1, FALSE)</f>
        <v>1559</v>
      </c>
      <c r="Y23" s="1">
        <f>VLOOKUP($B23, '[1]Imp of flat'!$B$2:$X$31, $A$1, FALSE)</f>
        <v>2646</v>
      </c>
      <c r="Z23" s="1">
        <f>VLOOKUP($B23, '[1]Indirect exp'!$B$2:$X$31, $A$1, FALSE)</f>
        <v>701</v>
      </c>
      <c r="AA23" s="1">
        <f>VLOOKUP($B23, '[1]Indirect imp'!$B$2:$X$31, $A$1, FALSE)</f>
        <v>4343</v>
      </c>
    </row>
    <row r="24" spans="1:27">
      <c r="A24">
        <v>24</v>
      </c>
      <c r="B24" t="s">
        <v>0</v>
      </c>
      <c r="C24" s="1">
        <f>VLOOKUP($B24, '[1]Pro of usable iron ore'!$B$2:$X$31, $A$1, FALSE)*(1-VLOOKUP($B24, '[1]Foundry share'!$B$2:$X$31, $A$1, FALSE))</f>
        <v>2780</v>
      </c>
      <c r="D24" s="1">
        <f>VLOOKUP($B24, '[1]Pro of iron ore'!$B$2:$X$31, $A$1, FALSE)*(1-VLOOKUP($B24, '[1]Foundry share'!$B$2:$X$31, $A$1, FALSE))</f>
        <v>889</v>
      </c>
      <c r="E24" s="47">
        <f>VLOOKUP($B24, '[1]Iron content'!$B$2:$X$31, $A$1, FALSE)</f>
        <v>0.31978417266187048</v>
      </c>
      <c r="F24" s="1">
        <f>VLOOKUP($B24, '[1]Exp of usable iron ore'!$B$2:$X$31, $A$1, FALSE)*parameters!$B$12</f>
        <v>0</v>
      </c>
      <c r="G24" s="1">
        <f>VLOOKUP($B24, '[1]Pro of pig iron'!$B$2:$X$31, $A$1, FALSE)*(1-VLOOKUP($B24, '[1]Foundry share'!$B$2:$X$31, $A$1, FALSE))</f>
        <v>5642</v>
      </c>
      <c r="H24" s="1">
        <f>VLOOKUP($B24, '[1]Exp of pig iron'!$B$2:$X$31, $A$1, FALSE)</f>
        <v>5</v>
      </c>
      <c r="I24" s="1">
        <f>VLOOKUP($B24, '[1]Imp of pig iron'!$B$2:$X$31, $A$1, FALSE)</f>
        <v>76</v>
      </c>
      <c r="J24" s="1">
        <f>VLOOKUP($B24, '[1]Pro of DRI'!$B$2:$X$31, $A$1, FALSE)*(1-VLOOKUP($B24, '[1]Foundry share'!$B$2:$X$31, $A$1, FALSE))</f>
        <v>0</v>
      </c>
      <c r="K24" s="1">
        <f>VLOOKUP($B24, '[1]Exp of DRI'!$B$2:$X$31, $A$1, FALSE)</f>
        <v>0</v>
      </c>
      <c r="L24" s="1">
        <f>VLOOKUP($B24, '[1]Imp of DRI'!$B$2:$X$31, $A$1, FALSE)</f>
        <v>89</v>
      </c>
      <c r="M24" s="1">
        <f>VLOOKUP($B24, '[1]Exp of scrap'!$B$2:$X$31, $A$1, FALSE)</f>
        <v>1114</v>
      </c>
      <c r="N24" s="1">
        <f>VLOOKUP($B24, '[1]Imp of scrap'!$B$2:$X$31, $A$1, FALSE)</f>
        <v>1018</v>
      </c>
      <c r="O24" s="1">
        <f>VLOOKUP($B24, '[1]Pro of BOF steel'!$B$2:$X$31, $A$1, FALSE)</f>
        <v>6766</v>
      </c>
      <c r="P24" s="1">
        <f>VLOOKUP($B24, '[1]Pro of OHF steel'!$B$2:$X$31, $A$1, FALSE)</f>
        <v>0</v>
      </c>
      <c r="Q24" s="1">
        <f>VLOOKUP($B24, '[1]Pro of EAF steel'!$B$2:$X$31, $A$1, FALSE)</f>
        <v>672</v>
      </c>
      <c r="R24" s="1">
        <f>VLOOKUP($B24, '[1]Exp of ingots and semis'!$B$2:$X$31, $A$1, FALSE)</f>
        <v>208</v>
      </c>
      <c r="S24" s="1">
        <f>VLOOKUP($B24, '[1]Imp of ingots and semis'!$B$2:$X$31, $A$1, FALSE)</f>
        <v>603</v>
      </c>
      <c r="T24" s="1">
        <f>VLOOKUP($B24, '[1]Pro of hr long'!$B$2:$X$31, $A$1, FALSE)+VLOOKUP($B24, '[1]Pro of seamless tubes'!$B$2:$X$31, $A$1, FALSE)</f>
        <v>1915</v>
      </c>
      <c r="U24" s="1">
        <f>VLOOKUP($B24, '[1]Exp of long'!$B$2:$X$31, $A$1, FALSE)</f>
        <v>1642</v>
      </c>
      <c r="V24" s="1">
        <f>VLOOKUP($B24, '[1]Imp of long'!$B$2:$X$31, $A$1, FALSE)</f>
        <v>1312</v>
      </c>
      <c r="W24" s="1">
        <f>VLOOKUP($B24, '[1]Pro of hr flat'!$B$2:$X$31, $A$1, FALSE)*parameters!$B$8</f>
        <v>5518.4068278805116</v>
      </c>
      <c r="X24" s="1">
        <f>VLOOKUP($B24, '[1]Exp of flat'!$B$2:$X$31, $A$1, FALSE)</f>
        <v>4812</v>
      </c>
      <c r="Y24" s="1">
        <f>VLOOKUP($B24, '[1]Imp of flat'!$B$2:$X$31, $A$1, FALSE)</f>
        <v>2017</v>
      </c>
      <c r="Z24" s="1">
        <f>VLOOKUP($B24, '[1]Indirect exp'!$B$2:$X$31, $A$1, FALSE)</f>
        <v>3761</v>
      </c>
      <c r="AA24" s="1">
        <f>VLOOKUP($B24, '[1]Indirect imp'!$B$2:$X$31, $A$1, FALSE)</f>
        <v>4013</v>
      </c>
    </row>
    <row r="25" spans="1:27">
      <c r="A25">
        <v>25</v>
      </c>
      <c r="B25" t="s">
        <v>58</v>
      </c>
      <c r="C25" s="1">
        <f>VLOOKUP($B25, '[1]Pro of usable iron ore'!$B$2:$X$31, $A$1, FALSE)*(1-VLOOKUP($B25, '[1]Foundry share'!$B$2:$X$31, $A$1, FALSE))</f>
        <v>0</v>
      </c>
      <c r="D25" s="1">
        <f>VLOOKUP($B25, '[1]Pro of iron ore'!$B$2:$X$31, $A$1, FALSE)*(1-VLOOKUP($B25, '[1]Foundry share'!$B$2:$X$31, $A$1, FALSE))</f>
        <v>0</v>
      </c>
      <c r="E25" s="47">
        <f>VLOOKUP($B25, '[1]Iron content'!$B$2:$X$31, $A$1, FALSE)</f>
        <v>0</v>
      </c>
      <c r="F25" s="1">
        <f>VLOOKUP($B25, '[1]Exp of usable iron ore'!$B$2:$X$31, $A$1, FALSE)*parameters!$B$12</f>
        <v>3.25</v>
      </c>
      <c r="G25" s="1">
        <f>VLOOKUP($B25, '[1]Pro of pig iron'!$B$2:$X$31, $A$1, FALSE)*(1-VLOOKUP($B25, '[1]Foundry share'!$B$2:$X$31, $A$1, FALSE))</f>
        <v>4869</v>
      </c>
      <c r="H25" s="1">
        <f>VLOOKUP($B25, '[1]Exp of pig iron'!$B$2:$X$31, $A$1, FALSE)</f>
        <v>174</v>
      </c>
      <c r="I25" s="1">
        <f>VLOOKUP($B25, '[1]Imp of pig iron'!$B$2:$X$31, $A$1, FALSE)</f>
        <v>201</v>
      </c>
      <c r="J25" s="1">
        <f>VLOOKUP($B25, '[1]Pro of DRI'!$B$2:$X$31, $A$1, FALSE)*(1-VLOOKUP($B25, '[1]Foundry share'!$B$2:$X$31, $A$1, FALSE))</f>
        <v>0</v>
      </c>
      <c r="K25" s="1">
        <f>VLOOKUP($B25, '[1]Exp of DRI'!$B$2:$X$31, $A$1, FALSE)</f>
        <v>0</v>
      </c>
      <c r="L25" s="1">
        <f>VLOOKUP($B25, '[1]Imp of DRI'!$B$2:$X$31, $A$1, FALSE)</f>
        <v>43</v>
      </c>
      <c r="M25" s="1">
        <f>VLOOKUP($B25, '[1]Exp of scrap'!$B$2:$X$31, $A$1, FALSE)</f>
        <v>3540</v>
      </c>
      <c r="N25" s="1">
        <f>VLOOKUP($B25, '[1]Imp of scrap'!$B$2:$X$31, $A$1, FALSE)</f>
        <v>4084</v>
      </c>
      <c r="O25" s="1">
        <f>VLOOKUP($B25, '[1]Pro of BOF steel'!$B$2:$X$31, $A$1, FALSE)</f>
        <v>5330</v>
      </c>
      <c r="P25" s="1">
        <f>VLOOKUP($B25, '[1]Pro of OHF steel'!$B$2:$X$31, $A$1, FALSE)</f>
        <v>0</v>
      </c>
      <c r="Q25" s="1">
        <f>VLOOKUP($B25, '[1]Pro of EAF steel'!$B$2:$X$31, $A$1, FALSE)</f>
        <v>2357</v>
      </c>
      <c r="R25" s="1">
        <f>VLOOKUP($B25, '[1]Exp of ingots and semis'!$B$2:$X$31, $A$1, FALSE)</f>
        <v>466</v>
      </c>
      <c r="S25" s="1">
        <f>VLOOKUP($B25, '[1]Imp of ingots and semis'!$B$2:$X$31, $A$1, FALSE)</f>
        <v>1919</v>
      </c>
      <c r="T25" s="1">
        <f>VLOOKUP($B25, '[1]Pro of hr long'!$B$2:$X$31, $A$1, FALSE)+VLOOKUP($B25, '[1]Pro of seamless tubes'!$B$2:$X$31, $A$1, FALSE)</f>
        <v>594</v>
      </c>
      <c r="U25" s="1">
        <f>VLOOKUP($B25, '[1]Exp of long'!$B$2:$X$31, $A$1, FALSE)</f>
        <v>1265</v>
      </c>
      <c r="V25" s="1">
        <f>VLOOKUP($B25, '[1]Imp of long'!$B$2:$X$31, $A$1, FALSE)</f>
        <v>1790</v>
      </c>
      <c r="W25" s="1">
        <f>VLOOKUP($B25, '[1]Pro of hr flat'!$B$2:$X$31, $A$1, FALSE)*parameters!$B$8</f>
        <v>7909.392603129445</v>
      </c>
      <c r="X25" s="1">
        <f>VLOOKUP($B25, '[1]Exp of flat'!$B$2:$X$31, $A$1, FALSE)</f>
        <v>14608</v>
      </c>
      <c r="Y25" s="1">
        <f>VLOOKUP($B25, '[1]Imp of flat'!$B$2:$X$31, $A$1, FALSE)</f>
        <v>8710</v>
      </c>
      <c r="Z25" s="1">
        <f>VLOOKUP($B25, '[1]Indirect exp'!$B$2:$X$31, $A$1, FALSE)</f>
        <v>7644</v>
      </c>
      <c r="AA25" s="1">
        <f>VLOOKUP($B25, '[1]Indirect imp'!$B$2:$X$31, $A$1, FALSE)</f>
        <v>8038</v>
      </c>
    </row>
    <row r="26" spans="1:27">
      <c r="A26">
        <v>26</v>
      </c>
      <c r="B26" t="s">
        <v>9</v>
      </c>
      <c r="C26" s="1">
        <f>VLOOKUP($B26, '[1]Pro of usable iron ore'!$B$2:$X$31, $A$1, FALSE)*(1-VLOOKUP($B26, '[1]Foundry share'!$B$2:$X$31, $A$1, FALSE))</f>
        <v>0</v>
      </c>
      <c r="D26" s="1">
        <f>VLOOKUP($B26, '[1]Pro of iron ore'!$B$2:$X$31, $A$1, FALSE)*(1-VLOOKUP($B26, '[1]Foundry share'!$B$2:$X$31, $A$1, FALSE))</f>
        <v>0</v>
      </c>
      <c r="E26" s="47">
        <f>VLOOKUP($B26, '[1]Iron content'!$B$2:$X$31, $A$1, FALSE)</f>
        <v>0</v>
      </c>
      <c r="F26" s="1">
        <f>VLOOKUP($B26, '[1]Exp of usable iron ore'!$B$2:$X$31, $A$1, FALSE)*parameters!$B$12</f>
        <v>0</v>
      </c>
      <c r="G26" s="1">
        <f>VLOOKUP($B26, '[1]Pro of pig iron'!$B$2:$X$31, $A$1, FALSE)*(1-VLOOKUP($B26, '[1]Foundry share'!$B$2:$X$31, $A$1, FALSE))</f>
        <v>6142</v>
      </c>
      <c r="H26" s="1">
        <f>VLOOKUP($B26, '[1]Exp of pig iron'!$B$2:$X$31, $A$1, FALSE)</f>
        <v>0</v>
      </c>
      <c r="I26" s="1">
        <f>VLOOKUP($B26, '[1]Imp of pig iron'!$B$2:$X$31, $A$1, FALSE)</f>
        <v>33</v>
      </c>
      <c r="J26" s="1">
        <f>VLOOKUP($B26, '[1]Pro of DRI'!$B$2:$X$31, $A$1, FALSE)*(1-VLOOKUP($B26, '[1]Foundry share'!$B$2:$X$31, $A$1, FALSE))</f>
        <v>0</v>
      </c>
      <c r="K26" s="1">
        <f>VLOOKUP($B26, '[1]Exp of DRI'!$B$2:$X$31, $A$1, FALSE)</f>
        <v>0</v>
      </c>
      <c r="L26" s="1">
        <f>VLOOKUP($B26, '[1]Imp of DRI'!$B$2:$X$31, $A$1, FALSE)</f>
        <v>16</v>
      </c>
      <c r="M26" s="1">
        <f>VLOOKUP($B26, '[1]Exp of scrap'!$B$2:$X$31, $A$1, FALSE)</f>
        <v>8130</v>
      </c>
      <c r="N26" s="1">
        <f>VLOOKUP($B26, '[1]Imp of scrap'!$B$2:$X$31, $A$1, FALSE)</f>
        <v>266</v>
      </c>
      <c r="O26" s="1">
        <f>VLOOKUP($B26, '[1]Pro of BOF steel'!$B$2:$X$31, $A$1, FALSE)</f>
        <v>6153</v>
      </c>
      <c r="P26" s="1">
        <f>VLOOKUP($B26, '[1]Pro of OHF steel'!$B$2:$X$31, $A$1, FALSE)</f>
        <v>0</v>
      </c>
      <c r="Q26" s="1">
        <f>VLOOKUP($B26, '[1]Pro of EAF steel'!$B$2:$X$31, $A$1, FALSE)</f>
        <v>1482</v>
      </c>
      <c r="R26" s="1">
        <f>VLOOKUP($B26, '[1]Exp of ingots and semis'!$B$2:$X$31, $A$1, FALSE)</f>
        <v>842</v>
      </c>
      <c r="S26" s="1">
        <f>VLOOKUP($B26, '[1]Imp of ingots and semis'!$B$2:$X$31, $A$1, FALSE)</f>
        <v>432</v>
      </c>
      <c r="T26" s="1">
        <f>VLOOKUP($B26, '[1]Pro of hr long'!$B$2:$X$31, $A$1, FALSE)+VLOOKUP($B26, '[1]Pro of seamless tubes'!$B$2:$X$31, $A$1, FALSE)</f>
        <v>2937</v>
      </c>
      <c r="U26" s="1">
        <f>VLOOKUP($B26, '[1]Exp of long'!$B$2:$X$31, $A$1, FALSE)</f>
        <v>1606</v>
      </c>
      <c r="V26" s="1">
        <f>VLOOKUP($B26, '[1]Imp of long'!$B$2:$X$31, $A$1, FALSE)</f>
        <v>2055</v>
      </c>
      <c r="W26" s="1">
        <f>VLOOKUP($B26, '[1]Pro of hr flat'!$B$2:$X$31, $A$1, FALSE)*parameters!$B$8</f>
        <v>3636.5135135135133</v>
      </c>
      <c r="X26" s="1">
        <f>VLOOKUP($B26, '[1]Exp of flat'!$B$2:$X$31, $A$1, FALSE)</f>
        <v>1512</v>
      </c>
      <c r="Y26" s="1">
        <f>VLOOKUP($B26, '[1]Imp of flat'!$B$2:$X$31, $A$1, FALSE)</f>
        <v>4084</v>
      </c>
      <c r="Z26" s="1">
        <f>VLOOKUP($B26, '[1]Indirect exp'!$B$2:$X$31, $A$1, FALSE)</f>
        <v>5983</v>
      </c>
      <c r="AA26" s="1">
        <f>VLOOKUP($B26, '[1]Indirect imp'!$B$2:$X$31, $A$1, FALSE)</f>
        <v>12167</v>
      </c>
    </row>
    <row r="27" spans="1:27">
      <c r="A27">
        <v>27</v>
      </c>
      <c r="B27" t="s">
        <v>4</v>
      </c>
      <c r="C27" s="1">
        <f>VLOOKUP($B27, '[1]Pro of usable iron ore'!$B$2:$X$31, $A$1, FALSE)*(1-VLOOKUP($B27, '[1]Foundry share'!$B$2:$X$31, $A$1, FALSE))</f>
        <v>0</v>
      </c>
      <c r="D27" s="1">
        <f>VLOOKUP($B27, '[1]Pro of iron ore'!$B$2:$X$31, $A$1, FALSE)*(1-VLOOKUP($B27, '[1]Foundry share'!$B$2:$X$31, $A$1, FALSE))</f>
        <v>0</v>
      </c>
      <c r="E27" s="47">
        <f>VLOOKUP($B27, '[1]Iron content'!$B$2:$X$31, $A$1, FALSE)</f>
        <v>0</v>
      </c>
      <c r="F27" s="1">
        <f>VLOOKUP($B27, '[1]Exp of usable iron ore'!$B$2:$X$31, $A$1, FALSE)*parameters!$B$12</f>
        <v>12138.75</v>
      </c>
      <c r="G27" s="1">
        <f>VLOOKUP($B27, '[1]Pro of pig iron'!$B$2:$X$31, $A$1, FALSE)*(1-VLOOKUP($B27, '[1]Foundry share'!$B$2:$X$31, $A$1, FALSE))</f>
        <v>5609.5029827612389</v>
      </c>
      <c r="H27" s="1">
        <f>VLOOKUP($B27, '[1]Exp of pig iron'!$B$2:$X$31, $A$1, FALSE)</f>
        <v>271</v>
      </c>
      <c r="I27" s="1">
        <f>VLOOKUP($B27, '[1]Imp of pig iron'!$B$2:$X$31, $A$1, FALSE)</f>
        <v>475</v>
      </c>
      <c r="J27" s="1">
        <f>VLOOKUP($B27, '[1]Pro of DRI'!$B$2:$X$31, $A$1, FALSE)*(1-VLOOKUP($B27, '[1]Foundry share'!$B$2:$X$31, $A$1, FALSE))</f>
        <v>0</v>
      </c>
      <c r="K27" s="1">
        <f>VLOOKUP($B27, '[1]Exp of DRI'!$B$2:$X$31, $A$1, FALSE)</f>
        <v>0</v>
      </c>
      <c r="L27" s="1">
        <f>VLOOKUP($B27, '[1]Imp of DRI'!$B$2:$X$31, $A$1, FALSE)</f>
        <v>15</v>
      </c>
      <c r="M27" s="1">
        <f>VLOOKUP($B27, '[1]Exp of scrap'!$B$2:$X$31, $A$1, FALSE)</f>
        <v>5037</v>
      </c>
      <c r="N27" s="1">
        <f>VLOOKUP($B27, '[1]Imp of scrap'!$B$2:$X$31, $A$1, FALSE)</f>
        <v>1940</v>
      </c>
      <c r="O27" s="1">
        <f>VLOOKUP($B27, '[1]Pro of BOF steel'!$B$2:$X$31, $A$1, FALSE)</f>
        <v>6824</v>
      </c>
      <c r="P27" s="1">
        <f>VLOOKUP($B27, '[1]Pro of OHF steel'!$B$2:$X$31, $A$1, FALSE)</f>
        <v>0</v>
      </c>
      <c r="Q27" s="1">
        <f>VLOOKUP($B27, '[1]Pro of EAF steel'!$B$2:$X$31, $A$1, FALSE)</f>
        <v>93</v>
      </c>
      <c r="R27" s="1">
        <f>VLOOKUP($B27, '[1]Exp of ingots and semis'!$B$2:$X$31, $A$1, FALSE)</f>
        <v>731</v>
      </c>
      <c r="S27" s="1">
        <f>VLOOKUP($B27, '[1]Imp of ingots and semis'!$B$2:$X$31, $A$1, FALSE)</f>
        <v>982</v>
      </c>
      <c r="T27" s="1">
        <f>VLOOKUP($B27, '[1]Pro of hr long'!$B$2:$X$31, $A$1, FALSE)+VLOOKUP($B27, '[1]Pro of seamless tubes'!$B$2:$X$31, $A$1, FALSE)</f>
        <v>177</v>
      </c>
      <c r="U27" s="1">
        <f>VLOOKUP($B27, '[1]Exp of long'!$B$2:$X$31, $A$1, FALSE)</f>
        <v>881</v>
      </c>
      <c r="V27" s="1">
        <f>VLOOKUP($B27, '[1]Imp of long'!$B$2:$X$31, $A$1, FALSE)</f>
        <v>3047</v>
      </c>
      <c r="W27" s="1">
        <f>VLOOKUP($B27, '[1]Pro of hr flat'!$B$2:$X$31, $A$1, FALSE)*parameters!$B$8</f>
        <v>6120.76813655761</v>
      </c>
      <c r="X27" s="1">
        <f>VLOOKUP($B27, '[1]Exp of flat'!$B$2:$X$31, $A$1, FALSE)</f>
        <v>8080</v>
      </c>
      <c r="Y27" s="1">
        <f>VLOOKUP($B27, '[1]Imp of flat'!$B$2:$X$31, $A$1, FALSE)</f>
        <v>3665</v>
      </c>
      <c r="Z27" s="1">
        <f>VLOOKUP($B27, '[1]Indirect exp'!$B$2:$X$31, $A$1, FALSE)</f>
        <v>5882</v>
      </c>
      <c r="AA27" s="1">
        <f>VLOOKUP($B27, '[1]Indirect imp'!$B$2:$X$31, $A$1, FALSE)</f>
        <v>6358</v>
      </c>
    </row>
    <row r="28" spans="1:27">
      <c r="A28">
        <v>28</v>
      </c>
      <c r="B28" t="s">
        <v>20</v>
      </c>
      <c r="C28" s="1">
        <f>VLOOKUP($B28, '[1]Pro of usable iron ore'!$B$2:$X$31, $A$1, FALSE)*(1-VLOOKUP($B28, '[1]Foundry share'!$B$2:$X$31, $A$1, FALSE))</f>
        <v>858026</v>
      </c>
      <c r="D28" s="1">
        <f>VLOOKUP($B28, '[1]Pro of iron ore'!$B$2:$X$31, $A$1, FALSE)*(1-VLOOKUP($B28, '[1]Foundry share'!$B$2:$X$31, $A$1, FALSE))</f>
        <v>531075</v>
      </c>
      <c r="E28" s="47">
        <f>VLOOKUP($B28, '[1]Iron content'!$B$2:$X$31, $A$1, FALSE)</f>
        <v>0.61894977541473106</v>
      </c>
      <c r="F28" s="1">
        <f>VLOOKUP($B28, '[1]Exp of usable iron ore'!$B$2:$X$31, $A$1, FALSE)*parameters!$B$12</f>
        <v>555387.95000000007</v>
      </c>
      <c r="G28" s="1">
        <f>VLOOKUP($B28, '[1]Pro of pig iron'!$B$2:$X$31, $A$1, FALSE)*(1-VLOOKUP($B28, '[1]Foundry share'!$B$2:$X$31, $A$1, FALSE))</f>
        <v>3642</v>
      </c>
      <c r="H28" s="1">
        <f>VLOOKUP($B28, '[1]Exp of pig iron'!$B$2:$X$31, $A$1, FALSE)</f>
        <v>0</v>
      </c>
      <c r="I28" s="1">
        <f>VLOOKUP($B28, '[1]Imp of pig iron'!$B$2:$X$31, $A$1, FALSE)</f>
        <v>11</v>
      </c>
      <c r="J28" s="1">
        <f>VLOOKUP($B28, '[1]Pro of DRI'!$B$2:$X$31, $A$1, FALSE)*(1-VLOOKUP($B28, '[1]Foundry share'!$B$2:$X$31, $A$1, FALSE))</f>
        <v>0</v>
      </c>
      <c r="K28" s="1">
        <f>VLOOKUP($B28, '[1]Exp of DRI'!$B$2:$X$31, $A$1, FALSE)</f>
        <v>0</v>
      </c>
      <c r="L28" s="1">
        <f>VLOOKUP($B28, '[1]Imp of DRI'!$B$2:$X$31, $A$1, FALSE)</f>
        <v>0</v>
      </c>
      <c r="M28" s="1">
        <f>VLOOKUP($B28, '[1]Exp of scrap'!$B$2:$X$31, $A$1, FALSE)</f>
        <v>1583</v>
      </c>
      <c r="N28" s="1">
        <f>VLOOKUP($B28, '[1]Imp of scrap'!$B$2:$X$31, $A$1, FALSE)</f>
        <v>81</v>
      </c>
      <c r="O28" s="1">
        <f>VLOOKUP($B28, '[1]Pro of BOF steel'!$B$2:$X$31, $A$1, FALSE)</f>
        <v>3983</v>
      </c>
      <c r="P28" s="1">
        <f>VLOOKUP($B28, '[1]Pro of OHF steel'!$B$2:$X$31, $A$1, FALSE)</f>
        <v>0</v>
      </c>
      <c r="Q28" s="1">
        <f>VLOOKUP($B28, '[1]Pro of EAF steel'!$B$2:$X$31, $A$1, FALSE)</f>
        <v>1276</v>
      </c>
      <c r="R28" s="1">
        <f>VLOOKUP($B28, '[1]Exp of ingots and semis'!$B$2:$X$31, $A$1, FALSE)</f>
        <v>41</v>
      </c>
      <c r="S28" s="1">
        <f>VLOOKUP($B28, '[1]Imp of ingots and semis'!$B$2:$X$31, $A$1, FALSE)</f>
        <v>16</v>
      </c>
      <c r="T28" s="1">
        <f>VLOOKUP($B28, '[1]Pro of hr long'!$B$2:$X$31, $A$1, FALSE)+VLOOKUP($B28, '[1]Pro of seamless tubes'!$B$2:$X$31, $A$1, FALSE)</f>
        <v>1954</v>
      </c>
      <c r="U28" s="1">
        <f>VLOOKUP($B28, '[1]Exp of long'!$B$2:$X$31, $A$1, FALSE)</f>
        <v>119</v>
      </c>
      <c r="V28" s="1">
        <f>VLOOKUP($B28, '[1]Imp of long'!$B$2:$X$31, $A$1, FALSE)</f>
        <v>914</v>
      </c>
      <c r="W28" s="1">
        <f>VLOOKUP($B28, '[1]Pro of hr flat'!$B$2:$X$31, $A$1, FALSE)*parameters!$B$8</f>
        <v>2661.0768136557608</v>
      </c>
      <c r="X28" s="1">
        <f>VLOOKUP($B28, '[1]Exp of flat'!$B$2:$X$31, $A$1, FALSE)</f>
        <v>529</v>
      </c>
      <c r="Y28" s="1">
        <f>VLOOKUP($B28, '[1]Imp of flat'!$B$2:$X$31, $A$1, FALSE)</f>
        <v>634</v>
      </c>
      <c r="Z28" s="1">
        <f>VLOOKUP($B28, '[1]Indirect exp'!$B$2:$X$31, $A$1, FALSE)</f>
        <v>868</v>
      </c>
      <c r="AA28" s="1">
        <f>VLOOKUP($B28, '[1]Indirect imp'!$B$2:$X$31, $A$1, FALSE)</f>
        <v>5691</v>
      </c>
    </row>
    <row r="29" spans="1:27">
      <c r="A29">
        <v>29</v>
      </c>
      <c r="B29" t="s">
        <v>17</v>
      </c>
      <c r="C29" s="1">
        <f>VLOOKUP($B29, '[1]Pro of usable iron ore'!$B$2:$X$31, $A$1, FALSE)*(1-VLOOKUP($B29, '[1]Foundry share'!$B$2:$X$31, $A$1, FALSE))</f>
        <v>66456</v>
      </c>
      <c r="D29" s="1">
        <f>VLOOKUP($B29, '[1]Pro of iron ore'!$B$2:$X$31, $A$1, FALSE)*(1-VLOOKUP($B29, '[1]Foundry share'!$B$2:$X$31, $A$1, FALSE))</f>
        <v>43000</v>
      </c>
      <c r="E29" s="47">
        <f>VLOOKUP($B29, '[1]Iron content'!$B$2:$X$31, $A$1, FALSE)</f>
        <v>0.64704466112916814</v>
      </c>
      <c r="F29" s="1">
        <f>VLOOKUP($B29, '[1]Exp of usable iron ore'!$B$2:$X$31, $A$1, FALSE)*parameters!$B$12</f>
        <v>42059.55</v>
      </c>
      <c r="G29" s="1">
        <f>VLOOKUP($B29, '[1]Pro of pig iron'!$B$2:$X$31, $A$1, FALSE)*(1-VLOOKUP($B29, '[1]Foundry share'!$B$2:$X$31, $A$1, FALSE))</f>
        <v>4311</v>
      </c>
      <c r="H29" s="1">
        <f>VLOOKUP($B29, '[1]Exp of pig iron'!$B$2:$X$31, $A$1, FALSE)</f>
        <v>311</v>
      </c>
      <c r="I29" s="1">
        <f>VLOOKUP($B29, '[1]Imp of pig iron'!$B$2:$X$31, $A$1, FALSE)</f>
        <v>0</v>
      </c>
      <c r="J29" s="1">
        <f>VLOOKUP($B29, '[1]Pro of DRI'!$B$2:$X$31, $A$1, FALSE)*(1-VLOOKUP($B29, '[1]Foundry share'!$B$2:$X$31, $A$1, FALSE))</f>
        <v>702</v>
      </c>
      <c r="K29" s="1">
        <f>VLOOKUP($B29, '[1]Exp of DRI'!$B$2:$X$31, $A$1, FALSE)</f>
        <v>32</v>
      </c>
      <c r="L29" s="1">
        <f>VLOOKUP($B29, '[1]Imp of DRI'!$B$2:$X$31, $A$1, FALSE)</f>
        <v>0</v>
      </c>
      <c r="M29" s="1">
        <f>VLOOKUP($B29, '[1]Exp of scrap'!$B$2:$X$31, $A$1, FALSE)</f>
        <v>644</v>
      </c>
      <c r="N29" s="1">
        <f>VLOOKUP($B29, '[1]Imp of scrap'!$B$2:$X$31, $A$1, FALSE)</f>
        <v>66</v>
      </c>
      <c r="O29" s="1">
        <f>VLOOKUP($B29, '[1]Pro of BOF steel'!$B$2:$X$31, $A$1, FALSE)</f>
        <v>3820</v>
      </c>
      <c r="P29" s="1">
        <f>VLOOKUP($B29, '[1]Pro of OHF steel'!$B$2:$X$31, $A$1, FALSE)</f>
        <v>0</v>
      </c>
      <c r="Q29" s="1">
        <f>VLOOKUP($B29, '[1]Pro of EAF steel'!$B$2:$X$31, $A$1, FALSE)</f>
        <v>2322</v>
      </c>
      <c r="R29" s="1">
        <f>VLOOKUP($B29, '[1]Exp of ingots and semis'!$B$2:$X$31, $A$1, FALSE)</f>
        <v>138</v>
      </c>
      <c r="S29" s="1">
        <f>VLOOKUP($B29, '[1]Imp of ingots and semis'!$B$2:$X$31, $A$1, FALSE)</f>
        <v>17</v>
      </c>
      <c r="T29" s="1">
        <f>VLOOKUP($B29, '[1]Pro of hr long'!$B$2:$X$31, $A$1, FALSE)+VLOOKUP($B29, '[1]Pro of seamless tubes'!$B$2:$X$31, $A$1, FALSE)</f>
        <v>2200</v>
      </c>
      <c r="U29" s="1">
        <f>VLOOKUP($B29, '[1]Exp of long'!$B$2:$X$31, $A$1, FALSE)</f>
        <v>437</v>
      </c>
      <c r="V29" s="1">
        <f>VLOOKUP($B29, '[1]Imp of long'!$B$2:$X$31, $A$1, FALSE)</f>
        <v>330</v>
      </c>
      <c r="W29" s="1">
        <f>VLOOKUP($B29, '[1]Pro of hr flat'!$B$2:$X$31, $A$1, FALSE)*parameters!$B$8</f>
        <v>3157.5391180654337</v>
      </c>
      <c r="X29" s="1">
        <f>VLOOKUP($B29, '[1]Exp of flat'!$B$2:$X$31, $A$1, FALSE)</f>
        <v>1490</v>
      </c>
      <c r="Y29" s="1">
        <f>VLOOKUP($B29, '[1]Imp of flat'!$B$2:$X$31, $A$1, FALSE)</f>
        <v>912</v>
      </c>
      <c r="Z29" s="1">
        <f>VLOOKUP($B29, '[1]Indirect exp'!$B$2:$X$31, $A$1, FALSE)</f>
        <v>1694</v>
      </c>
      <c r="AA29" s="1">
        <f>VLOOKUP($B29, '[1]Indirect imp'!$B$2:$X$31, $A$1, FALSE)</f>
        <v>1522</v>
      </c>
    </row>
    <row r="30" spans="1:27">
      <c r="A30">
        <v>30</v>
      </c>
      <c r="B30" t="s">
        <v>25</v>
      </c>
      <c r="C30" s="1">
        <f>VLOOKUP($B30, '[1]Pro of usable iron ore'!$B$2:$X$31, $A$1, FALSE)*(1-VLOOKUP($B30, '[1]Foundry share'!$B$2:$X$31, $A$1, FALSE))</f>
        <v>1914</v>
      </c>
      <c r="D30" s="1">
        <f>VLOOKUP($B30, '[1]Pro of iron ore'!$B$2:$X$31, $A$1, FALSE)*(1-VLOOKUP($B30, '[1]Foundry share'!$B$2:$X$31, $A$1, FALSE))</f>
        <v>1150</v>
      </c>
      <c r="E30" s="47">
        <f>VLOOKUP($B30, '[1]Iron content'!$B$2:$X$31, $A$1, FALSE)</f>
        <v>0.60083594566353182</v>
      </c>
      <c r="F30" s="1">
        <f>VLOOKUP($B30, '[1]Exp of usable iron ore'!$B$2:$X$31, $A$1, FALSE)*parameters!$B$12</f>
        <v>14549.6</v>
      </c>
      <c r="G30" s="1">
        <f>VLOOKUP($B30, '[1]Pro of pig iron'!$B$2:$X$31, $A$1, FALSE)*(1-VLOOKUP($B30, '[1]Foundry share'!$B$2:$X$31, $A$1, FALSE))</f>
        <v>522</v>
      </c>
      <c r="H30" s="1">
        <f>VLOOKUP($B30, '[1]Exp of pig iron'!$B$2:$X$31, $A$1, FALSE)</f>
        <v>0</v>
      </c>
      <c r="I30" s="1">
        <f>VLOOKUP($B30, '[1]Imp of pig iron'!$B$2:$X$31, $A$1, FALSE)</f>
        <v>36</v>
      </c>
      <c r="J30" s="1">
        <f>VLOOKUP($B30, '[1]Pro of DRI'!$B$2:$X$31, $A$1, FALSE)*(1-VLOOKUP($B30, '[1]Foundry share'!$B$2:$X$31, $A$1, FALSE))</f>
        <v>656</v>
      </c>
      <c r="K30" s="1">
        <f>VLOOKUP($B30, '[1]Exp of DRI'!$B$2:$X$31, $A$1, FALSE)</f>
        <v>522</v>
      </c>
      <c r="L30" s="1">
        <f>VLOOKUP($B30, '[1]Imp of DRI'!$B$2:$X$31, $A$1, FALSE)</f>
        <v>16</v>
      </c>
      <c r="M30" s="1">
        <f>VLOOKUP($B30, '[1]Exp of scrap'!$B$2:$X$31, $A$1, FALSE)</f>
        <v>151</v>
      </c>
      <c r="N30" s="1">
        <f>VLOOKUP($B30, '[1]Imp of scrap'!$B$2:$X$31, $A$1, FALSE)</f>
        <v>316</v>
      </c>
      <c r="O30" s="1">
        <f>VLOOKUP($B30, '[1]Pro of BOF steel'!$B$2:$X$31, $A$1, FALSE)</f>
        <v>545</v>
      </c>
      <c r="P30" s="1">
        <f>VLOOKUP($B30, '[1]Pro of OHF steel'!$B$2:$X$31, $A$1, FALSE)</f>
        <v>0</v>
      </c>
      <c r="Q30" s="1">
        <f>VLOOKUP($B30, '[1]Pro of EAF steel'!$B$2:$X$31, $A$1, FALSE)</f>
        <v>2219</v>
      </c>
      <c r="R30" s="1">
        <f>VLOOKUP($B30, '[1]Exp of ingots and semis'!$B$2:$X$31, $A$1, FALSE)</f>
        <v>105</v>
      </c>
      <c r="S30" s="1">
        <f>VLOOKUP($B30, '[1]Imp of ingots and semis'!$B$2:$X$31, $A$1, FALSE)</f>
        <v>223</v>
      </c>
      <c r="T30" s="1">
        <f>VLOOKUP($B30, '[1]Pro of hr long'!$B$2:$X$31, $A$1, FALSE)+VLOOKUP($B30, '[1]Pro of seamless tubes'!$B$2:$X$31, $A$1, FALSE)</f>
        <v>3484</v>
      </c>
      <c r="U30" s="1">
        <f>VLOOKUP($B30, '[1]Exp of long'!$B$2:$X$31, $A$1, FALSE)</f>
        <v>426</v>
      </c>
      <c r="V30" s="1">
        <f>VLOOKUP($B30, '[1]Imp of long'!$B$2:$X$31, $A$1, FALSE)</f>
        <v>3791</v>
      </c>
      <c r="W30" s="1">
        <f>VLOOKUP($B30, '[1]Pro of hr flat'!$B$2:$X$31, $A$1, FALSE)*parameters!$B$8</f>
        <v>288.55049786628734</v>
      </c>
      <c r="X30" s="1">
        <f>VLOOKUP($B30, '[1]Exp of flat'!$B$2:$X$31, $A$1, FALSE)</f>
        <v>596</v>
      </c>
      <c r="Y30" s="1">
        <f>VLOOKUP($B30, '[1]Imp of flat'!$B$2:$X$31, $A$1, FALSE)</f>
        <v>4371</v>
      </c>
      <c r="Z30" s="1">
        <f>VLOOKUP($B30, '[1]Indirect exp'!$B$2:$X$31, $A$1, FALSE)</f>
        <v>1996</v>
      </c>
      <c r="AA30" s="1">
        <f>VLOOKUP($B30, '[1]Indirect imp'!$B$2:$X$31, $A$1, FALSE)</f>
        <v>2710</v>
      </c>
    </row>
    <row r="31" spans="1:27">
      <c r="A31">
        <v>31</v>
      </c>
      <c r="B31" t="s">
        <v>27</v>
      </c>
      <c r="C31" s="1">
        <f>VLOOKUP($B31, '[1]Pro of usable iron ore'!$B$2:$X$31, $A$1, FALSE)*(1-VLOOKUP($B31, '[1]Foundry share'!$B$2:$X$31, $A$1, FALSE))</f>
        <v>0</v>
      </c>
      <c r="D31" s="1">
        <f>VLOOKUP($B31, '[1]Pro of iron ore'!$B$2:$X$31, $A$1, FALSE)*(1-VLOOKUP($B31, '[1]Foundry share'!$B$2:$X$31, $A$1, FALSE))</f>
        <v>0</v>
      </c>
      <c r="E31" s="47">
        <f>VLOOKUP($B31, '[1]Iron content'!$B$2:$X$31, $A$1, FALSE)</f>
        <v>0</v>
      </c>
      <c r="F31" s="1">
        <f>VLOOKUP($B31, '[1]Exp of usable iron ore'!$B$2:$X$31, $A$1, FALSE)*parameters!$B$12</f>
        <v>0</v>
      </c>
      <c r="G31" s="1">
        <f>VLOOKUP($B31, '[1]Pro of pig iron'!$B$2:$X$31, $A$1, FALSE)*(1-VLOOKUP($B31, '[1]Foundry share'!$B$2:$X$31, $A$1, FALSE))</f>
        <v>0</v>
      </c>
      <c r="H31" s="1">
        <f>VLOOKUP($B31, '[1]Exp of pig iron'!$B$2:$X$31, $A$1, FALSE)</f>
        <v>2</v>
      </c>
      <c r="I31" s="1">
        <f>VLOOKUP($B31, '[1]Imp of pig iron'!$B$2:$X$31, $A$1, FALSE)</f>
        <v>462</v>
      </c>
      <c r="J31" s="1">
        <f>VLOOKUP($B31, '[1]Pro of DRI'!$B$2:$X$31, $A$1, FALSE)*(1-VLOOKUP($B31, '[1]Foundry share'!$B$2:$X$31, $A$1, FALSE))</f>
        <v>0</v>
      </c>
      <c r="K31" s="1">
        <f>VLOOKUP($B31, '[1]Exp of DRI'!$B$2:$X$31, $A$1, FALSE)</f>
        <v>0</v>
      </c>
      <c r="L31" s="1">
        <f>VLOOKUP($B31, '[1]Imp of DRI'!$B$2:$X$31, $A$1, FALSE)</f>
        <v>0</v>
      </c>
      <c r="M31" s="1">
        <f>VLOOKUP($B31, '[1]Exp of scrap'!$B$2:$X$31, $A$1, FALSE)</f>
        <v>431</v>
      </c>
      <c r="N31" s="1">
        <f>VLOOKUP($B31, '[1]Imp of scrap'!$B$2:$X$31, $A$1, FALSE)</f>
        <v>953</v>
      </c>
      <c r="O31" s="1">
        <f>VLOOKUP($B31, '[1]Pro of BOF steel'!$B$2:$X$31, $A$1, FALSE)</f>
        <v>0</v>
      </c>
      <c r="P31" s="1">
        <f>VLOOKUP($B31, '[1]Pro of OHF steel'!$B$2:$X$31, $A$1, FALSE)</f>
        <v>0</v>
      </c>
      <c r="Q31" s="1">
        <f>VLOOKUP($B31, '[1]Pro of EAF steel'!$B$2:$X$31, $A$1, FALSE)</f>
        <v>5400</v>
      </c>
      <c r="R31" s="1">
        <f>VLOOKUP($B31, '[1]Exp of ingots and semis'!$B$2:$X$31, $A$1, FALSE)</f>
        <v>118</v>
      </c>
      <c r="S31" s="1">
        <f>VLOOKUP($B31, '[1]Imp of ingots and semis'!$B$2:$X$31, $A$1, FALSE)</f>
        <v>4940</v>
      </c>
      <c r="T31" s="1">
        <f>VLOOKUP($B31, '[1]Pro of hr long'!$B$2:$X$31, $A$1, FALSE)+VLOOKUP($B31, '[1]Pro of seamless tubes'!$B$2:$X$31, $A$1, FALSE)</f>
        <v>6593</v>
      </c>
      <c r="U31" s="1">
        <f>VLOOKUP($B31, '[1]Exp of long'!$B$2:$X$31, $A$1, FALSE)</f>
        <v>771</v>
      </c>
      <c r="V31" s="1">
        <f>VLOOKUP($B31, '[1]Imp of long'!$B$2:$X$31, $A$1, FALSE)</f>
        <v>2899</v>
      </c>
      <c r="W31" s="1">
        <f>VLOOKUP($B31, '[1]Pro of hr flat'!$B$2:$X$31, $A$1, FALSE)*parameters!$B$8</f>
        <v>2865.1024182076812</v>
      </c>
      <c r="X31" s="1">
        <f>VLOOKUP($B31, '[1]Exp of flat'!$B$2:$X$31, $A$1, FALSE)</f>
        <v>297</v>
      </c>
      <c r="Y31" s="1">
        <f>VLOOKUP($B31, '[1]Imp of flat'!$B$2:$X$31, $A$1, FALSE)</f>
        <v>8970</v>
      </c>
      <c r="Z31" s="1">
        <f>VLOOKUP($B31, '[1]Indirect exp'!$B$2:$X$31, $A$1, FALSE)</f>
        <v>5480</v>
      </c>
      <c r="AA31" s="1">
        <f>VLOOKUP($B31, '[1]Indirect imp'!$B$2:$X$31, $A$1, FALSE)</f>
        <v>3367</v>
      </c>
    </row>
    <row r="32" spans="1:27">
      <c r="A32">
        <v>32</v>
      </c>
      <c r="B32" t="s">
        <v>7</v>
      </c>
      <c r="C32" s="1">
        <f>VLOOKUP($B32, '[1]Pro of usable iron ore'!$B$2:$X$31, $A$1, FALSE)*(1-VLOOKUP($B32, '[1]Foundry share'!$B$2:$X$31, $A$1, FALSE))</f>
        <v>26900</v>
      </c>
      <c r="D32" s="1">
        <f>VLOOKUP($B32, '[1]Pro of iron ore'!$B$2:$X$31, $A$1, FALSE)*(1-VLOOKUP($B32, '[1]Foundry share'!$B$2:$X$31, $A$1, FALSE))</f>
        <v>16700</v>
      </c>
      <c r="E32" s="47">
        <f>VLOOKUP($B32, '[1]Iron content'!$B$2:$X$31, $A$1, FALSE)</f>
        <v>0.620817843866171</v>
      </c>
      <c r="F32" s="1">
        <f>VLOOKUP($B32, '[1]Exp of usable iron ore'!$B$2:$X$31, $A$1, FALSE)*parameters!$B$12</f>
        <v>14769.95</v>
      </c>
      <c r="G32" s="1">
        <f>VLOOKUP($B32, '[1]Pro of pig iron'!$B$2:$X$31, $A$1, FALSE)*(1-VLOOKUP($B32, '[1]Foundry share'!$B$2:$X$31, $A$1, FALSE))</f>
        <v>3079</v>
      </c>
      <c r="H32" s="1">
        <f>VLOOKUP($B32, '[1]Exp of pig iron'!$B$2:$X$31, $A$1, FALSE)</f>
        <v>90</v>
      </c>
      <c r="I32" s="1">
        <f>VLOOKUP($B32, '[1]Imp of pig iron'!$B$2:$X$31, $A$1, FALSE)</f>
        <v>54</v>
      </c>
      <c r="J32" s="1">
        <f>VLOOKUP($B32, '[1]Pro of DRI'!$B$2:$X$31, $A$1, FALSE)*(1-VLOOKUP($B32, '[1]Foundry share'!$B$2:$X$31, $A$1, FALSE))</f>
        <v>102</v>
      </c>
      <c r="K32" s="1">
        <f>VLOOKUP($B32, '[1]Exp of DRI'!$B$2:$X$31, $A$1, FALSE)</f>
        <v>3</v>
      </c>
      <c r="L32" s="1">
        <f>VLOOKUP($B32, '[1]Imp of DRI'!$B$2:$X$31, $A$1, FALSE)</f>
        <v>30</v>
      </c>
      <c r="M32" s="1">
        <f>VLOOKUP($B32, '[1]Exp of scrap'!$B$2:$X$31, $A$1, FALSE)</f>
        <v>1389</v>
      </c>
      <c r="N32" s="1">
        <f>VLOOKUP($B32, '[1]Imp of scrap'!$B$2:$X$31, $A$1, FALSE)</f>
        <v>275</v>
      </c>
      <c r="O32" s="1">
        <f>VLOOKUP($B32, '[1]Pro of BOF steel'!$B$2:$X$31, $A$1, FALSE)</f>
        <v>3111</v>
      </c>
      <c r="P32" s="1">
        <f>VLOOKUP($B32, '[1]Pro of OHF steel'!$B$2:$X$31, $A$1, FALSE)</f>
        <v>0</v>
      </c>
      <c r="Q32" s="1">
        <f>VLOOKUP($B32, '[1]Pro of EAF steel'!$B$2:$X$31, $A$1, FALSE)</f>
        <v>1706</v>
      </c>
      <c r="R32" s="1">
        <f>VLOOKUP($B32, '[1]Exp of ingots and semis'!$B$2:$X$31, $A$1, FALSE)</f>
        <v>187</v>
      </c>
      <c r="S32" s="1">
        <f>VLOOKUP($B32, '[1]Imp of ingots and semis'!$B$2:$X$31, $A$1, FALSE)</f>
        <v>205</v>
      </c>
      <c r="T32" s="1">
        <f>VLOOKUP($B32, '[1]Pro of hr long'!$B$2:$X$31, $A$1, FALSE)+VLOOKUP($B32, '[1]Pro of seamless tubes'!$B$2:$X$31, $A$1, FALSE)</f>
        <v>885</v>
      </c>
      <c r="U32" s="1">
        <f>VLOOKUP($B32, '[1]Exp of long'!$B$2:$X$31, $A$1, FALSE)</f>
        <v>499</v>
      </c>
      <c r="V32" s="1">
        <f>VLOOKUP($B32, '[1]Imp of long'!$B$2:$X$31, $A$1, FALSE)</f>
        <v>909</v>
      </c>
      <c r="W32" s="1">
        <f>VLOOKUP($B32, '[1]Pro of hr flat'!$B$2:$X$31, $A$1, FALSE)*parameters!$B$8</f>
        <v>3142.9658605974396</v>
      </c>
      <c r="X32" s="1">
        <f>VLOOKUP($B32, '[1]Exp of flat'!$B$2:$X$31, $A$1, FALSE)</f>
        <v>2849</v>
      </c>
      <c r="Y32" s="1">
        <f>VLOOKUP($B32, '[1]Imp of flat'!$B$2:$X$31, $A$1, FALSE)</f>
        <v>1957</v>
      </c>
      <c r="Z32" s="1">
        <f>VLOOKUP($B32, '[1]Indirect exp'!$B$2:$X$31, $A$1, FALSE)</f>
        <v>3010</v>
      </c>
      <c r="AA32" s="1">
        <f>VLOOKUP($B32, '[1]Indirect imp'!$B$2:$X$31, $A$1, FALSE)</f>
        <v>3568</v>
      </c>
    </row>
    <row r="33" spans="1:27">
      <c r="A33">
        <v>33</v>
      </c>
      <c r="B33" t="s">
        <v>109</v>
      </c>
      <c r="C33" s="1">
        <f>VLOOKUP($B33, '[1]Pro of usable iron ore'!$B$2:$X$32, $A$1, FALSE)*(1-VLOOKUP($B33, '[1]Foundry share'!$B$2:$X$32, $A$1, FALSE))</f>
        <v>0</v>
      </c>
      <c r="D33" s="1">
        <f>VLOOKUP($B33, '[1]Pro of iron ore'!$B$2:$X$32, $A$1, FALSE)*(1-VLOOKUP($B33, '[1]Foundry share'!$B$2:$X$32, $A$1, FALSE))</f>
        <v>0</v>
      </c>
      <c r="E33" s="47">
        <f>VLOOKUP($B33, '[1]Iron content'!$B$2:$X$32, $A$1, FALSE)</f>
        <v>0</v>
      </c>
      <c r="F33" s="1">
        <f>VLOOKUP($B33, '[1]Exp of usable iron ore'!$B$2:$X$32, $A$1, FALSE)*parameters!$B$12</f>
        <v>0</v>
      </c>
      <c r="G33" s="1">
        <f>VLOOKUP($B33, '[1]Pro of pig iron'!$B$2:$X$32, $A$1, FALSE)*(1-VLOOKUP($B33, '[1]Foundry share'!$B$2:$X$32, $A$1, FALSE))</f>
        <v>0</v>
      </c>
      <c r="H33" s="1">
        <f>VLOOKUP($B33, '[1]Exp of pig iron'!$B$2:$X$32, $A$1, FALSE)</f>
        <v>0</v>
      </c>
      <c r="I33" s="1">
        <f>VLOOKUP($B33, '[1]Imp of pig iron'!$B$2:$X$32, $A$1, FALSE)</f>
        <v>0</v>
      </c>
      <c r="J33" s="1">
        <f>VLOOKUP($B33, '[1]Pro of DRI'!$B$2:$X$32, $A$1, FALSE)*(1-VLOOKUP($B33, '[1]Foundry share'!$B$2:$X$32, $A$1, FALSE))</f>
        <v>0</v>
      </c>
      <c r="K33" s="1">
        <f>VLOOKUP($B33, '[1]Exp of DRI'!$B$2:$X$32, $A$1, FALSE)</f>
        <v>0</v>
      </c>
      <c r="L33" s="1">
        <f>VLOOKUP($B33, '[1]Imp of DRI'!$B$2:$X$32, $A$1, FALSE)</f>
        <v>0</v>
      </c>
      <c r="M33" s="1">
        <f>VLOOKUP($B33, '[1]Exp of scrap'!$B$2:$X$32, $A$1, FALSE)</f>
        <v>0</v>
      </c>
      <c r="N33" s="1">
        <f>VLOOKUP($B33, '[1]Imp of scrap'!$B$2:$X$32, $A$1, FALSE)</f>
        <v>0</v>
      </c>
      <c r="O33" s="1">
        <f>VLOOKUP($B33, '[1]Pro of BOF steel'!$B$2:$X$32, $A$1, FALSE)</f>
        <v>0</v>
      </c>
      <c r="P33" s="1">
        <f>VLOOKUP($B33, '[1]Pro of OHF steel'!$B$2:$X$32, $A$1, FALSE)</f>
        <v>0</v>
      </c>
      <c r="Q33" s="1">
        <f>VLOOKUP($B33, '[1]Pro of EAF steel'!$B$2:$X$32, $A$1, FALSE)</f>
        <v>0</v>
      </c>
      <c r="R33" s="1">
        <f>VLOOKUP($B33, '[1]Exp of ingots and semis'!$B$2:$X$32, $A$1, FALSE)</f>
        <v>0</v>
      </c>
      <c r="S33" s="1">
        <f>VLOOKUP($B33, '[1]Imp of ingots and semis'!$B$2:$X$32, $A$1, FALSE)</f>
        <v>0</v>
      </c>
      <c r="T33" s="1">
        <f>VLOOKUP($B33, '[1]Pro of hr long'!$B$2:$X$32, $A$1, FALSE)+VLOOKUP($B33, '[1]Pro of seamless tubes'!$B$2:$X$32, $A$1, FALSE)</f>
        <v>0</v>
      </c>
      <c r="U33" s="1">
        <f>VLOOKUP($B33, '[1]Exp of long'!$B$2:$X$32, $A$1, FALSE)</f>
        <v>0</v>
      </c>
      <c r="V33" s="1">
        <f>VLOOKUP($B33, '[1]Imp of long'!$B$2:$X$32, $A$1, FALSE)</f>
        <v>0</v>
      </c>
      <c r="W33" s="1">
        <f>VLOOKUP($B33, '[1]Pro of hr flat'!$B$2:$X$32, $A$1, FALSE)*parameters!$B$8</f>
        <v>0</v>
      </c>
      <c r="X33" s="1">
        <f>VLOOKUP($B33, '[1]Exp of flat'!$B$2:$X$32, $A$1, FALSE)</f>
        <v>0</v>
      </c>
      <c r="Y33" s="1">
        <f>VLOOKUP($B33, '[1]Imp of flat'!$B$2:$X$32, $A$1, FALSE)</f>
        <v>0</v>
      </c>
      <c r="Z33" s="1">
        <f>VLOOKUP($B33, '[1]Indirect exp'!$B$2:$X$32, $A$1, FALSE)</f>
        <v>0</v>
      </c>
      <c r="AA33" s="1">
        <f>VLOOKUP($B33, '[1]Indirect imp'!$B$2:$X$32, $A$1, FALSE)</f>
        <v>0</v>
      </c>
    </row>
    <row r="35" spans="1:27">
      <c r="G35" s="4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20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656387.3701902281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656387.3701902281</v>
      </c>
      <c r="M2" s="17"/>
      <c r="N2" s="17">
        <f ca="1">Q2-(L2+O2+P2)</f>
        <v>0</v>
      </c>
      <c r="O2" s="11" cm="1">
        <f t="array" aca="1" ref="O2" ca="1">INDIRECT("'data'!$F$" &amp; $A$1)</f>
        <v>425.75</v>
      </c>
      <c r="P2" s="13">
        <f ca="1">IF(-(L2-Q2+O2)&lt;0, -(L2-Q2+O2), 0)</f>
        <v>-432612.25663130055</v>
      </c>
      <c r="Q2" s="17" cm="1">
        <f t="array" aca="1" ref="Q2" ca="1">INDIRECT("'data'!$D$" &amp; $A$1)</f>
        <v>224200.86355892758</v>
      </c>
      <c r="R2" s="17">
        <f ca="1">SUM(L2:P2)</f>
        <v>224200.86355892755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648191.64179104485</v>
      </c>
      <c r="G3" s="14">
        <f ca="1">Q3-O3-P3-F3</f>
        <v>4114.3529669848504</v>
      </c>
      <c r="H3" s="14"/>
      <c r="I3" s="14"/>
      <c r="J3" s="14"/>
      <c r="K3" s="13"/>
      <c r="L3" s="16">
        <f t="shared" ca="1" si="0"/>
        <v>652305.9947580297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125.68499999999999</v>
      </c>
      <c r="P3" s="13" cm="1">
        <f t="array" aca="1" ref="P3" ca="1">-INDIRECT("'data'!$I$" &amp; $A$1)*parameters!$B$13</f>
        <v>-179.54999999999998</v>
      </c>
      <c r="Q3" s="16" cm="1">
        <f t="array" aca="1" ref="Q3" ca="1">INDIRECT("'data'!$G$" &amp; $A$1)*parameters!$B$13</f>
        <v>652252.12975802971</v>
      </c>
      <c r="R3" s="16">
        <f t="shared" ref="R3:R10" ca="1" si="2">SUM(L3:P3)</f>
        <v>652252.12975802971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60.72</v>
      </c>
      <c r="H4" s="14"/>
      <c r="I4" s="14"/>
      <c r="J4" s="14"/>
      <c r="K4" s="13"/>
      <c r="L4" s="16">
        <f t="shared" ca="1" si="0"/>
        <v>60.72</v>
      </c>
      <c r="M4" s="16"/>
      <c r="N4" s="16">
        <f t="shared" ca="1" si="1"/>
        <v>0</v>
      </c>
      <c r="O4" s="11" cm="1">
        <f t="array" aca="1" ref="O4" ca="1">INDIRECT("'data'!$K$" &amp; $A$1)*parameters!$B$14</f>
        <v>0.92</v>
      </c>
      <c r="P4" s="13" cm="1">
        <f t="array" aca="1" ref="P4" ca="1">-INDIRECT("'data'!$L$" &amp; $A$1)*parameters!$B$14</f>
        <v>-61.64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Q6/parameters!$B$5*18%</f>
        <v>142285.97014925373</v>
      </c>
      <c r="G5" s="14">
        <f ca="1">Q7/parameters!$B$7-(G3+G4)</f>
        <v>47976.901954645247</v>
      </c>
      <c r="H5" s="14"/>
      <c r="I5" s="14"/>
      <c r="J5" s="14"/>
      <c r="K5" s="13"/>
      <c r="L5" s="16">
        <f t="shared" ca="1" si="0"/>
        <v>190262.87210389896</v>
      </c>
      <c r="M5" s="16"/>
      <c r="N5" s="16"/>
      <c r="O5" s="11" cm="1">
        <f t="array" aca="1" ref="O5" ca="1">INDIRECT("'data'!$M$" &amp; $A$1)*parameters!$B$15</f>
        <v>0.98</v>
      </c>
      <c r="P5" s="13" cm="1">
        <f t="array" aca="1" ref="P5" ca="1">-INDIRECT("'data'!$N$" &amp; $A$1)*parameters!$B$15</f>
        <v>-2118.7599999999998</v>
      </c>
      <c r="Q5" s="16">
        <f ca="1">SUM(L5:P5)</f>
        <v>188145.09210389896</v>
      </c>
      <c r="R5" s="16">
        <f t="shared" ca="1" si="2"/>
        <v>188145.09210389896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741468</v>
      </c>
      <c r="I6" s="14"/>
      <c r="J6" s="14"/>
      <c r="K6" s="13"/>
      <c r="L6" s="16">
        <f t="shared" ca="1" si="0"/>
        <v>741468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741468</v>
      </c>
      <c r="R6" s="16">
        <f t="shared" ca="1" si="2"/>
        <v>741468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49909.440000000002</v>
      </c>
      <c r="I7" s="14"/>
      <c r="J7" s="14"/>
      <c r="K7" s="13"/>
      <c r="L7" s="16">
        <f t="shared" ca="1" si="0"/>
        <v>49909.440000000002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49909.440000000002</v>
      </c>
      <c r="R7" s="16">
        <f t="shared" ca="1" si="2"/>
        <v>49909.440000000002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476616.26455519506</v>
      </c>
      <c r="J8" s="14">
        <f ca="1">Q10/J18</f>
        <v>315030.67544480495</v>
      </c>
      <c r="K8" s="13"/>
      <c r="L8" s="16">
        <f t="shared" ca="1" si="0"/>
        <v>791646.94</v>
      </c>
      <c r="M8" s="16"/>
      <c r="N8" s="16">
        <f t="shared" ca="1" si="3"/>
        <v>0</v>
      </c>
      <c r="O8" s="11" cm="1">
        <f t="array" aca="1" ref="O8" ca="1">INDIRECT("'data'!$R$" &amp; $A$1)*parameters!$B$15</f>
        <v>12.74</v>
      </c>
      <c r="P8" s="13" cm="1">
        <f t="array" aca="1" ref="P8" ca="1">-INDIRECT("'data'!$S$" &amp; $A$1)*parameters!$B$15</f>
        <v>-282.24</v>
      </c>
      <c r="Q8" s="16">
        <f ca="1">SUM(Q6:Q7)</f>
        <v>791377.44</v>
      </c>
      <c r="R8" s="16">
        <f t="shared" ca="1" si="2"/>
        <v>791377.44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428237.46</v>
      </c>
      <c r="L9" s="16">
        <f t="shared" ca="1" si="0"/>
        <v>428237.46</v>
      </c>
      <c r="M9" s="16"/>
      <c r="N9" s="16">
        <f t="shared" ca="1" si="3"/>
        <v>0</v>
      </c>
      <c r="O9" s="11" cm="1">
        <f t="array" aca="1" ref="O9" ca="1">INDIRECT("'data'!$U$" &amp; $A$1)*parameters!$B$15</f>
        <v>48492.36</v>
      </c>
      <c r="P9" s="13" cm="1">
        <f t="array" aca="1" ref="P9" ca="1">-INDIRECT("'data'!$V$" &amp; $A$1)*parameters!$B$15</f>
        <v>-1665.02</v>
      </c>
      <c r="Q9" s="16" cm="1">
        <f t="array" aca="1" ref="Q9" ca="1">INDIRECT("'data'!$T$" &amp; $A$1)*parameters!$B$15</f>
        <v>475064.8</v>
      </c>
      <c r="R9" s="16">
        <f t="shared" ca="1" si="2"/>
        <v>475064.8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277700.11863442388</v>
      </c>
      <c r="L10" s="16">
        <f t="shared" ca="1" si="0"/>
        <v>277700.11863442388</v>
      </c>
      <c r="M10" s="16"/>
      <c r="N10" s="16">
        <f t="shared" ca="1" si="3"/>
        <v>0</v>
      </c>
      <c r="O10" s="11" cm="1">
        <f t="array" aca="1" ref="O10" ca="1">INDIRECT("'data'!$X$" &amp; $A$1)*parameters!$B$15</f>
        <v>47164.46</v>
      </c>
      <c r="P10" s="13" cm="1">
        <f t="array" aca="1" ref="P10" ca="1">-INDIRECT("'data'!$Y$" &amp; $A$1)*parameters!$B$15</f>
        <v>-10859.38</v>
      </c>
      <c r="Q10" s="16" cm="1">
        <f t="array" aca="1" ref="Q10" ca="1">INDIRECT("'data'!$W$" &amp; $A$1)*parameters!$B$15</f>
        <v>314005.1986344239</v>
      </c>
      <c r="R10" s="16">
        <f t="shared" ca="1" si="2"/>
        <v>314005.1986344239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582100.79442560452</v>
      </c>
      <c r="N11" s="19"/>
      <c r="O11" s="21" cm="1">
        <f t="array" aca="1" ref="O11" ca="1">INDIRECT("'data'!$Z$" &amp; $A$1)*parameters!$B$15</f>
        <v>69631.94</v>
      </c>
      <c r="P11" s="27" cm="1">
        <f t="array" aca="1" ref="P11" ca="1">-INDIRECT("'data'!$AA$" &amp; $A$1)*parameters!$B$15</f>
        <v>-10367.42</v>
      </c>
      <c r="Q11" s="16">
        <f ca="1">K9*parameters!$B$10+K10*parameters!$B$11</f>
        <v>641365.31442560453</v>
      </c>
      <c r="R11" s="16">
        <f t="shared" ref="R11:R17" ca="1" si="4">SUM(L11:P11)</f>
        <v>641365.31442560453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-4135.2404321983922</v>
      </c>
      <c r="D12" s="9">
        <f ca="1">-(D17-Q4)</f>
        <v>0</v>
      </c>
      <c r="E12" s="9">
        <f ca="1">-(E17-Q5)</f>
        <v>-23253.887788122345</v>
      </c>
      <c r="F12" s="9">
        <f ca="1">-(F17-Q6)</f>
        <v>-49009.611940298579</v>
      </c>
      <c r="G12" s="9">
        <f ca="1">-(G17-Q7)</f>
        <v>-2242.5349216300965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-78641.275082249413</v>
      </c>
      <c r="M12" s="17"/>
      <c r="N12" s="17"/>
      <c r="O12" s="10"/>
      <c r="P12" s="12"/>
      <c r="Q12" s="9">
        <f t="shared" ref="Q12:Q17" ca="1" si="6">SUM(L12:P12)</f>
        <v>-78641.275082249413</v>
      </c>
      <c r="R12" s="17">
        <f t="shared" ca="1" si="4"/>
        <v>-78641.275082249413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-1551.4645551950671</v>
      </c>
      <c r="J13" s="14">
        <f ca="1">-(J17-Q10)</f>
        <v>-1025.4768103810493</v>
      </c>
      <c r="K13" s="13">
        <f ca="1">-(K17-Q11)</f>
        <v>-64572.264208819368</v>
      </c>
      <c r="L13" s="14">
        <f t="shared" ca="1" si="5"/>
        <v>-67149.205574395484</v>
      </c>
      <c r="M13" s="16">
        <f ca="1">-E15</f>
        <v>-144249.77431762582</v>
      </c>
      <c r="N13" s="16"/>
      <c r="O13" s="11"/>
      <c r="P13" s="13"/>
      <c r="Q13" s="14">
        <f t="shared" ca="1" si="6"/>
        <v>-211398.97989202131</v>
      </c>
      <c r="R13" s="16">
        <f t="shared" ca="1" si="4"/>
        <v>-211398.97989202131</v>
      </c>
    </row>
    <row r="14" spans="1:20">
      <c r="A14" s="18" t="s">
        <v>78</v>
      </c>
      <c r="B14" s="11"/>
      <c r="C14" s="14"/>
      <c r="D14" s="14"/>
      <c r="E14" s="14">
        <f ca="1">-(I13+J13)-K13</f>
        <v>67149.205574395484</v>
      </c>
      <c r="F14" s="14"/>
      <c r="G14" s="14"/>
      <c r="H14" s="14"/>
      <c r="I14" s="14"/>
      <c r="J14" s="14"/>
      <c r="K14" s="13"/>
      <c r="L14" s="14">
        <f t="shared" ca="1" si="5"/>
        <v>67149.205574395484</v>
      </c>
      <c r="M14" s="16"/>
      <c r="N14" s="16"/>
      <c r="O14" s="11"/>
      <c r="P14" s="13"/>
      <c r="Q14" s="14">
        <f t="shared" ca="1" si="6"/>
        <v>67149.205574395484</v>
      </c>
      <c r="R14" s="16">
        <f t="shared" ca="1" si="4"/>
        <v>67149.205574395484</v>
      </c>
    </row>
    <row r="15" spans="1:20">
      <c r="A15" s="18" t="s">
        <v>79</v>
      </c>
      <c r="B15" s="11"/>
      <c r="C15" s="14"/>
      <c r="D15" s="14"/>
      <c r="E15" s="14">
        <f ca="1">E17-E14</f>
        <v>144249.77431762582</v>
      </c>
      <c r="F15" s="14"/>
      <c r="G15" s="14"/>
      <c r="H15" s="14"/>
      <c r="I15" s="14"/>
      <c r="J15" s="14"/>
      <c r="K15" s="13"/>
      <c r="L15" s="14">
        <f t="shared" ca="1" si="5"/>
        <v>144249.77431762582</v>
      </c>
      <c r="M15" s="16"/>
      <c r="N15" s="16"/>
      <c r="O15" s="11"/>
      <c r="P15" s="13"/>
      <c r="Q15" s="14">
        <f t="shared" ca="1" si="6"/>
        <v>144249.77431762582</v>
      </c>
      <c r="R15" s="16">
        <f t="shared" ca="1" si="4"/>
        <v>144249.77431762582</v>
      </c>
    </row>
    <row r="16" spans="1:20">
      <c r="A16" s="30" t="s">
        <v>89</v>
      </c>
      <c r="B16" s="21">
        <f ca="1">Q2</f>
        <v>224200.86355892758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224200.86355892758</v>
      </c>
      <c r="M16" s="19"/>
      <c r="N16" s="19"/>
      <c r="O16" s="21"/>
      <c r="P16" s="27"/>
      <c r="Q16" s="22">
        <f t="shared" ca="1" si="6"/>
        <v>224200.86355892758</v>
      </c>
      <c r="R16" s="19">
        <f t="shared" ca="1" si="4"/>
        <v>224200.86355892758</v>
      </c>
    </row>
    <row r="17" spans="1:18">
      <c r="A17" s="29" t="s">
        <v>88</v>
      </c>
      <c r="B17" s="9">
        <f ca="1">B16</f>
        <v>224200.86355892758</v>
      </c>
      <c r="C17" s="9">
        <f ca="1">SUM(C$2:C$11)</f>
        <v>656387.3701902281</v>
      </c>
      <c r="D17" s="9">
        <f ca="1">SUM(D$2:D$11)</f>
        <v>0</v>
      </c>
      <c r="E17" s="9">
        <f ca="1">$Q$5/parameters!$B$4</f>
        <v>211398.97989202131</v>
      </c>
      <c r="F17" s="9">
        <f t="shared" ref="F17:K17" ca="1" si="7">SUM(F$2:F$11)</f>
        <v>790477.61194029858</v>
      </c>
      <c r="G17" s="9">
        <f t="shared" ca="1" si="7"/>
        <v>52151.974921630099</v>
      </c>
      <c r="H17" s="9">
        <f t="shared" ca="1" si="7"/>
        <v>791377.44</v>
      </c>
      <c r="I17" s="9">
        <f t="shared" ca="1" si="7"/>
        <v>476616.26455519506</v>
      </c>
      <c r="J17" s="9">
        <f t="shared" ca="1" si="7"/>
        <v>315030.67544480495</v>
      </c>
      <c r="K17" s="9">
        <f t="shared" ca="1" si="7"/>
        <v>705937.5786344239</v>
      </c>
      <c r="L17" s="17">
        <f t="shared" ca="1" si="5"/>
        <v>4223578.7591375289</v>
      </c>
      <c r="M17" s="17"/>
      <c r="N17" s="17"/>
      <c r="O17" s="9"/>
      <c r="P17" s="14"/>
      <c r="Q17" s="11">
        <f t="shared" ca="1" si="6"/>
        <v>4223578.7591375289</v>
      </c>
      <c r="R17" s="17">
        <f t="shared" ca="1" si="4"/>
        <v>4223578.7591375289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0.9967448350579412</v>
      </c>
      <c r="J18" s="39">
        <f ca="1">I18</f>
        <v>0.9967448350579412</v>
      </c>
      <c r="K18" s="40">
        <f ca="1">1-(-K13)/K17</f>
        <v>0.90852978200462298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sheetPr>
    <tabColor theme="2" tint="-9.9978637043366805E-2"/>
  </sheetPr>
  <dimension ref="A1:V22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2" s="15" customFormat="1" ht="34">
      <c r="A1" s="23">
        <v>4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2">
      <c r="A2" s="29" t="s">
        <v>63</v>
      </c>
      <c r="B2" s="10"/>
      <c r="C2" s="9">
        <f ca="1">Q3/parameters!$B$2</f>
        <v>52577.370943731003</v>
      </c>
      <c r="D2" s="9">
        <f ca="1">Q4/parameters!$B$3</f>
        <v>19742.21456375151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72319.585507482509</v>
      </c>
      <c r="M2" s="17"/>
      <c r="N2" s="17">
        <f ca="1">Q2-(L2+O2+P2)</f>
        <v>12499.23675093065</v>
      </c>
      <c r="O2" s="11" cm="1">
        <f t="array" aca="1" ref="O2" ca="1">INDIRECT("'data'!$F$" &amp; $A$1)</f>
        <v>14103.050000000001</v>
      </c>
      <c r="P2" s="13">
        <f ca="1">IF(-(L2-Q2+O2)&lt;0, -(L2-Q2+O2), 0)</f>
        <v>0</v>
      </c>
      <c r="Q2" s="17" cm="1">
        <f t="array" aca="1" ref="Q2" ca="1">INDIRECT("'data'!$D$" &amp; $A$1)</f>
        <v>98921.872258413161</v>
      </c>
      <c r="R2" s="17">
        <f ca="1">SUM(L2:P2)</f>
        <v>98921.872258413161</v>
      </c>
      <c r="S2" s="7"/>
    </row>
    <row r="3" spans="1:22">
      <c r="A3" s="18" t="s">
        <v>64</v>
      </c>
      <c r="B3" s="11"/>
      <c r="C3" s="14"/>
      <c r="D3" s="14"/>
      <c r="E3" s="14"/>
      <c r="F3" s="14">
        <f ca="1">Q6/parameters!$B$5-F5</f>
        <v>34050.507462686568</v>
      </c>
      <c r="G3" s="14">
        <f ca="1">Q3-O3-P3-F3</f>
        <v>17706.116044098933</v>
      </c>
      <c r="H3" s="14"/>
      <c r="I3" s="14"/>
      <c r="J3" s="14"/>
      <c r="K3" s="13"/>
      <c r="L3" s="16">
        <f t="shared" ca="1" si="0"/>
        <v>51756.623506785501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525.41999999999996</v>
      </c>
      <c r="P3" s="13" cm="1">
        <f t="array" aca="1" ref="P3" ca="1">-INDIRECT("'data'!$I$" &amp; $A$1)*parameters!$B$13</f>
        <v>-35.909999999999997</v>
      </c>
      <c r="Q3" s="16" cm="1">
        <f t="array" aca="1" ref="Q3" ca="1">INDIRECT("'data'!$G$" &amp; $A$1)*parameters!$B$13</f>
        <v>52246.133506785496</v>
      </c>
      <c r="R3" s="16">
        <f t="shared" ref="R3:R10" ca="1" si="2">SUM(L3:P3)</f>
        <v>52246.133506785496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14">
        <f ca="1">Q4-O4-P4</f>
        <v>19397.038611999877</v>
      </c>
      <c r="H4" s="14"/>
      <c r="I4" s="14"/>
      <c r="J4" s="14"/>
      <c r="K4" s="13"/>
      <c r="L4" s="16">
        <f t="shared" ca="1" si="0"/>
        <v>19397.038611999877</v>
      </c>
      <c r="M4" s="16"/>
      <c r="N4" s="16">
        <f t="shared" ca="1" si="1"/>
        <v>0</v>
      </c>
      <c r="O4" s="11" cm="1">
        <f t="array" aca="1" ref="O4" ca="1">INDIRECT("'data'!$K$" &amp; $A$1)*parameters!$B$14</f>
        <v>241.04000000000002</v>
      </c>
      <c r="P4" s="13" cm="1">
        <f t="array" aca="1" ref="P4" ca="1">-INDIRECT("'data'!$L$" &amp; $A$1)*parameters!$B$14</f>
        <v>-20.240000000000002</v>
      </c>
      <c r="Q4" s="16" cm="1">
        <f t="array" aca="1" ref="Q4" ca="1">INDIRECT("'data'!$J$" &amp; $A$1)*parameters!$B$14</f>
        <v>19617.838611999876</v>
      </c>
      <c r="R4" s="16">
        <f t="shared" ca="1" si="2"/>
        <v>19617.838611999876</v>
      </c>
      <c r="S4" s="7"/>
    </row>
    <row r="5" spans="1:22" ht="17">
      <c r="A5" s="15" t="s">
        <v>108</v>
      </c>
      <c r="B5" s="11"/>
      <c r="C5" s="14"/>
      <c r="D5" s="14"/>
      <c r="E5" s="14"/>
      <c r="F5" s="14">
        <f ca="1">Q6/parameters!$B$5*20%</f>
        <v>8512.626865671642</v>
      </c>
      <c r="G5" s="14">
        <f ca="1">Q7/parameters!$B$7-(G3+G4)</f>
        <v>19477.76488413108</v>
      </c>
      <c r="H5" s="14"/>
      <c r="I5" s="14"/>
      <c r="J5" s="14"/>
      <c r="K5" s="13"/>
      <c r="L5" s="16">
        <f t="shared" ca="1" si="0"/>
        <v>27990.391749802722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-6252.4</v>
      </c>
      <c r="Q5" s="16">
        <f ca="1">SUM(L5:P5)</f>
        <v>21737.991749802721</v>
      </c>
      <c r="R5" s="16">
        <f t="shared" ca="1" si="2"/>
        <v>21737.991749802721</v>
      </c>
      <c r="S5" s="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f ca="1">Q6</f>
        <v>39924.22</v>
      </c>
      <c r="I6" s="14"/>
      <c r="J6" s="14"/>
      <c r="K6" s="13"/>
      <c r="L6" s="16">
        <f t="shared" ca="1" si="0"/>
        <v>39924.22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39924.22</v>
      </c>
      <c r="R6" s="16">
        <f t="shared" ca="1" si="2"/>
        <v>39924.22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f ca="1">Q7</f>
        <v>54147.94</v>
      </c>
      <c r="I7" s="14"/>
      <c r="J7" s="14"/>
      <c r="K7" s="13"/>
      <c r="L7" s="16">
        <f t="shared" ca="1" si="0"/>
        <v>54147.94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54147.94</v>
      </c>
      <c r="R7" s="16">
        <f t="shared" ca="1" si="2"/>
        <v>54147.94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46204</v>
      </c>
      <c r="J8" s="14">
        <f ca="1">Q10/J18</f>
        <v>51598.075391180653</v>
      </c>
      <c r="K8" s="13"/>
      <c r="L8" s="16">
        <f t="shared" ca="1" si="0"/>
        <v>97802.075391180653</v>
      </c>
      <c r="M8" s="16"/>
      <c r="N8" s="16">
        <f t="shared" ca="1" si="3"/>
        <v>-4895.1353911806364</v>
      </c>
      <c r="O8" s="11" cm="1">
        <f t="array" aca="1" ref="O8" ca="1">INDIRECT("'data'!$R$" &amp; $A$1)*parameters!$B$15</f>
        <v>1730.68</v>
      </c>
      <c r="P8" s="13" cm="1">
        <f t="array" aca="1" ref="P8" ca="1">-INDIRECT("'data'!$S$" &amp; $A$1)*parameters!$B$15</f>
        <v>-565.46</v>
      </c>
      <c r="Q8" s="16">
        <f ca="1">SUM(Q6:Q7)</f>
        <v>94072.16</v>
      </c>
      <c r="R8" s="16">
        <f t="shared" ca="1" si="2"/>
        <v>94072.16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45644.479999999996</v>
      </c>
      <c r="L9" s="16">
        <f t="shared" ca="1" si="0"/>
        <v>45644.479999999996</v>
      </c>
      <c r="M9" s="16"/>
      <c r="N9" s="16">
        <f t="shared" ca="1" si="3"/>
        <v>0</v>
      </c>
      <c r="O9" s="11" cm="1">
        <f t="array" aca="1" ref="O9" ca="1">INDIRECT("'data'!$U$" &amp; $A$1)*parameters!$B$15</f>
        <v>1029.98</v>
      </c>
      <c r="P9" s="13" cm="1">
        <f t="array" aca="1" ref="P9" ca="1">-INDIRECT("'data'!$V$" &amp; $A$1)*parameters!$B$15</f>
        <v>-1394.54</v>
      </c>
      <c r="Q9" s="16" cm="1">
        <f t="array" aca="1" ref="Q9" ca="1">INDIRECT("'data'!$T$" &amp; $A$1)*parameters!$B$15</f>
        <v>45279.92</v>
      </c>
      <c r="R9" s="16">
        <f t="shared" ca="1" si="2"/>
        <v>45279.92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51867.553883357039</v>
      </c>
      <c r="L10" s="16">
        <f t="shared" ca="1" si="0"/>
        <v>51867.553883357039</v>
      </c>
      <c r="M10" s="16"/>
      <c r="N10" s="16">
        <f t="shared" ca="1" si="3"/>
        <v>0</v>
      </c>
      <c r="O10" s="11" cm="1">
        <f t="array" aca="1" ref="O10" ca="1">INDIRECT("'data'!$X$" &amp; $A$1)*parameters!$B$15</f>
        <v>5675.18</v>
      </c>
      <c r="P10" s="13" cm="1">
        <f t="array" aca="1" ref="P10" ca="1">-INDIRECT("'data'!$Y$" &amp; $A$1)*parameters!$B$15</f>
        <v>-6976.62</v>
      </c>
      <c r="Q10" s="16" cm="1">
        <f t="array" aca="1" ref="Q10" ca="1">INDIRECT("'data'!$W$" &amp; $A$1)*parameters!$B$15</f>
        <v>50566.113883357037</v>
      </c>
      <c r="R10" s="16">
        <f t="shared" ca="1" si="2"/>
        <v>50566.113883357037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88377.247539687058</v>
      </c>
      <c r="N11" s="19"/>
      <c r="O11" s="21" cm="1">
        <f t="array" aca="1" ref="O11" ca="1">INDIRECT("'data'!$Z$" &amp; $A$1)*parameters!$B$15</f>
        <v>4873.54</v>
      </c>
      <c r="P11" s="27" cm="1">
        <f t="array" aca="1" ref="P11" ca="1">-INDIRECT("'data'!$AA$" &amp; $A$1)*parameters!$B$15</f>
        <v>-5738.88</v>
      </c>
      <c r="Q11" s="16">
        <f ca="1">K9*parameters!$B$10+K10*parameters!$B$11</f>
        <v>87511.907539687047</v>
      </c>
      <c r="R11" s="16">
        <f t="shared" ref="R11:R17" ca="1" si="4">SUM(L11:P11)</f>
        <v>87511.907539687047</v>
      </c>
      <c r="S11" s="7"/>
    </row>
    <row r="12" spans="1:22">
      <c r="A12" s="29" t="s">
        <v>86</v>
      </c>
      <c r="B12" s="10">
        <f ca="1">-(B17-Q2)</f>
        <v>0</v>
      </c>
      <c r="C12" s="9">
        <f ca="1">-(C17-Q3)</f>
        <v>-331.23743694550649</v>
      </c>
      <c r="D12" s="9">
        <f ca="1">-(D17-Q4)</f>
        <v>-124.37595175163369</v>
      </c>
      <c r="E12" s="9">
        <f ca="1">-(E17-Q5)</f>
        <v>-2686.718081436291</v>
      </c>
      <c r="F12" s="9">
        <f ca="1">-(F17-Q6)</f>
        <v>-2638.9143283582089</v>
      </c>
      <c r="G12" s="9">
        <f ca="1">-(G17-Q7)</f>
        <v>-2432.9795402298842</v>
      </c>
      <c r="H12" s="9">
        <f ca="1">-(H17-Q8)</f>
        <v>0</v>
      </c>
      <c r="I12" s="9"/>
      <c r="J12" s="9"/>
      <c r="K12" s="12"/>
      <c r="L12" s="9">
        <f t="shared" ref="L12:L17" ca="1" si="5">SUM(B12:K12)</f>
        <v>-8214.2253387215242</v>
      </c>
      <c r="M12" s="17"/>
      <c r="N12" s="17"/>
      <c r="O12" s="10"/>
      <c r="P12" s="12"/>
      <c r="Q12" s="9">
        <f t="shared" ref="Q12:Q17" ca="1" si="6">SUM(L12:P12)</f>
        <v>-8214.2253387215242</v>
      </c>
      <c r="R12" s="17">
        <f t="shared" ca="1" si="4"/>
        <v>-8214.2253387215242</v>
      </c>
    </row>
    <row r="13" spans="1:22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-924.08000000000175</v>
      </c>
      <c r="J13" s="14">
        <f ca="1">-(J17-Q10)</f>
        <v>-1031.9615078236166</v>
      </c>
      <c r="K13" s="13">
        <f ca="1">-(K17-Q11)</f>
        <v>-10000.126343669996</v>
      </c>
      <c r="L13" s="14">
        <f t="shared" ca="1" si="5"/>
        <v>-11956.167851493614</v>
      </c>
      <c r="M13" s="16">
        <f ca="1">-E15</f>
        <v>-12468.541979745398</v>
      </c>
      <c r="N13" s="16"/>
      <c r="O13" s="11"/>
      <c r="P13" s="13"/>
      <c r="Q13" s="14">
        <f t="shared" ca="1" si="6"/>
        <v>-24424.709831239012</v>
      </c>
      <c r="R13" s="16">
        <f t="shared" ca="1" si="4"/>
        <v>-24424.709831239012</v>
      </c>
    </row>
    <row r="14" spans="1:22">
      <c r="A14" s="18" t="s">
        <v>78</v>
      </c>
      <c r="B14" s="11"/>
      <c r="C14" s="14"/>
      <c r="D14" s="14"/>
      <c r="E14" s="14">
        <f ca="1">-(I13+J13)-K13</f>
        <v>11956.167851493614</v>
      </c>
      <c r="F14" s="14"/>
      <c r="G14" s="14"/>
      <c r="H14" s="14"/>
      <c r="I14" s="14"/>
      <c r="J14" s="14"/>
      <c r="K14" s="13"/>
      <c r="L14" s="14">
        <f t="shared" ca="1" si="5"/>
        <v>11956.167851493614</v>
      </c>
      <c r="M14" s="16"/>
      <c r="N14" s="16"/>
      <c r="O14" s="11"/>
      <c r="P14" s="13"/>
      <c r="Q14" s="14">
        <f t="shared" ca="1" si="6"/>
        <v>11956.167851493614</v>
      </c>
      <c r="R14" s="16">
        <f t="shared" ca="1" si="4"/>
        <v>11956.167851493614</v>
      </c>
    </row>
    <row r="15" spans="1:22">
      <c r="A15" s="18" t="s">
        <v>79</v>
      </c>
      <c r="B15" s="11"/>
      <c r="C15" s="14"/>
      <c r="D15" s="14"/>
      <c r="E15" s="14">
        <f ca="1">E17-E14</f>
        <v>12468.541979745398</v>
      </c>
      <c r="F15" s="14"/>
      <c r="G15" s="14"/>
      <c r="H15" s="14"/>
      <c r="I15" s="14"/>
      <c r="J15" s="14"/>
      <c r="K15" s="13"/>
      <c r="L15" s="14">
        <f t="shared" ca="1" si="5"/>
        <v>12468.541979745398</v>
      </c>
      <c r="M15" s="16"/>
      <c r="N15" s="16"/>
      <c r="O15" s="11"/>
      <c r="P15" s="13"/>
      <c r="Q15" s="14">
        <f t="shared" ca="1" si="6"/>
        <v>12468.541979745398</v>
      </c>
      <c r="R15" s="16">
        <f t="shared" ca="1" si="4"/>
        <v>12468.541979745398</v>
      </c>
    </row>
    <row r="16" spans="1:22">
      <c r="A16" s="30" t="s">
        <v>89</v>
      </c>
      <c r="B16" s="21">
        <f ca="1">Q2</f>
        <v>98921.872258413161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98921.872258413161</v>
      </c>
      <c r="M16" s="19"/>
      <c r="N16" s="19"/>
      <c r="O16" s="21"/>
      <c r="P16" s="27"/>
      <c r="Q16" s="22">
        <f t="shared" ca="1" si="6"/>
        <v>98921.872258413161</v>
      </c>
      <c r="R16" s="19">
        <f t="shared" ca="1" si="4"/>
        <v>98921.872258413161</v>
      </c>
    </row>
    <row r="17" spans="1:18">
      <c r="A17" s="29" t="s">
        <v>88</v>
      </c>
      <c r="B17" s="9">
        <f ca="1">B16</f>
        <v>98921.872258413161</v>
      </c>
      <c r="C17" s="9">
        <f ca="1">SUM(C$2:C$11)</f>
        <v>52577.370943731003</v>
      </c>
      <c r="D17" s="9">
        <f ca="1">SUM(D$2:D$11)</f>
        <v>19742.21456375151</v>
      </c>
      <c r="E17" s="9">
        <f ca="1">$Q$5/parameters!$B$4</f>
        <v>24424.709831239012</v>
      </c>
      <c r="F17" s="9">
        <f t="shared" ref="F17:K17" ca="1" si="7">SUM(F$2:F$11)</f>
        <v>42563.13432835821</v>
      </c>
      <c r="G17" s="9">
        <f t="shared" ca="1" si="7"/>
        <v>56580.919540229886</v>
      </c>
      <c r="H17" s="9">
        <f t="shared" ca="1" si="7"/>
        <v>94072.16</v>
      </c>
      <c r="I17" s="9">
        <f t="shared" ca="1" si="7"/>
        <v>46204</v>
      </c>
      <c r="J17" s="9">
        <f t="shared" ca="1" si="7"/>
        <v>51598.075391180653</v>
      </c>
      <c r="K17" s="9">
        <f t="shared" ca="1" si="7"/>
        <v>97512.033883357042</v>
      </c>
      <c r="L17" s="17">
        <f t="shared" ca="1" si="5"/>
        <v>584196.49074026046</v>
      </c>
      <c r="M17" s="17"/>
      <c r="N17" s="17"/>
      <c r="O17" s="9"/>
      <c r="P17" s="14"/>
      <c r="Q17" s="11">
        <f t="shared" ca="1" si="6"/>
        <v>584196.49074026046</v>
      </c>
      <c r="R17" s="17">
        <f t="shared" ca="1" si="4"/>
        <v>584196.49074026046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0.95700000000000007</v>
      </c>
      <c r="H18" s="39">
        <f t="shared" ref="H18" ca="1" si="9">1-(-H12)/H17</f>
        <v>1</v>
      </c>
      <c r="I18" s="44">
        <f>[2]parameters!$B$9</f>
        <v>0.98</v>
      </c>
      <c r="J18" s="44">
        <f>I18</f>
        <v>0.98</v>
      </c>
      <c r="K18" s="40">
        <f ca="1">1-(-K13)/K17</f>
        <v>0.89744725911847911</v>
      </c>
      <c r="L18" s="32"/>
      <c r="M18" s="42"/>
      <c r="N18" s="42"/>
      <c r="O18" s="41"/>
      <c r="P18" s="41"/>
      <c r="Q18" s="43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7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5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76256.183958941314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76256.183958941314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-76256.183958941314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75794.923880597024</v>
      </c>
      <c r="G3" s="14">
        <f ca="1">Q3-O3-P3-F3</f>
        <v>46.051119402967743</v>
      </c>
      <c r="H3" s="14"/>
      <c r="I3" s="14"/>
      <c r="J3" s="14"/>
      <c r="K3" s="13"/>
      <c r="L3" s="16">
        <f t="shared" ca="1" si="0"/>
        <v>75840.974999999991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16.064999999999998</v>
      </c>
      <c r="P3" s="13" cm="1">
        <f t="array" aca="1" ref="P3" ca="1">-INDIRECT("'data'!$I$" &amp; $A$1)*parameters!$B$13</f>
        <v>-81.27</v>
      </c>
      <c r="Q3" s="16" cm="1">
        <f t="array" aca="1" ref="Q3" ca="1">INDIRECT("'data'!$G$" &amp; $A$1)*parameters!$B$13</f>
        <v>75775.76999999999</v>
      </c>
      <c r="R3" s="16">
        <f t="shared" ref="R3:R10" ca="1" si="2">SUM(L3:P3)</f>
        <v>75775.76999999999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23</v>
      </c>
      <c r="H4" s="14"/>
      <c r="I4" s="14"/>
      <c r="J4" s="14"/>
      <c r="K4" s="13"/>
      <c r="L4" s="16">
        <f t="shared" ca="1" si="0"/>
        <v>23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-23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Q6/parameters!$B$5*11%</f>
        <v>9367.9119402985089</v>
      </c>
      <c r="G5" s="14">
        <f ca="1">Q7/parameters!$B$7-(G3+G4)</f>
        <v>23752.014711318036</v>
      </c>
      <c r="H5" s="14"/>
      <c r="I5" s="14"/>
      <c r="J5" s="14"/>
      <c r="K5" s="13"/>
      <c r="L5" s="16">
        <f t="shared" ca="1" si="0"/>
        <v>33119.926651616544</v>
      </c>
      <c r="M5" s="16"/>
      <c r="N5" s="16"/>
      <c r="O5" s="11" cm="1">
        <f t="array" aca="1" ref="O5" ca="1">INDIRECT("'data'!$M$" &amp; $A$1)*parameters!$B$15</f>
        <v>8531.8799999999992</v>
      </c>
      <c r="P5" s="13" cm="1">
        <f t="array" aca="1" ref="P5" ca="1">-INDIRECT("'data'!$N$" &amp; $A$1)*parameters!$B$15</f>
        <v>-172.48</v>
      </c>
      <c r="Q5" s="16">
        <f ca="1">SUM(L5:P5)</f>
        <v>41479.326651616539</v>
      </c>
      <c r="R5" s="16">
        <f t="shared" ca="1" si="2"/>
        <v>41479.326651616539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79882.740000000005</v>
      </c>
      <c r="I6" s="14"/>
      <c r="J6" s="14"/>
      <c r="K6" s="13"/>
      <c r="L6" s="16">
        <f t="shared" ca="1" si="0"/>
        <v>79882.740000000005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79882.740000000005</v>
      </c>
      <c r="R6" s="16">
        <f t="shared" ca="1" si="2"/>
        <v>79882.740000000005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22796.76</v>
      </c>
      <c r="I7" s="14"/>
      <c r="J7" s="14"/>
      <c r="K7" s="13"/>
      <c r="L7" s="16">
        <f t="shared" ca="1" si="0"/>
        <v>22796.76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22796.76</v>
      </c>
      <c r="R7" s="16">
        <f t="shared" ca="1" si="2"/>
        <v>22796.76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32273.953308723761</v>
      </c>
      <c r="J8" s="14">
        <f ca="1">Q10/J18</f>
        <v>66152.346691276252</v>
      </c>
      <c r="K8" s="13"/>
      <c r="L8" s="16">
        <f t="shared" ca="1" si="0"/>
        <v>98426.300000000017</v>
      </c>
      <c r="M8" s="16"/>
      <c r="N8" s="16">
        <f t="shared" ca="1" si="3"/>
        <v>0</v>
      </c>
      <c r="O8" s="11" cm="1">
        <f t="array" aca="1" ref="O8" ca="1">INDIRECT("'data'!$R$" &amp; $A$1)*parameters!$B$15</f>
        <v>4451.16</v>
      </c>
      <c r="P8" s="13" cm="1">
        <f t="array" aca="1" ref="P8" ca="1">-INDIRECT("'data'!$S$" &amp; $A$1)*parameters!$B$15</f>
        <v>-197.96</v>
      </c>
      <c r="Q8" s="16">
        <f ca="1">SUM(Q6:Q7)</f>
        <v>102679.5</v>
      </c>
      <c r="R8" s="16">
        <f t="shared" ca="1" si="2"/>
        <v>102679.50000000001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24959.62</v>
      </c>
      <c r="L9" s="16">
        <f t="shared" ca="1" si="0"/>
        <v>24959.62</v>
      </c>
      <c r="M9" s="16"/>
      <c r="N9" s="16">
        <f t="shared" ca="1" si="3"/>
        <v>0</v>
      </c>
      <c r="O9" s="11" cm="1">
        <f t="array" aca="1" ref="O9" ca="1">INDIRECT("'data'!$U$" &amp; $A$1)*parameters!$B$15</f>
        <v>5265.54</v>
      </c>
      <c r="P9" s="13" cm="1">
        <f t="array" aca="1" ref="P9" ca="1">-INDIRECT("'data'!$V$" &amp; $A$1)*parameters!$B$15</f>
        <v>-968.24</v>
      </c>
      <c r="Q9" s="16" cm="1">
        <f t="array" aca="1" ref="Q9" ca="1">INDIRECT("'data'!$T$" &amp; $A$1)*parameters!$B$15</f>
        <v>29256.92</v>
      </c>
      <c r="R9" s="16">
        <f t="shared" ca="1" si="2"/>
        <v>29256.92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36117.053826458039</v>
      </c>
      <c r="L10" s="16">
        <f t="shared" ca="1" si="0"/>
        <v>36117.053826458039</v>
      </c>
      <c r="M10" s="16"/>
      <c r="N10" s="16">
        <f t="shared" ca="1" si="3"/>
        <v>0</v>
      </c>
      <c r="O10" s="11" cm="1">
        <f t="array" aca="1" ref="O10" ca="1">INDIRECT("'data'!$X$" &amp; $A$1)*parameters!$B$15</f>
        <v>28235.759999999998</v>
      </c>
      <c r="P10" s="13" cm="1">
        <f t="array" aca="1" ref="P10" ca="1">-INDIRECT("'data'!$Y$" &amp; $A$1)*parameters!$B$15</f>
        <v>-4384.5199999999995</v>
      </c>
      <c r="Q10" s="16" cm="1">
        <f t="array" aca="1" ref="Q10" ca="1">INDIRECT("'data'!$W$" &amp; $A$1)*parameters!$B$15</f>
        <v>59968.293826458037</v>
      </c>
      <c r="R10" s="16">
        <f t="shared" ca="1" si="2"/>
        <v>59968.293826458037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39588.489090753908</v>
      </c>
      <c r="N11" s="19"/>
      <c r="O11" s="21" cm="1">
        <f t="array" aca="1" ref="O11" ca="1">INDIRECT("'data'!$Z$" &amp; $A$1)*parameters!$B$15</f>
        <v>22207.78</v>
      </c>
      <c r="P11" s="27" cm="1">
        <f t="array" aca="1" ref="P11" ca="1">-INDIRECT("'data'!$AA$" &amp; $A$1)*parameters!$B$15</f>
        <v>-7273.5599999999995</v>
      </c>
      <c r="Q11" s="16">
        <f ca="1">K9*parameters!$B$10+K10*parameters!$B$11</f>
        <v>54522.70909075391</v>
      </c>
      <c r="R11" s="16">
        <f t="shared" ref="R11:R17" ca="1" si="4">SUM(L11:P11)</f>
        <v>54522.70909075391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-480.41395894132438</v>
      </c>
      <c r="D12" s="9">
        <f ca="1">-(D17-Q4)</f>
        <v>0</v>
      </c>
      <c r="E12" s="9">
        <f ca="1">-(E17-Q5)</f>
        <v>-5126.6583501997957</v>
      </c>
      <c r="F12" s="9">
        <f ca="1">-(F17-Q6)</f>
        <v>-5280.0958208955271</v>
      </c>
      <c r="G12" s="9">
        <f ca="1">-(G17-Q7)</f>
        <v>-1024.3058307210049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-11911.473960757652</v>
      </c>
      <c r="M12" s="17"/>
      <c r="N12" s="17"/>
      <c r="O12" s="10"/>
      <c r="P12" s="12"/>
      <c r="Q12" s="9">
        <f t="shared" ref="Q12:Q17" ca="1" si="6">SUM(L12:P12)</f>
        <v>-11911.473960757652</v>
      </c>
      <c r="R12" s="17">
        <f t="shared" ca="1" si="4"/>
        <v>-11911.473960757652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-3017.0333087237632</v>
      </c>
      <c r="J13" s="14">
        <f ca="1">-(J17-Q10)</f>
        <v>-6184.0528648182153</v>
      </c>
      <c r="K13" s="13">
        <f ca="1">-(K17-Q11)</f>
        <v>-6553.9647357041249</v>
      </c>
      <c r="L13" s="14">
        <f t="shared" ca="1" si="5"/>
        <v>-15755.050909246103</v>
      </c>
      <c r="M13" s="16">
        <f ca="1">-E15</f>
        <v>-30850.934092570231</v>
      </c>
      <c r="N13" s="16"/>
      <c r="O13" s="11"/>
      <c r="P13" s="13"/>
      <c r="Q13" s="14">
        <f t="shared" ca="1" si="6"/>
        <v>-46605.985001816334</v>
      </c>
      <c r="R13" s="16">
        <f t="shared" ca="1" si="4"/>
        <v>-46605.985001816334</v>
      </c>
    </row>
    <row r="14" spans="1:20">
      <c r="A14" s="18" t="s">
        <v>78</v>
      </c>
      <c r="B14" s="11"/>
      <c r="C14" s="14"/>
      <c r="D14" s="14"/>
      <c r="E14" s="14">
        <f ca="1">-(I13+J13)-K13</f>
        <v>15755.050909246103</v>
      </c>
      <c r="F14" s="14"/>
      <c r="G14" s="14"/>
      <c r="H14" s="14"/>
      <c r="I14" s="14"/>
      <c r="J14" s="14"/>
      <c r="K14" s="13"/>
      <c r="L14" s="14">
        <f t="shared" ca="1" si="5"/>
        <v>15755.050909246103</v>
      </c>
      <c r="M14" s="16"/>
      <c r="N14" s="16"/>
      <c r="O14" s="11"/>
      <c r="P14" s="13"/>
      <c r="Q14" s="14">
        <f t="shared" ca="1" si="6"/>
        <v>15755.050909246103</v>
      </c>
      <c r="R14" s="16">
        <f t="shared" ca="1" si="4"/>
        <v>15755.050909246103</v>
      </c>
    </row>
    <row r="15" spans="1:20">
      <c r="A15" s="18" t="s">
        <v>79</v>
      </c>
      <c r="B15" s="11"/>
      <c r="C15" s="14"/>
      <c r="D15" s="14"/>
      <c r="E15" s="14">
        <f ca="1">E17-E14</f>
        <v>30850.934092570231</v>
      </c>
      <c r="F15" s="14"/>
      <c r="G15" s="14"/>
      <c r="H15" s="14"/>
      <c r="I15" s="14"/>
      <c r="J15" s="14"/>
      <c r="K15" s="13"/>
      <c r="L15" s="14">
        <f t="shared" ca="1" si="5"/>
        <v>30850.934092570231</v>
      </c>
      <c r="M15" s="16"/>
      <c r="N15" s="16"/>
      <c r="O15" s="11"/>
      <c r="P15" s="13"/>
      <c r="Q15" s="14">
        <f t="shared" ca="1" si="6"/>
        <v>30850.934092570231</v>
      </c>
      <c r="R15" s="16">
        <f t="shared" ca="1" si="4"/>
        <v>30850.934092570231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76256.183958941314</v>
      </c>
      <c r="D17" s="9">
        <f ca="1">SUM(D$2:D$11)</f>
        <v>0</v>
      </c>
      <c r="E17" s="9">
        <f ca="1">$Q$5/parameters!$B$4</f>
        <v>46605.985001816334</v>
      </c>
      <c r="F17" s="9">
        <f t="shared" ref="F17:K17" ca="1" si="7">SUM(F$2:F$11)</f>
        <v>85162.835820895532</v>
      </c>
      <c r="G17" s="9">
        <f t="shared" ca="1" si="7"/>
        <v>23821.065830721003</v>
      </c>
      <c r="H17" s="9">
        <f t="shared" ca="1" si="7"/>
        <v>102679.5</v>
      </c>
      <c r="I17" s="9">
        <f t="shared" ca="1" si="7"/>
        <v>32273.953308723761</v>
      </c>
      <c r="J17" s="9">
        <f t="shared" ca="1" si="7"/>
        <v>66152.346691276252</v>
      </c>
      <c r="K17" s="9">
        <f t="shared" ca="1" si="7"/>
        <v>61076.673826458034</v>
      </c>
      <c r="L17" s="17">
        <f t="shared" ca="1" si="5"/>
        <v>494028.54443883221</v>
      </c>
      <c r="M17" s="17"/>
      <c r="N17" s="17"/>
      <c r="O17" s="9"/>
      <c r="P17" s="14"/>
      <c r="Q17" s="11">
        <f t="shared" ca="1" si="6"/>
        <v>494028.54443883221</v>
      </c>
      <c r="R17" s="17">
        <f t="shared" ca="1" si="4"/>
        <v>494028.54443883221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0.90651801222293249</v>
      </c>
      <c r="J18" s="39">
        <f ca="1">I18</f>
        <v>0.90651801222293249</v>
      </c>
      <c r="K18" s="40">
        <f ca="1">1-(-K13)/K17</f>
        <v>0.89269283467651794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  <row r="27" spans="1:18">
      <c r="F27" s="48"/>
      <c r="G27" s="4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3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6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21200.447821274025</v>
      </c>
      <c r="D2" s="9">
        <f ca="1">Q4/parameters!$B$3</f>
        <v>1675.7572708060784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22876.205092080105</v>
      </c>
      <c r="M2" s="17"/>
      <c r="N2" s="17">
        <f ca="1">Q2-(L2+O2+P2)</f>
        <v>0</v>
      </c>
      <c r="O2" s="11" cm="1">
        <f t="array" aca="1" ref="O2" ca="1">INDIRECT("'data'!$F$" &amp; $A$1)</f>
        <v>5694.6500000000005</v>
      </c>
      <c r="P2" s="13">
        <f ca="1">IF(-(L2-Q2+O2)&lt;0, -(L2-Q2+O2), 0)</f>
        <v>-2170.8550920801054</v>
      </c>
      <c r="Q2" s="17" cm="1">
        <f t="array" aca="1" ref="Q2" ca="1">INDIRECT("'data'!$D$" &amp; $A$1)</f>
        <v>26400</v>
      </c>
      <c r="R2" s="17">
        <f ca="1">SUM(L2:P2)</f>
        <v>26400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22178.674626865672</v>
      </c>
      <c r="G3" s="14">
        <f ca="1">Q3-O3-P3-F3</f>
        <v>2482.9903731343256</v>
      </c>
      <c r="H3" s="14"/>
      <c r="I3" s="14"/>
      <c r="J3" s="14"/>
      <c r="K3" s="13"/>
      <c r="L3" s="16">
        <f t="shared" ca="1" si="0"/>
        <v>24661.664999999997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58.589999999999996</v>
      </c>
      <c r="P3" s="13" cm="1">
        <f t="array" aca="1" ref="P3" ca="1">-INDIRECT("'data'!$I$" &amp; $A$1)*parameters!$B$13</f>
        <v>-3653.37</v>
      </c>
      <c r="Q3" s="16" cm="1">
        <f t="array" aca="1" ref="Q3" ca="1">INDIRECT("'data'!$G$" &amp; $A$1)*parameters!$B$13</f>
        <v>21066.884999999998</v>
      </c>
      <c r="R3" s="16">
        <f t="shared" ref="R3:R10" ca="1" si="2">SUM(L3:P3)</f>
        <v>21066.884999999998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2971.6000000000004</v>
      </c>
      <c r="H4" s="14"/>
      <c r="I4" s="14"/>
      <c r="J4" s="14"/>
      <c r="K4" s="13"/>
      <c r="L4" s="16">
        <f t="shared" ca="1" si="0"/>
        <v>2971.6000000000004</v>
      </c>
      <c r="M4" s="16"/>
      <c r="N4" s="16">
        <f t="shared" ca="1" si="1"/>
        <v>0</v>
      </c>
      <c r="O4" s="11" cm="1">
        <f t="array" aca="1" ref="O4" ca="1">INDIRECT("'data'!$K$" &amp; $A$1)*parameters!$B$14</f>
        <v>163.76000000000002</v>
      </c>
      <c r="P4" s="13" cm="1">
        <f t="array" aca="1" ref="P4" ca="1">-INDIRECT("'data'!$L$" &amp; $A$1)*parameters!$B$14</f>
        <v>-1470.16</v>
      </c>
      <c r="Q4" s="16" cm="1">
        <f t="array" aca="1" ref="Q4" ca="1">INDIRECT("'data'!$J$" &amp; $A$1)*parameters!$B$14</f>
        <v>1665.2</v>
      </c>
      <c r="R4" s="16">
        <f t="shared" ca="1" si="2"/>
        <v>1665.2000000000005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Q6/parameters!$B$5*18%</f>
        <v>4868.489552238806</v>
      </c>
      <c r="G5" s="14">
        <f ca="1">Q7/parameters!$B$7-(G3+G4)</f>
        <v>48396.25602185</v>
      </c>
      <c r="H5" s="14"/>
      <c r="I5" s="14"/>
      <c r="J5" s="14"/>
      <c r="K5" s="13"/>
      <c r="L5" s="16">
        <f t="shared" ca="1" si="0"/>
        <v>53264.745574088804</v>
      </c>
      <c r="M5" s="16"/>
      <c r="N5" s="16"/>
      <c r="O5" s="11" cm="1">
        <f t="array" aca="1" ref="O5" ca="1">INDIRECT("'data'!$M$" &amp; $A$1)*parameters!$B$15</f>
        <v>12562.619999999999</v>
      </c>
      <c r="P5" s="13" cm="1">
        <f t="array" aca="1" ref="P5" ca="1">-INDIRECT("'data'!$N$" &amp; $A$1)*parameters!$B$15</f>
        <v>-3786.72</v>
      </c>
      <c r="Q5" s="16">
        <f ca="1">SUM(L5:P5)</f>
        <v>62040.645574088805</v>
      </c>
      <c r="R5" s="16">
        <f t="shared" ca="1" si="2"/>
        <v>62040.645574088805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25370.239999999998</v>
      </c>
      <c r="I6" s="14"/>
      <c r="J6" s="14"/>
      <c r="K6" s="13"/>
      <c r="L6" s="16">
        <f t="shared" ca="1" si="0"/>
        <v>25370.239999999998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25370.239999999998</v>
      </c>
      <c r="R6" s="16">
        <f t="shared" ca="1" si="2"/>
        <v>25370.239999999998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51535.26</v>
      </c>
      <c r="I7" s="14"/>
      <c r="J7" s="14"/>
      <c r="K7" s="13"/>
      <c r="L7" s="16">
        <f t="shared" ca="1" si="0"/>
        <v>51535.26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51535.26</v>
      </c>
      <c r="R7" s="16">
        <f t="shared" ca="1" si="2"/>
        <v>51535.26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23642.520206948775</v>
      </c>
      <c r="J8" s="14">
        <f ca="1">Q10/J18</f>
        <v>59045.959793051225</v>
      </c>
      <c r="K8" s="13"/>
      <c r="L8" s="16">
        <f t="shared" ca="1" si="0"/>
        <v>82688.479999999996</v>
      </c>
      <c r="M8" s="16"/>
      <c r="N8" s="16">
        <f t="shared" ca="1" si="3"/>
        <v>0</v>
      </c>
      <c r="O8" s="11" cm="1">
        <f t="array" aca="1" ref="O8" ca="1">INDIRECT("'data'!$R$" &amp; $A$1)*parameters!$B$15</f>
        <v>110.74</v>
      </c>
      <c r="P8" s="13" cm="1">
        <f t="array" aca="1" ref="P8" ca="1">-INDIRECT("'data'!$S$" &amp; $A$1)*parameters!$B$15</f>
        <v>-5893.72</v>
      </c>
      <c r="Q8" s="16">
        <f ca="1">SUM(Q6:Q7)</f>
        <v>76905.5</v>
      </c>
      <c r="R8" s="16">
        <f t="shared" ca="1" si="2"/>
        <v>76905.5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26994.1</v>
      </c>
      <c r="L9" s="16">
        <f t="shared" ca="1" si="0"/>
        <v>26994.1</v>
      </c>
      <c r="M9" s="16"/>
      <c r="N9" s="16">
        <f t="shared" ca="1" si="3"/>
        <v>0</v>
      </c>
      <c r="O9" s="11" cm="1">
        <f t="array" aca="1" ref="O9" ca="1">INDIRECT("'data'!$U$" &amp; $A$1)*parameters!$B$15</f>
        <v>1863.96</v>
      </c>
      <c r="P9" s="13" cm="1">
        <f t="array" aca="1" ref="P9" ca="1">-INDIRECT("'data'!$V$" &amp; $A$1)*parameters!$B$15</f>
        <v>-7093.24</v>
      </c>
      <c r="Q9" s="16" cm="1">
        <f t="array" aca="1" ref="Q9" ca="1">INDIRECT("'data'!$T$" &amp; $A$1)*parameters!$B$15</f>
        <v>21764.82</v>
      </c>
      <c r="R9" s="16">
        <f t="shared" ca="1" si="2"/>
        <v>21764.82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61039.12156472262</v>
      </c>
      <c r="L10" s="16">
        <f t="shared" ca="1" si="0"/>
        <v>61039.12156472262</v>
      </c>
      <c r="M10" s="16"/>
      <c r="N10" s="16">
        <f t="shared" ca="1" si="3"/>
        <v>0</v>
      </c>
      <c r="O10" s="11" cm="1">
        <f t="array" aca="1" ref="O10" ca="1">INDIRECT("'data'!$X$" &amp; $A$1)*parameters!$B$15</f>
        <v>5750.64</v>
      </c>
      <c r="P10" s="13" cm="1">
        <f t="array" aca="1" ref="P10" ca="1">-INDIRECT("'data'!$Y$" &amp; $A$1)*parameters!$B$15</f>
        <v>-12433.26</v>
      </c>
      <c r="Q10" s="16" cm="1">
        <f t="array" aca="1" ref="Q10" ca="1">INDIRECT("'data'!$W$" &amp; $A$1)*parameters!$B$15</f>
        <v>54356.501564722617</v>
      </c>
      <c r="R10" s="16">
        <f t="shared" ca="1" si="2"/>
        <v>54356.501564722617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100924.55854566146</v>
      </c>
      <c r="N11" s="19"/>
      <c r="O11" s="21" cm="1">
        <f t="array" aca="1" ref="O11" ca="1">INDIRECT("'data'!$Z$" &amp; $A$1)*parameters!$B$15</f>
        <v>20371.259999999998</v>
      </c>
      <c r="P11" s="27" cm="1">
        <f t="array" aca="1" ref="P11" ca="1">-INDIRECT("'data'!$AA$" &amp; $A$1)*parameters!$B$15</f>
        <v>-43427.72</v>
      </c>
      <c r="Q11" s="16">
        <f ca="1">K9*parameters!$B$10+K10*parameters!$B$11</f>
        <v>77868.098545661458</v>
      </c>
      <c r="R11" s="16">
        <f t="shared" ref="R11:R17" ca="1" si="4">SUM(L11:P11)</f>
        <v>77868.098545661458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-133.56282127402665</v>
      </c>
      <c r="D12" s="9">
        <f ca="1">-(D17-Q4)</f>
        <v>-10.55727080607835</v>
      </c>
      <c r="E12" s="9">
        <f ca="1">-(E17-Q5)</f>
        <v>-7667.9449585952389</v>
      </c>
      <c r="F12" s="9">
        <f ca="1">-(F17-Q6)</f>
        <v>-1676.9241791044806</v>
      </c>
      <c r="G12" s="9">
        <f ca="1">-(G17-Q7)</f>
        <v>-2315.586394984326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-11804.575624764151</v>
      </c>
      <c r="M12" s="17"/>
      <c r="N12" s="17"/>
      <c r="O12" s="10"/>
      <c r="P12" s="12"/>
      <c r="Q12" s="9">
        <f t="shared" ref="Q12:Q17" ca="1" si="6">SUM(L12:P12)</f>
        <v>-11804.575624764151</v>
      </c>
      <c r="R12" s="17">
        <f t="shared" ca="1" si="4"/>
        <v>-11804.575624764151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-1877.7002069487753</v>
      </c>
      <c r="J13" s="14">
        <f ca="1">-(J17-Q10)</f>
        <v>-4689.4582283286072</v>
      </c>
      <c r="K13" s="13">
        <f ca="1">-(K17-Q11)</f>
        <v>-10165.123019061168</v>
      </c>
      <c r="L13" s="14">
        <f t="shared" ca="1" si="5"/>
        <v>-16732.28145433855</v>
      </c>
      <c r="M13" s="16">
        <f ca="1">-E15</f>
        <v>-52976.309078345497</v>
      </c>
      <c r="N13" s="16"/>
      <c r="O13" s="11"/>
      <c r="P13" s="13"/>
      <c r="Q13" s="14">
        <f t="shared" ca="1" si="6"/>
        <v>-69708.590532684044</v>
      </c>
      <c r="R13" s="16">
        <f t="shared" ca="1" si="4"/>
        <v>-69708.590532684044</v>
      </c>
    </row>
    <row r="14" spans="1:20">
      <c r="A14" s="18" t="s">
        <v>78</v>
      </c>
      <c r="B14" s="11"/>
      <c r="C14" s="14"/>
      <c r="D14" s="14"/>
      <c r="E14" s="14">
        <f ca="1">-(I13+J13)-K13</f>
        <v>16732.28145433855</v>
      </c>
      <c r="F14" s="14"/>
      <c r="G14" s="14"/>
      <c r="H14" s="14"/>
      <c r="I14" s="14"/>
      <c r="J14" s="14"/>
      <c r="K14" s="13"/>
      <c r="L14" s="14">
        <f t="shared" ca="1" si="5"/>
        <v>16732.28145433855</v>
      </c>
      <c r="M14" s="16"/>
      <c r="N14" s="16"/>
      <c r="O14" s="11"/>
      <c r="P14" s="13"/>
      <c r="Q14" s="14">
        <f t="shared" ca="1" si="6"/>
        <v>16732.28145433855</v>
      </c>
      <c r="R14" s="16">
        <f t="shared" ca="1" si="4"/>
        <v>16732.28145433855</v>
      </c>
    </row>
    <row r="15" spans="1:20">
      <c r="A15" s="18" t="s">
        <v>79</v>
      </c>
      <c r="B15" s="11"/>
      <c r="C15" s="14"/>
      <c r="D15" s="14"/>
      <c r="E15" s="14">
        <f ca="1">E17-E14</f>
        <v>52976.309078345497</v>
      </c>
      <c r="F15" s="14"/>
      <c r="G15" s="14"/>
      <c r="H15" s="14"/>
      <c r="I15" s="14"/>
      <c r="J15" s="14"/>
      <c r="K15" s="13"/>
      <c r="L15" s="14">
        <f t="shared" ca="1" si="5"/>
        <v>52976.309078345497</v>
      </c>
      <c r="M15" s="16"/>
      <c r="N15" s="16"/>
      <c r="O15" s="11"/>
      <c r="P15" s="13"/>
      <c r="Q15" s="14">
        <f t="shared" ca="1" si="6"/>
        <v>52976.309078345497</v>
      </c>
      <c r="R15" s="16">
        <f t="shared" ca="1" si="4"/>
        <v>52976.309078345497</v>
      </c>
    </row>
    <row r="16" spans="1:20">
      <c r="A16" s="30" t="s">
        <v>89</v>
      </c>
      <c r="B16" s="21">
        <f ca="1">Q2</f>
        <v>26400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26400</v>
      </c>
      <c r="M16" s="19"/>
      <c r="N16" s="19"/>
      <c r="O16" s="21"/>
      <c r="P16" s="27"/>
      <c r="Q16" s="22">
        <f t="shared" ca="1" si="6"/>
        <v>26400</v>
      </c>
      <c r="R16" s="19">
        <f t="shared" ca="1" si="4"/>
        <v>26400</v>
      </c>
    </row>
    <row r="17" spans="1:18">
      <c r="A17" s="29" t="s">
        <v>88</v>
      </c>
      <c r="B17" s="9">
        <f ca="1">B16</f>
        <v>26400</v>
      </c>
      <c r="C17" s="9">
        <f ca="1">SUM(C$2:C$11)</f>
        <v>21200.447821274025</v>
      </c>
      <c r="D17" s="9">
        <f ca="1">SUM(D$2:D$11)</f>
        <v>1675.7572708060784</v>
      </c>
      <c r="E17" s="9">
        <f ca="1">$Q$5/parameters!$B$4</f>
        <v>69708.590532684044</v>
      </c>
      <c r="F17" s="9">
        <f t="shared" ref="F17:K17" ca="1" si="7">SUM(F$2:F$11)</f>
        <v>27047.164179104479</v>
      </c>
      <c r="G17" s="9">
        <f t="shared" ca="1" si="7"/>
        <v>53850.846394984328</v>
      </c>
      <c r="H17" s="9">
        <f t="shared" ca="1" si="7"/>
        <v>76905.5</v>
      </c>
      <c r="I17" s="9">
        <f t="shared" ca="1" si="7"/>
        <v>23642.520206948775</v>
      </c>
      <c r="J17" s="9">
        <f t="shared" ca="1" si="7"/>
        <v>59045.959793051225</v>
      </c>
      <c r="K17" s="9">
        <f t="shared" ca="1" si="7"/>
        <v>88033.221564722626</v>
      </c>
      <c r="L17" s="17">
        <f t="shared" ca="1" si="5"/>
        <v>447510.00776357565</v>
      </c>
      <c r="M17" s="17"/>
      <c r="N17" s="17"/>
      <c r="O17" s="9"/>
      <c r="P17" s="14"/>
      <c r="Q17" s="11">
        <f t="shared" ca="1" si="6"/>
        <v>447510.00776357565</v>
      </c>
      <c r="R17" s="17">
        <f t="shared" ca="1" si="4"/>
        <v>447510.00776357565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0.99369999999999992</v>
      </c>
      <c r="E18" s="39">
        <f t="shared" ref="E18:G18" ca="1" si="8">IFERROR(1-(-E12)/E17, "")</f>
        <v>0.89000000000000012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0.92057952407303434</v>
      </c>
      <c r="J18" s="39">
        <f ca="1">I18</f>
        <v>0.92057952407303434</v>
      </c>
      <c r="K18" s="40">
        <f ca="1">1-(-K13)/K17</f>
        <v>0.8845308300845528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7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49334.572808694778</v>
      </c>
      <c r="D2" s="9">
        <f ca="1">Q4/parameters!$B$3</f>
        <v>5388.3465834758981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54722.919392170676</v>
      </c>
      <c r="M2" s="17"/>
      <c r="N2" s="17">
        <f ca="1">Q2-(L2+O2+P2)</f>
        <v>0</v>
      </c>
      <c r="O2" s="11" cm="1">
        <f t="array" aca="1" ref="O2" ca="1">INDIRECT("'data'!$F$" &amp; $A$1)</f>
        <v>12052.95</v>
      </c>
      <c r="P2" s="13">
        <f ca="1">IF(-(L2-Q2+O2)&lt;0, -(L2-Q2+O2), 0)</f>
        <v>-7128.8693921706763</v>
      </c>
      <c r="Q2" s="17" cm="1">
        <f t="array" aca="1" ref="Q2" ca="1">INDIRECT("'data'!$D$" &amp; $A$1)</f>
        <v>59647</v>
      </c>
      <c r="R2" s="17">
        <f ca="1">SUM(L2:P2)</f>
        <v>59647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40662.686567164186</v>
      </c>
      <c r="G3" s="14">
        <f ca="1">Q3-O3-P3-F3</f>
        <v>3504.7234328358172</v>
      </c>
      <c r="H3" s="14"/>
      <c r="I3" s="14"/>
      <c r="J3" s="14"/>
      <c r="K3" s="13"/>
      <c r="L3" s="16">
        <f t="shared" ca="1" si="0"/>
        <v>44167.41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4856.3549999999996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49023.764999999999</v>
      </c>
      <c r="R3" s="16">
        <f t="shared" ref="R3:R10" ca="1" si="2">SUM(L3:P3)</f>
        <v>49023.764999999999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3248.5200000000004</v>
      </c>
      <c r="H4" s="14"/>
      <c r="I4" s="14"/>
      <c r="J4" s="14"/>
      <c r="K4" s="13"/>
      <c r="L4" s="16">
        <f t="shared" ca="1" si="0"/>
        <v>3248.5200000000004</v>
      </c>
      <c r="M4" s="16"/>
      <c r="N4" s="16">
        <f t="shared" ca="1" si="1"/>
        <v>0</v>
      </c>
      <c r="O4" s="11" cm="1">
        <f t="array" aca="1" ref="O4" ca="1">INDIRECT("'data'!$K$" &amp; $A$1)*parameters!$B$14</f>
        <v>2105.88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5354.4000000000005</v>
      </c>
      <c r="R4" s="16">
        <f t="shared" ca="1" si="2"/>
        <v>5354.4000000000005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10165.671641791047</v>
      </c>
      <c r="G5" s="14">
        <f ca="1">Q7/parameters!$B$7-(G3+G4)</f>
        <v>15570.685511782784</v>
      </c>
      <c r="H5" s="14"/>
      <c r="I5" s="14"/>
      <c r="J5" s="14"/>
      <c r="K5" s="13"/>
      <c r="L5" s="16">
        <f t="shared" ca="1" si="0"/>
        <v>25736.35715357383</v>
      </c>
      <c r="M5" s="16"/>
      <c r="N5" s="16"/>
      <c r="O5" s="11" cm="1">
        <f t="array" aca="1" ref="O5" ca="1">INDIRECT("'data'!$M$" &amp; $A$1)*parameters!$B$15</f>
        <v>5413.5199999999995</v>
      </c>
      <c r="P5" s="13" cm="1">
        <f t="array" aca="1" ref="P5" ca="1">-INDIRECT("'data'!$N$" &amp; $A$1)*parameters!$B$15</f>
        <v>-435.12</v>
      </c>
      <c r="Q5" s="16">
        <f ca="1">SUM(L5:P5)</f>
        <v>30714.757153573832</v>
      </c>
      <c r="R5" s="16">
        <f t="shared" ca="1" si="2"/>
        <v>30714.757153573832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47677</v>
      </c>
      <c r="I6" s="14"/>
      <c r="J6" s="14"/>
      <c r="K6" s="13"/>
      <c r="L6" s="16">
        <f t="shared" ca="1" si="0"/>
        <v>47677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47677</v>
      </c>
      <c r="R6" s="16">
        <f t="shared" ca="1" si="2"/>
        <v>47677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21364</v>
      </c>
      <c r="I7" s="14"/>
      <c r="J7" s="14"/>
      <c r="K7" s="13"/>
      <c r="L7" s="16">
        <f t="shared" ca="1" si="0"/>
        <v>21364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21364</v>
      </c>
      <c r="R7" s="16">
        <f t="shared" ca="1" si="2"/>
        <v>21364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23562.953458547927</v>
      </c>
      <c r="J8" s="14">
        <f ca="1">Q10/J18</f>
        <v>30010.706541452069</v>
      </c>
      <c r="K8" s="13"/>
      <c r="L8" s="16">
        <f t="shared" ca="1" si="0"/>
        <v>53573.659999999996</v>
      </c>
      <c r="M8" s="16"/>
      <c r="N8" s="16">
        <f t="shared" ca="1" si="3"/>
        <v>0</v>
      </c>
      <c r="O8" s="11" cm="1">
        <f t="array" aca="1" ref="O8" ca="1">INDIRECT("'data'!$R$" &amp; $A$1)*parameters!$B$15</f>
        <v>15473.22</v>
      </c>
      <c r="P8" s="13" cm="1">
        <f t="array" aca="1" ref="P8" ca="1">-INDIRECT("'data'!$S$" &amp; $A$1)*parameters!$B$15</f>
        <v>-5.88</v>
      </c>
      <c r="Q8" s="16">
        <f ca="1">SUM(Q6:Q7)</f>
        <v>69041</v>
      </c>
      <c r="R8" s="16">
        <f t="shared" ca="1" si="2"/>
        <v>69040.999999999985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17188.219999999998</v>
      </c>
      <c r="L9" s="16">
        <f t="shared" ca="1" si="0"/>
        <v>17188.219999999998</v>
      </c>
      <c r="M9" s="16"/>
      <c r="N9" s="16">
        <f t="shared" ca="1" si="3"/>
        <v>0</v>
      </c>
      <c r="O9" s="11" cm="1">
        <f t="array" aca="1" ref="O9" ca="1">INDIRECT("'data'!$U$" &amp; $A$1)*parameters!$B$15</f>
        <v>4260.0599999999995</v>
      </c>
      <c r="P9" s="13" cm="1">
        <f t="array" aca="1" ref="P9" ca="1">-INDIRECT("'data'!$V$" &amp; $A$1)*parameters!$B$15</f>
        <v>-1059.3799999999999</v>
      </c>
      <c r="Q9" s="16" cm="1">
        <f t="array" aca="1" ref="Q9" ca="1">INDIRECT("'data'!$T$" &amp; $A$1)*parameters!$B$15</f>
        <v>20388.899999999998</v>
      </c>
      <c r="R9" s="16">
        <f t="shared" ca="1" si="2"/>
        <v>20388.899999999998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19179.646913229019</v>
      </c>
      <c r="L10" s="16">
        <f t="shared" ca="1" si="0"/>
        <v>19179.646913229019</v>
      </c>
      <c r="M10" s="16"/>
      <c r="N10" s="16">
        <f t="shared" ca="1" si="3"/>
        <v>0</v>
      </c>
      <c r="O10" s="11" cm="1">
        <f t="array" aca="1" ref="O10" ca="1">INDIRECT("'data'!$X$" &amp; $A$1)*parameters!$B$15</f>
        <v>9517.76</v>
      </c>
      <c r="P10" s="13" cm="1">
        <f t="array" aca="1" ref="P10" ca="1">-INDIRECT("'data'!$Y$" &amp; $A$1)*parameters!$B$15</f>
        <v>-2729.2999999999997</v>
      </c>
      <c r="Q10" s="16" cm="1">
        <f t="array" aca="1" ref="Q10" ca="1">INDIRECT("'data'!$W$" &amp; $A$1)*parameters!$B$15</f>
        <v>25968.106913229018</v>
      </c>
      <c r="R10" s="16">
        <f t="shared" ca="1" si="2"/>
        <v>25968.106913229018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37284.863145376956</v>
      </c>
      <c r="N11" s="19"/>
      <c r="O11" s="21" cm="1">
        <f t="array" aca="1" ref="O11" ca="1">INDIRECT("'data'!$Z$" &amp; $A$1)*parameters!$B$15</f>
        <v>1820.84</v>
      </c>
      <c r="P11" s="27" cm="1">
        <f t="array" aca="1" ref="P11" ca="1">-INDIRECT("'data'!$AA$" &amp; $A$1)*parameters!$B$15</f>
        <v>-6454.28</v>
      </c>
      <c r="Q11" s="16">
        <f ca="1">K9*parameters!$B$10+K10*parameters!$B$11</f>
        <v>32651.423145376953</v>
      </c>
      <c r="R11" s="16">
        <f t="shared" ref="R11:R17" ca="1" si="4">SUM(L11:P11)</f>
        <v>32651.423145376953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-310.80780869477894</v>
      </c>
      <c r="D12" s="9">
        <f ca="1">-(D17-Q4)</f>
        <v>-33.946583475897569</v>
      </c>
      <c r="E12" s="9">
        <f ca="1">-(E17-Q5)</f>
        <v>-3796.205940329346</v>
      </c>
      <c r="F12" s="9">
        <f ca="1">-(F17-Q6)</f>
        <v>-3151.3582089552365</v>
      </c>
      <c r="G12" s="9">
        <f ca="1">-(G17-Q7)</f>
        <v>-959.92894461860124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-8252.2474860738603</v>
      </c>
      <c r="M12" s="17"/>
      <c r="N12" s="17"/>
      <c r="O12" s="10"/>
      <c r="P12" s="12"/>
      <c r="Q12" s="9">
        <f t="shared" ref="Q12:Q17" ca="1" si="6">SUM(L12:P12)</f>
        <v>-8252.2474860738603</v>
      </c>
      <c r="R12" s="17">
        <f t="shared" ca="1" si="4"/>
        <v>-8252.2474860738603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-3174.053458547929</v>
      </c>
      <c r="J13" s="14">
        <f ca="1">-(J17-Q10)</f>
        <v>-4042.5996282230517</v>
      </c>
      <c r="K13" s="13">
        <f ca="1">-(K17-Q11)</f>
        <v>-3716.4437678520626</v>
      </c>
      <c r="L13" s="14">
        <f t="shared" ca="1" si="5"/>
        <v>-10933.096854623043</v>
      </c>
      <c r="M13" s="16">
        <f ca="1">-E15</f>
        <v>-23577.866239280134</v>
      </c>
      <c r="N13" s="16"/>
      <c r="O13" s="11"/>
      <c r="P13" s="13"/>
      <c r="Q13" s="14">
        <f t="shared" ca="1" si="6"/>
        <v>-34510.963093903178</v>
      </c>
      <c r="R13" s="16">
        <f t="shared" ca="1" si="4"/>
        <v>-34510.963093903178</v>
      </c>
    </row>
    <row r="14" spans="1:20">
      <c r="A14" s="18" t="s">
        <v>78</v>
      </c>
      <c r="B14" s="11"/>
      <c r="C14" s="14"/>
      <c r="D14" s="14"/>
      <c r="E14" s="14">
        <f ca="1">-(I13+J13)-K13</f>
        <v>10933.096854623043</v>
      </c>
      <c r="F14" s="14"/>
      <c r="G14" s="14"/>
      <c r="H14" s="14"/>
      <c r="I14" s="14"/>
      <c r="J14" s="14"/>
      <c r="K14" s="13"/>
      <c r="L14" s="14">
        <f t="shared" ca="1" si="5"/>
        <v>10933.096854623043</v>
      </c>
      <c r="M14" s="16"/>
      <c r="N14" s="16"/>
      <c r="O14" s="11"/>
      <c r="P14" s="13"/>
      <c r="Q14" s="14">
        <f t="shared" ca="1" si="6"/>
        <v>10933.096854623043</v>
      </c>
      <c r="R14" s="16">
        <f t="shared" ca="1" si="4"/>
        <v>10933.096854623043</v>
      </c>
    </row>
    <row r="15" spans="1:20">
      <c r="A15" s="18" t="s">
        <v>79</v>
      </c>
      <c r="B15" s="11"/>
      <c r="C15" s="14"/>
      <c r="D15" s="14"/>
      <c r="E15" s="14">
        <f ca="1">E17-E14</f>
        <v>23577.866239280134</v>
      </c>
      <c r="F15" s="14"/>
      <c r="G15" s="14"/>
      <c r="H15" s="14"/>
      <c r="I15" s="14"/>
      <c r="J15" s="14"/>
      <c r="K15" s="13"/>
      <c r="L15" s="14">
        <f t="shared" ca="1" si="5"/>
        <v>23577.866239280134</v>
      </c>
      <c r="M15" s="16"/>
      <c r="N15" s="16"/>
      <c r="O15" s="11"/>
      <c r="P15" s="13"/>
      <c r="Q15" s="14">
        <f t="shared" ca="1" si="6"/>
        <v>23577.866239280134</v>
      </c>
      <c r="R15" s="16">
        <f t="shared" ca="1" si="4"/>
        <v>23577.866239280134</v>
      </c>
    </row>
    <row r="16" spans="1:20">
      <c r="A16" s="30" t="s">
        <v>89</v>
      </c>
      <c r="B16" s="21">
        <f ca="1">Q2</f>
        <v>59647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59647</v>
      </c>
      <c r="M16" s="19"/>
      <c r="N16" s="19"/>
      <c r="O16" s="21"/>
      <c r="P16" s="27"/>
      <c r="Q16" s="22">
        <f t="shared" ca="1" si="6"/>
        <v>59647</v>
      </c>
      <c r="R16" s="19">
        <f t="shared" ca="1" si="4"/>
        <v>59647</v>
      </c>
    </row>
    <row r="17" spans="1:18">
      <c r="A17" s="29" t="s">
        <v>88</v>
      </c>
      <c r="B17" s="9">
        <f ca="1">B16</f>
        <v>59647</v>
      </c>
      <c r="C17" s="9">
        <f ca="1">SUM(C$2:C$11)</f>
        <v>49334.572808694778</v>
      </c>
      <c r="D17" s="9">
        <f ca="1">SUM(D$2:D$11)</f>
        <v>5388.3465834758981</v>
      </c>
      <c r="E17" s="9">
        <f ca="1">$Q$5/parameters!$B$4</f>
        <v>34510.963093903178</v>
      </c>
      <c r="F17" s="9">
        <f t="shared" ref="F17:K17" ca="1" si="7">SUM(F$2:F$11)</f>
        <v>50828.358208955236</v>
      </c>
      <c r="G17" s="9">
        <f t="shared" ca="1" si="7"/>
        <v>22323.928944618601</v>
      </c>
      <c r="H17" s="9">
        <f t="shared" ca="1" si="7"/>
        <v>69041</v>
      </c>
      <c r="I17" s="9">
        <f t="shared" ca="1" si="7"/>
        <v>23562.953458547927</v>
      </c>
      <c r="J17" s="9">
        <f t="shared" ca="1" si="7"/>
        <v>30010.706541452069</v>
      </c>
      <c r="K17" s="9">
        <f t="shared" ca="1" si="7"/>
        <v>36367.866913229016</v>
      </c>
      <c r="L17" s="17">
        <f t="shared" ca="1" si="5"/>
        <v>381015.69655287673</v>
      </c>
      <c r="M17" s="17"/>
      <c r="N17" s="17"/>
      <c r="O17" s="9"/>
      <c r="P17" s="14"/>
      <c r="Q17" s="11">
        <f t="shared" ca="1" si="6"/>
        <v>381015.69655287673</v>
      </c>
      <c r="R17" s="17">
        <f t="shared" ca="1" si="4"/>
        <v>381015.69655287673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0.99369999999999992</v>
      </c>
      <c r="D18" s="39">
        <f ca="1">IFERROR(1-(-D12)/D17, "")</f>
        <v>0.99370000000000014</v>
      </c>
      <c r="E18" s="39">
        <f t="shared" ref="E18:G18" ca="1" si="8">IFERROR(1-(-E12)/E17, "")</f>
        <v>0.89000000000000012</v>
      </c>
      <c r="F18" s="39">
        <f t="shared" ca="1" si="8"/>
        <v>0.93799999999999972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0.86529475330281747</v>
      </c>
      <c r="J18" s="39">
        <f ca="1">I18</f>
        <v>0.86529475330281747</v>
      </c>
      <c r="K18" s="40">
        <f ca="1">1-(-K13)/K17</f>
        <v>0.89780968521691917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8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44065.130321022436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44065.130321022436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-44065.130321022436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39719.044776119408</v>
      </c>
      <c r="G3" s="14">
        <f ca="1">Q3-O3-P3-F3</f>
        <v>4383.1602238805863</v>
      </c>
      <c r="H3" s="14"/>
      <c r="I3" s="14"/>
      <c r="J3" s="14"/>
      <c r="K3" s="13"/>
      <c r="L3" s="16">
        <f t="shared" ca="1" si="0"/>
        <v>44102.204999999994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3.78</v>
      </c>
      <c r="P3" s="13" cm="1">
        <f t="array" aca="1" ref="P3" ca="1">-INDIRECT("'data'!$I$" &amp; $A$1)*parameters!$B$13</f>
        <v>-318.46499999999997</v>
      </c>
      <c r="Q3" s="16" cm="1">
        <f t="array" aca="1" ref="Q3" ca="1">INDIRECT("'data'!$G$" &amp; $A$1)*parameters!$B$13</f>
        <v>43787.519999999997</v>
      </c>
      <c r="R3" s="16">
        <f t="shared" ref="R3:R10" ca="1" si="2">SUM(L3:P3)</f>
        <v>43787.519999999997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341.32</v>
      </c>
      <c r="H4" s="14"/>
      <c r="I4" s="14"/>
      <c r="J4" s="14"/>
      <c r="K4" s="13"/>
      <c r="L4" s="16">
        <f t="shared" ca="1" si="0"/>
        <v>341.32</v>
      </c>
      <c r="M4" s="16"/>
      <c r="N4" s="16">
        <f t="shared" ca="1" si="1"/>
        <v>0</v>
      </c>
      <c r="O4" s="11" cm="1">
        <f t="array" aca="1" ref="O4" ca="1">INDIRECT("'data'!$K$" &amp; $A$1)*parameters!$B$14</f>
        <v>11.040000000000001</v>
      </c>
      <c r="P4" s="13" cm="1">
        <f t="array" aca="1" ref="P4" ca="1">-INDIRECT("'data'!$L$" &amp; $A$1)*parameters!$B$14</f>
        <v>-352.36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9929.761194029852</v>
      </c>
      <c r="G5" s="14">
        <f ca="1">Q7/parameters!$B$7-(G3+G4)</f>
        <v>16836.543809557239</v>
      </c>
      <c r="H5" s="14"/>
      <c r="I5" s="14"/>
      <c r="J5" s="14"/>
      <c r="K5" s="13"/>
      <c r="L5" s="16">
        <f t="shared" ca="1" si="0"/>
        <v>26766.305003587091</v>
      </c>
      <c r="M5" s="16"/>
      <c r="N5" s="16"/>
      <c r="O5" s="11" cm="1">
        <f t="array" aca="1" ref="O5" ca="1">INDIRECT("'data'!$M$" &amp; $A$1)*parameters!$B$15</f>
        <v>547.81999999999994</v>
      </c>
      <c r="P5" s="13" cm="1">
        <f t="array" aca="1" ref="P5" ca="1">-INDIRECT("'data'!$N$" &amp; $A$1)*parameters!$B$15</f>
        <v>-5728.0999999999995</v>
      </c>
      <c r="Q5" s="16">
        <f ca="1">SUM(L5:P5)</f>
        <v>21586.025003587092</v>
      </c>
      <c r="R5" s="16">
        <f t="shared" ca="1" si="2"/>
        <v>21586.025003587092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46570.58</v>
      </c>
      <c r="I6" s="14"/>
      <c r="J6" s="14"/>
      <c r="K6" s="13"/>
      <c r="L6" s="16">
        <f t="shared" ca="1" si="0"/>
        <v>46570.58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46570.58</v>
      </c>
      <c r="R6" s="16">
        <f t="shared" ca="1" si="2"/>
        <v>46570.58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20633.899999999998</v>
      </c>
      <c r="I7" s="14"/>
      <c r="J7" s="14"/>
      <c r="K7" s="13"/>
      <c r="L7" s="16">
        <f t="shared" ca="1" si="0"/>
        <v>20633.899999999998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20633.899999999998</v>
      </c>
      <c r="R7" s="16">
        <f t="shared" ca="1" si="2"/>
        <v>20633.899999999998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21766.299077765412</v>
      </c>
      <c r="J8" s="14">
        <f ca="1">Q10/J18</f>
        <v>48457.560922234574</v>
      </c>
      <c r="K8" s="13"/>
      <c r="L8" s="16">
        <f t="shared" ca="1" si="0"/>
        <v>70223.859999999986</v>
      </c>
      <c r="M8" s="16"/>
      <c r="N8" s="16">
        <f t="shared" ca="1" si="3"/>
        <v>0</v>
      </c>
      <c r="O8" s="11" cm="1">
        <f t="array" aca="1" ref="O8" ca="1">INDIRECT("'data'!$R$" &amp; $A$1)*parameters!$B$15</f>
        <v>344.96</v>
      </c>
      <c r="P8" s="13" cm="1">
        <f t="array" aca="1" ref="P8" ca="1">-INDIRECT("'data'!$S$" &amp; $A$1)*parameters!$B$15</f>
        <v>-3364.34</v>
      </c>
      <c r="Q8" s="16">
        <f ca="1">SUM(Q6:Q7)</f>
        <v>67204.479999999996</v>
      </c>
      <c r="R8" s="16">
        <f t="shared" ca="1" si="2"/>
        <v>67204.479999999996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22672.3</v>
      </c>
      <c r="L9" s="16">
        <f t="shared" ca="1" si="0"/>
        <v>22672.3</v>
      </c>
      <c r="M9" s="16"/>
      <c r="N9" s="16">
        <f t="shared" ca="1" si="3"/>
        <v>0</v>
      </c>
      <c r="O9" s="11" cm="1">
        <f t="array" aca="1" ref="O9" ca="1">INDIRECT("'data'!$U$" &amp; $A$1)*parameters!$B$15</f>
        <v>3367.2799999999997</v>
      </c>
      <c r="P9" s="13" cm="1">
        <f t="array" aca="1" ref="P9" ca="1">-INDIRECT("'data'!$V$" &amp; $A$1)*parameters!$B$15</f>
        <v>-6046.5999999999995</v>
      </c>
      <c r="Q9" s="16" cm="1">
        <f t="array" aca="1" ref="Q9" ca="1">INDIRECT("'data'!$T$" &amp; $A$1)*parameters!$B$15</f>
        <v>19992.98</v>
      </c>
      <c r="R9" s="16">
        <f t="shared" ca="1" si="2"/>
        <v>19992.98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33143.641820768142</v>
      </c>
      <c r="L10" s="16">
        <f t="shared" ca="1" si="0"/>
        <v>33143.641820768142</v>
      </c>
      <c r="M10" s="16"/>
      <c r="N10" s="16">
        <f t="shared" ca="1" si="3"/>
        <v>0</v>
      </c>
      <c r="O10" s="11" cm="1">
        <f t="array" aca="1" ref="O10" ca="1">INDIRECT("'data'!$X$" &amp; $A$1)*parameters!$B$15</f>
        <v>23941.399999999998</v>
      </c>
      <c r="P10" s="13" cm="1">
        <f t="array" aca="1" ref="P10" ca="1">-INDIRECT("'data'!$Y$" &amp; $A$1)*parameters!$B$15</f>
        <v>-12575.36</v>
      </c>
      <c r="Q10" s="16" cm="1">
        <f t="array" aca="1" ref="Q10" ca="1">INDIRECT("'data'!$W$" &amp; $A$1)*parameters!$B$15</f>
        <v>44509.681820768135</v>
      </c>
      <c r="R10" s="16">
        <f t="shared" ca="1" si="2"/>
        <v>44509.681820768135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34665.673965860602</v>
      </c>
      <c r="N11" s="19"/>
      <c r="O11" s="21" cm="1">
        <f t="array" aca="1" ref="O11" ca="1">INDIRECT("'data'!$Z$" &amp; $A$1)*parameters!$B$15</f>
        <v>21713.86</v>
      </c>
      <c r="P11" s="27" cm="1">
        <f t="array" aca="1" ref="P11" ca="1">-INDIRECT("'data'!$AA$" &amp; $A$1)*parameters!$B$15</f>
        <v>-6564.04</v>
      </c>
      <c r="Q11" s="16">
        <f ca="1">K9*parameters!$B$10+K10*parameters!$B$11</f>
        <v>49815.493965860602</v>
      </c>
      <c r="R11" s="16">
        <f t="shared" ref="R11:R17" ca="1" si="4">SUM(L11:P11)</f>
        <v>49815.493965860602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-277.61032102243917</v>
      </c>
      <c r="D12" s="9">
        <f ca="1">-(D17-Q4)</f>
        <v>0</v>
      </c>
      <c r="E12" s="9">
        <f ca="1">-(E17-Q5)</f>
        <v>-2667.9356746006524</v>
      </c>
      <c r="F12" s="9">
        <f ca="1">-(F17-Q6)</f>
        <v>-3078.2259701492585</v>
      </c>
      <c r="G12" s="9">
        <f ca="1">-(G17-Q7)</f>
        <v>-927.12403343782717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-6950.8959992101773</v>
      </c>
      <c r="M12" s="17"/>
      <c r="N12" s="17"/>
      <c r="O12" s="10"/>
      <c r="P12" s="12"/>
      <c r="Q12" s="9">
        <f t="shared" ref="Q12:Q17" ca="1" si="6">SUM(L12:P12)</f>
        <v>-6950.8959992101773</v>
      </c>
      <c r="R12" s="17">
        <f t="shared" ca="1" si="4"/>
        <v>-6950.8959992101773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-1773.3190777654127</v>
      </c>
      <c r="J13" s="14">
        <f ca="1">-(J17-Q10)</f>
        <v>-3947.8791014664384</v>
      </c>
      <c r="K13" s="13">
        <f ca="1">-(K17-Q11)</f>
        <v>-6000.4478549075429</v>
      </c>
      <c r="L13" s="14">
        <f t="shared" ca="1" si="5"/>
        <v>-11721.646034139394</v>
      </c>
      <c r="M13" s="16">
        <f ca="1">-E15</f>
        <v>-12532.314644048351</v>
      </c>
      <c r="N13" s="16"/>
      <c r="O13" s="11"/>
      <c r="P13" s="13"/>
      <c r="Q13" s="14">
        <f t="shared" ca="1" si="6"/>
        <v>-24253.960678187745</v>
      </c>
      <c r="R13" s="16">
        <f t="shared" ca="1" si="4"/>
        <v>-24253.960678187745</v>
      </c>
    </row>
    <row r="14" spans="1:20">
      <c r="A14" s="18" t="s">
        <v>78</v>
      </c>
      <c r="B14" s="11"/>
      <c r="C14" s="14"/>
      <c r="D14" s="14"/>
      <c r="E14" s="14">
        <f ca="1">-(I13+J13)-K13</f>
        <v>11721.646034139394</v>
      </c>
      <c r="F14" s="14"/>
      <c r="G14" s="14"/>
      <c r="H14" s="14"/>
      <c r="I14" s="14"/>
      <c r="J14" s="14"/>
      <c r="K14" s="13"/>
      <c r="L14" s="14">
        <f t="shared" ca="1" si="5"/>
        <v>11721.646034139394</v>
      </c>
      <c r="M14" s="16"/>
      <c r="N14" s="16"/>
      <c r="O14" s="11"/>
      <c r="P14" s="13"/>
      <c r="Q14" s="14">
        <f t="shared" ca="1" si="6"/>
        <v>11721.646034139394</v>
      </c>
      <c r="R14" s="16">
        <f t="shared" ca="1" si="4"/>
        <v>11721.646034139394</v>
      </c>
    </row>
    <row r="15" spans="1:20">
      <c r="A15" s="18" t="s">
        <v>79</v>
      </c>
      <c r="B15" s="11"/>
      <c r="C15" s="14"/>
      <c r="D15" s="14"/>
      <c r="E15" s="14">
        <f ca="1">E17-E14</f>
        <v>12532.314644048351</v>
      </c>
      <c r="F15" s="14"/>
      <c r="G15" s="14"/>
      <c r="H15" s="14"/>
      <c r="I15" s="14"/>
      <c r="J15" s="14"/>
      <c r="K15" s="13"/>
      <c r="L15" s="14">
        <f t="shared" ca="1" si="5"/>
        <v>12532.314644048351</v>
      </c>
      <c r="M15" s="16"/>
      <c r="N15" s="16"/>
      <c r="O15" s="11"/>
      <c r="P15" s="13"/>
      <c r="Q15" s="14">
        <f t="shared" ca="1" si="6"/>
        <v>12532.314644048351</v>
      </c>
      <c r="R15" s="16">
        <f t="shared" ca="1" si="4"/>
        <v>12532.314644048351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44065.130321022436</v>
      </c>
      <c r="D17" s="9">
        <f ca="1">SUM(D$2:D$11)</f>
        <v>0</v>
      </c>
      <c r="E17" s="9">
        <f ca="1">$Q$5/parameters!$B$4</f>
        <v>24253.960678187745</v>
      </c>
      <c r="F17" s="9">
        <f t="shared" ref="F17:K17" ca="1" si="7">SUM(F$2:F$11)</f>
        <v>49648.80597014926</v>
      </c>
      <c r="G17" s="9">
        <f t="shared" ca="1" si="7"/>
        <v>21561.024033437825</v>
      </c>
      <c r="H17" s="9">
        <f t="shared" ca="1" si="7"/>
        <v>67204.479999999996</v>
      </c>
      <c r="I17" s="9">
        <f t="shared" ca="1" si="7"/>
        <v>21766.299077765412</v>
      </c>
      <c r="J17" s="9">
        <f t="shared" ca="1" si="7"/>
        <v>48457.560922234574</v>
      </c>
      <c r="K17" s="9">
        <f t="shared" ca="1" si="7"/>
        <v>55815.941820768145</v>
      </c>
      <c r="L17" s="17">
        <f t="shared" ca="1" si="5"/>
        <v>332773.20282356534</v>
      </c>
      <c r="M17" s="17"/>
      <c r="N17" s="17"/>
      <c r="O17" s="9"/>
      <c r="P17" s="14"/>
      <c r="Q17" s="11">
        <f t="shared" ca="1" si="6"/>
        <v>332773.20282356534</v>
      </c>
      <c r="R17" s="17">
        <f t="shared" ca="1" si="4"/>
        <v>332773.20282356534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0.91852914124584073</v>
      </c>
      <c r="J18" s="39">
        <f ca="1">I18</f>
        <v>0.91852914124584073</v>
      </c>
      <c r="K18" s="40">
        <f ca="1">1-(-K13)/K17</f>
        <v>0.89249580569336773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9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25933.531246855186</v>
      </c>
      <c r="D2" s="9">
        <f ca="1">Q4/parameters!$B$3</f>
        <v>555.49964778102037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26489.030894636206</v>
      </c>
      <c r="M2" s="17"/>
      <c r="N2" s="16">
        <v>0</v>
      </c>
      <c r="O2" s="11" cm="1">
        <f t="array" aca="1" ref="O2" ca="1">INDIRECT("'data'!$F$" &amp; $A$1)</f>
        <v>29.25</v>
      </c>
      <c r="P2" s="13">
        <f ca="1">IF(-(L2-Q2+O2)&lt;0, -(L2-Q2+O2), 0)</f>
        <v>-26518.280894636206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24645.014925373136</v>
      </c>
      <c r="G3" s="14">
        <f ca="1">Q3-O3-P3-F3</f>
        <v>1548.4950746268587</v>
      </c>
      <c r="H3" s="14"/>
      <c r="I3" s="14"/>
      <c r="J3" s="14"/>
      <c r="K3" s="13"/>
      <c r="L3" s="16">
        <f t="shared" ca="1" si="0"/>
        <v>26193.509999999995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137.02500000000001</v>
      </c>
      <c r="P3" s="13" cm="1">
        <f t="array" aca="1" ref="P3" ca="1">-INDIRECT("'data'!$I$" &amp; $A$1)*parameters!$B$13</f>
        <v>-560.38499999999999</v>
      </c>
      <c r="Q3" s="16" cm="1">
        <f t="array" aca="1" ref="Q3" ca="1">INDIRECT("'data'!$G$" &amp; $A$1)*parameters!$B$13</f>
        <v>25770.149999999998</v>
      </c>
      <c r="R3" s="16">
        <f t="shared" ref="R3:R10" ca="1" si="2">SUM(L3:P3)</f>
        <v>25770.149999999998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1094.8000000000002</v>
      </c>
      <c r="H4" s="14"/>
      <c r="I4" s="14"/>
      <c r="J4" s="14"/>
      <c r="K4" s="13"/>
      <c r="L4" s="16">
        <f t="shared" ca="1" si="0"/>
        <v>1094.8000000000002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-542.80000000000007</v>
      </c>
      <c r="Q4" s="16" cm="1">
        <f t="array" aca="1" ref="Q4" ca="1">INDIRECT("'data'!$J$" &amp; $A$1)*parameters!$B$14</f>
        <v>552</v>
      </c>
      <c r="R4" s="16">
        <f t="shared" ca="1" si="2"/>
        <v>552.00000000000011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6161.253731343284</v>
      </c>
      <c r="G5" s="14">
        <f ca="1">Q7/parameters!$B$7-(G3+G4)</f>
        <v>10253.382041360601</v>
      </c>
      <c r="H5" s="14"/>
      <c r="I5" s="14"/>
      <c r="J5" s="14"/>
      <c r="K5" s="13"/>
      <c r="L5" s="16">
        <f t="shared" ca="1" si="0"/>
        <v>16414.635772703885</v>
      </c>
      <c r="M5" s="16"/>
      <c r="N5" s="16"/>
      <c r="O5" s="11" cm="1">
        <f t="array" aca="1" ref="O5" ca="1">INDIRECT("'data'!$M$" &amp; $A$1)*parameters!$B$15</f>
        <v>8501.5</v>
      </c>
      <c r="P5" s="13" cm="1">
        <f t="array" aca="1" ref="P5" ca="1">-INDIRECT("'data'!$N$" &amp; $A$1)*parameters!$B$15</f>
        <v>-4261.04</v>
      </c>
      <c r="Q5" s="16">
        <f ca="1">SUM(L5:P5)</f>
        <v>20655.095772703884</v>
      </c>
      <c r="R5" s="16">
        <f t="shared" ca="1" si="2"/>
        <v>20655.095772703884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28896.28</v>
      </c>
      <c r="I6" s="14"/>
      <c r="J6" s="14"/>
      <c r="K6" s="13"/>
      <c r="L6" s="16">
        <f t="shared" ca="1" si="0"/>
        <v>28896.28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28896.28</v>
      </c>
      <c r="R6" s="16">
        <f t="shared" ca="1" si="2"/>
        <v>28896.28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12342.119999999999</v>
      </c>
      <c r="I7" s="14"/>
      <c r="J7" s="14"/>
      <c r="K7" s="13"/>
      <c r="L7" s="16">
        <f t="shared" ca="1" si="0"/>
        <v>12342.119999999999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12342.119999999999</v>
      </c>
      <c r="R7" s="16">
        <f t="shared" ca="1" si="2"/>
        <v>12342.119999999999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14999.850938560205</v>
      </c>
      <c r="J8" s="14">
        <f ca="1">Q10/J18</f>
        <v>26238.54906143979</v>
      </c>
      <c r="K8" s="13"/>
      <c r="L8" s="16">
        <f t="shared" ca="1" si="0"/>
        <v>41238.399999999994</v>
      </c>
      <c r="M8" s="16"/>
      <c r="N8" s="16">
        <f t="shared" ca="1" si="3"/>
        <v>0</v>
      </c>
      <c r="O8" s="11" cm="1">
        <f t="array" aca="1" ref="O8" ca="1">INDIRECT("'data'!$R$" &amp; $A$1)*parameters!$B$15</f>
        <v>1861.02</v>
      </c>
      <c r="P8" s="13" cm="1">
        <f t="array" aca="1" ref="P8" ca="1">-INDIRECT("'data'!$S$" &amp; $A$1)*parameters!$B$15</f>
        <v>-1861.02</v>
      </c>
      <c r="Q8" s="16">
        <f ca="1">SUM(Q6:Q7)</f>
        <v>41238.399999999994</v>
      </c>
      <c r="R8" s="16">
        <f t="shared" ca="1" si="2"/>
        <v>41238.399999999994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13538.7</v>
      </c>
      <c r="L9" s="16">
        <f t="shared" ca="1" si="0"/>
        <v>13538.7</v>
      </c>
      <c r="M9" s="16"/>
      <c r="N9" s="16">
        <f t="shared" ca="1" si="3"/>
        <v>0</v>
      </c>
      <c r="O9" s="11" cm="1">
        <f t="array" aca="1" ref="O9" ca="1">INDIRECT("'data'!$U$" &amp; $A$1)*parameters!$B$15</f>
        <v>6906.0599999999995</v>
      </c>
      <c r="P9" s="13" cm="1">
        <f t="array" aca="1" ref="P9" ca="1">-INDIRECT("'data'!$V$" &amp; $A$1)*parameters!$B$15</f>
        <v>-7286.3</v>
      </c>
      <c r="Q9" s="16" cm="1">
        <f t="array" aca="1" ref="Q9" ca="1">INDIRECT("'data'!$T$" &amp; $A$1)*parameters!$B$15</f>
        <v>13158.46</v>
      </c>
      <c r="R9" s="16">
        <f t="shared" ca="1" si="2"/>
        <v>13158.460000000003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24060.208620199148</v>
      </c>
      <c r="L10" s="16">
        <f t="shared" ca="1" si="0"/>
        <v>24060.208620199148</v>
      </c>
      <c r="M10" s="16"/>
      <c r="N10" s="16">
        <f t="shared" ca="1" si="3"/>
        <v>0</v>
      </c>
      <c r="O10" s="11" cm="1">
        <f t="array" aca="1" ref="O10" ca="1">INDIRECT("'data'!$X$" &amp; $A$1)*parameters!$B$15</f>
        <v>13448.539999999999</v>
      </c>
      <c r="P10" s="13" cm="1">
        <f t="array" aca="1" ref="P10" ca="1">-INDIRECT("'data'!$Y$" &amp; $A$1)*parameters!$B$15</f>
        <v>-14491.26</v>
      </c>
      <c r="Q10" s="16" cm="1">
        <f t="array" aca="1" ref="Q10" ca="1">INDIRECT("'data'!$W$" &amp; $A$1)*parameters!$B$15</f>
        <v>23017.488620199147</v>
      </c>
      <c r="R10" s="16">
        <f t="shared" ca="1" si="2"/>
        <v>23017.488620199147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24153.237413371269</v>
      </c>
      <c r="N11" s="19"/>
      <c r="O11" s="21" cm="1">
        <f t="array" aca="1" ref="O11" ca="1">INDIRECT("'data'!$Z$" &amp; $A$1)*parameters!$B$15</f>
        <v>32331.18</v>
      </c>
      <c r="P11" s="27" cm="1">
        <f t="array" aca="1" ref="P11" ca="1">-INDIRECT("'data'!$AA$" &amp; $A$1)*parameters!$B$15</f>
        <v>-23066.26</v>
      </c>
      <c r="Q11" s="16">
        <f ca="1">K9*parameters!$B$10+K10*parameters!$B$11</f>
        <v>33418.157413371271</v>
      </c>
      <c r="R11" s="16">
        <f t="shared" ref="R11:R17" ca="1" si="4">SUM(L11:P11)</f>
        <v>33418.157413371271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-163.38124685518778</v>
      </c>
      <c r="D12" s="9">
        <f ca="1">-(D17-Q4)</f>
        <v>-3.4996477810203714</v>
      </c>
      <c r="E12" s="9">
        <f ca="1">-(E17-Q5)</f>
        <v>-2552.8770056150861</v>
      </c>
      <c r="F12" s="9">
        <f ca="1">-(F17-Q6)</f>
        <v>-1909.9886567164212</v>
      </c>
      <c r="G12" s="9">
        <f ca="1">-(G17-Q7)</f>
        <v>-554.55711598745984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-5184.303672955175</v>
      </c>
      <c r="M12" s="17"/>
      <c r="N12" s="17"/>
      <c r="O12" s="10"/>
      <c r="P12" s="12"/>
      <c r="Q12" s="9">
        <f t="shared" ref="Q12:Q17" ca="1" si="6">SUM(L12:P12)</f>
        <v>-5184.303672955175</v>
      </c>
      <c r="R12" s="17">
        <f t="shared" ca="1" si="4"/>
        <v>-5184.303672955175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-1841.3909385602055</v>
      </c>
      <c r="J13" s="14">
        <f ca="1">-(J17-Q10)</f>
        <v>-3221.0604412406428</v>
      </c>
      <c r="K13" s="13">
        <f ca="1">-(K17-Q11)</f>
        <v>-4180.7512068278738</v>
      </c>
      <c r="L13" s="14">
        <f t="shared" ca="1" si="5"/>
        <v>-9243.2025866287222</v>
      </c>
      <c r="M13" s="16">
        <f ca="1">-E15</f>
        <v>-13964.770191690248</v>
      </c>
      <c r="N13" s="16"/>
      <c r="O13" s="11"/>
      <c r="P13" s="13"/>
      <c r="Q13" s="14">
        <f t="shared" ca="1" si="6"/>
        <v>-23207.97277831897</v>
      </c>
      <c r="R13" s="16">
        <f t="shared" ca="1" si="4"/>
        <v>-23207.97277831897</v>
      </c>
    </row>
    <row r="14" spans="1:20">
      <c r="A14" s="18" t="s">
        <v>78</v>
      </c>
      <c r="B14" s="11"/>
      <c r="C14" s="14"/>
      <c r="D14" s="14"/>
      <c r="E14" s="14">
        <f ca="1">-(I13+J13)-K13</f>
        <v>9243.2025866287222</v>
      </c>
      <c r="F14" s="14"/>
      <c r="G14" s="14"/>
      <c r="H14" s="14"/>
      <c r="I14" s="14"/>
      <c r="J14" s="14"/>
      <c r="K14" s="13"/>
      <c r="L14" s="14">
        <f t="shared" ca="1" si="5"/>
        <v>9243.2025866287222</v>
      </c>
      <c r="M14" s="16"/>
      <c r="N14" s="16"/>
      <c r="O14" s="11"/>
      <c r="P14" s="13"/>
      <c r="Q14" s="14">
        <f t="shared" ca="1" si="6"/>
        <v>9243.2025866287222</v>
      </c>
      <c r="R14" s="16">
        <f t="shared" ca="1" si="4"/>
        <v>9243.2025866287222</v>
      </c>
    </row>
    <row r="15" spans="1:20">
      <c r="A15" s="18" t="s">
        <v>79</v>
      </c>
      <c r="B15" s="11"/>
      <c r="C15" s="14"/>
      <c r="D15" s="14"/>
      <c r="E15" s="14">
        <f ca="1">E17-E14</f>
        <v>13964.770191690248</v>
      </c>
      <c r="F15" s="14"/>
      <c r="G15" s="14"/>
      <c r="H15" s="14"/>
      <c r="I15" s="14"/>
      <c r="J15" s="14"/>
      <c r="K15" s="13"/>
      <c r="L15" s="14">
        <f t="shared" ca="1" si="5"/>
        <v>13964.770191690248</v>
      </c>
      <c r="M15" s="16"/>
      <c r="N15" s="16"/>
      <c r="O15" s="11"/>
      <c r="P15" s="13"/>
      <c r="Q15" s="14">
        <f t="shared" ca="1" si="6"/>
        <v>13964.770191690248</v>
      </c>
      <c r="R15" s="16">
        <f t="shared" ca="1" si="4"/>
        <v>13964.770191690248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25933.531246855186</v>
      </c>
      <c r="D17" s="9">
        <f ca="1">SUM(D$2:D$11)</f>
        <v>555.49964778102037</v>
      </c>
      <c r="E17" s="9">
        <f ca="1">$Q$5/parameters!$B$4</f>
        <v>23207.97277831897</v>
      </c>
      <c r="F17" s="9">
        <f t="shared" ref="F17:K17" ca="1" si="7">SUM(F$2:F$11)</f>
        <v>30806.26865671642</v>
      </c>
      <c r="G17" s="9">
        <f t="shared" ca="1" si="7"/>
        <v>12896.677115987459</v>
      </c>
      <c r="H17" s="9">
        <f t="shared" ca="1" si="7"/>
        <v>41238.399999999994</v>
      </c>
      <c r="I17" s="9">
        <f t="shared" ca="1" si="7"/>
        <v>14999.850938560205</v>
      </c>
      <c r="J17" s="9">
        <f t="shared" ca="1" si="7"/>
        <v>26238.54906143979</v>
      </c>
      <c r="K17" s="9">
        <f t="shared" ca="1" si="7"/>
        <v>37598.908620199145</v>
      </c>
      <c r="L17" s="17">
        <f t="shared" ca="1" si="5"/>
        <v>213475.65806585818</v>
      </c>
      <c r="M17" s="17"/>
      <c r="N17" s="17"/>
      <c r="O17" s="9"/>
      <c r="P17" s="14"/>
      <c r="Q17" s="11">
        <f t="shared" ca="1" si="6"/>
        <v>213475.65806585818</v>
      </c>
      <c r="R17" s="17">
        <f t="shared" ca="1" si="4"/>
        <v>213475.65806585818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>
        <f ca="1">IFERROR(1-(-D12)/D17, "")</f>
        <v>0.99370000000000014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0.95700000000000007</v>
      </c>
      <c r="H18" s="39">
        <f t="shared" ref="H18" ca="1" si="9">1-(-H12)/H17</f>
        <v>1</v>
      </c>
      <c r="I18" s="39">
        <f ca="1">(Q9+Q10)/(Q8-O8-P8)</f>
        <v>0.8772393841710433</v>
      </c>
      <c r="J18" s="39">
        <f ca="1">I18</f>
        <v>0.8772393841710433</v>
      </c>
      <c r="K18" s="40">
        <f ca="1">1-(-K13)/K17</f>
        <v>0.88880658082235231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10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9799.0137868571983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9799.0137868571983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-5479.0137868571983</v>
      </c>
      <c r="Q2" s="17" cm="1">
        <f t="array" aca="1" ref="Q2" ca="1">INDIRECT("'data'!$D$" &amp; $A$1)</f>
        <v>4320</v>
      </c>
      <c r="R2" s="17">
        <f ca="1">SUM(L2:P2)</f>
        <v>4320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9458.9850746268658</v>
      </c>
      <c r="G3" s="14">
        <f ca="1">Q3-O3-P3-F3</f>
        <v>1309.2899253731321</v>
      </c>
      <c r="H3" s="14"/>
      <c r="I3" s="14"/>
      <c r="J3" s="14"/>
      <c r="K3" s="13"/>
      <c r="L3" s="16">
        <f t="shared" ca="1" si="0"/>
        <v>10768.274999999998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9.4499999999999993</v>
      </c>
      <c r="P3" s="13" cm="1">
        <f t="array" aca="1" ref="P3" ca="1">-INDIRECT("'data'!$I$" &amp; $A$1)*parameters!$B$13</f>
        <v>-1040.4449999999999</v>
      </c>
      <c r="Q3" s="16" cm="1">
        <f t="array" aca="1" ref="Q3" ca="1">INDIRECT("'data'!$G$" &amp; $A$1)*parameters!$B$13</f>
        <v>9737.2799999999988</v>
      </c>
      <c r="R3" s="16">
        <f t="shared" ref="R3:R10" ca="1" si="2">SUM(L3:P3)</f>
        <v>9737.2799999999988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70.84</v>
      </c>
      <c r="H4" s="14"/>
      <c r="I4" s="14"/>
      <c r="J4" s="14"/>
      <c r="K4" s="13"/>
      <c r="L4" s="16">
        <f t="shared" ca="1" si="0"/>
        <v>70.84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-70.84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2364.7462686567164</v>
      </c>
      <c r="G5" s="14">
        <f ca="1">Q7/parameters!$B$7-(G3+G4)</f>
        <v>20990.904557385489</v>
      </c>
      <c r="H5" s="14"/>
      <c r="I5" s="14"/>
      <c r="J5" s="14"/>
      <c r="K5" s="13"/>
      <c r="L5" s="16">
        <f t="shared" ca="1" si="0"/>
        <v>23355.650826042205</v>
      </c>
      <c r="M5" s="16"/>
      <c r="N5" s="16"/>
      <c r="O5" s="11" cm="1">
        <f t="array" aca="1" ref="O5" ca="1">INDIRECT("'data'!$M$" &amp; $A$1)*parameters!$B$15</f>
        <v>152.88</v>
      </c>
      <c r="P5" s="13" cm="1">
        <f t="array" aca="1" ref="P5" ca="1">-INDIRECT("'data'!$N$" &amp; $A$1)*parameters!$B$15</f>
        <v>-17361.68</v>
      </c>
      <c r="Q5" s="16">
        <f ca="1">SUM(L5:P5)</f>
        <v>6146.8508260422059</v>
      </c>
      <c r="R5" s="16">
        <f t="shared" ca="1" si="2"/>
        <v>6146.8508260422059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11090.66</v>
      </c>
      <c r="I6" s="14"/>
      <c r="J6" s="14"/>
      <c r="K6" s="13"/>
      <c r="L6" s="16">
        <f t="shared" ca="1" si="0"/>
        <v>11090.66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11090.66</v>
      </c>
      <c r="R6" s="16">
        <f t="shared" ca="1" si="2"/>
        <v>11090.66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21409.079999999998</v>
      </c>
      <c r="I7" s="14"/>
      <c r="J7" s="14"/>
      <c r="K7" s="13"/>
      <c r="L7" s="16">
        <f t="shared" ca="1" si="0"/>
        <v>21409.079999999998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21409.079999999998</v>
      </c>
      <c r="R7" s="16">
        <f t="shared" ca="1" si="2"/>
        <v>21409.079999999998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27219.8579201098</v>
      </c>
      <c r="J8" s="14">
        <f ca="1">Q10/J18</f>
        <v>11050.122079890196</v>
      </c>
      <c r="K8" s="13"/>
      <c r="L8" s="16">
        <f t="shared" ca="1" si="0"/>
        <v>38269.979999999996</v>
      </c>
      <c r="M8" s="16"/>
      <c r="N8" s="16">
        <f t="shared" ca="1" si="3"/>
        <v>0</v>
      </c>
      <c r="O8" s="11" cm="1">
        <f t="array" aca="1" ref="O8" ca="1">INDIRECT("'data'!$R$" &amp; $A$1)*parameters!$B$15</f>
        <v>266.56</v>
      </c>
      <c r="P8" s="13" cm="1">
        <f t="array" aca="1" ref="P8" ca="1">-INDIRECT("'data'!$S$" &amp; $A$1)*parameters!$B$15</f>
        <v>-6036.8</v>
      </c>
      <c r="Q8" s="16">
        <f ca="1">SUM(Q6:Q7)</f>
        <v>32499.739999999998</v>
      </c>
      <c r="R8" s="16">
        <f t="shared" ca="1" si="2"/>
        <v>32499.739999999994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17131.379999999997</v>
      </c>
      <c r="L9" s="16">
        <f t="shared" ca="1" si="0"/>
        <v>17131.379999999997</v>
      </c>
      <c r="M9" s="16"/>
      <c r="N9" s="16">
        <f t="shared" ca="1" si="3"/>
        <v>0</v>
      </c>
      <c r="O9" s="11" cm="1">
        <f t="array" aca="1" ref="O9" ca="1">INDIRECT("'data'!$U$" &amp; $A$1)*parameters!$B$15</f>
        <v>9989.14</v>
      </c>
      <c r="P9" s="13" cm="1">
        <f t="array" aca="1" ref="P9" ca="1">-INDIRECT("'data'!$V$" &amp; $A$1)*parameters!$B$15</f>
        <v>-1628.76</v>
      </c>
      <c r="Q9" s="16" cm="1">
        <f t="array" aca="1" ref="Q9" ca="1">INDIRECT("'data'!$T$" &amp; $A$1)*parameters!$B$15</f>
        <v>25491.759999999998</v>
      </c>
      <c r="R9" s="16">
        <f t="shared" ca="1" si="2"/>
        <v>25491.759999999998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15810.126714082504</v>
      </c>
      <c r="L10" s="16">
        <f t="shared" ca="1" si="0"/>
        <v>15810.126714082504</v>
      </c>
      <c r="M10" s="16"/>
      <c r="N10" s="16">
        <f t="shared" ca="1" si="3"/>
        <v>0</v>
      </c>
      <c r="O10" s="11" cm="1">
        <f t="array" aca="1" ref="O10" ca="1">INDIRECT("'data'!$X$" &amp; $A$1)*parameters!$B$15</f>
        <v>3031.14</v>
      </c>
      <c r="P10" s="13" cm="1">
        <f t="array" aca="1" ref="P10" ca="1">-INDIRECT("'data'!$Y$" &amp; $A$1)*parameters!$B$15</f>
        <v>-8492.68</v>
      </c>
      <c r="Q10" s="16" cm="1">
        <f t="array" aca="1" ref="Q10" ca="1">INDIRECT("'data'!$W$" &amp; $A$1)*parameters!$B$15</f>
        <v>10348.586714082503</v>
      </c>
      <c r="R10" s="16">
        <f t="shared" ca="1" si="2"/>
        <v>10348.586714082503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27785.286174110952</v>
      </c>
      <c r="N11" s="19"/>
      <c r="O11" s="21" cm="1">
        <f t="array" aca="1" ref="O11" ca="1">INDIRECT("'data'!$Z$" &amp; $A$1)*parameters!$B$15</f>
        <v>6338.64</v>
      </c>
      <c r="P11" s="27" cm="1">
        <f t="array" aca="1" ref="P11" ca="1">-INDIRECT("'data'!$AA$" &amp; $A$1)*parameters!$B$15</f>
        <v>-4423.72</v>
      </c>
      <c r="Q11" s="16">
        <f ca="1">K9*parameters!$B$10+K10*parameters!$B$11</f>
        <v>29700.20617411095</v>
      </c>
      <c r="R11" s="16">
        <f t="shared" ref="R11:R17" ca="1" si="4">SUM(L11:P11)</f>
        <v>29700.20617411095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-61.733786857199448</v>
      </c>
      <c r="D12" s="9">
        <f ca="1">-(D17-Q4)</f>
        <v>0</v>
      </c>
      <c r="E12" s="9">
        <f ca="1">-(E17-Q5)</f>
        <v>-759.72313580296941</v>
      </c>
      <c r="F12" s="9">
        <f ca="1">-(F17-Q6)</f>
        <v>-733.07134328358188</v>
      </c>
      <c r="G12" s="9">
        <f ca="1">-(G17-Q7)</f>
        <v>-961.95448275862145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-2516.4827487023722</v>
      </c>
      <c r="M12" s="17"/>
      <c r="N12" s="17"/>
      <c r="O12" s="10"/>
      <c r="P12" s="12"/>
      <c r="Q12" s="9">
        <f t="shared" ref="Q12:Q17" ca="1" si="6">SUM(L12:P12)</f>
        <v>-2516.4827487023722</v>
      </c>
      <c r="R12" s="17">
        <f t="shared" ca="1" si="4"/>
        <v>-2516.4827487023722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-1728.0979201098016</v>
      </c>
      <c r="J13" s="14">
        <f ca="1">-(J17-Q10)</f>
        <v>-701.53536580769287</v>
      </c>
      <c r="K13" s="13">
        <f ca="1">-(K17-Q11)</f>
        <v>-3241.3005399715476</v>
      </c>
      <c r="L13" s="14">
        <f t="shared" ca="1" si="5"/>
        <v>-5670.9338258890421</v>
      </c>
      <c r="M13" s="16">
        <f ca="1">-E15</f>
        <v>-1235.6401359561332</v>
      </c>
      <c r="N13" s="16"/>
      <c r="O13" s="11"/>
      <c r="P13" s="13"/>
      <c r="Q13" s="14">
        <f t="shared" ca="1" si="6"/>
        <v>-6906.5739618451753</v>
      </c>
      <c r="R13" s="16">
        <f t="shared" ca="1" si="4"/>
        <v>-6906.5739618451753</v>
      </c>
    </row>
    <row r="14" spans="1:20">
      <c r="A14" s="18" t="s">
        <v>78</v>
      </c>
      <c r="B14" s="11"/>
      <c r="C14" s="14"/>
      <c r="D14" s="14"/>
      <c r="E14" s="14">
        <f ca="1">-(I13+J13)-K13</f>
        <v>5670.9338258890421</v>
      </c>
      <c r="F14" s="14"/>
      <c r="G14" s="14"/>
      <c r="H14" s="14"/>
      <c r="I14" s="14"/>
      <c r="J14" s="14"/>
      <c r="K14" s="13"/>
      <c r="L14" s="14">
        <f t="shared" ca="1" si="5"/>
        <v>5670.9338258890421</v>
      </c>
      <c r="M14" s="16"/>
      <c r="N14" s="16"/>
      <c r="O14" s="11"/>
      <c r="P14" s="13"/>
      <c r="Q14" s="14">
        <f t="shared" ca="1" si="6"/>
        <v>5670.9338258890421</v>
      </c>
      <c r="R14" s="16">
        <f t="shared" ca="1" si="4"/>
        <v>5670.9338258890421</v>
      </c>
    </row>
    <row r="15" spans="1:20">
      <c r="A15" s="18" t="s">
        <v>79</v>
      </c>
      <c r="B15" s="11"/>
      <c r="C15" s="14"/>
      <c r="D15" s="14"/>
      <c r="E15" s="14">
        <f ca="1">E17-E14</f>
        <v>1235.6401359561332</v>
      </c>
      <c r="F15" s="14"/>
      <c r="G15" s="14"/>
      <c r="H15" s="14"/>
      <c r="I15" s="14"/>
      <c r="J15" s="14"/>
      <c r="K15" s="13"/>
      <c r="L15" s="14">
        <f t="shared" ca="1" si="5"/>
        <v>1235.6401359561332</v>
      </c>
      <c r="M15" s="16"/>
      <c r="N15" s="16"/>
      <c r="O15" s="11"/>
      <c r="P15" s="13"/>
      <c r="Q15" s="14">
        <f t="shared" ca="1" si="6"/>
        <v>1235.6401359561332</v>
      </c>
      <c r="R15" s="16">
        <f t="shared" ca="1" si="4"/>
        <v>1235.6401359561332</v>
      </c>
    </row>
    <row r="16" spans="1:20">
      <c r="A16" s="30" t="s">
        <v>89</v>
      </c>
      <c r="B16" s="21">
        <f ca="1">Q2</f>
        <v>4320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4320</v>
      </c>
      <c r="M16" s="19"/>
      <c r="N16" s="19"/>
      <c r="O16" s="21"/>
      <c r="P16" s="27"/>
      <c r="Q16" s="22">
        <f t="shared" ca="1" si="6"/>
        <v>4320</v>
      </c>
      <c r="R16" s="19">
        <f t="shared" ca="1" si="4"/>
        <v>4320</v>
      </c>
    </row>
    <row r="17" spans="1:18">
      <c r="A17" s="29" t="s">
        <v>88</v>
      </c>
      <c r="B17" s="9">
        <f ca="1">B16</f>
        <v>4320</v>
      </c>
      <c r="C17" s="9">
        <f ca="1">SUM(C$2:C$11)</f>
        <v>9799.0137868571983</v>
      </c>
      <c r="D17" s="9">
        <f ca="1">SUM(D$2:D$11)</f>
        <v>0</v>
      </c>
      <c r="E17" s="9">
        <f ca="1">$Q$5/parameters!$B$4</f>
        <v>6906.5739618451753</v>
      </c>
      <c r="F17" s="9">
        <f t="shared" ref="F17:K17" ca="1" si="7">SUM(F$2:F$11)</f>
        <v>11823.731343283582</v>
      </c>
      <c r="G17" s="9">
        <f t="shared" ca="1" si="7"/>
        <v>22371.03448275862</v>
      </c>
      <c r="H17" s="9">
        <f t="shared" ca="1" si="7"/>
        <v>32499.739999999998</v>
      </c>
      <c r="I17" s="9">
        <f t="shared" ca="1" si="7"/>
        <v>27219.8579201098</v>
      </c>
      <c r="J17" s="9">
        <f t="shared" ca="1" si="7"/>
        <v>11050.122079890196</v>
      </c>
      <c r="K17" s="9">
        <f t="shared" ca="1" si="7"/>
        <v>32941.506714082498</v>
      </c>
      <c r="L17" s="17">
        <f t="shared" ca="1" si="5"/>
        <v>158931.58028882707</v>
      </c>
      <c r="M17" s="17"/>
      <c r="N17" s="17"/>
      <c r="O17" s="9"/>
      <c r="P17" s="14"/>
      <c r="Q17" s="11">
        <f t="shared" ca="1" si="6"/>
        <v>158931.58028882707</v>
      </c>
      <c r="R17" s="17">
        <f t="shared" ca="1" si="4"/>
        <v>158931.58028882707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0.99370000000000014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0.93800000000000006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0.9365133379762024</v>
      </c>
      <c r="J18" s="39">
        <f ca="1">I18</f>
        <v>0.9365133379762024</v>
      </c>
      <c r="K18" s="40">
        <f ca="1">1-(-K13)/K17</f>
        <v>0.90160436290590518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8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11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25053.864345375867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25053.864345375867</v>
      </c>
      <c r="M2" s="17"/>
      <c r="N2" s="17">
        <f ca="1">Q2-(L2+O2+P2)</f>
        <v>54.185654624132439</v>
      </c>
      <c r="O2" s="11" cm="1">
        <f t="array" aca="1" ref="O2" ca="1">INDIRECT("'data'!$F$" &amp; $A$1)</f>
        <v>243075.95</v>
      </c>
      <c r="P2" s="13">
        <f ca="1">IF(-(L2-Q2+O2)&lt;0, -(L2-Q2+O2), 0)</f>
        <v>0</v>
      </c>
      <c r="Q2" s="17" cm="1">
        <f t="array" aca="1" ref="Q2" ca="1">INDIRECT("'data'!$D$" &amp; $A$1)</f>
        <v>268184</v>
      </c>
      <c r="R2" s="17">
        <f ca="1">SUM(L2:P2)</f>
        <v>268184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20755.104477611942</v>
      </c>
      <c r="G3" s="14">
        <f ca="1">Q3-O3-P3-F3</f>
        <v>2081.7655223880574</v>
      </c>
      <c r="H3" s="14"/>
      <c r="I3" s="14"/>
      <c r="J3" s="14"/>
      <c r="K3" s="13"/>
      <c r="L3" s="16">
        <f t="shared" ca="1" si="0"/>
        <v>22836.87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2059.1549999999997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24896.024999999998</v>
      </c>
      <c r="R3" s="16">
        <f t="shared" ref="R3:R10" ca="1" si="2">SUM(L3:P3)</f>
        <v>24896.024999999998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19" ht="17">
      <c r="A5" s="15" t="s">
        <v>108</v>
      </c>
      <c r="B5" s="11"/>
      <c r="C5" s="14"/>
      <c r="D5" s="14"/>
      <c r="E5" s="14"/>
      <c r="F5" s="14">
        <f ca="1">Q6/parameters!$B$5*20%</f>
        <v>5188.7761194029854</v>
      </c>
      <c r="G5" s="14">
        <f ca="1">Q7/parameters!$B$7-(G3+G4)</f>
        <v>4891.9021892106894</v>
      </c>
      <c r="H5" s="14"/>
      <c r="I5" s="14"/>
      <c r="J5" s="14"/>
      <c r="K5" s="13"/>
      <c r="L5" s="16">
        <f t="shared" ca="1" si="0"/>
        <v>10080.678308613675</v>
      </c>
      <c r="M5" s="16"/>
      <c r="N5" s="16"/>
      <c r="O5" s="11" cm="1">
        <f t="array" aca="1" ref="O5" ca="1">INDIRECT("'data'!$M$" &amp; $A$1)*parameters!$B$15</f>
        <v>598.78</v>
      </c>
      <c r="P5" s="13" cm="1">
        <f t="array" aca="1" ref="P5" ca="1">-INDIRECT("'data'!$N$" &amp; $A$1)*parameters!$B$15</f>
        <v>-32.339999999999996</v>
      </c>
      <c r="Q5" s="16">
        <f ca="1">SUM(L5:P5)</f>
        <v>10647.118308613675</v>
      </c>
      <c r="R5" s="16">
        <f t="shared" ca="1" si="2"/>
        <v>10647.118308613675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24335.360000000001</v>
      </c>
      <c r="I6" s="14"/>
      <c r="J6" s="14"/>
      <c r="K6" s="13"/>
      <c r="L6" s="16">
        <f t="shared" ca="1" si="0"/>
        <v>24335.360000000001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24335.360000000001</v>
      </c>
      <c r="R6" s="16">
        <f t="shared" ca="1" si="2"/>
        <v>24335.360000000001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6673.8</v>
      </c>
      <c r="I7" s="14"/>
      <c r="J7" s="14"/>
      <c r="K7" s="13"/>
      <c r="L7" s="16">
        <f t="shared" ca="1" si="0"/>
        <v>6673.8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6673.8</v>
      </c>
      <c r="R7" s="16">
        <f t="shared" ca="1" si="2"/>
        <v>6673.8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10028.898694043264</v>
      </c>
      <c r="J8" s="14">
        <f ca="1">Q10/J18</f>
        <v>12943.281305956738</v>
      </c>
      <c r="K8" s="13"/>
      <c r="L8" s="16">
        <f t="shared" ca="1" si="0"/>
        <v>22972.18</v>
      </c>
      <c r="M8" s="16"/>
      <c r="N8" s="16">
        <f t="shared" ca="1" si="3"/>
        <v>0</v>
      </c>
      <c r="O8" s="11" cm="1">
        <f t="array" aca="1" ref="O8" ca="1">INDIRECT("'data'!$R$" &amp; $A$1)*parameters!$B$15</f>
        <v>8277.08</v>
      </c>
      <c r="P8" s="13" cm="1">
        <f t="array" aca="1" ref="P8" ca="1">-INDIRECT("'data'!$S$" &amp; $A$1)*parameters!$B$15</f>
        <v>-240.1</v>
      </c>
      <c r="Q8" s="16">
        <f ca="1">SUM(Q6:Q7)</f>
        <v>31009.16</v>
      </c>
      <c r="R8" s="16">
        <f t="shared" ca="1" si="2"/>
        <v>31009.160000000003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7922.3199999999988</v>
      </c>
      <c r="L9" s="16">
        <f t="shared" ca="1" si="0"/>
        <v>7922.3199999999988</v>
      </c>
      <c r="M9" s="16"/>
      <c r="N9" s="16">
        <f t="shared" ca="1" si="3"/>
        <v>0</v>
      </c>
      <c r="O9" s="11" cm="1">
        <f t="array" aca="1" ref="O9" ca="1">INDIRECT("'data'!$U$" &amp; $A$1)*parameters!$B$15</f>
        <v>1700.3</v>
      </c>
      <c r="P9" s="13" cm="1">
        <f t="array" aca="1" ref="P9" ca="1">-INDIRECT("'data'!$V$" &amp; $A$1)*parameters!$B$15</f>
        <v>-568.4</v>
      </c>
      <c r="Q9" s="16" cm="1">
        <f t="array" aca="1" ref="Q9" ca="1">INDIRECT("'data'!$T$" &amp; $A$1)*parameters!$B$15</f>
        <v>9054.2199999999993</v>
      </c>
      <c r="R9" s="16">
        <f t="shared" ca="1" si="2"/>
        <v>9054.2199999999993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9648.9224751066849</v>
      </c>
      <c r="L10" s="16">
        <f t="shared" ca="1" si="0"/>
        <v>9648.9224751066849</v>
      </c>
      <c r="M10" s="16"/>
      <c r="N10" s="16">
        <f t="shared" ca="1" si="3"/>
        <v>0</v>
      </c>
      <c r="O10" s="11" cm="1">
        <f t="array" aca="1" ref="O10" ca="1">INDIRECT("'data'!$X$" &amp; $A$1)*parameters!$B$15</f>
        <v>2922.36</v>
      </c>
      <c r="P10" s="13" cm="1">
        <f t="array" aca="1" ref="P10" ca="1">-INDIRECT("'data'!$Y$" &amp; $A$1)*parameters!$B$15</f>
        <v>-885.92</v>
      </c>
      <c r="Q10" s="16" cm="1">
        <f t="array" aca="1" ref="Q10" ca="1">INDIRECT("'data'!$W$" &amp; $A$1)*parameters!$B$15</f>
        <v>11685.362475106685</v>
      </c>
      <c r="R10" s="16">
        <f t="shared" ca="1" si="2"/>
        <v>11685.362475106685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16380.094128591745</v>
      </c>
      <c r="N11" s="19"/>
      <c r="O11" s="21" cm="1">
        <f t="array" aca="1" ref="O11" ca="1">INDIRECT("'data'!$Z$" &amp; $A$1)*parameters!$B$15</f>
        <v>2611.6999999999998</v>
      </c>
      <c r="P11" s="27" cm="1">
        <f t="array" aca="1" ref="P11" ca="1">-INDIRECT("'data'!$AA$" &amp; $A$1)*parameters!$B$15</f>
        <v>-3246.74</v>
      </c>
      <c r="Q11" s="16">
        <f ca="1">K9*parameters!$B$10+K10*parameters!$B$11</f>
        <v>15745.054128591746</v>
      </c>
      <c r="R11" s="16">
        <f t="shared" ref="R11:R17" ca="1" si="4">SUM(L11:P11)</f>
        <v>15745.054128591744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-157.83934537586902</v>
      </c>
      <c r="D12" s="9">
        <f ca="1">-(D17-Q4)</f>
        <v>0</v>
      </c>
      <c r="E12" s="9">
        <f ca="1">-(E17-Q5)</f>
        <v>-1315.9359707275325</v>
      </c>
      <c r="F12" s="9">
        <f ca="1">-(F17-Q6)</f>
        <v>-1608.5205970149254</v>
      </c>
      <c r="G12" s="9">
        <f ca="1">-(G17-Q7)</f>
        <v>-299.86771159874661</v>
      </c>
      <c r="H12" s="9">
        <f ca="1">-(H17-Q8)</f>
        <v>0</v>
      </c>
      <c r="I12" s="9"/>
      <c r="J12" s="9"/>
      <c r="K12" s="12"/>
      <c r="L12" s="9">
        <f t="shared" ref="L12:L17" ca="1" si="5">SUM(B12:K12)</f>
        <v>-3382.1636247170736</v>
      </c>
      <c r="M12" s="17"/>
      <c r="N12" s="17"/>
      <c r="O12" s="10"/>
      <c r="P12" s="12"/>
      <c r="Q12" s="9">
        <f t="shared" ref="Q12:Q17" ca="1" si="6">SUM(L12:P12)</f>
        <v>-3382.1636247170736</v>
      </c>
      <c r="R12" s="17">
        <f t="shared" ca="1" si="4"/>
        <v>-3382.1636247170736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-974.67869404326484</v>
      </c>
      <c r="J13" s="14">
        <f ca="1">-(J17-Q10)</f>
        <v>-1257.9188308500525</v>
      </c>
      <c r="K13" s="13">
        <f ca="1">-(K17-Q11)</f>
        <v>-1826.1883465149367</v>
      </c>
      <c r="L13" s="14">
        <f t="shared" ca="1" si="5"/>
        <v>-4058.785871408254</v>
      </c>
      <c r="M13" s="16">
        <f ca="1">-E15</f>
        <v>-7904.2684079329538</v>
      </c>
      <c r="N13" s="16"/>
      <c r="O13" s="11"/>
      <c r="P13" s="13"/>
      <c r="Q13" s="14">
        <f t="shared" ca="1" si="6"/>
        <v>-11963.054279341208</v>
      </c>
      <c r="R13" s="16">
        <f t="shared" ca="1" si="4"/>
        <v>-11963.054279341208</v>
      </c>
    </row>
    <row r="14" spans="1:19">
      <c r="A14" s="18" t="s">
        <v>78</v>
      </c>
      <c r="B14" s="11"/>
      <c r="C14" s="14"/>
      <c r="D14" s="14"/>
      <c r="E14" s="14">
        <f ca="1">-(I13+J13)-K13</f>
        <v>4058.785871408254</v>
      </c>
      <c r="F14" s="14"/>
      <c r="G14" s="14"/>
      <c r="H14" s="14"/>
      <c r="I14" s="14"/>
      <c r="J14" s="14"/>
      <c r="K14" s="13"/>
      <c r="L14" s="14">
        <f t="shared" ca="1" si="5"/>
        <v>4058.785871408254</v>
      </c>
      <c r="M14" s="16"/>
      <c r="N14" s="16"/>
      <c r="O14" s="11"/>
      <c r="P14" s="13"/>
      <c r="Q14" s="14">
        <f t="shared" ca="1" si="6"/>
        <v>4058.785871408254</v>
      </c>
      <c r="R14" s="16">
        <f t="shared" ca="1" si="4"/>
        <v>4058.785871408254</v>
      </c>
    </row>
    <row r="15" spans="1:19">
      <c r="A15" s="18" t="s">
        <v>79</v>
      </c>
      <c r="B15" s="11"/>
      <c r="C15" s="14"/>
      <c r="D15" s="14"/>
      <c r="E15" s="14">
        <f ca="1">E17-E14</f>
        <v>7904.2684079329538</v>
      </c>
      <c r="F15" s="14"/>
      <c r="G15" s="14"/>
      <c r="H15" s="14"/>
      <c r="I15" s="14"/>
      <c r="J15" s="14"/>
      <c r="K15" s="13"/>
      <c r="L15" s="14">
        <f t="shared" ca="1" si="5"/>
        <v>7904.2684079329538</v>
      </c>
      <c r="M15" s="16"/>
      <c r="N15" s="16"/>
      <c r="O15" s="11"/>
      <c r="P15" s="13"/>
      <c r="Q15" s="14">
        <f t="shared" ca="1" si="6"/>
        <v>7904.2684079329538</v>
      </c>
      <c r="R15" s="16">
        <f t="shared" ca="1" si="4"/>
        <v>7904.2684079329538</v>
      </c>
    </row>
    <row r="16" spans="1:19">
      <c r="A16" s="30" t="s">
        <v>89</v>
      </c>
      <c r="B16" s="21">
        <f ca="1">Q2</f>
        <v>268184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268184</v>
      </c>
      <c r="M16" s="19"/>
      <c r="N16" s="19"/>
      <c r="O16" s="21"/>
      <c r="P16" s="27"/>
      <c r="Q16" s="22">
        <f t="shared" ca="1" si="6"/>
        <v>268184</v>
      </c>
      <c r="R16" s="19">
        <f t="shared" ca="1" si="4"/>
        <v>268184</v>
      </c>
    </row>
    <row r="17" spans="1:18">
      <c r="A17" s="29" t="s">
        <v>88</v>
      </c>
      <c r="B17" s="9">
        <f ca="1">B16</f>
        <v>268184</v>
      </c>
      <c r="C17" s="9">
        <f ca="1">SUM(C$2:C$11)</f>
        <v>25053.864345375867</v>
      </c>
      <c r="D17" s="9">
        <f ca="1">SUM(D$2:D$11)</f>
        <v>0</v>
      </c>
      <c r="E17" s="9">
        <f ca="1">$Q$5/parameters!$B$4</f>
        <v>11963.054279341208</v>
      </c>
      <c r="F17" s="9">
        <f t="shared" ref="F17:K17" ca="1" si="7">SUM(F$2:F$11)</f>
        <v>25943.880597014926</v>
      </c>
      <c r="G17" s="9">
        <f t="shared" ca="1" si="7"/>
        <v>6973.6677115987468</v>
      </c>
      <c r="H17" s="9">
        <f t="shared" ca="1" si="7"/>
        <v>31009.16</v>
      </c>
      <c r="I17" s="9">
        <f t="shared" ca="1" si="7"/>
        <v>10028.898694043264</v>
      </c>
      <c r="J17" s="9">
        <f t="shared" ca="1" si="7"/>
        <v>12943.281305956738</v>
      </c>
      <c r="K17" s="9">
        <f t="shared" ca="1" si="7"/>
        <v>17571.242475106683</v>
      </c>
      <c r="L17" s="17">
        <f t="shared" ca="1" si="5"/>
        <v>409671.04940843733</v>
      </c>
      <c r="M17" s="17"/>
      <c r="N17" s="17"/>
      <c r="O17" s="9"/>
      <c r="P17" s="14"/>
      <c r="Q17" s="11">
        <f t="shared" ca="1" si="6"/>
        <v>409671.04940843733</v>
      </c>
      <c r="R17" s="17">
        <f t="shared" ca="1" si="4"/>
        <v>409671.04940843733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0.99369999999999992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0.90281298836708934</v>
      </c>
      <c r="J18" s="39">
        <f ca="1">I18</f>
        <v>0.90281298836708934</v>
      </c>
      <c r="K18" s="40">
        <f ca="1">1-(-K13)/K17</f>
        <v>0.89606948119336971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sheetPr>
    <tabColor theme="2" tint="-9.9978637043366805E-2"/>
  </sheetPr>
  <dimension ref="A1:V22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2" s="15" customFormat="1" ht="34">
      <c r="A1" s="23">
        <v>12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2">
      <c r="A2" s="29" t="s">
        <v>63</v>
      </c>
      <c r="B2" s="10"/>
      <c r="C2" s="9">
        <f ca="1">Q3/parameters!$B$2</f>
        <v>1888.7811252847405</v>
      </c>
      <c r="D2" s="9">
        <f ca="1">Q4/parameters!$B$3</f>
        <v>13080.816749968757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14969.597875253497</v>
      </c>
      <c r="M2" s="17"/>
      <c r="N2" s="17">
        <f ca="1">Q2-(L2+O2+P2)</f>
        <v>0</v>
      </c>
      <c r="O2" s="11" cm="1">
        <f t="array" aca="1" ref="O2" ca="1">INDIRECT("'data'!$F$" &amp; $A$1)</f>
        <v>11614.85</v>
      </c>
      <c r="P2" s="13">
        <f ca="1">IF(-(L2-Q2+O2)&lt;0, -(L2-Q2+O2), 0)</f>
        <v>-26.402041992821978</v>
      </c>
      <c r="Q2" s="17" cm="1">
        <f t="array" aca="1" ref="Q2" ca="1">INDIRECT("'data'!$D$" &amp; $A$1)</f>
        <v>26558.045833260676</v>
      </c>
      <c r="R2" s="17">
        <f ca="1">SUM(L2:P2)</f>
        <v>26558.04583326068</v>
      </c>
      <c r="S2" s="7"/>
    </row>
    <row r="3" spans="1:22">
      <c r="A3" s="18" t="s">
        <v>64</v>
      </c>
      <c r="B3" s="11"/>
      <c r="C3" s="14"/>
      <c r="D3" s="14"/>
      <c r="E3" s="14"/>
      <c r="F3" s="14">
        <f ca="1">Q6/parameters!$B$5-F5</f>
        <v>1824.5970149253735</v>
      </c>
      <c r="G3" s="14">
        <f ca="1">Q3-O3-P3-F3</f>
        <v>45.669789270073124</v>
      </c>
      <c r="H3" s="14"/>
      <c r="I3" s="14"/>
      <c r="J3" s="14"/>
      <c r="K3" s="13"/>
      <c r="L3" s="16">
        <f t="shared" ca="1" si="0"/>
        <v>1870.2668041954466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6.6149999999999993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1876.8818041954466</v>
      </c>
      <c r="R3" s="16">
        <f t="shared" ref="R3:R10" ca="1" si="2">SUM(L3:P3)</f>
        <v>1876.8818041954466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14">
        <f ca="1">Q4-O4-P4</f>
        <v>12967.127604443953</v>
      </c>
      <c r="H4" s="14"/>
      <c r="I4" s="14"/>
      <c r="J4" s="14"/>
      <c r="K4" s="13"/>
      <c r="L4" s="16">
        <f t="shared" ca="1" si="0"/>
        <v>12967.127604443953</v>
      </c>
      <c r="M4" s="16"/>
      <c r="N4" s="16">
        <f t="shared" ca="1" si="1"/>
        <v>0</v>
      </c>
      <c r="O4" s="11" cm="1">
        <f t="array" aca="1" ref="O4" ca="1">INDIRECT("'data'!$K$" &amp; $A$1)*parameters!$B$14</f>
        <v>31.28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12998.407604443953</v>
      </c>
      <c r="R4" s="16">
        <f t="shared" ca="1" si="2"/>
        <v>12998.407604443953</v>
      </c>
      <c r="S4" s="7"/>
    </row>
    <row r="5" spans="1:22" ht="17">
      <c r="A5" s="15" t="s">
        <v>108</v>
      </c>
      <c r="B5" s="11"/>
      <c r="C5" s="14"/>
      <c r="D5" s="14"/>
      <c r="E5" s="14"/>
      <c r="F5" s="14">
        <f ca="1">Q6/parameters!$B$5*20%</f>
        <v>456.14925373134338</v>
      </c>
      <c r="G5" s="14">
        <f ca="1">Q7/parameters!$B$7-(G3+G4)</f>
        <v>3076.8159814165901</v>
      </c>
      <c r="H5" s="14"/>
      <c r="I5" s="14"/>
      <c r="J5" s="14"/>
      <c r="K5" s="13"/>
      <c r="L5" s="16">
        <f t="shared" ca="1" si="0"/>
        <v>3532.9652351479335</v>
      </c>
      <c r="M5" s="16"/>
      <c r="N5" s="16"/>
      <c r="O5" s="11" cm="1">
        <f t="array" aca="1" ref="O5" ca="1">INDIRECT("'data'!$M$" &amp; $A$1)*parameters!$B$15</f>
        <v>1.96</v>
      </c>
      <c r="P5" s="13" cm="1">
        <f t="array" aca="1" ref="P5" ca="1">-INDIRECT("'data'!$N$" &amp; $A$1)*parameters!$B$15</f>
        <v>-14.7</v>
      </c>
      <c r="Q5" s="16">
        <f ca="1">SUM(L5:P5)</f>
        <v>3520.2252351479337</v>
      </c>
      <c r="R5" s="16">
        <f t="shared" ca="1" si="2"/>
        <v>3520.2252351479337</v>
      </c>
      <c r="S5" s="3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f ca="1">Q6</f>
        <v>2139.34</v>
      </c>
      <c r="I6" s="14"/>
      <c r="J6" s="14"/>
      <c r="K6" s="13"/>
      <c r="L6" s="16">
        <f t="shared" ca="1" si="0"/>
        <v>2139.34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2139.34</v>
      </c>
      <c r="R6" s="16">
        <f t="shared" ca="1" si="2"/>
        <v>2139.34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f ca="1">Q7</f>
        <v>15397.76</v>
      </c>
      <c r="I7" s="14"/>
      <c r="J7" s="14"/>
      <c r="K7" s="13"/>
      <c r="L7" s="16">
        <f t="shared" ca="1" si="0"/>
        <v>15397.76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15397.76</v>
      </c>
      <c r="R7" s="16">
        <f t="shared" ca="1" si="2"/>
        <v>15397.76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7662</v>
      </c>
      <c r="J8" s="14">
        <f ca="1">Q10/J18</f>
        <v>7588.78093883357</v>
      </c>
      <c r="K8" s="13"/>
      <c r="L8" s="16">
        <f t="shared" ca="1" si="0"/>
        <v>15250.78093883357</v>
      </c>
      <c r="M8" s="16"/>
      <c r="N8" s="16">
        <f t="shared" ca="1" si="3"/>
        <v>-768.34093883357127</v>
      </c>
      <c r="O8" s="11" cm="1">
        <f t="array" aca="1" ref="O8" ca="1">INDIRECT("'data'!$R$" &amp; $A$1)*parameters!$B$15</f>
        <v>3304.56</v>
      </c>
      <c r="P8" s="13" cm="1">
        <f t="array" aca="1" ref="P8" ca="1">-INDIRECT("'data'!$S$" &amp; $A$1)*parameters!$B$15</f>
        <v>-249.9</v>
      </c>
      <c r="Q8" s="16">
        <f ca="1">SUM(Q6:Q7)</f>
        <v>17537.099999999999</v>
      </c>
      <c r="R8" s="16">
        <f t="shared" ca="1" si="2"/>
        <v>17537.099999999999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7558.74</v>
      </c>
      <c r="L9" s="16">
        <f t="shared" ca="1" si="0"/>
        <v>7558.74</v>
      </c>
      <c r="M9" s="16"/>
      <c r="N9" s="16">
        <f t="shared" ca="1" si="3"/>
        <v>0</v>
      </c>
      <c r="O9" s="11" cm="1">
        <f t="array" aca="1" ref="O9" ca="1">INDIRECT("'data'!$U$" &amp; $A$1)*parameters!$B$15</f>
        <v>490</v>
      </c>
      <c r="P9" s="13" cm="1">
        <f t="array" aca="1" ref="P9" ca="1">-INDIRECT("'data'!$V$" &amp; $A$1)*parameters!$B$15</f>
        <v>-539.98</v>
      </c>
      <c r="Q9" s="16" cm="1">
        <f t="array" aca="1" ref="Q9" ca="1">INDIRECT("'data'!$T$" &amp; $A$1)*parameters!$B$15</f>
        <v>7508.76</v>
      </c>
      <c r="R9" s="16">
        <f t="shared" ca="1" si="2"/>
        <v>7508.76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9300.9653200568973</v>
      </c>
      <c r="L10" s="16">
        <f t="shared" ca="1" si="0"/>
        <v>9300.9653200568973</v>
      </c>
      <c r="M10" s="16"/>
      <c r="N10" s="16">
        <f t="shared" ca="1" si="3"/>
        <v>0</v>
      </c>
      <c r="O10" s="11" cm="1">
        <f t="array" aca="1" ref="O10" ca="1">INDIRECT("'data'!$X$" &amp; $A$1)*parameters!$B$15</f>
        <v>1598.3799999999999</v>
      </c>
      <c r="P10" s="13" cm="1">
        <f t="array" aca="1" ref="P10" ca="1">-INDIRECT("'data'!$Y$" &amp; $A$1)*parameters!$B$15</f>
        <v>-3462.34</v>
      </c>
      <c r="Q10" s="16" cm="1">
        <f t="array" aca="1" ref="Q10" ca="1">INDIRECT("'data'!$W$" &amp; $A$1)*parameters!$B$15</f>
        <v>7437.0053200568982</v>
      </c>
      <c r="R10" s="16">
        <f t="shared" ca="1" si="2"/>
        <v>7437.0053200568964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16729.865775248931</v>
      </c>
      <c r="N11" s="19"/>
      <c r="O11" s="21" cm="1">
        <f t="array" aca="1" ref="O11" ca="1">INDIRECT("'data'!$Z$" &amp; $A$1)*parameters!$B$15</f>
        <v>47.04</v>
      </c>
      <c r="P11" s="27" cm="1">
        <f t="array" aca="1" ref="P11" ca="1">-INDIRECT("'data'!$AA$" &amp; $A$1)*parameters!$B$15</f>
        <v>-1672.86</v>
      </c>
      <c r="Q11" s="16">
        <f ca="1">K9*parameters!$B$10+K10*parameters!$B$11</f>
        <v>15104.045775248931</v>
      </c>
      <c r="R11" s="16">
        <f t="shared" ref="R11:R17" ca="1" si="4">SUM(L11:P11)</f>
        <v>15104.045775248931</v>
      </c>
      <c r="S11" s="7"/>
    </row>
    <row r="12" spans="1:22">
      <c r="A12" s="29" t="s">
        <v>86</v>
      </c>
      <c r="B12" s="10">
        <f ca="1">-(B17-Q2)</f>
        <v>0</v>
      </c>
      <c r="C12" s="9">
        <f ca="1">-(C17-Q3)</f>
        <v>-11.899321089293835</v>
      </c>
      <c r="D12" s="9">
        <f ca="1">-(D17-Q4)</f>
        <v>-82.409145524803534</v>
      </c>
      <c r="E12" s="9">
        <f ca="1">-(E17-Q5)</f>
        <v>-435.08401782727287</v>
      </c>
      <c r="F12" s="9">
        <f ca="1">-(F17-Q6)</f>
        <v>-141.40626865671675</v>
      </c>
      <c r="G12" s="9">
        <f ca="1">-(G17-Q7)</f>
        <v>-691.85337513061677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-1362.6521282287038</v>
      </c>
      <c r="M12" s="17"/>
      <c r="N12" s="17"/>
      <c r="O12" s="10"/>
      <c r="P12" s="12"/>
      <c r="Q12" s="9">
        <f t="shared" ref="Q12:Q17" ca="1" si="6">SUM(L12:P12)</f>
        <v>-1362.6521282287038</v>
      </c>
      <c r="R12" s="17">
        <f t="shared" ca="1" si="4"/>
        <v>-1362.6521282287038</v>
      </c>
    </row>
    <row r="13" spans="1:22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-153.23999999999978</v>
      </c>
      <c r="J13" s="14">
        <f ca="1">-(J17-Q10)</f>
        <v>-151.77561877667176</v>
      </c>
      <c r="K13" s="13">
        <f ca="1">-(K17-Q11)</f>
        <v>-1755.6595448079679</v>
      </c>
      <c r="L13" s="14">
        <f t="shared" ca="1" si="5"/>
        <v>-2060.6751635846394</v>
      </c>
      <c r="M13" s="16">
        <f ca="1">-E15</f>
        <v>-1894.6340893905672</v>
      </c>
      <c r="N13" s="16"/>
      <c r="O13" s="11"/>
      <c r="P13" s="13"/>
      <c r="Q13" s="14">
        <f t="shared" ca="1" si="6"/>
        <v>-3955.3092529752066</v>
      </c>
      <c r="R13" s="16">
        <f t="shared" ca="1" si="4"/>
        <v>-3955.3092529752066</v>
      </c>
    </row>
    <row r="14" spans="1:22">
      <c r="A14" s="18" t="s">
        <v>78</v>
      </c>
      <c r="B14" s="11"/>
      <c r="C14" s="14"/>
      <c r="D14" s="14"/>
      <c r="E14" s="14">
        <f ca="1">-(I13+J13)-K13</f>
        <v>2060.6751635846394</v>
      </c>
      <c r="F14" s="14"/>
      <c r="G14" s="14"/>
      <c r="H14" s="14"/>
      <c r="I14" s="14"/>
      <c r="J14" s="14"/>
      <c r="K14" s="13"/>
      <c r="L14" s="14">
        <f t="shared" ca="1" si="5"/>
        <v>2060.6751635846394</v>
      </c>
      <c r="M14" s="16"/>
      <c r="N14" s="16"/>
      <c r="O14" s="11"/>
      <c r="P14" s="13"/>
      <c r="Q14" s="14">
        <f t="shared" ca="1" si="6"/>
        <v>2060.6751635846394</v>
      </c>
      <c r="R14" s="16">
        <f t="shared" ca="1" si="4"/>
        <v>2060.6751635846394</v>
      </c>
    </row>
    <row r="15" spans="1:22">
      <c r="A15" s="18" t="s">
        <v>79</v>
      </c>
      <c r="B15" s="11"/>
      <c r="C15" s="14"/>
      <c r="D15" s="14"/>
      <c r="E15" s="14">
        <f ca="1">E17-E14</f>
        <v>1894.6340893905672</v>
      </c>
      <c r="F15" s="14"/>
      <c r="G15" s="14"/>
      <c r="H15" s="14"/>
      <c r="I15" s="14"/>
      <c r="J15" s="14"/>
      <c r="K15" s="13"/>
      <c r="L15" s="14">
        <f t="shared" ca="1" si="5"/>
        <v>1894.6340893905672</v>
      </c>
      <c r="M15" s="16"/>
      <c r="N15" s="16"/>
      <c r="O15" s="11"/>
      <c r="P15" s="13"/>
      <c r="Q15" s="14">
        <f t="shared" ca="1" si="6"/>
        <v>1894.6340893905672</v>
      </c>
      <c r="R15" s="16">
        <f t="shared" ca="1" si="4"/>
        <v>1894.6340893905672</v>
      </c>
    </row>
    <row r="16" spans="1:22">
      <c r="A16" s="30" t="s">
        <v>89</v>
      </c>
      <c r="B16" s="21">
        <f ca="1">Q2</f>
        <v>26558.045833260676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26558.045833260676</v>
      </c>
      <c r="M16" s="19"/>
      <c r="N16" s="19"/>
      <c r="O16" s="21"/>
      <c r="P16" s="27"/>
      <c r="Q16" s="22">
        <f t="shared" ca="1" si="6"/>
        <v>26558.045833260676</v>
      </c>
      <c r="R16" s="19">
        <f t="shared" ca="1" si="4"/>
        <v>26558.045833260676</v>
      </c>
    </row>
    <row r="17" spans="1:18">
      <c r="A17" s="29" t="s">
        <v>88</v>
      </c>
      <c r="B17" s="9">
        <f ca="1">B16</f>
        <v>26558.045833260676</v>
      </c>
      <c r="C17" s="9">
        <f ca="1">SUM(C$2:C$11)</f>
        <v>1888.7811252847405</v>
      </c>
      <c r="D17" s="9">
        <f ca="1">SUM(D$2:D$11)</f>
        <v>13080.816749968757</v>
      </c>
      <c r="E17" s="9">
        <f ca="1">$Q$5/parameters!$B$4</f>
        <v>3955.3092529752066</v>
      </c>
      <c r="F17" s="9">
        <f t="shared" ref="F17:K17" ca="1" si="7">SUM(F$2:F$11)</f>
        <v>2280.7462686567169</v>
      </c>
      <c r="G17" s="9">
        <f t="shared" ca="1" si="7"/>
        <v>16089.613375130617</v>
      </c>
      <c r="H17" s="9">
        <f t="shared" ca="1" si="7"/>
        <v>17537.099999999999</v>
      </c>
      <c r="I17" s="9">
        <f t="shared" ca="1" si="7"/>
        <v>7662</v>
      </c>
      <c r="J17" s="9">
        <f t="shared" ca="1" si="7"/>
        <v>7588.78093883357</v>
      </c>
      <c r="K17" s="9">
        <f t="shared" ca="1" si="7"/>
        <v>16859.705320056899</v>
      </c>
      <c r="L17" s="17">
        <f t="shared" ca="1" si="5"/>
        <v>113500.89886416719</v>
      </c>
      <c r="M17" s="17"/>
      <c r="N17" s="17"/>
      <c r="O17" s="9"/>
      <c r="P17" s="14"/>
      <c r="Q17" s="11">
        <f t="shared" ca="1" si="6"/>
        <v>113500.89886416719</v>
      </c>
      <c r="R17" s="17">
        <f t="shared" ca="1" si="4"/>
        <v>113500.89886416719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0.8899999999999999</v>
      </c>
      <c r="F18" s="39">
        <f t="shared" ca="1" si="8"/>
        <v>0.93799999999999983</v>
      </c>
      <c r="G18" s="39">
        <f t="shared" ca="1" si="8"/>
        <v>0.95699999999999996</v>
      </c>
      <c r="H18" s="39">
        <f t="shared" ref="H18" ca="1" si="9">1-(-H12)/H17</f>
        <v>1</v>
      </c>
      <c r="I18" s="44">
        <f>[2]parameters!$B$9</f>
        <v>0.98</v>
      </c>
      <c r="J18" s="44">
        <f>I18</f>
        <v>0.98</v>
      </c>
      <c r="K18" s="40">
        <f ca="1">1-(-K13)/K17</f>
        <v>0.89586653435043295</v>
      </c>
      <c r="L18" s="32"/>
      <c r="M18" s="42"/>
      <c r="N18" s="42"/>
      <c r="O18" s="41"/>
      <c r="P18" s="41"/>
      <c r="Q18" s="43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13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5747.7910838281168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5747.7910838281168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-5747.7910838281168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4738.2686567164183</v>
      </c>
      <c r="G3" s="14">
        <f ca="1">Q3-O3-P3-F3</f>
        <v>2428.6113432835818</v>
      </c>
      <c r="H3" s="14"/>
      <c r="I3" s="14"/>
      <c r="J3" s="14"/>
      <c r="K3" s="13"/>
      <c r="L3" s="16">
        <f t="shared" ca="1" si="0"/>
        <v>7166.88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56.699999999999996</v>
      </c>
      <c r="P3" s="13" cm="1">
        <f t="array" aca="1" ref="P3" ca="1">-INDIRECT("'data'!$I$" &amp; $A$1)*parameters!$B$13</f>
        <v>-1512</v>
      </c>
      <c r="Q3" s="16" cm="1">
        <f t="array" aca="1" ref="Q3" ca="1">INDIRECT("'data'!$G$" &amp; $A$1)*parameters!$B$13</f>
        <v>5711.58</v>
      </c>
      <c r="R3" s="16">
        <f t="shared" ref="R3:R10" ca="1" si="2">SUM(L3:P3)</f>
        <v>5711.58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1032.24</v>
      </c>
      <c r="H4" s="14"/>
      <c r="I4" s="14"/>
      <c r="J4" s="14"/>
      <c r="K4" s="13"/>
      <c r="L4" s="16">
        <f t="shared" ca="1" si="0"/>
        <v>1032.24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-1032.24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1184.5671641791046</v>
      </c>
      <c r="G5" s="14">
        <f ca="1">Q7/parameters!$B$7-(G3+G4)</f>
        <v>14668.636639997501</v>
      </c>
      <c r="H5" s="14"/>
      <c r="I5" s="14"/>
      <c r="J5" s="14"/>
      <c r="K5" s="13"/>
      <c r="L5" s="16">
        <f t="shared" ca="1" si="0"/>
        <v>15853.203804176606</v>
      </c>
      <c r="M5" s="16"/>
      <c r="N5" s="16"/>
      <c r="O5" s="11" cm="1">
        <f t="array" aca="1" ref="O5" ca="1">INDIRECT("'data'!$M$" &amp; $A$1)*parameters!$B$15</f>
        <v>345.94</v>
      </c>
      <c r="P5" s="13" cm="1">
        <f t="array" aca="1" ref="P5" ca="1">-INDIRECT("'data'!$N$" &amp; $A$1)*parameters!$B$15</f>
        <v>-4345.32</v>
      </c>
      <c r="Q5" s="16">
        <f ca="1">SUM(L5:P5)</f>
        <v>11853.823804176607</v>
      </c>
      <c r="R5" s="16">
        <f t="shared" ca="1" si="2"/>
        <v>11853.823804176607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5555.62</v>
      </c>
      <c r="I6" s="14"/>
      <c r="J6" s="14"/>
      <c r="K6" s="13"/>
      <c r="L6" s="16">
        <f t="shared" ca="1" si="0"/>
        <v>5555.62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5555.62</v>
      </c>
      <c r="R6" s="16">
        <f t="shared" ca="1" si="2"/>
        <v>5555.62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17349.919999999998</v>
      </c>
      <c r="I7" s="14"/>
      <c r="J7" s="14"/>
      <c r="K7" s="13"/>
      <c r="L7" s="16">
        <f t="shared" ca="1" si="0"/>
        <v>17349.919999999998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17349.919999999998</v>
      </c>
      <c r="R7" s="16">
        <f t="shared" ca="1" si="2"/>
        <v>17349.919999999998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13523.440955834285</v>
      </c>
      <c r="J8" s="14">
        <f ca="1">Q10/J18</f>
        <v>12557.299044165713</v>
      </c>
      <c r="K8" s="13"/>
      <c r="L8" s="16">
        <f t="shared" ca="1" si="0"/>
        <v>26080.739999999998</v>
      </c>
      <c r="M8" s="16"/>
      <c r="N8" s="16">
        <f t="shared" ca="1" si="3"/>
        <v>0</v>
      </c>
      <c r="O8" s="11" cm="1">
        <f t="array" aca="1" ref="O8" ca="1">INDIRECT("'data'!$R$" &amp; $A$1)*parameters!$B$15</f>
        <v>533.12</v>
      </c>
      <c r="P8" s="13" cm="1">
        <f t="array" aca="1" ref="P8" ca="1">-INDIRECT("'data'!$S$" &amp; $A$1)*parameters!$B$15</f>
        <v>-3708.3199999999997</v>
      </c>
      <c r="Q8" s="16">
        <f ca="1">SUM(Q6:Q7)</f>
        <v>22905.539999999997</v>
      </c>
      <c r="R8" s="16">
        <f t="shared" ca="1" si="2"/>
        <v>22905.539999999997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8471.119999999999</v>
      </c>
      <c r="L9" s="16">
        <f t="shared" ca="1" si="0"/>
        <v>8471.119999999999</v>
      </c>
      <c r="M9" s="16"/>
      <c r="N9" s="16">
        <f t="shared" ca="1" si="3"/>
        <v>0</v>
      </c>
      <c r="O9" s="11" cm="1">
        <f t="array" aca="1" ref="O9" ca="1">INDIRECT("'data'!$U$" &amp; $A$1)*parameters!$B$15</f>
        <v>6002.5</v>
      </c>
      <c r="P9" s="13" cm="1">
        <f t="array" aca="1" ref="P9" ca="1">-INDIRECT("'data'!$V$" &amp; $A$1)*parameters!$B$15</f>
        <v>-2625.42</v>
      </c>
      <c r="Q9" s="16" cm="1">
        <f t="array" aca="1" ref="Q9" ca="1">INDIRECT("'data'!$T$" &amp; $A$1)*parameters!$B$15</f>
        <v>11848.199999999999</v>
      </c>
      <c r="R9" s="16">
        <f t="shared" ca="1" si="2"/>
        <v>11848.199999999999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15793.94068278805</v>
      </c>
      <c r="L10" s="16">
        <f t="shared" ca="1" si="0"/>
        <v>15793.94068278805</v>
      </c>
      <c r="M10" s="16"/>
      <c r="N10" s="16">
        <f t="shared" ca="1" si="3"/>
        <v>0</v>
      </c>
      <c r="O10" s="11" cm="1">
        <f t="array" aca="1" ref="O10" ca="1">INDIRECT("'data'!$X$" &amp; $A$1)*parameters!$B$15</f>
        <v>7169.68</v>
      </c>
      <c r="P10" s="13" cm="1">
        <f t="array" aca="1" ref="P10" ca="1">-INDIRECT("'data'!$Y$" &amp; $A$1)*parameters!$B$15</f>
        <v>-11961.88</v>
      </c>
      <c r="Q10" s="16" cm="1">
        <f t="array" aca="1" ref="Q10" ca="1">INDIRECT("'data'!$W$" &amp; $A$1)*parameters!$B$15</f>
        <v>11001.740682788051</v>
      </c>
      <c r="R10" s="16">
        <f t="shared" ca="1" si="2"/>
        <v>11001.740682788053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16432.981787197721</v>
      </c>
      <c r="N11" s="19"/>
      <c r="O11" s="21" cm="1">
        <f t="array" aca="1" ref="O11" ca="1">INDIRECT("'data'!$Z$" &amp; $A$1)*parameters!$B$15</f>
        <v>13264.3</v>
      </c>
      <c r="P11" s="27" cm="1">
        <f t="array" aca="1" ref="P11" ca="1">-INDIRECT("'data'!$AA$" &amp; $A$1)*parameters!$B$15</f>
        <v>-8151.6399999999994</v>
      </c>
      <c r="Q11" s="16">
        <f ca="1">K9*parameters!$B$10+K10*parameters!$B$11</f>
        <v>21545.641787197721</v>
      </c>
      <c r="R11" s="16">
        <f t="shared" ref="R11:R17" ca="1" si="4">SUM(L11:P11)</f>
        <v>21545.641787197721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-36.211083828116898</v>
      </c>
      <c r="D12" s="9">
        <f ca="1">-(D17-Q4)</f>
        <v>0</v>
      </c>
      <c r="E12" s="9">
        <f ca="1">-(E17-Q5)</f>
        <v>-1465.079346583625</v>
      </c>
      <c r="F12" s="9">
        <f ca="1">-(F17-Q6)</f>
        <v>-367.21582089552339</v>
      </c>
      <c r="G12" s="9">
        <f ca="1">-(G17-Q7)</f>
        <v>-779.56798328108562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-2648.0742345883509</v>
      </c>
      <c r="M12" s="17"/>
      <c r="N12" s="17"/>
      <c r="O12" s="10"/>
      <c r="P12" s="12"/>
      <c r="Q12" s="9">
        <f t="shared" ref="Q12:Q17" ca="1" si="6">SUM(L12:P12)</f>
        <v>-2648.0742345883509</v>
      </c>
      <c r="R12" s="17">
        <f t="shared" ca="1" si="4"/>
        <v>-2648.0742345883509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-1675.2409558342861</v>
      </c>
      <c r="J13" s="14">
        <f ca="1">-(J17-Q10)</f>
        <v>-1555.5583613776616</v>
      </c>
      <c r="K13" s="13">
        <f ca="1">-(K17-Q11)</f>
        <v>-2719.4188955903264</v>
      </c>
      <c r="L13" s="14">
        <f t="shared" ca="1" si="5"/>
        <v>-5950.2182128022741</v>
      </c>
      <c r="M13" s="16">
        <f ca="1">-E15</f>
        <v>-7368.684937957958</v>
      </c>
      <c r="N13" s="16"/>
      <c r="O13" s="11"/>
      <c r="P13" s="13"/>
      <c r="Q13" s="14">
        <f t="shared" ca="1" si="6"/>
        <v>-13318.903150760232</v>
      </c>
      <c r="R13" s="16">
        <f t="shared" ca="1" si="4"/>
        <v>-13318.903150760232</v>
      </c>
    </row>
    <row r="14" spans="1:20">
      <c r="A14" s="18" t="s">
        <v>78</v>
      </c>
      <c r="B14" s="11"/>
      <c r="C14" s="14"/>
      <c r="D14" s="14"/>
      <c r="E14" s="14">
        <f ca="1">-(I13+J13)-K13</f>
        <v>5950.2182128022741</v>
      </c>
      <c r="F14" s="14"/>
      <c r="G14" s="14"/>
      <c r="H14" s="14"/>
      <c r="I14" s="14"/>
      <c r="J14" s="14"/>
      <c r="K14" s="13"/>
      <c r="L14" s="14">
        <f t="shared" ca="1" si="5"/>
        <v>5950.2182128022741</v>
      </c>
      <c r="M14" s="16"/>
      <c r="N14" s="16"/>
      <c r="O14" s="11"/>
      <c r="P14" s="13"/>
      <c r="Q14" s="14">
        <f t="shared" ca="1" si="6"/>
        <v>5950.2182128022741</v>
      </c>
      <c r="R14" s="16">
        <f t="shared" ca="1" si="4"/>
        <v>5950.2182128022741</v>
      </c>
    </row>
    <row r="15" spans="1:20">
      <c r="A15" s="18" t="s">
        <v>79</v>
      </c>
      <c r="B15" s="11"/>
      <c r="C15" s="14"/>
      <c r="D15" s="14"/>
      <c r="E15" s="14">
        <f ca="1">E17-E14</f>
        <v>7368.684937957958</v>
      </c>
      <c r="F15" s="14"/>
      <c r="G15" s="14"/>
      <c r="H15" s="14"/>
      <c r="I15" s="14"/>
      <c r="J15" s="14"/>
      <c r="K15" s="13"/>
      <c r="L15" s="14">
        <f t="shared" ca="1" si="5"/>
        <v>7368.684937957958</v>
      </c>
      <c r="M15" s="16"/>
      <c r="N15" s="16"/>
      <c r="O15" s="11"/>
      <c r="P15" s="13"/>
      <c r="Q15" s="14">
        <f t="shared" ca="1" si="6"/>
        <v>7368.684937957958</v>
      </c>
      <c r="R15" s="16">
        <f t="shared" ca="1" si="4"/>
        <v>7368.684937957958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5747.7910838281168</v>
      </c>
      <c r="D17" s="9">
        <f ca="1">SUM(D$2:D$11)</f>
        <v>0</v>
      </c>
      <c r="E17" s="9">
        <f ca="1">$Q$5/parameters!$B$4</f>
        <v>13318.903150760232</v>
      </c>
      <c r="F17" s="9">
        <f t="shared" ref="F17:K17" ca="1" si="7">SUM(F$2:F$11)</f>
        <v>5922.8358208955233</v>
      </c>
      <c r="G17" s="9">
        <f t="shared" ca="1" si="7"/>
        <v>18129.487983281084</v>
      </c>
      <c r="H17" s="9">
        <f t="shared" ca="1" si="7"/>
        <v>22905.539999999997</v>
      </c>
      <c r="I17" s="9">
        <f t="shared" ca="1" si="7"/>
        <v>13523.440955834285</v>
      </c>
      <c r="J17" s="9">
        <f t="shared" ca="1" si="7"/>
        <v>12557.299044165713</v>
      </c>
      <c r="K17" s="9">
        <f t="shared" ca="1" si="7"/>
        <v>24265.060682788047</v>
      </c>
      <c r="L17" s="17">
        <f t="shared" ca="1" si="5"/>
        <v>116370.358721553</v>
      </c>
      <c r="M17" s="17"/>
      <c r="N17" s="17"/>
      <c r="O17" s="9"/>
      <c r="P17" s="14"/>
      <c r="Q17" s="11">
        <f t="shared" ca="1" si="6"/>
        <v>116370.358721553</v>
      </c>
      <c r="R17" s="17">
        <f t="shared" ca="1" si="4"/>
        <v>116370.358721553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0.93799999999999983</v>
      </c>
      <c r="G18" s="39">
        <f t="shared" ca="1" si="8"/>
        <v>0.95700000000000007</v>
      </c>
      <c r="H18" s="39">
        <f t="shared" ref="H18" ca="1" si="9">1-(-H12)/H17</f>
        <v>1</v>
      </c>
      <c r="I18" s="39">
        <f ca="1">(Q9+Q10)/(Q8-O8-P8)</f>
        <v>0.87612317299233278</v>
      </c>
      <c r="J18" s="39">
        <f ca="1">I18</f>
        <v>0.87612317299233278</v>
      </c>
      <c r="K18" s="40">
        <f ca="1">1-(-K13)/K17</f>
        <v>0.88792861756495445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14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22460.511220690347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22460.511220690347</v>
      </c>
      <c r="M2" s="17"/>
      <c r="N2" s="17">
        <f ca="1">Q2-(L2+O2+P2)</f>
        <v>0</v>
      </c>
      <c r="O2" s="11" cm="1">
        <f t="array" aca="1" ref="O2" ca="1">INDIRECT("'data'!$F$" &amp; $A$1)</f>
        <v>25481.95</v>
      </c>
      <c r="P2" s="13">
        <f ca="1">IF(-(L2-Q2+O2)&lt;0, -(L2-Q2+O2), 0)</f>
        <v>-8642.4612206903475</v>
      </c>
      <c r="Q2" s="17" cm="1">
        <f t="array" aca="1" ref="Q2" ca="1">INDIRECT("'data'!$D$" &amp; $A$1)</f>
        <v>39300</v>
      </c>
      <c r="R2" s="17">
        <f ca="1">SUM(L2:P2)</f>
        <v>39300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18822.686567164179</v>
      </c>
      <c r="G3" s="14">
        <f ca="1">Q3-O3-P3-F3</f>
        <v>1097.9134328358195</v>
      </c>
      <c r="H3" s="14"/>
      <c r="I3" s="14"/>
      <c r="J3" s="14"/>
      <c r="K3" s="13"/>
      <c r="L3" s="16">
        <f t="shared" ca="1" si="0"/>
        <v>19920.599999999999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2400.2999999999997</v>
      </c>
      <c r="P3" s="13" cm="1">
        <f t="array" aca="1" ref="P3" ca="1">-INDIRECT("'data'!$I$" &amp; $A$1)*parameters!$B$13</f>
        <v>-1.89</v>
      </c>
      <c r="Q3" s="16" cm="1">
        <f t="array" aca="1" ref="Q3" ca="1">INDIRECT("'data'!$G$" &amp; $A$1)*parameters!$B$13</f>
        <v>22319.01</v>
      </c>
      <c r="R3" s="16">
        <f t="shared" ref="R3:R10" ca="1" si="2">SUM(L3:P3)</f>
        <v>22319.01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41.4</v>
      </c>
      <c r="H4" s="14"/>
      <c r="I4" s="14"/>
      <c r="J4" s="14"/>
      <c r="K4" s="13"/>
      <c r="L4" s="16">
        <f t="shared" ca="1" si="0"/>
        <v>41.4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-41.4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4705.6716417910447</v>
      </c>
      <c r="G5" s="14">
        <f ca="1">Q7/parameters!$B$7-(G3+G4)</f>
        <v>601.54341146930051</v>
      </c>
      <c r="H5" s="14"/>
      <c r="I5" s="14"/>
      <c r="J5" s="14"/>
      <c r="K5" s="13"/>
      <c r="L5" s="16">
        <f t="shared" ca="1" si="0"/>
        <v>5307.2150532603455</v>
      </c>
      <c r="M5" s="16"/>
      <c r="N5" s="16"/>
      <c r="O5" s="11" cm="1">
        <f t="array" aca="1" ref="O5" ca="1">INDIRECT("'data'!$M$" &amp; $A$1)*parameters!$B$15</f>
        <v>267.54000000000002</v>
      </c>
      <c r="P5" s="13" cm="1">
        <f t="array" aca="1" ref="P5" ca="1">-INDIRECT("'data'!$N$" &amp; $A$1)*parameters!$B$15</f>
        <v>-21.56</v>
      </c>
      <c r="Q5" s="16">
        <f ca="1">SUM(L5:P5)</f>
        <v>5553.195053260345</v>
      </c>
      <c r="R5" s="16">
        <f t="shared" ca="1" si="2"/>
        <v>5553.195053260345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22069.599999999999</v>
      </c>
      <c r="I6" s="14"/>
      <c r="J6" s="14"/>
      <c r="K6" s="13"/>
      <c r="L6" s="16">
        <f t="shared" ca="1" si="0"/>
        <v>22069.599999999999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22069.599999999999</v>
      </c>
      <c r="R6" s="16">
        <f t="shared" ca="1" si="2"/>
        <v>22069.599999999999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1666</v>
      </c>
      <c r="I7" s="14"/>
      <c r="J7" s="14"/>
      <c r="K7" s="13"/>
      <c r="L7" s="16">
        <f t="shared" ca="1" si="0"/>
        <v>1666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1666</v>
      </c>
      <c r="R7" s="16">
        <f t="shared" ca="1" si="2"/>
        <v>1666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7824.2177760440163</v>
      </c>
      <c r="J8" s="14">
        <f ca="1">Q10/J18</f>
        <v>8256.6022239559843</v>
      </c>
      <c r="K8" s="13"/>
      <c r="L8" s="16">
        <f t="shared" ca="1" si="0"/>
        <v>16080.82</v>
      </c>
      <c r="M8" s="16"/>
      <c r="N8" s="16">
        <f t="shared" ca="1" si="3"/>
        <v>0</v>
      </c>
      <c r="O8" s="11" cm="1">
        <f t="array" aca="1" ref="O8" ca="1">INDIRECT("'data'!$R$" &amp; $A$1)*parameters!$B$15</f>
        <v>7676.34</v>
      </c>
      <c r="P8" s="13" cm="1">
        <f t="array" aca="1" ref="P8" ca="1">-INDIRECT("'data'!$S$" &amp; $A$1)*parameters!$B$15</f>
        <v>-21.56</v>
      </c>
      <c r="Q8" s="16">
        <f ca="1">SUM(Q6:Q7)</f>
        <v>23735.599999999999</v>
      </c>
      <c r="R8" s="16">
        <f t="shared" ca="1" si="2"/>
        <v>23735.599999999999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1984.4999999999998</v>
      </c>
      <c r="L9" s="16">
        <f t="shared" ca="1" si="0"/>
        <v>1984.4999999999998</v>
      </c>
      <c r="M9" s="16"/>
      <c r="N9" s="16">
        <f t="shared" ca="1" si="3"/>
        <v>0</v>
      </c>
      <c r="O9" s="11" cm="1">
        <f t="array" aca="1" ref="O9" ca="1">INDIRECT("'data'!$U$" &amp; $A$1)*parameters!$B$15</f>
        <v>4497.22</v>
      </c>
      <c r="P9" s="13" cm="1">
        <f t="array" aca="1" ref="P9" ca="1">-INDIRECT("'data'!$V$" &amp; $A$1)*parameters!$B$15</f>
        <v>-305.76</v>
      </c>
      <c r="Q9" s="16" cm="1">
        <f t="array" aca="1" ref="Q9" ca="1">INDIRECT("'data'!$T$" &amp; $A$1)*parameters!$B$15</f>
        <v>6175.96</v>
      </c>
      <c r="R9" s="16">
        <f t="shared" ca="1" si="2"/>
        <v>6175.96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2037.6778947368421</v>
      </c>
      <c r="L10" s="16">
        <f t="shared" ca="1" si="0"/>
        <v>2037.6778947368421</v>
      </c>
      <c r="M10" s="16"/>
      <c r="N10" s="16">
        <f t="shared" ca="1" si="3"/>
        <v>0</v>
      </c>
      <c r="O10" s="11" cm="1">
        <f t="array" aca="1" ref="O10" ca="1">INDIRECT("'data'!$X$" &amp; $A$1)*parameters!$B$15</f>
        <v>5192.04</v>
      </c>
      <c r="P10" s="13" cm="1">
        <f t="array" aca="1" ref="P10" ca="1">-INDIRECT("'data'!$Y$" &amp; $A$1)*parameters!$B$15</f>
        <v>-712.46</v>
      </c>
      <c r="Q10" s="16" cm="1">
        <f t="array" aca="1" ref="Q10" ca="1">INDIRECT("'data'!$W$" &amp; $A$1)*parameters!$B$15</f>
        <v>6517.257894736842</v>
      </c>
      <c r="R10" s="16">
        <f t="shared" ca="1" si="2"/>
        <v>6517.257894736842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4010.812989473684</v>
      </c>
      <c r="N11" s="19"/>
      <c r="O11" s="21" cm="1">
        <f t="array" aca="1" ref="O11" ca="1">INDIRECT("'data'!$Z$" &amp; $A$1)*parameters!$B$15</f>
        <v>772.24</v>
      </c>
      <c r="P11" s="27" cm="1">
        <f t="array" aca="1" ref="P11" ca="1">-INDIRECT("'data'!$AA$" &amp; $A$1)*parameters!$B$15</f>
        <v>-1165.22</v>
      </c>
      <c r="Q11" s="16">
        <f ca="1">K9*parameters!$B$10+K10*parameters!$B$11</f>
        <v>3617.8329894736835</v>
      </c>
      <c r="R11" s="16">
        <f t="shared" ref="R11:R17" ca="1" si="4">SUM(L11:P11)</f>
        <v>3617.8329894736835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-141.50122069034842</v>
      </c>
      <c r="D12" s="9">
        <f ca="1">-(D17-Q4)</f>
        <v>0</v>
      </c>
      <c r="E12" s="9">
        <f ca="1">-(E17-Q5)</f>
        <v>-686.34995040296417</v>
      </c>
      <c r="F12" s="9">
        <f ca="1">-(F17-Q6)</f>
        <v>-1458.7582089552234</v>
      </c>
      <c r="G12" s="9">
        <f ca="1">-(G17-Q7)</f>
        <v>-74.856844305120148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-2361.4662243536559</v>
      </c>
      <c r="M12" s="17"/>
      <c r="N12" s="17"/>
      <c r="O12" s="10"/>
      <c r="P12" s="12"/>
      <c r="Q12" s="9">
        <f t="shared" ref="Q12:Q17" ca="1" si="6">SUM(L12:P12)</f>
        <v>-2361.4662243536559</v>
      </c>
      <c r="R12" s="17">
        <f t="shared" ca="1" si="4"/>
        <v>-2361.4662243536559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-1648.2577760440163</v>
      </c>
      <c r="J13" s="14">
        <f ca="1">-(J17-Q10)</f>
        <v>-1739.3443292191423</v>
      </c>
      <c r="K13" s="13">
        <f ca="1">-(K17-Q11)</f>
        <v>-404.34490526315858</v>
      </c>
      <c r="L13" s="14">
        <f t="shared" ca="1" si="5"/>
        <v>-3791.9470105263172</v>
      </c>
      <c r="M13" s="16">
        <f ca="1">-E15</f>
        <v>-2447.597993136992</v>
      </c>
      <c r="N13" s="16"/>
      <c r="O13" s="11"/>
      <c r="P13" s="13"/>
      <c r="Q13" s="14">
        <f t="shared" ca="1" si="6"/>
        <v>-6239.5450036633092</v>
      </c>
      <c r="R13" s="16">
        <f t="shared" ca="1" si="4"/>
        <v>-6239.5450036633092</v>
      </c>
    </row>
    <row r="14" spans="1:20">
      <c r="A14" s="18" t="s">
        <v>78</v>
      </c>
      <c r="B14" s="11"/>
      <c r="C14" s="14"/>
      <c r="D14" s="14"/>
      <c r="E14" s="14">
        <f ca="1">-(I13+J13)-K13</f>
        <v>3791.9470105263172</v>
      </c>
      <c r="F14" s="14"/>
      <c r="G14" s="14"/>
      <c r="H14" s="14"/>
      <c r="I14" s="14"/>
      <c r="J14" s="14"/>
      <c r="K14" s="13"/>
      <c r="L14" s="14">
        <f t="shared" ca="1" si="5"/>
        <v>3791.9470105263172</v>
      </c>
      <c r="M14" s="16"/>
      <c r="N14" s="16"/>
      <c r="O14" s="11"/>
      <c r="P14" s="13"/>
      <c r="Q14" s="14">
        <f t="shared" ca="1" si="6"/>
        <v>3791.9470105263172</v>
      </c>
      <c r="R14" s="16">
        <f t="shared" ca="1" si="4"/>
        <v>3791.9470105263172</v>
      </c>
    </row>
    <row r="15" spans="1:20">
      <c r="A15" s="18" t="s">
        <v>79</v>
      </c>
      <c r="B15" s="11"/>
      <c r="C15" s="14"/>
      <c r="D15" s="14"/>
      <c r="E15" s="14">
        <f ca="1">E17-E14</f>
        <v>2447.597993136992</v>
      </c>
      <c r="F15" s="14"/>
      <c r="G15" s="14"/>
      <c r="H15" s="14"/>
      <c r="I15" s="14"/>
      <c r="J15" s="14"/>
      <c r="K15" s="13"/>
      <c r="L15" s="14">
        <f t="shared" ca="1" si="5"/>
        <v>2447.597993136992</v>
      </c>
      <c r="M15" s="16"/>
      <c r="N15" s="16"/>
      <c r="O15" s="11"/>
      <c r="P15" s="13"/>
      <c r="Q15" s="14">
        <f t="shared" ca="1" si="6"/>
        <v>2447.597993136992</v>
      </c>
      <c r="R15" s="16">
        <f t="shared" ca="1" si="4"/>
        <v>2447.597993136992</v>
      </c>
    </row>
    <row r="16" spans="1:20">
      <c r="A16" s="30" t="s">
        <v>89</v>
      </c>
      <c r="B16" s="21">
        <f ca="1">Q2</f>
        <v>39300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39300</v>
      </c>
      <c r="M16" s="19"/>
      <c r="N16" s="19"/>
      <c r="O16" s="21"/>
      <c r="P16" s="27"/>
      <c r="Q16" s="22">
        <f t="shared" ca="1" si="6"/>
        <v>39300</v>
      </c>
      <c r="R16" s="19">
        <f t="shared" ca="1" si="4"/>
        <v>39300</v>
      </c>
    </row>
    <row r="17" spans="1:18">
      <c r="A17" s="29" t="s">
        <v>88</v>
      </c>
      <c r="B17" s="9">
        <f ca="1">B16</f>
        <v>39300</v>
      </c>
      <c r="C17" s="9">
        <f ca="1">SUM(C$2:C$11)</f>
        <v>22460.511220690347</v>
      </c>
      <c r="D17" s="9">
        <f ca="1">SUM(D$2:D$11)</f>
        <v>0</v>
      </c>
      <c r="E17" s="9">
        <f ca="1">$Q$5/parameters!$B$4</f>
        <v>6239.5450036633092</v>
      </c>
      <c r="F17" s="9">
        <f t="shared" ref="F17:K17" ca="1" si="7">SUM(F$2:F$11)</f>
        <v>23528.358208955222</v>
      </c>
      <c r="G17" s="9">
        <f t="shared" ca="1" si="7"/>
        <v>1740.8568443051201</v>
      </c>
      <c r="H17" s="9">
        <f t="shared" ca="1" si="7"/>
        <v>23735.599999999999</v>
      </c>
      <c r="I17" s="9">
        <f t="shared" ca="1" si="7"/>
        <v>7824.2177760440163</v>
      </c>
      <c r="J17" s="9">
        <f t="shared" ca="1" si="7"/>
        <v>8256.6022239559843</v>
      </c>
      <c r="K17" s="9">
        <f t="shared" ca="1" si="7"/>
        <v>4022.1778947368421</v>
      </c>
      <c r="L17" s="17">
        <f t="shared" ca="1" si="5"/>
        <v>137107.86917235085</v>
      </c>
      <c r="M17" s="17"/>
      <c r="N17" s="17"/>
      <c r="O17" s="9"/>
      <c r="P17" s="14"/>
      <c r="Q17" s="11">
        <f t="shared" ca="1" si="6"/>
        <v>137107.86917235085</v>
      </c>
      <c r="R17" s="17">
        <f t="shared" ca="1" si="4"/>
        <v>137107.86917235085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0.93800000000000006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0.78933896994909725</v>
      </c>
      <c r="J18" s="39">
        <f ca="1">I18</f>
        <v>0.78933896994909725</v>
      </c>
      <c r="K18" s="40">
        <f ca="1">1-(-K13)/K17</f>
        <v>0.89947115322963267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15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4256.6368119150648</v>
      </c>
      <c r="D2" s="9">
        <f ca="1">Q4/parameters!$B$3</f>
        <v>4912.4685518768247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9169.1053637918885</v>
      </c>
      <c r="M2" s="17"/>
      <c r="N2" s="17">
        <f ca="1">Q2-(L2+O2+P2)</f>
        <v>2894.2446362081118</v>
      </c>
      <c r="O2" s="11" cm="1">
        <f t="array" aca="1" ref="O2" ca="1">INDIRECT("'data'!$F$" &amp; $A$1)</f>
        <v>26.650000000000002</v>
      </c>
      <c r="P2" s="13">
        <f ca="1">IF(-(L2-Q2+O2)&lt;0, -(L2-Q2+O2), 0)</f>
        <v>0</v>
      </c>
      <c r="Q2" s="17" cm="1">
        <f t="array" aca="1" ref="Q2" ca="1">INDIRECT("'data'!$D$" &amp; $A$1)</f>
        <v>12090</v>
      </c>
      <c r="R2" s="17">
        <f ca="1">SUM(L2:P2)</f>
        <v>12090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4111.4029850746274</v>
      </c>
      <c r="G3" s="14">
        <f ca="1">Q3-O3-P3-F3</f>
        <v>639.11201492537202</v>
      </c>
      <c r="H3" s="14"/>
      <c r="I3" s="14"/>
      <c r="J3" s="14"/>
      <c r="K3" s="13"/>
      <c r="L3" s="16">
        <f t="shared" ca="1" si="0"/>
        <v>4750.5149999999994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-520.69499999999994</v>
      </c>
      <c r="Q3" s="16" cm="1">
        <f t="array" aca="1" ref="Q3" ca="1">INDIRECT("'data'!$G$" &amp; $A$1)*parameters!$B$13</f>
        <v>4229.82</v>
      </c>
      <c r="R3" s="16">
        <f t="shared" ref="R3:R10" ca="1" si="2">SUM(L3:P3)</f>
        <v>4229.82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5386.6</v>
      </c>
      <c r="H4" s="14"/>
      <c r="I4" s="14"/>
      <c r="J4" s="14"/>
      <c r="K4" s="13"/>
      <c r="L4" s="16">
        <f t="shared" ca="1" si="0"/>
        <v>5386.6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-505.08000000000004</v>
      </c>
      <c r="Q4" s="16" cm="1">
        <f t="array" aca="1" ref="Q4" ca="1">INDIRECT("'data'!$J$" &amp; $A$1)*parameters!$B$14</f>
        <v>4881.5200000000004</v>
      </c>
      <c r="R4" s="16">
        <f t="shared" ca="1" si="2"/>
        <v>4881.5200000000004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1027.8507462686568</v>
      </c>
      <c r="G5" s="14">
        <f ca="1">Q7/parameters!$B$7-(G3+G4)</f>
        <v>8212.4489046148592</v>
      </c>
      <c r="H5" s="14"/>
      <c r="I5" s="14"/>
      <c r="J5" s="14"/>
      <c r="K5" s="13"/>
      <c r="L5" s="16">
        <f t="shared" ca="1" si="0"/>
        <v>9240.2996508835167</v>
      </c>
      <c r="M5" s="16"/>
      <c r="N5" s="16"/>
      <c r="O5" s="11" cm="1">
        <f t="array" aca="1" ref="O5" ca="1">INDIRECT("'data'!$M$" &amp; $A$1)*parameters!$B$15</f>
        <v>407.68</v>
      </c>
      <c r="P5" s="13" cm="1">
        <f t="array" aca="1" ref="P5" ca="1">-INDIRECT("'data'!$N$" &amp; $A$1)*parameters!$B$15</f>
        <v>-1855.1399999999999</v>
      </c>
      <c r="Q5" s="16">
        <f ca="1">SUM(L5:P5)</f>
        <v>7792.8396508835176</v>
      </c>
      <c r="R5" s="16">
        <f t="shared" ca="1" si="2"/>
        <v>7792.8396508835176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4820.62</v>
      </c>
      <c r="I6" s="14"/>
      <c r="J6" s="14"/>
      <c r="K6" s="13"/>
      <c r="L6" s="16">
        <f t="shared" ca="1" si="0"/>
        <v>4820.62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4820.62</v>
      </c>
      <c r="R6" s="16">
        <f t="shared" ca="1" si="2"/>
        <v>4820.62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13625.92</v>
      </c>
      <c r="I7" s="14"/>
      <c r="J7" s="14"/>
      <c r="K7" s="13"/>
      <c r="L7" s="16">
        <f t="shared" ca="1" si="0"/>
        <v>13625.92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13625.92</v>
      </c>
      <c r="R7" s="16">
        <f t="shared" ca="1" si="2"/>
        <v>13625.92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9389.8937249565242</v>
      </c>
      <c r="J8" s="14">
        <f ca="1">Q10/J18</f>
        <v>8750.8862750434764</v>
      </c>
      <c r="K8" s="13"/>
      <c r="L8" s="16">
        <f t="shared" ca="1" si="0"/>
        <v>18140.78</v>
      </c>
      <c r="M8" s="16"/>
      <c r="N8" s="16">
        <f t="shared" ca="1" si="3"/>
        <v>0</v>
      </c>
      <c r="O8" s="11" cm="1">
        <f t="array" aca="1" ref="O8" ca="1">INDIRECT("'data'!$R$" &amp; $A$1)*parameters!$B$15</f>
        <v>716.38</v>
      </c>
      <c r="P8" s="13" cm="1">
        <f t="array" aca="1" ref="P8" ca="1">-INDIRECT("'data'!$S$" &amp; $A$1)*parameters!$B$15</f>
        <v>-410.62</v>
      </c>
      <c r="Q8" s="16">
        <f ca="1">SUM(Q6:Q7)</f>
        <v>18446.54</v>
      </c>
      <c r="R8" s="16">
        <f t="shared" ca="1" si="2"/>
        <v>18446.54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9795.1</v>
      </c>
      <c r="L9" s="16">
        <f t="shared" ca="1" si="0"/>
        <v>9795.1</v>
      </c>
      <c r="M9" s="16"/>
      <c r="N9" s="16">
        <f t="shared" ca="1" si="3"/>
        <v>0</v>
      </c>
      <c r="O9" s="11" cm="1">
        <f t="array" aca="1" ref="O9" ca="1">INDIRECT("'data'!$U$" &amp; $A$1)*parameters!$B$15</f>
        <v>1139.74</v>
      </c>
      <c r="P9" s="13" cm="1">
        <f t="array" aca="1" ref="P9" ca="1">-INDIRECT("'data'!$V$" &amp; $A$1)*parameters!$B$15</f>
        <v>-1582.7</v>
      </c>
      <c r="Q9" s="16" cm="1">
        <f t="array" aca="1" ref="Q9" ca="1">INDIRECT("'data'!$T$" &amp; $A$1)*parameters!$B$15</f>
        <v>9352.14</v>
      </c>
      <c r="R9" s="16">
        <f t="shared" ca="1" si="2"/>
        <v>9352.14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14301.701792318636</v>
      </c>
      <c r="L10" s="16">
        <f t="shared" ca="1" si="0"/>
        <v>14301.701792318636</v>
      </c>
      <c r="M10" s="16"/>
      <c r="N10" s="16">
        <f t="shared" ca="1" si="3"/>
        <v>0</v>
      </c>
      <c r="O10" s="11" cm="1">
        <f t="array" aca="1" ref="O10" ca="1">INDIRECT("'data'!$X$" &amp; $A$1)*parameters!$B$15</f>
        <v>1103.48</v>
      </c>
      <c r="P10" s="13" cm="1">
        <f t="array" aca="1" ref="P10" ca="1">-INDIRECT("'data'!$Y$" &amp; $A$1)*parameters!$B$15</f>
        <v>-6689.48</v>
      </c>
      <c r="Q10" s="16" cm="1">
        <f t="array" aca="1" ref="Q10" ca="1">INDIRECT("'data'!$W$" &amp; $A$1)*parameters!$B$15</f>
        <v>8715.7017923186359</v>
      </c>
      <c r="R10" s="16">
        <f t="shared" ca="1" si="2"/>
        <v>8715.7017923186359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16220.737541394028</v>
      </c>
      <c r="N11" s="19"/>
      <c r="O11" s="21" cm="1">
        <f t="array" aca="1" ref="O11" ca="1">INDIRECT("'data'!$Z$" &amp; $A$1)*parameters!$B$15</f>
        <v>15191.96</v>
      </c>
      <c r="P11" s="27" cm="1">
        <f t="array" aca="1" ref="P11" ca="1">-INDIRECT("'data'!$AA$" &amp; $A$1)*parameters!$B$15</f>
        <v>-9905.84</v>
      </c>
      <c r="Q11" s="16">
        <f ca="1">K9*parameters!$B$10+K10*parameters!$B$11</f>
        <v>21506.857541394027</v>
      </c>
      <c r="R11" s="16">
        <f t="shared" ref="R11:R17" ca="1" si="4">SUM(L11:P11)</f>
        <v>21506.857541394027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-26.816811915065045</v>
      </c>
      <c r="D12" s="9">
        <f ca="1">-(D17-Q4)</f>
        <v>-30.94855187682424</v>
      </c>
      <c r="E12" s="9">
        <f ca="1">-(E17-Q5)</f>
        <v>-963.15995685077178</v>
      </c>
      <c r="F12" s="9">
        <f ca="1">-(F17-Q6)</f>
        <v>-318.63373134328413</v>
      </c>
      <c r="G12" s="9">
        <f ca="1">-(G17-Q7)</f>
        <v>-612.24091954023061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-1951.7999715261758</v>
      </c>
      <c r="M12" s="17"/>
      <c r="N12" s="17"/>
      <c r="O12" s="10"/>
      <c r="P12" s="12"/>
      <c r="Q12" s="9">
        <f t="shared" ref="Q12:Q17" ca="1" si="6">SUM(L12:P12)</f>
        <v>-1951.7999715261758</v>
      </c>
      <c r="R12" s="17">
        <f t="shared" ca="1" si="4"/>
        <v>-1951.7999715261758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-37.75372495652482</v>
      </c>
      <c r="J13" s="14">
        <f ca="1">-(J17-Q10)</f>
        <v>-35.184482724840564</v>
      </c>
      <c r="K13" s="13">
        <f ca="1">-(K17-Q11)</f>
        <v>-2589.9442509246073</v>
      </c>
      <c r="L13" s="14">
        <f t="shared" ca="1" si="5"/>
        <v>-2662.8824586059727</v>
      </c>
      <c r="M13" s="16">
        <f ca="1">-E15</f>
        <v>-6093.1171491283167</v>
      </c>
      <c r="N13" s="16"/>
      <c r="O13" s="11"/>
      <c r="P13" s="13"/>
      <c r="Q13" s="14">
        <f t="shared" ca="1" si="6"/>
        <v>-8755.9996077342894</v>
      </c>
      <c r="R13" s="16">
        <f t="shared" ca="1" si="4"/>
        <v>-8755.9996077342894</v>
      </c>
    </row>
    <row r="14" spans="1:20">
      <c r="A14" s="18" t="s">
        <v>78</v>
      </c>
      <c r="B14" s="11"/>
      <c r="C14" s="14"/>
      <c r="D14" s="14"/>
      <c r="E14" s="14">
        <f ca="1">-(I13+J13)-K13</f>
        <v>2662.8824586059727</v>
      </c>
      <c r="F14" s="14"/>
      <c r="G14" s="14"/>
      <c r="H14" s="14"/>
      <c r="I14" s="14"/>
      <c r="J14" s="14"/>
      <c r="K14" s="13"/>
      <c r="L14" s="14">
        <f t="shared" ca="1" si="5"/>
        <v>2662.8824586059727</v>
      </c>
      <c r="M14" s="16"/>
      <c r="N14" s="16"/>
      <c r="O14" s="11"/>
      <c r="P14" s="13"/>
      <c r="Q14" s="14">
        <f t="shared" ca="1" si="6"/>
        <v>2662.8824586059727</v>
      </c>
      <c r="R14" s="16">
        <f t="shared" ca="1" si="4"/>
        <v>2662.8824586059727</v>
      </c>
    </row>
    <row r="15" spans="1:20">
      <c r="A15" s="18" t="s">
        <v>79</v>
      </c>
      <c r="B15" s="11"/>
      <c r="C15" s="14"/>
      <c r="D15" s="14"/>
      <c r="E15" s="14">
        <f ca="1">E17-E14</f>
        <v>6093.1171491283167</v>
      </c>
      <c r="F15" s="14"/>
      <c r="G15" s="14"/>
      <c r="H15" s="14"/>
      <c r="I15" s="14"/>
      <c r="J15" s="14"/>
      <c r="K15" s="13"/>
      <c r="L15" s="14">
        <f t="shared" ca="1" si="5"/>
        <v>6093.1171491283167</v>
      </c>
      <c r="M15" s="16"/>
      <c r="N15" s="16"/>
      <c r="O15" s="11"/>
      <c r="P15" s="13"/>
      <c r="Q15" s="14">
        <f t="shared" ca="1" si="6"/>
        <v>6093.1171491283167</v>
      </c>
      <c r="R15" s="16">
        <f t="shared" ca="1" si="4"/>
        <v>6093.1171491283167</v>
      </c>
    </row>
    <row r="16" spans="1:20">
      <c r="A16" s="30" t="s">
        <v>89</v>
      </c>
      <c r="B16" s="21">
        <f ca="1">Q2</f>
        <v>12090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12090</v>
      </c>
      <c r="M16" s="19"/>
      <c r="N16" s="19"/>
      <c r="O16" s="21"/>
      <c r="P16" s="27"/>
      <c r="Q16" s="22">
        <f t="shared" ca="1" si="6"/>
        <v>12090</v>
      </c>
      <c r="R16" s="19">
        <f t="shared" ca="1" si="4"/>
        <v>12090</v>
      </c>
    </row>
    <row r="17" spans="1:18">
      <c r="A17" s="29" t="s">
        <v>88</v>
      </c>
      <c r="B17" s="9">
        <f ca="1">B16</f>
        <v>12090</v>
      </c>
      <c r="C17" s="9">
        <f ca="1">SUM(C$2:C$11)</f>
        <v>4256.6368119150648</v>
      </c>
      <c r="D17" s="9">
        <f ca="1">SUM(D$2:D$11)</f>
        <v>4912.4685518768247</v>
      </c>
      <c r="E17" s="9">
        <f ca="1">$Q$5/parameters!$B$4</f>
        <v>8755.9996077342894</v>
      </c>
      <c r="F17" s="9">
        <f t="shared" ref="F17:K17" ca="1" si="7">SUM(F$2:F$11)</f>
        <v>5139.253731343284</v>
      </c>
      <c r="G17" s="9">
        <f t="shared" ca="1" si="7"/>
        <v>14238.160919540231</v>
      </c>
      <c r="H17" s="9">
        <f t="shared" ca="1" si="7"/>
        <v>18446.54</v>
      </c>
      <c r="I17" s="9">
        <f t="shared" ca="1" si="7"/>
        <v>9389.8937249565242</v>
      </c>
      <c r="J17" s="9">
        <f t="shared" ca="1" si="7"/>
        <v>8750.8862750434764</v>
      </c>
      <c r="K17" s="9">
        <f t="shared" ca="1" si="7"/>
        <v>24096.801792318634</v>
      </c>
      <c r="L17" s="17">
        <f t="shared" ca="1" si="5"/>
        <v>110076.64141472834</v>
      </c>
      <c r="M17" s="17"/>
      <c r="N17" s="17"/>
      <c r="O17" s="9"/>
      <c r="P17" s="14"/>
      <c r="Q17" s="11">
        <f t="shared" ca="1" si="6"/>
        <v>110076.64141472834</v>
      </c>
      <c r="R17" s="17">
        <f t="shared" ca="1" si="4"/>
        <v>110076.64141472834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0.99369999999999992</v>
      </c>
      <c r="D18" s="39">
        <f ca="1">IFERROR(1-(-D12)/D17, "")</f>
        <v>0.99369999999999992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0.99597932350861629</v>
      </c>
      <c r="J18" s="39">
        <f ca="1">I18</f>
        <v>0.99597932350861629</v>
      </c>
      <c r="K18" s="40">
        <f ca="1">1-(-K13)/K17</f>
        <v>0.89251917025145611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sheetPr>
    <tabColor theme="2" tint="-9.9978637043366805E-2"/>
  </sheetPr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16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2472.57723659052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2472.57723659052</v>
      </c>
      <c r="M2" s="17"/>
      <c r="N2" s="17">
        <f ca="1">Q2-(L2+O2+P2)</f>
        <v>0</v>
      </c>
      <c r="O2" s="11" cm="1">
        <f t="array" aca="1" ref="O2" ca="1">INDIRECT("'data'!$F$" &amp; $A$1)</f>
        <v>616.20000000000005</v>
      </c>
      <c r="P2" s="13">
        <f ca="1">IF(-(L2-Q2+O2)&lt;0, -(L2-Q2+O2), 0)</f>
        <v>-32.777236590520033</v>
      </c>
      <c r="Q2" s="17" cm="1">
        <f t="array" aca="1" ref="Q2" ca="1">INDIRECT("'data'!$D$" &amp; $A$1)</f>
        <v>3056</v>
      </c>
      <c r="R2" s="17">
        <f ca="1">SUM(L2:P2)</f>
        <v>3056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1958.3283582089553</v>
      </c>
      <c r="G3" s="14">
        <f ca="1">Q3-O3-P3-F3</f>
        <v>501.50664179104479</v>
      </c>
      <c r="H3" s="14"/>
      <c r="I3" s="14"/>
      <c r="J3" s="14"/>
      <c r="K3" s="13"/>
      <c r="L3" s="16">
        <f t="shared" ca="1" si="0"/>
        <v>2459.835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67.094999999999999</v>
      </c>
      <c r="P3" s="13" cm="1">
        <f t="array" aca="1" ref="P3" ca="1">-INDIRECT("'data'!$I$" &amp; $A$1)*parameters!$B$13</f>
        <v>-69.929999999999993</v>
      </c>
      <c r="Q3" s="16" cm="1">
        <f t="array" aca="1" ref="Q3" ca="1">INDIRECT("'data'!$G$" &amp; $A$1)*parameters!$B$13</f>
        <v>2457</v>
      </c>
      <c r="R3" s="16">
        <f t="shared" ref="R3:R10" ca="1" si="2">SUM(L3:P3)</f>
        <v>2457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489.58208955223881</v>
      </c>
      <c r="G5" s="14">
        <f ca="1">Q7/parameters!$B$7-(G3+G4)</f>
        <v>5097.9081962444834</v>
      </c>
      <c r="H5" s="14"/>
      <c r="I5" s="14"/>
      <c r="J5" s="14"/>
      <c r="K5" s="13"/>
      <c r="L5" s="16">
        <f t="shared" ca="1" si="0"/>
        <v>5587.4902857967227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-3220.2799999999997</v>
      </c>
      <c r="Q5" s="16">
        <f ca="1">SUM(L5:P5)</f>
        <v>2367.2102857967229</v>
      </c>
      <c r="R5" s="16">
        <f t="shared" ca="1" si="2"/>
        <v>2367.2102857967229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2296.14</v>
      </c>
      <c r="I6" s="14"/>
      <c r="J6" s="14"/>
      <c r="K6" s="13"/>
      <c r="L6" s="16">
        <f t="shared" ca="1" si="0"/>
        <v>2296.14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2296.14</v>
      </c>
      <c r="R6" s="16">
        <f t="shared" ca="1" si="2"/>
        <v>2296.14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5358.64</v>
      </c>
      <c r="I7" s="14"/>
      <c r="J7" s="14"/>
      <c r="K7" s="13"/>
      <c r="L7" s="16">
        <f t="shared" ca="1" si="0"/>
        <v>5358.64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5358.64</v>
      </c>
      <c r="R7" s="16">
        <f t="shared" ca="1" si="2"/>
        <v>5358.64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8657</v>
      </c>
      <c r="J8" s="14">
        <f ca="1">Q10/J18</f>
        <v>0</v>
      </c>
      <c r="K8" s="13"/>
      <c r="L8" s="16">
        <f t="shared" ca="1" si="0"/>
        <v>8657</v>
      </c>
      <c r="M8" s="16"/>
      <c r="N8" s="16">
        <f t="shared" ca="1" si="3"/>
        <v>-264.27999999999884</v>
      </c>
      <c r="O8" s="11" cm="1">
        <f t="array" aca="1" ref="O8" ca="1">INDIRECT("'data'!$R$" &amp; $A$1)*parameters!$B$15</f>
        <v>0.98</v>
      </c>
      <c r="P8" s="13" cm="1">
        <f t="array" aca="1" ref="P8" ca="1">-INDIRECT("'data'!$S$" &amp; $A$1)*parameters!$B$15</f>
        <v>-738.92</v>
      </c>
      <c r="Q8" s="16">
        <f ca="1">SUM(Q6:Q7)</f>
        <v>7654.7800000000007</v>
      </c>
      <c r="R8" s="16">
        <f t="shared" ca="1" si="2"/>
        <v>7654.7800000000007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11910.920000000002</v>
      </c>
      <c r="L9" s="16">
        <f t="shared" ca="1" si="0"/>
        <v>11910.920000000002</v>
      </c>
      <c r="M9" s="16"/>
      <c r="N9" s="16">
        <f t="shared" ca="1" si="3"/>
        <v>0</v>
      </c>
      <c r="O9" s="11" cm="1">
        <f t="array" aca="1" ref="O9" ca="1">INDIRECT("'data'!$U$" &amp; $A$1)*parameters!$B$15</f>
        <v>294.98</v>
      </c>
      <c r="P9" s="13" cm="1">
        <f t="array" aca="1" ref="P9" ca="1">-INDIRECT("'data'!$V$" &amp; $A$1)*parameters!$B$15</f>
        <v>-3722.04</v>
      </c>
      <c r="Q9" s="16" cm="1">
        <f t="array" aca="1" ref="Q9" ca="1">INDIRECT("'data'!$T$" &amp; $A$1)*parameters!$B$15</f>
        <v>8483.86</v>
      </c>
      <c r="R9" s="16">
        <f t="shared" ca="1" si="2"/>
        <v>8483.86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12439.14</v>
      </c>
      <c r="L10" s="16">
        <f t="shared" ca="1" si="0"/>
        <v>12439.14</v>
      </c>
      <c r="M10" s="16"/>
      <c r="N10" s="16">
        <f t="shared" ca="1" si="3"/>
        <v>1.8189894035458565E-12</v>
      </c>
      <c r="O10" s="11" cm="1">
        <f t="array" aca="1" ref="O10" ca="1">INDIRECT("'data'!$X$" &amp; $A$1)*parameters!$B$15</f>
        <v>1831.62</v>
      </c>
      <c r="P10" s="13" cm="1">
        <f t="array" aca="1" ref="P10" ca="1">-INDIRECT("'data'!$Y$" &amp; $A$1)*parameters!$B$15</f>
        <v>-14270.76</v>
      </c>
      <c r="Q10" s="16" cm="1">
        <f t="array" aca="1" ref="Q10" ca="1">INDIRECT("'data'!$W$" &amp; $A$1)*parameters!$B$15</f>
        <v>0</v>
      </c>
      <c r="R10" s="16">
        <f t="shared" ca="1" si="2"/>
        <v>0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22884.705199999997</v>
      </c>
      <c r="N11" s="19"/>
      <c r="O11" s="21" cm="1">
        <f t="array" aca="1" ref="O11" ca="1">INDIRECT("'data'!$Z$" &amp; $A$1)*parameters!$B$15</f>
        <v>1099.56</v>
      </c>
      <c r="P11" s="27" cm="1">
        <f t="array" aca="1" ref="P11" ca="1">-INDIRECT("'data'!$AA$" &amp; $A$1)*parameters!$B$15</f>
        <v>-2090.34</v>
      </c>
      <c r="Q11" s="16">
        <f ca="1">K9*parameters!$B$10+K10*parameters!$B$11</f>
        <v>21893.925199999998</v>
      </c>
      <c r="R11" s="16">
        <f t="shared" ref="R11:R17" ca="1" si="4">SUM(L11:P11)</f>
        <v>21893.925199999998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-15.577236590519988</v>
      </c>
      <c r="D12" s="9">
        <f ca="1">-(D17-Q4)</f>
        <v>0</v>
      </c>
      <c r="E12" s="9">
        <f ca="1">-(E17-Q5)</f>
        <v>-292.57655217712318</v>
      </c>
      <c r="F12" s="9">
        <f ca="1">-(F17-Q6)</f>
        <v>-151.77044776119419</v>
      </c>
      <c r="G12" s="9">
        <f ca="1">-(G17-Q7)</f>
        <v>-240.77483803552786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-700.69907456436522</v>
      </c>
      <c r="M12" s="17"/>
      <c r="N12" s="17"/>
      <c r="O12" s="10"/>
      <c r="P12" s="12"/>
      <c r="Q12" s="9">
        <f t="shared" ref="Q12:Q17" ca="1" si="6">SUM(L12:P12)</f>
        <v>-700.69907456436522</v>
      </c>
      <c r="R12" s="17">
        <f t="shared" ca="1" si="4"/>
        <v>-700.69907456436522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-173.13999999999942</v>
      </c>
      <c r="J13" s="14">
        <f ca="1">-(J17-Q10)</f>
        <v>0</v>
      </c>
      <c r="K13" s="13">
        <f ca="1">-(K17-Q11)</f>
        <v>-2456.1348000000035</v>
      </c>
      <c r="L13" s="14">
        <f t="shared" ca="1" si="5"/>
        <v>-2629.2748000000029</v>
      </c>
      <c r="M13" s="16">
        <f ca="1">-E15</f>
        <v>-30.512037973843235</v>
      </c>
      <c r="N13" s="16"/>
      <c r="O13" s="11"/>
      <c r="P13" s="13"/>
      <c r="Q13" s="14">
        <f t="shared" ca="1" si="6"/>
        <v>-2659.7868379738461</v>
      </c>
      <c r="R13" s="16">
        <f t="shared" ca="1" si="4"/>
        <v>-2659.7868379738461</v>
      </c>
    </row>
    <row r="14" spans="1:20">
      <c r="A14" s="18" t="s">
        <v>78</v>
      </c>
      <c r="B14" s="11"/>
      <c r="C14" s="14"/>
      <c r="D14" s="14"/>
      <c r="E14" s="14">
        <f ca="1">-(I13+J13)-K13</f>
        <v>2629.2748000000029</v>
      </c>
      <c r="F14" s="14"/>
      <c r="G14" s="14"/>
      <c r="H14" s="14"/>
      <c r="I14" s="14"/>
      <c r="J14" s="14"/>
      <c r="K14" s="13"/>
      <c r="L14" s="14">
        <f t="shared" ca="1" si="5"/>
        <v>2629.2748000000029</v>
      </c>
      <c r="M14" s="16"/>
      <c r="N14" s="16"/>
      <c r="O14" s="11"/>
      <c r="P14" s="13"/>
      <c r="Q14" s="14">
        <f t="shared" ca="1" si="6"/>
        <v>2629.2748000000029</v>
      </c>
      <c r="R14" s="16">
        <f t="shared" ca="1" si="4"/>
        <v>2629.2748000000029</v>
      </c>
    </row>
    <row r="15" spans="1:20">
      <c r="A15" s="18" t="s">
        <v>79</v>
      </c>
      <c r="B15" s="11"/>
      <c r="C15" s="14"/>
      <c r="D15" s="14"/>
      <c r="E15" s="14">
        <f ca="1">E17-E14</f>
        <v>30.512037973843235</v>
      </c>
      <c r="F15" s="14"/>
      <c r="G15" s="14"/>
      <c r="H15" s="14"/>
      <c r="I15" s="14"/>
      <c r="J15" s="14"/>
      <c r="K15" s="13"/>
      <c r="L15" s="14">
        <f t="shared" ca="1" si="5"/>
        <v>30.512037973843235</v>
      </c>
      <c r="M15" s="16"/>
      <c r="N15" s="16"/>
      <c r="O15" s="11"/>
      <c r="P15" s="13"/>
      <c r="Q15" s="14">
        <f t="shared" ca="1" si="6"/>
        <v>30.512037973843235</v>
      </c>
      <c r="R15" s="16">
        <f t="shared" ca="1" si="4"/>
        <v>30.512037973843235</v>
      </c>
    </row>
    <row r="16" spans="1:20">
      <c r="A16" s="30" t="s">
        <v>89</v>
      </c>
      <c r="B16" s="21">
        <f ca="1">Q2</f>
        <v>3056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3056</v>
      </c>
      <c r="M16" s="19"/>
      <c r="N16" s="19"/>
      <c r="O16" s="21"/>
      <c r="P16" s="27"/>
      <c r="Q16" s="22">
        <f t="shared" ca="1" si="6"/>
        <v>3056</v>
      </c>
      <c r="R16" s="19">
        <f t="shared" ca="1" si="4"/>
        <v>3056</v>
      </c>
    </row>
    <row r="17" spans="1:18">
      <c r="A17" s="29" t="s">
        <v>88</v>
      </c>
      <c r="B17" s="9">
        <f ca="1">B16</f>
        <v>3056</v>
      </c>
      <c r="C17" s="9">
        <f ca="1">SUM(C$2:C$11)</f>
        <v>2472.57723659052</v>
      </c>
      <c r="D17" s="9">
        <f ca="1">SUM(D$2:D$11)</f>
        <v>0</v>
      </c>
      <c r="E17" s="9">
        <f ca="1">$Q$5/parameters!$B$4</f>
        <v>2659.7868379738461</v>
      </c>
      <c r="F17" s="9">
        <f t="shared" ref="F17:K17" ca="1" si="7">SUM(F$2:F$11)</f>
        <v>2447.9104477611941</v>
      </c>
      <c r="G17" s="9">
        <f t="shared" ca="1" si="7"/>
        <v>5599.4148380355282</v>
      </c>
      <c r="H17" s="9">
        <f t="shared" ca="1" si="7"/>
        <v>7654.7800000000007</v>
      </c>
      <c r="I17" s="9">
        <f t="shared" ca="1" si="7"/>
        <v>8657</v>
      </c>
      <c r="J17" s="9">
        <f t="shared" ca="1" si="7"/>
        <v>0</v>
      </c>
      <c r="K17" s="9">
        <f t="shared" ca="1" si="7"/>
        <v>24350.06</v>
      </c>
      <c r="L17" s="17">
        <f t="shared" ca="1" si="5"/>
        <v>56897.529360361092</v>
      </c>
      <c r="M17" s="17"/>
      <c r="N17" s="17"/>
      <c r="O17" s="9"/>
      <c r="P17" s="14"/>
      <c r="Q17" s="11">
        <f t="shared" ca="1" si="6"/>
        <v>56897.529360361092</v>
      </c>
      <c r="R17" s="17">
        <f t="shared" ca="1" si="4"/>
        <v>56897.529360361092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0.99370000000000014</v>
      </c>
      <c r="D18" s="39" t="str">
        <f ca="1">IFERROR(1-(-D12)/D17, "")</f>
        <v/>
      </c>
      <c r="E18" s="39">
        <f t="shared" ref="E18:G18" ca="1" si="8">IFERROR(1-(-E12)/E17, "")</f>
        <v>0.8899999999999999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44">
        <f>[2]parameters!$B$9</f>
        <v>0.98</v>
      </c>
      <c r="J18" s="44">
        <f>I18</f>
        <v>0.98</v>
      </c>
      <c r="K18" s="40">
        <f ca="1">1-(-K13)/K17</f>
        <v>0.89913228961242797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17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9247.4388648485456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9247.4388648485456</v>
      </c>
      <c r="M2" s="17"/>
      <c r="N2" s="17">
        <f ca="1">Q2-(L2+O2+P2)</f>
        <v>0</v>
      </c>
      <c r="O2" s="11" cm="1">
        <f t="array" aca="1" ref="O2" ca="1">INDIRECT("'data'!$F$" &amp; $A$1)</f>
        <v>50.7</v>
      </c>
      <c r="P2" s="13">
        <f ca="1">IF(-(L2-Q2+O2)&lt;0, -(L2-Q2+O2), 0)</f>
        <v>-9298.1388648485463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7962.8656716417918</v>
      </c>
      <c r="G3" s="14">
        <f ca="1">Q3-O3-P3-F3</f>
        <v>1326.4843283582086</v>
      </c>
      <c r="H3" s="14"/>
      <c r="I3" s="14"/>
      <c r="J3" s="14"/>
      <c r="K3" s="13"/>
      <c r="L3" s="16">
        <f t="shared" ca="1" si="0"/>
        <v>9289.35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34.964999999999996</v>
      </c>
      <c r="P3" s="13" cm="1">
        <f t="array" aca="1" ref="P3" ca="1">-INDIRECT("'data'!$I$" &amp; $A$1)*parameters!$B$13</f>
        <v>-135.13499999999999</v>
      </c>
      <c r="Q3" s="16" cm="1">
        <f t="array" aca="1" ref="Q3" ca="1">INDIRECT("'data'!$G$" &amp; $A$1)*parameters!$B$13</f>
        <v>9189.18</v>
      </c>
      <c r="R3" s="16">
        <f t="shared" ref="R3:R10" ca="1" si="2">SUM(L3:P3)</f>
        <v>9189.18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54.28</v>
      </c>
      <c r="H4" s="14"/>
      <c r="I4" s="14"/>
      <c r="J4" s="14"/>
      <c r="K4" s="13"/>
      <c r="L4" s="16">
        <f t="shared" ca="1" si="0"/>
        <v>54.28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-54.28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1990.7164179104479</v>
      </c>
      <c r="G5" s="14">
        <f ca="1">Q7/parameters!$B$7-(G3+G4)</f>
        <v>3622.6630488622723</v>
      </c>
      <c r="H5" s="14"/>
      <c r="I5" s="14"/>
      <c r="J5" s="14"/>
      <c r="K5" s="13"/>
      <c r="L5" s="16">
        <f t="shared" ca="1" si="0"/>
        <v>5613.3794667727198</v>
      </c>
      <c r="M5" s="16"/>
      <c r="N5" s="16"/>
      <c r="O5" s="11" cm="1">
        <f t="array" aca="1" ref="O5" ca="1">INDIRECT("'data'!$M$" &amp; $A$1)*parameters!$B$15</f>
        <v>5319.44</v>
      </c>
      <c r="P5" s="13" cm="1">
        <f t="array" aca="1" ref="P5" ca="1">-INDIRECT("'data'!$N$" &amp; $A$1)*parameters!$B$15</f>
        <v>-1769.8799999999999</v>
      </c>
      <c r="Q5" s="16">
        <f ca="1">SUM(L5:P5)</f>
        <v>9162.9394667727192</v>
      </c>
      <c r="R5" s="16">
        <f t="shared" ca="1" si="2"/>
        <v>9162.9394667727192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9336.4599999999991</v>
      </c>
      <c r="I6" s="14"/>
      <c r="J6" s="14"/>
      <c r="K6" s="13"/>
      <c r="L6" s="16">
        <f t="shared" ca="1" si="0"/>
        <v>9336.4599999999991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9336.4599999999991</v>
      </c>
      <c r="R6" s="16">
        <f t="shared" ca="1" si="2"/>
        <v>9336.4599999999991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4788.28</v>
      </c>
      <c r="I7" s="14"/>
      <c r="J7" s="14"/>
      <c r="K7" s="13"/>
      <c r="L7" s="16">
        <f t="shared" ca="1" si="0"/>
        <v>4788.28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4788.28</v>
      </c>
      <c r="R7" s="16">
        <f t="shared" ca="1" si="2"/>
        <v>4788.28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4850.617831757455</v>
      </c>
      <c r="J8" s="14">
        <f ca="1">Q10/J18</f>
        <v>10746.082168242543</v>
      </c>
      <c r="K8" s="13"/>
      <c r="L8" s="16">
        <f t="shared" ca="1" si="0"/>
        <v>15596.699999999997</v>
      </c>
      <c r="M8" s="16"/>
      <c r="N8" s="16">
        <f t="shared" ca="1" si="3"/>
        <v>0</v>
      </c>
      <c r="O8" s="11" cm="1">
        <f t="array" aca="1" ref="O8" ca="1">INDIRECT("'data'!$R$" &amp; $A$1)*parameters!$B$15</f>
        <v>780.08</v>
      </c>
      <c r="P8" s="13" cm="1">
        <f t="array" aca="1" ref="P8" ca="1">-INDIRECT("'data'!$S$" &amp; $A$1)*parameters!$B$15</f>
        <v>-2252.04</v>
      </c>
      <c r="Q8" s="16">
        <f ca="1">SUM(Q6:Q7)</f>
        <v>14124.739999999998</v>
      </c>
      <c r="R8" s="16">
        <f t="shared" ca="1" si="2"/>
        <v>14124.739999999998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5054.84</v>
      </c>
      <c r="L9" s="16">
        <f t="shared" ca="1" si="0"/>
        <v>5054.84</v>
      </c>
      <c r="M9" s="16"/>
      <c r="N9" s="16">
        <f t="shared" ca="1" si="3"/>
        <v>0</v>
      </c>
      <c r="O9" s="11" cm="1">
        <f t="array" aca="1" ref="O9" ca="1">INDIRECT("'data'!$U$" &amp; $A$1)*parameters!$B$15</f>
        <v>2347.1</v>
      </c>
      <c r="P9" s="13" cm="1">
        <f t="array" aca="1" ref="P9" ca="1">-INDIRECT("'data'!$V$" &amp; $A$1)*parameters!$B$15</f>
        <v>-3024.2799999999997</v>
      </c>
      <c r="Q9" s="16" cm="1">
        <f t="array" aca="1" ref="Q9" ca="1">INDIRECT("'data'!$T$" &amp; $A$1)*parameters!$B$15</f>
        <v>4377.66</v>
      </c>
      <c r="R9" s="16">
        <f t="shared" ca="1" si="2"/>
        <v>4377.6600000000008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7601.0891038406826</v>
      </c>
      <c r="L10" s="16">
        <f t="shared" ca="1" si="0"/>
        <v>7601.0891038406826</v>
      </c>
      <c r="M10" s="16"/>
      <c r="N10" s="16">
        <f t="shared" ca="1" si="3"/>
        <v>0</v>
      </c>
      <c r="O10" s="11" cm="1">
        <f t="array" aca="1" ref="O10" ca="1">INDIRECT("'data'!$X$" &amp; $A$1)*parameters!$B$15</f>
        <v>9753.94</v>
      </c>
      <c r="P10" s="13" cm="1">
        <f t="array" aca="1" ref="P10" ca="1">-INDIRECT("'data'!$Y$" &amp; $A$1)*parameters!$B$15</f>
        <v>-7656.74</v>
      </c>
      <c r="Q10" s="16" cm="1">
        <f t="array" aca="1" ref="Q10" ca="1">INDIRECT("'data'!$W$" &amp; $A$1)*parameters!$B$15</f>
        <v>9698.2891038406833</v>
      </c>
      <c r="R10" s="16">
        <f t="shared" ca="1" si="2"/>
        <v>9698.2891038406833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15360.386229302987</v>
      </c>
      <c r="N11" s="19"/>
      <c r="O11" s="21" cm="1">
        <f t="array" aca="1" ref="O11" ca="1">INDIRECT("'data'!$Z$" &amp; $A$1)*parameters!$B$15</f>
        <v>8072.26</v>
      </c>
      <c r="P11" s="27" cm="1">
        <f t="array" aca="1" ref="P11" ca="1">-INDIRECT("'data'!$AA$" &amp; $A$1)*parameters!$B$15</f>
        <v>-12144.16</v>
      </c>
      <c r="Q11" s="16">
        <f ca="1">K9*parameters!$B$10+K10*parameters!$B$11</f>
        <v>11288.486229302987</v>
      </c>
      <c r="R11" s="16">
        <f t="shared" ref="R11:R17" ca="1" si="4">SUM(L11:P11)</f>
        <v>11288.486229302987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-58.258864848545272</v>
      </c>
      <c r="D12" s="9">
        <f ca="1">-(D17-Q4)</f>
        <v>0</v>
      </c>
      <c r="E12" s="9">
        <f ca="1">-(E17-Q5)</f>
        <v>-1132.4981363426959</v>
      </c>
      <c r="F12" s="9">
        <f ca="1">-(F17-Q6)</f>
        <v>-617.12208955224014</v>
      </c>
      <c r="G12" s="9">
        <f ca="1">-(G17-Q7)</f>
        <v>-215.14737722048085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-2023.0264679639622</v>
      </c>
      <c r="M12" s="17"/>
      <c r="N12" s="17"/>
      <c r="O12" s="10"/>
      <c r="P12" s="12"/>
      <c r="Q12" s="9">
        <f t="shared" ref="Q12:Q17" ca="1" si="6">SUM(L12:P12)</f>
        <v>-2023.0264679639622</v>
      </c>
      <c r="R12" s="17">
        <f t="shared" ca="1" si="4"/>
        <v>-2023.0264679639622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-472.9578317574551</v>
      </c>
      <c r="J13" s="14">
        <f ca="1">-(J17-Q10)</f>
        <v>-1047.7930644018597</v>
      </c>
      <c r="K13" s="13">
        <f ca="1">-(K17-Q11)</f>
        <v>-1367.4428745376954</v>
      </c>
      <c r="L13" s="14">
        <f t="shared" ca="1" si="5"/>
        <v>-2888.1937706970102</v>
      </c>
      <c r="M13" s="16">
        <f ca="1">-E15</f>
        <v>-7407.243832418405</v>
      </c>
      <c r="N13" s="16"/>
      <c r="O13" s="11"/>
      <c r="P13" s="13"/>
      <c r="Q13" s="14">
        <f t="shared" ca="1" si="6"/>
        <v>-10295.437603115415</v>
      </c>
      <c r="R13" s="16">
        <f t="shared" ca="1" si="4"/>
        <v>-10295.437603115415</v>
      </c>
    </row>
    <row r="14" spans="1:20">
      <c r="A14" s="18" t="s">
        <v>78</v>
      </c>
      <c r="B14" s="11"/>
      <c r="C14" s="14"/>
      <c r="D14" s="14"/>
      <c r="E14" s="14">
        <f ca="1">-(I13+J13)-K13</f>
        <v>2888.1937706970102</v>
      </c>
      <c r="F14" s="14"/>
      <c r="G14" s="14"/>
      <c r="H14" s="14"/>
      <c r="I14" s="14"/>
      <c r="J14" s="14"/>
      <c r="K14" s="13"/>
      <c r="L14" s="14">
        <f t="shared" ca="1" si="5"/>
        <v>2888.1937706970102</v>
      </c>
      <c r="M14" s="16"/>
      <c r="N14" s="16"/>
      <c r="O14" s="11"/>
      <c r="P14" s="13"/>
      <c r="Q14" s="14">
        <f t="shared" ca="1" si="6"/>
        <v>2888.1937706970102</v>
      </c>
      <c r="R14" s="16">
        <f t="shared" ca="1" si="4"/>
        <v>2888.1937706970102</v>
      </c>
    </row>
    <row r="15" spans="1:20">
      <c r="A15" s="18" t="s">
        <v>79</v>
      </c>
      <c r="B15" s="11"/>
      <c r="C15" s="14"/>
      <c r="D15" s="14"/>
      <c r="E15" s="14">
        <f ca="1">E17-E14</f>
        <v>7407.243832418405</v>
      </c>
      <c r="F15" s="14"/>
      <c r="G15" s="14"/>
      <c r="H15" s="14"/>
      <c r="I15" s="14"/>
      <c r="J15" s="14"/>
      <c r="K15" s="13"/>
      <c r="L15" s="14">
        <f t="shared" ca="1" si="5"/>
        <v>7407.243832418405</v>
      </c>
      <c r="M15" s="16"/>
      <c r="N15" s="16"/>
      <c r="O15" s="11"/>
      <c r="P15" s="13"/>
      <c r="Q15" s="14">
        <f t="shared" ca="1" si="6"/>
        <v>7407.243832418405</v>
      </c>
      <c r="R15" s="16">
        <f t="shared" ca="1" si="4"/>
        <v>7407.243832418405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9247.4388648485456</v>
      </c>
      <c r="D17" s="9">
        <f ca="1">SUM(D$2:D$11)</f>
        <v>0</v>
      </c>
      <c r="E17" s="9">
        <f ca="1">$Q$5/parameters!$B$4</f>
        <v>10295.437603115415</v>
      </c>
      <c r="F17" s="9">
        <f t="shared" ref="F17:K17" ca="1" si="7">SUM(F$2:F$11)</f>
        <v>9953.5820895522393</v>
      </c>
      <c r="G17" s="9">
        <f t="shared" ca="1" si="7"/>
        <v>5003.4273772204806</v>
      </c>
      <c r="H17" s="9">
        <f t="shared" ca="1" si="7"/>
        <v>14124.739999999998</v>
      </c>
      <c r="I17" s="9">
        <f t="shared" ca="1" si="7"/>
        <v>4850.617831757455</v>
      </c>
      <c r="J17" s="9">
        <f t="shared" ca="1" si="7"/>
        <v>10746.082168242543</v>
      </c>
      <c r="K17" s="9">
        <f t="shared" ca="1" si="7"/>
        <v>12655.929103840683</v>
      </c>
      <c r="L17" s="17">
        <f t="shared" ca="1" si="5"/>
        <v>76877.255038577365</v>
      </c>
      <c r="M17" s="17"/>
      <c r="N17" s="17"/>
      <c r="O17" s="9"/>
      <c r="P17" s="14"/>
      <c r="Q17" s="11">
        <f t="shared" ca="1" si="6"/>
        <v>76877.255038577365</v>
      </c>
      <c r="R17" s="17">
        <f t="shared" ca="1" si="4"/>
        <v>76877.255038577365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0.93799999999999983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0.90249534220961392</v>
      </c>
      <c r="J18" s="39">
        <f ca="1">I18</f>
        <v>0.90249534220961392</v>
      </c>
      <c r="K18" s="40">
        <f ca="1">1-(-K13)/K17</f>
        <v>0.89195239137972737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18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3914.2799637717617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3914.2799637717617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-3914.2799637717617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3800.4776119402982</v>
      </c>
      <c r="G3" s="14">
        <f ca="1">Q3-O3-P3-F3</f>
        <v>284.7573880597015</v>
      </c>
      <c r="H3" s="14"/>
      <c r="I3" s="14"/>
      <c r="J3" s="14"/>
      <c r="K3" s="13"/>
      <c r="L3" s="16">
        <f t="shared" ca="1" si="0"/>
        <v>4085.2349999999997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13.229999999999999</v>
      </c>
      <c r="P3" s="13" cm="1">
        <f t="array" aca="1" ref="P3" ca="1">-INDIRECT("'data'!$I$" &amp; $A$1)*parameters!$B$13</f>
        <v>-208.845</v>
      </c>
      <c r="Q3" s="16" cm="1">
        <f t="array" aca="1" ref="Q3" ca="1">INDIRECT("'data'!$G$" &amp; $A$1)*parameters!$B$13</f>
        <v>3889.62</v>
      </c>
      <c r="R3" s="16">
        <f t="shared" ref="R3:R10" ca="1" si="2">SUM(L3:P3)</f>
        <v>3889.6199999999994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274.15999999999997</v>
      </c>
      <c r="H4" s="14"/>
      <c r="I4" s="14"/>
      <c r="J4" s="14"/>
      <c r="K4" s="13"/>
      <c r="L4" s="16">
        <f t="shared" ca="1" si="0"/>
        <v>274.15999999999997</v>
      </c>
      <c r="M4" s="16"/>
      <c r="N4" s="16">
        <f t="shared" ca="1" si="1"/>
        <v>0</v>
      </c>
      <c r="O4" s="11" cm="1">
        <f t="array" aca="1" ref="O4" ca="1">INDIRECT("'data'!$K$" &amp; $A$1)*parameters!$B$14</f>
        <v>0.92</v>
      </c>
      <c r="P4" s="13" cm="1">
        <f t="array" aca="1" ref="P4" ca="1">-INDIRECT("'data'!$L$" &amp; $A$1)*parameters!$B$14</f>
        <v>-275.08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950.11940298507454</v>
      </c>
      <c r="G5" s="14">
        <f ca="1">Q7/parameters!$B$7-(G3+G4)</f>
        <v>8728.0418595892006</v>
      </c>
      <c r="H5" s="14"/>
      <c r="I5" s="14"/>
      <c r="J5" s="14"/>
      <c r="K5" s="13"/>
      <c r="L5" s="16">
        <f t="shared" ca="1" si="0"/>
        <v>9678.1612625742746</v>
      </c>
      <c r="M5" s="16"/>
      <c r="N5" s="16"/>
      <c r="O5" s="11" cm="1">
        <f t="array" aca="1" ref="O5" ca="1">INDIRECT("'data'!$M$" &amp; $A$1)*parameters!$B$15</f>
        <v>324.38</v>
      </c>
      <c r="P5" s="13" cm="1">
        <f t="array" aca="1" ref="P5" ca="1">-INDIRECT("'data'!$N$" &amp; $A$1)*parameters!$B$15</f>
        <v>-3885.7</v>
      </c>
      <c r="Q5" s="16">
        <f ca="1">SUM(L5:P5)</f>
        <v>6116.841262574274</v>
      </c>
      <c r="R5" s="16">
        <f t="shared" ca="1" si="2"/>
        <v>6116.841262574274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4456.0599999999995</v>
      </c>
      <c r="I6" s="14"/>
      <c r="J6" s="14"/>
      <c r="K6" s="13"/>
      <c r="L6" s="16">
        <f t="shared" ca="1" si="0"/>
        <v>4456.0599999999995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4456.0599999999995</v>
      </c>
      <c r="R6" s="16">
        <f t="shared" ca="1" si="2"/>
        <v>4456.0599999999995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8887.619999999999</v>
      </c>
      <c r="I7" s="14"/>
      <c r="J7" s="14"/>
      <c r="K7" s="13"/>
      <c r="L7" s="16">
        <f t="shared" ca="1" si="0"/>
        <v>8887.619999999999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8887.619999999999</v>
      </c>
      <c r="R7" s="16">
        <f t="shared" ca="1" si="2"/>
        <v>8887.619999999999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9588.7269778872669</v>
      </c>
      <c r="J8" s="14">
        <f ca="1">Q10/J18</f>
        <v>4626.1730221127318</v>
      </c>
      <c r="K8" s="13"/>
      <c r="L8" s="16">
        <f t="shared" ca="1" si="0"/>
        <v>14214.899999999998</v>
      </c>
      <c r="M8" s="16"/>
      <c r="N8" s="16">
        <f t="shared" ca="1" si="3"/>
        <v>0</v>
      </c>
      <c r="O8" s="11" cm="1">
        <f t="array" aca="1" ref="O8" ca="1">INDIRECT("'data'!$R$" &amp; $A$1)*parameters!$B$15</f>
        <v>233.24</v>
      </c>
      <c r="P8" s="13" cm="1">
        <f t="array" aca="1" ref="P8" ca="1">-INDIRECT("'data'!$S$" &amp; $A$1)*parameters!$B$15</f>
        <v>-1104.46</v>
      </c>
      <c r="Q8" s="16">
        <f ca="1">SUM(Q6:Q7)</f>
        <v>13343.679999999998</v>
      </c>
      <c r="R8" s="16">
        <f t="shared" ca="1" si="2"/>
        <v>13343.679999999997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4176.76</v>
      </c>
      <c r="L9" s="16">
        <f t="shared" ca="1" si="0"/>
        <v>4176.76</v>
      </c>
      <c r="M9" s="16"/>
      <c r="N9" s="16">
        <f t="shared" ca="1" si="3"/>
        <v>0</v>
      </c>
      <c r="O9" s="11" cm="1">
        <f t="array" aca="1" ref="O9" ca="1">INDIRECT("'data'!$U$" &amp; $A$1)*parameters!$B$15</f>
        <v>5732.0199999999995</v>
      </c>
      <c r="P9" s="13" cm="1">
        <f t="array" aca="1" ref="P9" ca="1">-INDIRECT("'data'!$V$" &amp; $A$1)*parameters!$B$15</f>
        <v>-1150.52</v>
      </c>
      <c r="Q9" s="16" cm="1">
        <f t="array" aca="1" ref="Q9" ca="1">INDIRECT("'data'!$T$" &amp; $A$1)*parameters!$B$15</f>
        <v>8758.26</v>
      </c>
      <c r="R9" s="16">
        <f t="shared" ca="1" si="2"/>
        <v>8758.2599999999984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8247.4262873399712</v>
      </c>
      <c r="L10" s="16">
        <f t="shared" ca="1" si="0"/>
        <v>8247.4262873399712</v>
      </c>
      <c r="M10" s="16"/>
      <c r="N10" s="16">
        <f t="shared" ca="1" si="3"/>
        <v>0</v>
      </c>
      <c r="O10" s="11" cm="1">
        <f t="array" aca="1" ref="O10" ca="1">INDIRECT("'data'!$X$" &amp; $A$1)*parameters!$B$15</f>
        <v>2360.8200000000002</v>
      </c>
      <c r="P10" s="13" cm="1">
        <f t="array" aca="1" ref="P10" ca="1">-INDIRECT("'data'!$Y$" &amp; $A$1)*parameters!$B$15</f>
        <v>-6382.74</v>
      </c>
      <c r="Q10" s="16" cm="1">
        <f t="array" aca="1" ref="Q10" ca="1">INDIRECT("'data'!$W$" &amp; $A$1)*parameters!$B$15</f>
        <v>4225.506287339972</v>
      </c>
      <c r="R10" s="16">
        <f t="shared" ca="1" si="2"/>
        <v>4225.5062873399711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8772.7810071123749</v>
      </c>
      <c r="N11" s="19"/>
      <c r="O11" s="21" cm="1">
        <f t="array" aca="1" ref="O11" ca="1">INDIRECT("'data'!$Z$" &amp; $A$1)*parameters!$B$15</f>
        <v>9392.32</v>
      </c>
      <c r="P11" s="27" cm="1">
        <f t="array" aca="1" ref="P11" ca="1">-INDIRECT("'data'!$AA$" &amp; $A$1)*parameters!$B$15</f>
        <v>-7146.16</v>
      </c>
      <c r="Q11" s="16">
        <f ca="1">K9*parameters!$B$10+K10*parameters!$B$11</f>
        <v>11018.941007112375</v>
      </c>
      <c r="R11" s="16">
        <f t="shared" ref="R11:R17" ca="1" si="4">SUM(L11:P11)</f>
        <v>11018.941007112375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-24.659963771761795</v>
      </c>
      <c r="D12" s="9">
        <f ca="1">-(D17-Q4)</f>
        <v>0</v>
      </c>
      <c r="E12" s="9">
        <f ca="1">-(E17-Q5)</f>
        <v>-756.01408863277538</v>
      </c>
      <c r="F12" s="9">
        <f ca="1">-(F17-Q6)</f>
        <v>-294.53701492537311</v>
      </c>
      <c r="G12" s="9">
        <f ca="1">-(G17-Q7)</f>
        <v>-399.33924764890253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-1474.5503149788128</v>
      </c>
      <c r="M12" s="17"/>
      <c r="N12" s="17"/>
      <c r="O12" s="10"/>
      <c r="P12" s="12"/>
      <c r="Q12" s="9">
        <f t="shared" ref="Q12:Q17" ca="1" si="6">SUM(L12:P12)</f>
        <v>-1474.5503149788128</v>
      </c>
      <c r="R12" s="17">
        <f t="shared" ca="1" si="4"/>
        <v>-1474.5503149788128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-830.46697788726669</v>
      </c>
      <c r="J13" s="14">
        <f ca="1">-(J17-Q10)</f>
        <v>-400.66673477275981</v>
      </c>
      <c r="K13" s="13">
        <f ca="1">-(K17-Q11)</f>
        <v>-1405.2452802275966</v>
      </c>
      <c r="L13" s="14">
        <f t="shared" ca="1" si="5"/>
        <v>-2636.3789928876231</v>
      </c>
      <c r="M13" s="16">
        <f ca="1">-E15</f>
        <v>-4236.4763583194263</v>
      </c>
      <c r="N13" s="16"/>
      <c r="O13" s="11"/>
      <c r="P13" s="13"/>
      <c r="Q13" s="14">
        <f t="shared" ca="1" si="6"/>
        <v>-6872.8553512070494</v>
      </c>
      <c r="R13" s="16">
        <f t="shared" ca="1" si="4"/>
        <v>-6872.8553512070494</v>
      </c>
    </row>
    <row r="14" spans="1:20">
      <c r="A14" s="18" t="s">
        <v>78</v>
      </c>
      <c r="B14" s="11"/>
      <c r="C14" s="14"/>
      <c r="D14" s="14"/>
      <c r="E14" s="14">
        <f ca="1">-(I13+J13)-K13</f>
        <v>2636.3789928876231</v>
      </c>
      <c r="F14" s="14"/>
      <c r="G14" s="14"/>
      <c r="H14" s="14"/>
      <c r="I14" s="14"/>
      <c r="J14" s="14"/>
      <c r="K14" s="13"/>
      <c r="L14" s="14">
        <f t="shared" ca="1" si="5"/>
        <v>2636.3789928876231</v>
      </c>
      <c r="M14" s="16"/>
      <c r="N14" s="16"/>
      <c r="O14" s="11"/>
      <c r="P14" s="13"/>
      <c r="Q14" s="14">
        <f t="shared" ca="1" si="6"/>
        <v>2636.3789928876231</v>
      </c>
      <c r="R14" s="16">
        <f t="shared" ca="1" si="4"/>
        <v>2636.3789928876231</v>
      </c>
    </row>
    <row r="15" spans="1:20">
      <c r="A15" s="18" t="s">
        <v>79</v>
      </c>
      <c r="B15" s="11"/>
      <c r="C15" s="14"/>
      <c r="D15" s="14"/>
      <c r="E15" s="14">
        <f ca="1">E17-E14</f>
        <v>4236.4763583194263</v>
      </c>
      <c r="F15" s="14"/>
      <c r="G15" s="14"/>
      <c r="H15" s="14"/>
      <c r="I15" s="14"/>
      <c r="J15" s="14"/>
      <c r="K15" s="13"/>
      <c r="L15" s="14">
        <f t="shared" ca="1" si="5"/>
        <v>4236.4763583194263</v>
      </c>
      <c r="M15" s="16"/>
      <c r="N15" s="16"/>
      <c r="O15" s="11"/>
      <c r="P15" s="13"/>
      <c r="Q15" s="14">
        <f t="shared" ca="1" si="6"/>
        <v>4236.4763583194263</v>
      </c>
      <c r="R15" s="16">
        <f t="shared" ca="1" si="4"/>
        <v>4236.4763583194263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3914.2799637717617</v>
      </c>
      <c r="D17" s="9">
        <f ca="1">SUM(D$2:D$11)</f>
        <v>0</v>
      </c>
      <c r="E17" s="9">
        <f ca="1">$Q$5/parameters!$B$4</f>
        <v>6872.8553512070494</v>
      </c>
      <c r="F17" s="9">
        <f t="shared" ref="F17:K17" ca="1" si="7">SUM(F$2:F$11)</f>
        <v>4750.5970149253726</v>
      </c>
      <c r="G17" s="9">
        <f t="shared" ca="1" si="7"/>
        <v>9286.9592476489015</v>
      </c>
      <c r="H17" s="9">
        <f t="shared" ca="1" si="7"/>
        <v>13343.679999999998</v>
      </c>
      <c r="I17" s="9">
        <f t="shared" ca="1" si="7"/>
        <v>9588.7269778872669</v>
      </c>
      <c r="J17" s="9">
        <f t="shared" ca="1" si="7"/>
        <v>4626.1730221127318</v>
      </c>
      <c r="K17" s="9">
        <f t="shared" ca="1" si="7"/>
        <v>12424.186287339971</v>
      </c>
      <c r="L17" s="17">
        <f t="shared" ca="1" si="5"/>
        <v>64807.457864893055</v>
      </c>
      <c r="M17" s="17"/>
      <c r="N17" s="17"/>
      <c r="O17" s="9"/>
      <c r="P17" s="14"/>
      <c r="Q17" s="11">
        <f t="shared" ca="1" si="6"/>
        <v>64807.457864893055</v>
      </c>
      <c r="R17" s="17">
        <f t="shared" ca="1" si="4"/>
        <v>64807.457864893055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0.95700000000000007</v>
      </c>
      <c r="H18" s="39">
        <f t="shared" ref="H18" ca="1" si="9">1-(-H12)/H17</f>
        <v>1</v>
      </c>
      <c r="I18" s="39">
        <f ca="1">(Q9+Q10)/(Q8-O8-P8)</f>
        <v>0.91339132089145714</v>
      </c>
      <c r="J18" s="39">
        <f ca="1">I18</f>
        <v>0.91339132089145714</v>
      </c>
      <c r="K18" s="40">
        <f ca="1">1-(-K13)/K17</f>
        <v>0.88689438103004647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19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5934.1853678172474</v>
      </c>
      <c r="D2" s="9">
        <f ca="1">Q4/parameters!$B$3</f>
        <v>1295.2400120760794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7229.4253798933269</v>
      </c>
      <c r="M2" s="17"/>
      <c r="N2" s="17">
        <f ca="1">Q2-(L2+O2+P2)</f>
        <v>0</v>
      </c>
      <c r="O2" s="11" cm="1">
        <f t="array" aca="1" ref="O2" ca="1">INDIRECT("'data'!$F$" &amp; $A$1)</f>
        <v>26387.4</v>
      </c>
      <c r="P2" s="13">
        <f ca="1">IF(-(L2-Q2+O2)&lt;0, -(L2-Q2+O2), 0)</f>
        <v>-5516.8253798933292</v>
      </c>
      <c r="Q2" s="17" cm="1">
        <f t="array" aca="1" ref="Q2" ca="1">INDIRECT("'data'!$D$" &amp; $A$1)</f>
        <v>28100</v>
      </c>
      <c r="R2" s="17">
        <f ca="1">SUM(L2:P2)</f>
        <v>28100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5860.7761194029863</v>
      </c>
      <c r="G3" s="14">
        <f ca="1">Q3-O3-P3-F3</f>
        <v>26.573880597013158</v>
      </c>
      <c r="H3" s="14"/>
      <c r="I3" s="14"/>
      <c r="J3" s="14"/>
      <c r="K3" s="13"/>
      <c r="L3" s="16">
        <f t="shared" ca="1" si="0"/>
        <v>5887.3499999999995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43.47</v>
      </c>
      <c r="P3" s="13" cm="1">
        <f t="array" aca="1" ref="P3" ca="1">-INDIRECT("'data'!$I$" &amp; $A$1)*parameters!$B$13</f>
        <v>-34.019999999999996</v>
      </c>
      <c r="Q3" s="16" cm="1">
        <f t="array" aca="1" ref="Q3" ca="1">INDIRECT("'data'!$G$" &amp; $A$1)*parameters!$B$13</f>
        <v>5896.7999999999993</v>
      </c>
      <c r="R3" s="16">
        <f t="shared" ref="R3:R10" ca="1" si="2">SUM(L3:P3)</f>
        <v>5896.7999999999993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1225.4400000000003</v>
      </c>
      <c r="H4" s="14"/>
      <c r="I4" s="14"/>
      <c r="J4" s="14"/>
      <c r="K4" s="13"/>
      <c r="L4" s="16">
        <f t="shared" ca="1" si="0"/>
        <v>1225.4400000000003</v>
      </c>
      <c r="M4" s="16"/>
      <c r="N4" s="16">
        <f t="shared" ca="1" si="1"/>
        <v>0</v>
      </c>
      <c r="O4" s="11" cm="1">
        <f t="array" aca="1" ref="O4" ca="1">INDIRECT("'data'!$K$" &amp; $A$1)*parameters!$B$14</f>
        <v>62.56</v>
      </c>
      <c r="P4" s="13" cm="1">
        <f t="array" aca="1" ref="P4" ca="1">-INDIRECT("'data'!$L$" &amp; $A$1)*parameters!$B$14</f>
        <v>-0.92</v>
      </c>
      <c r="Q4" s="16" cm="1">
        <f t="array" aca="1" ref="Q4" ca="1">INDIRECT("'data'!$J$" &amp; $A$1)*parameters!$B$14</f>
        <v>1287.0800000000002</v>
      </c>
      <c r="R4" s="16">
        <f t="shared" ca="1" si="2"/>
        <v>1287.0800000000002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1465.1940298507466</v>
      </c>
      <c r="G5" s="14">
        <f ca="1">Q7/parameters!$B$7-(G3+G4)</f>
        <v>4517.3905081177199</v>
      </c>
      <c r="H5" s="14"/>
      <c r="I5" s="14"/>
      <c r="J5" s="14"/>
      <c r="K5" s="13"/>
      <c r="L5" s="16">
        <f t="shared" ca="1" si="0"/>
        <v>5982.584537968467</v>
      </c>
      <c r="M5" s="16"/>
      <c r="N5" s="16"/>
      <c r="O5" s="11" cm="1">
        <f t="array" aca="1" ref="O5" ca="1">INDIRECT("'data'!$M$" &amp; $A$1)*parameters!$B$15</f>
        <v>3559.36</v>
      </c>
      <c r="P5" s="13" cm="1">
        <f t="array" aca="1" ref="P5" ca="1">-INDIRECT("'data'!$N$" &amp; $A$1)*parameters!$B$15</f>
        <v>-1802.22</v>
      </c>
      <c r="Q5" s="16">
        <f ca="1">SUM(L5:P5)</f>
        <v>7739.7245379684673</v>
      </c>
      <c r="R5" s="16">
        <f t="shared" ca="1" si="2"/>
        <v>7739.7245379684673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6871.76</v>
      </c>
      <c r="I6" s="14"/>
      <c r="J6" s="14"/>
      <c r="K6" s="13"/>
      <c r="L6" s="16">
        <f t="shared" ca="1" si="0"/>
        <v>6871.76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6871.76</v>
      </c>
      <c r="R6" s="16">
        <f t="shared" ca="1" si="2"/>
        <v>6871.76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5521.32</v>
      </c>
      <c r="I7" s="14"/>
      <c r="J7" s="14"/>
      <c r="K7" s="13"/>
      <c r="L7" s="16">
        <f t="shared" ca="1" si="0"/>
        <v>5521.32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5521.32</v>
      </c>
      <c r="R7" s="16">
        <f t="shared" ca="1" si="2"/>
        <v>5521.32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3258.726729646381</v>
      </c>
      <c r="J8" s="14">
        <f ca="1">Q10/J18</f>
        <v>9226.4732703536192</v>
      </c>
      <c r="K8" s="13"/>
      <c r="L8" s="16">
        <f t="shared" ca="1" si="0"/>
        <v>12485.2</v>
      </c>
      <c r="M8" s="16"/>
      <c r="N8" s="16">
        <f t="shared" ca="1" si="3"/>
        <v>0</v>
      </c>
      <c r="O8" s="11" cm="1">
        <f t="array" aca="1" ref="O8" ca="1">INDIRECT("'data'!$R$" &amp; $A$1)*parameters!$B$15</f>
        <v>151.9</v>
      </c>
      <c r="P8" s="13" cm="1">
        <f t="array" aca="1" ref="P8" ca="1">-INDIRECT("'data'!$S$" &amp; $A$1)*parameters!$B$15</f>
        <v>-244.01999999999998</v>
      </c>
      <c r="Q8" s="16">
        <f ca="1">SUM(Q6:Q7)</f>
        <v>12393.08</v>
      </c>
      <c r="R8" s="16">
        <f t="shared" ca="1" si="2"/>
        <v>12393.08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4027.7999999999997</v>
      </c>
      <c r="L9" s="16">
        <f t="shared" ca="1" si="0"/>
        <v>4027.7999999999997</v>
      </c>
      <c r="M9" s="16"/>
      <c r="N9" s="16">
        <f t="shared" ca="1" si="3"/>
        <v>0</v>
      </c>
      <c r="O9" s="11" cm="1">
        <f t="array" aca="1" ref="O9" ca="1">INDIRECT("'data'!$U$" &amp; $A$1)*parameters!$B$15</f>
        <v>1514.1</v>
      </c>
      <c r="P9" s="13" cm="1">
        <f t="array" aca="1" ref="P9" ca="1">-INDIRECT("'data'!$V$" &amp; $A$1)*parameters!$B$15</f>
        <v>-2537.2199999999998</v>
      </c>
      <c r="Q9" s="16" cm="1">
        <f t="array" aca="1" ref="Q9" ca="1">INDIRECT("'data'!$T$" &amp; $A$1)*parameters!$B$15</f>
        <v>3004.68</v>
      </c>
      <c r="R9" s="16">
        <f t="shared" ca="1" si="2"/>
        <v>3004.68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8835.487624466572</v>
      </c>
      <c r="L10" s="16">
        <f t="shared" ca="1" si="0"/>
        <v>8835.487624466572</v>
      </c>
      <c r="M10" s="16"/>
      <c r="N10" s="16">
        <f t="shared" ca="1" si="3"/>
        <v>0</v>
      </c>
      <c r="O10" s="11" cm="1">
        <f t="array" aca="1" ref="O10" ca="1">INDIRECT("'data'!$X$" &amp; $A$1)*parameters!$B$15</f>
        <v>3340.82</v>
      </c>
      <c r="P10" s="13" cm="1">
        <f t="array" aca="1" ref="P10" ca="1">-INDIRECT("'data'!$Y$" &amp; $A$1)*parameters!$B$15</f>
        <v>-3669.12</v>
      </c>
      <c r="Q10" s="16" cm="1">
        <f t="array" aca="1" ref="Q10" ca="1">INDIRECT("'data'!$W$" &amp; $A$1)*parameters!$B$15</f>
        <v>8507.1876244665709</v>
      </c>
      <c r="R10" s="16">
        <f t="shared" ca="1" si="2"/>
        <v>8507.1876244665727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16535.531357041251</v>
      </c>
      <c r="N11" s="19"/>
      <c r="O11" s="21" cm="1">
        <f t="array" aca="1" ref="O11" ca="1">INDIRECT("'data'!$Z$" &amp; $A$1)*parameters!$B$15</f>
        <v>6438.5999999999995</v>
      </c>
      <c r="P11" s="27" cm="1">
        <f t="array" aca="1" ref="P11" ca="1">-INDIRECT("'data'!$AA$" &amp; $A$1)*parameters!$B$15</f>
        <v>-11589.48</v>
      </c>
      <c r="Q11" s="16">
        <f ca="1">K9*parameters!$B$10+K10*parameters!$B$11</f>
        <v>11384.651357041252</v>
      </c>
      <c r="R11" s="16">
        <f t="shared" ref="R11:R17" ca="1" si="4">SUM(L11:P11)</f>
        <v>11384.65135704125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-37.385367817248152</v>
      </c>
      <c r="D12" s="9">
        <f ca="1">-(D17-Q4)</f>
        <v>-8.1600120760792834</v>
      </c>
      <c r="E12" s="9">
        <f ca="1">-(E17-Q5)</f>
        <v>-956.59516761408031</v>
      </c>
      <c r="F12" s="9">
        <f ca="1">-(F17-Q6)</f>
        <v>-454.21014925373311</v>
      </c>
      <c r="G12" s="9">
        <f ca="1">-(G17-Q7)</f>
        <v>-248.0843887147339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-1704.4350854758748</v>
      </c>
      <c r="M12" s="17"/>
      <c r="N12" s="17"/>
      <c r="O12" s="10"/>
      <c r="P12" s="12"/>
      <c r="Q12" s="9">
        <f t="shared" ref="Q12:Q17" ca="1" si="6">SUM(L12:P12)</f>
        <v>-1704.4350854758748</v>
      </c>
      <c r="R12" s="17">
        <f t="shared" ca="1" si="4"/>
        <v>-1704.4350854758748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-254.04672964638121</v>
      </c>
      <c r="J13" s="14">
        <f ca="1">-(J17-Q10)</f>
        <v>-719.2856458870483</v>
      </c>
      <c r="K13" s="13">
        <f ca="1">-(K17-Q11)</f>
        <v>-1478.6362674253196</v>
      </c>
      <c r="L13" s="14">
        <f t="shared" ca="1" si="5"/>
        <v>-2451.9686429587491</v>
      </c>
      <c r="M13" s="16">
        <f ca="1">-E15</f>
        <v>-6244.3510626237985</v>
      </c>
      <c r="N13" s="16"/>
      <c r="O13" s="11"/>
      <c r="P13" s="13"/>
      <c r="Q13" s="14">
        <f t="shared" ca="1" si="6"/>
        <v>-8696.3197055825476</v>
      </c>
      <c r="R13" s="16">
        <f t="shared" ca="1" si="4"/>
        <v>-8696.3197055825476</v>
      </c>
    </row>
    <row r="14" spans="1:20">
      <c r="A14" s="18" t="s">
        <v>78</v>
      </c>
      <c r="B14" s="11"/>
      <c r="C14" s="14"/>
      <c r="D14" s="14"/>
      <c r="E14" s="14">
        <f ca="1">-(I13+J13)-K13</f>
        <v>2451.9686429587491</v>
      </c>
      <c r="F14" s="14"/>
      <c r="G14" s="14"/>
      <c r="H14" s="14"/>
      <c r="I14" s="14"/>
      <c r="J14" s="14"/>
      <c r="K14" s="13"/>
      <c r="L14" s="14">
        <f t="shared" ca="1" si="5"/>
        <v>2451.9686429587491</v>
      </c>
      <c r="M14" s="16"/>
      <c r="N14" s="16"/>
      <c r="O14" s="11"/>
      <c r="P14" s="13"/>
      <c r="Q14" s="14">
        <f t="shared" ca="1" si="6"/>
        <v>2451.9686429587491</v>
      </c>
      <c r="R14" s="16">
        <f t="shared" ca="1" si="4"/>
        <v>2451.9686429587491</v>
      </c>
    </row>
    <row r="15" spans="1:20">
      <c r="A15" s="18" t="s">
        <v>79</v>
      </c>
      <c r="B15" s="11"/>
      <c r="C15" s="14"/>
      <c r="D15" s="14"/>
      <c r="E15" s="14">
        <f ca="1">E17-E14</f>
        <v>6244.3510626237985</v>
      </c>
      <c r="F15" s="14"/>
      <c r="G15" s="14"/>
      <c r="H15" s="14"/>
      <c r="I15" s="14"/>
      <c r="J15" s="14"/>
      <c r="K15" s="13"/>
      <c r="L15" s="14">
        <f t="shared" ca="1" si="5"/>
        <v>6244.3510626237985</v>
      </c>
      <c r="M15" s="16"/>
      <c r="N15" s="16"/>
      <c r="O15" s="11"/>
      <c r="P15" s="13"/>
      <c r="Q15" s="14">
        <f t="shared" ca="1" si="6"/>
        <v>6244.3510626237985</v>
      </c>
      <c r="R15" s="16">
        <f t="shared" ca="1" si="4"/>
        <v>6244.3510626237985</v>
      </c>
    </row>
    <row r="16" spans="1:20">
      <c r="A16" s="30" t="s">
        <v>89</v>
      </c>
      <c r="B16" s="21">
        <f ca="1">Q2</f>
        <v>28100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28100</v>
      </c>
      <c r="M16" s="19"/>
      <c r="N16" s="19"/>
      <c r="O16" s="21"/>
      <c r="P16" s="27"/>
      <c r="Q16" s="22">
        <f t="shared" ca="1" si="6"/>
        <v>28100</v>
      </c>
      <c r="R16" s="19">
        <f t="shared" ca="1" si="4"/>
        <v>28100</v>
      </c>
    </row>
    <row r="17" spans="1:18">
      <c r="A17" s="29" t="s">
        <v>88</v>
      </c>
      <c r="B17" s="9">
        <f ca="1">B16</f>
        <v>28100</v>
      </c>
      <c r="C17" s="9">
        <f ca="1">SUM(C$2:C$11)</f>
        <v>5934.1853678172474</v>
      </c>
      <c r="D17" s="9">
        <f ca="1">SUM(D$2:D$11)</f>
        <v>1295.2400120760794</v>
      </c>
      <c r="E17" s="9">
        <f ca="1">$Q$5/parameters!$B$4</f>
        <v>8696.3197055825476</v>
      </c>
      <c r="F17" s="9">
        <f t="shared" ref="F17:K17" ca="1" si="7">SUM(F$2:F$11)</f>
        <v>7325.9701492537333</v>
      </c>
      <c r="G17" s="9">
        <f t="shared" ca="1" si="7"/>
        <v>5769.4043887147336</v>
      </c>
      <c r="H17" s="9">
        <f t="shared" ca="1" si="7"/>
        <v>12393.08</v>
      </c>
      <c r="I17" s="9">
        <f t="shared" ca="1" si="7"/>
        <v>3258.726729646381</v>
      </c>
      <c r="J17" s="9">
        <f t="shared" ca="1" si="7"/>
        <v>9226.4732703536192</v>
      </c>
      <c r="K17" s="9">
        <f t="shared" ca="1" si="7"/>
        <v>12863.287624466571</v>
      </c>
      <c r="L17" s="17">
        <f t="shared" ca="1" si="5"/>
        <v>94862.687247910915</v>
      </c>
      <c r="M17" s="17"/>
      <c r="N17" s="17"/>
      <c r="O17" s="9"/>
      <c r="P17" s="14"/>
      <c r="Q17" s="11">
        <f t="shared" ca="1" si="6"/>
        <v>94862.687247910915</v>
      </c>
      <c r="R17" s="17">
        <f t="shared" ca="1" si="4"/>
        <v>94862.687247910915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0.99370000000000014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0.93799999999999972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0.92204110662757266</v>
      </c>
      <c r="J18" s="39">
        <f ca="1">I18</f>
        <v>0.92204110662757266</v>
      </c>
      <c r="K18" s="40">
        <f ca="1">1-(-K13)/K17</f>
        <v>0.88504989466200812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sheetPr>
    <tabColor theme="2" tint="-9.9978637043366805E-2"/>
  </sheetPr>
  <dimension ref="A1:S23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20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2510.6168863842204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2510.6168863842204</v>
      </c>
      <c r="M2" s="17"/>
      <c r="N2" s="17">
        <f ca="1">Q2-(L2+O2+P2)</f>
        <v>0</v>
      </c>
      <c r="O2" s="11" cm="1">
        <f t="array" aca="1" ref="O2" ca="1">INDIRECT("'data'!$F$" &amp; $A$1)</f>
        <v>2475.2000000000003</v>
      </c>
      <c r="P2" s="13">
        <f ca="1">IF(-(L2-Q2+O2)&lt;0, -(L2-Q2+O2), 0)</f>
        <v>-3545.8168863842207</v>
      </c>
      <c r="Q2" s="17" cm="1">
        <f t="array" aca="1" ref="Q2" ca="1">INDIRECT("'data'!$D$" &amp; $A$1)</f>
        <v>1440</v>
      </c>
      <c r="R2" s="17">
        <f ca="1">SUM(L2:P2)</f>
        <v>1439.9999999999995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1974.1567164179107</v>
      </c>
      <c r="G3" s="14">
        <f ca="1">Q3-O3-P3-F3</f>
        <v>0.89328358208899772</v>
      </c>
      <c r="H3" s="14"/>
      <c r="I3" s="14"/>
      <c r="J3" s="14"/>
      <c r="K3" s="13"/>
      <c r="L3" s="16">
        <f t="shared" ca="1" si="0"/>
        <v>1975.0499999999997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537.70499999999993</v>
      </c>
      <c r="P3" s="13" cm="1">
        <f t="array" aca="1" ref="P3" ca="1">-INDIRECT("'data'!$I$" &amp; $A$1)*parameters!$B$13</f>
        <v>-17.954999999999998</v>
      </c>
      <c r="Q3" s="16" cm="1">
        <f t="array" aca="1" ref="Q3" ca="1">INDIRECT("'data'!$G$" &amp; $A$1)*parameters!$B$13</f>
        <v>2494.7999999999997</v>
      </c>
      <c r="R3" s="16">
        <f t="shared" ref="R3:R10" ca="1" si="2">SUM(L3:P3)</f>
        <v>2494.7999999999997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2.7600000000000002</v>
      </c>
      <c r="H4" s="14"/>
      <c r="I4" s="14"/>
      <c r="J4" s="14"/>
      <c r="K4" s="13"/>
      <c r="L4" s="16">
        <f t="shared" ca="1" si="0"/>
        <v>2.7600000000000002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-2.7600000000000002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19" ht="17">
      <c r="A5" s="15" t="s">
        <v>108</v>
      </c>
      <c r="B5" s="11"/>
      <c r="C5" s="14"/>
      <c r="D5" s="14"/>
      <c r="E5" s="14"/>
      <c r="F5" s="14">
        <f ca="1">Q6/parameters!$B$5*35%</f>
        <v>1063.0074626865674</v>
      </c>
      <c r="G5" s="14">
        <f ca="1">Q7/parameters!$B$7-(G3+G4)</f>
        <v>1879.5442085809204</v>
      </c>
      <c r="H5" s="14"/>
      <c r="I5" s="14"/>
      <c r="J5" s="14"/>
      <c r="K5" s="13"/>
      <c r="L5" s="16">
        <f t="shared" ca="1" si="0"/>
        <v>2942.551671267488</v>
      </c>
      <c r="M5" s="16"/>
      <c r="N5" s="16"/>
      <c r="O5" s="11" cm="1">
        <f t="array" aca="1" ref="O5" ca="1">INDIRECT("'data'!$M$" &amp; $A$1)*parameters!$B$15</f>
        <v>57.82</v>
      </c>
      <c r="P5" s="13" cm="1">
        <f t="array" aca="1" ref="P5" ca="1">-INDIRECT("'data'!$N$" &amp; $A$1)*parameters!$B$15</f>
        <v>-999.6</v>
      </c>
      <c r="Q5" s="16">
        <f ca="1">SUM(L5:P5)</f>
        <v>2000.7716712674883</v>
      </c>
      <c r="R5" s="16">
        <f t="shared" ca="1" si="2"/>
        <v>2000.7716712674883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2848.86</v>
      </c>
      <c r="I6" s="14"/>
      <c r="J6" s="14"/>
      <c r="K6" s="13"/>
      <c r="L6" s="16">
        <f t="shared" ca="1" si="0"/>
        <v>2848.86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2848.86</v>
      </c>
      <c r="R6" s="16">
        <f t="shared" ca="1" si="2"/>
        <v>2848.86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1802.22</v>
      </c>
      <c r="I7" s="14"/>
      <c r="J7" s="14"/>
      <c r="K7" s="13"/>
      <c r="L7" s="16">
        <f t="shared" ca="1" si="0"/>
        <v>1802.22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1802.22</v>
      </c>
      <c r="R7" s="16">
        <f t="shared" ca="1" si="2"/>
        <v>1802.22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3031</v>
      </c>
      <c r="J8" s="14">
        <f ca="1">Q10/J18</f>
        <v>3420.8293029871975</v>
      </c>
      <c r="K8" s="13"/>
      <c r="L8" s="16">
        <f t="shared" ca="1" si="0"/>
        <v>6451.8293029871975</v>
      </c>
      <c r="M8" s="16"/>
      <c r="N8" s="16">
        <f t="shared" ca="1" si="3"/>
        <v>2748.4106970128023</v>
      </c>
      <c r="O8" s="11" cm="1">
        <f t="array" aca="1" ref="O8" ca="1">INDIRECT("'data'!$R$" &amp; $A$1)*parameters!$B$15</f>
        <v>736.96</v>
      </c>
      <c r="P8" s="13" cm="1">
        <f t="array" aca="1" ref="P8" ca="1">-INDIRECT("'data'!$S$" &amp; $A$1)*parameters!$B$15</f>
        <v>-5286.12</v>
      </c>
      <c r="Q8" s="16">
        <f ca="1">SUM(Q6:Q7)</f>
        <v>4651.08</v>
      </c>
      <c r="R8" s="16">
        <f t="shared" ca="1" si="2"/>
        <v>4651.0800000000008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4590.32</v>
      </c>
      <c r="L9" s="16">
        <f t="shared" ca="1" si="0"/>
        <v>4590.32</v>
      </c>
      <c r="M9" s="16"/>
      <c r="N9" s="16">
        <f t="shared" ca="1" si="3"/>
        <v>0</v>
      </c>
      <c r="O9" s="11" cm="1">
        <f t="array" aca="1" ref="O9" ca="1">INDIRECT("'data'!$U$" &amp; $A$1)*parameters!$B$15</f>
        <v>142.1</v>
      </c>
      <c r="P9" s="13" cm="1">
        <f t="array" aca="1" ref="P9" ca="1">-INDIRECT("'data'!$V$" &amp; $A$1)*parameters!$B$15</f>
        <v>-1762.04</v>
      </c>
      <c r="Q9" s="16" cm="1">
        <f t="array" aca="1" ref="Q9" ca="1">INDIRECT("'data'!$T$" &amp; $A$1)*parameters!$B$15</f>
        <v>2970.38</v>
      </c>
      <c r="R9" s="16">
        <f t="shared" ca="1" si="2"/>
        <v>2970.38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7461.5527169274537</v>
      </c>
      <c r="L10" s="16">
        <f t="shared" ca="1" si="0"/>
        <v>7461.5527169274537</v>
      </c>
      <c r="M10" s="16"/>
      <c r="N10" s="16">
        <f t="shared" ca="1" si="3"/>
        <v>0</v>
      </c>
      <c r="O10" s="11" cm="1">
        <f t="array" aca="1" ref="O10" ca="1">INDIRECT("'data'!$X$" &amp; $A$1)*parameters!$B$15</f>
        <v>540.96</v>
      </c>
      <c r="P10" s="13" cm="1">
        <f t="array" aca="1" ref="P10" ca="1">-INDIRECT("'data'!$Y$" &amp; $A$1)*parameters!$B$15</f>
        <v>-4650.1000000000004</v>
      </c>
      <c r="Q10" s="16" cm="1">
        <f t="array" aca="1" ref="Q10" ca="1">INDIRECT("'data'!$W$" &amp; $A$1)*parameters!$B$15</f>
        <v>3352.4127169274534</v>
      </c>
      <c r="R10" s="16">
        <f t="shared" ca="1" si="2"/>
        <v>3352.4127169274534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13499.35613655761</v>
      </c>
      <c r="N11" s="19"/>
      <c r="O11" s="21" cm="1">
        <f t="array" aca="1" ref="O11" ca="1">INDIRECT("'data'!$Z$" &amp; $A$1)*parameters!$B$15</f>
        <v>1773.8</v>
      </c>
      <c r="P11" s="27" cm="1">
        <f t="array" aca="1" ref="P11" ca="1">-INDIRECT("'data'!$AA$" &amp; $A$1)*parameters!$B$15</f>
        <v>-4541.32</v>
      </c>
      <c r="Q11" s="16">
        <f ca="1">K9*parameters!$B$10+K10*parameters!$B$11</f>
        <v>10731.836136557609</v>
      </c>
      <c r="R11" s="16">
        <f t="shared" ref="R11:R17" ca="1" si="4">SUM(L11:P11)</f>
        <v>10731.836136557609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-15.816886384220652</v>
      </c>
      <c r="D12" s="9">
        <f ca="1">-(D17-Q4)</f>
        <v>0</v>
      </c>
      <c r="E12" s="9">
        <f ca="1">-(E17-Q5)</f>
        <v>-247.28638633643095</v>
      </c>
      <c r="F12" s="9">
        <f ca="1">-(F17-Q6)</f>
        <v>-188.30417910447795</v>
      </c>
      <c r="G12" s="9">
        <f ca="1">-(G17-Q7)</f>
        <v>-80.977492163009401</v>
      </c>
      <c r="H12" s="9">
        <f ca="1">-(H17-Q8)</f>
        <v>0</v>
      </c>
      <c r="I12" s="9"/>
      <c r="J12" s="9"/>
      <c r="K12" s="12"/>
      <c r="L12" s="9">
        <f t="shared" ref="L12:L17" ca="1" si="5">SUM(B12:K12)</f>
        <v>-532.38494398813896</v>
      </c>
      <c r="M12" s="17"/>
      <c r="N12" s="17"/>
      <c r="O12" s="10"/>
      <c r="P12" s="12"/>
      <c r="Q12" s="9">
        <f t="shared" ref="Q12:Q17" ca="1" si="6">SUM(L12:P12)</f>
        <v>-532.38494398813896</v>
      </c>
      <c r="R12" s="17">
        <f t="shared" ca="1" si="4"/>
        <v>-532.38494398813896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-60.619999999999891</v>
      </c>
      <c r="J13" s="14">
        <f ca="1">-(J17-Q10)</f>
        <v>-68.416586059744077</v>
      </c>
      <c r="K13" s="13">
        <f ca="1">-(K17-Q11)</f>
        <v>-1320.0365803698442</v>
      </c>
      <c r="L13" s="14">
        <f t="shared" ca="1" si="5"/>
        <v>-1449.0731664295881</v>
      </c>
      <c r="M13" s="16">
        <f ca="1">-E15</f>
        <v>-798.9848911743311</v>
      </c>
      <c r="N13" s="16"/>
      <c r="O13" s="11"/>
      <c r="P13" s="13"/>
      <c r="Q13" s="14">
        <f t="shared" ca="1" si="6"/>
        <v>-2248.0580576039192</v>
      </c>
      <c r="R13" s="16">
        <f t="shared" ca="1" si="4"/>
        <v>-2248.0580576039192</v>
      </c>
    </row>
    <row r="14" spans="1:19">
      <c r="A14" s="18" t="s">
        <v>78</v>
      </c>
      <c r="B14" s="11"/>
      <c r="C14" s="14"/>
      <c r="D14" s="14"/>
      <c r="E14" s="14">
        <f ca="1">-(I13+J13)-K13</f>
        <v>1449.0731664295881</v>
      </c>
      <c r="F14" s="14"/>
      <c r="G14" s="14"/>
      <c r="H14" s="14"/>
      <c r="I14" s="14"/>
      <c r="J14" s="14"/>
      <c r="K14" s="13"/>
      <c r="L14" s="14">
        <f t="shared" ca="1" si="5"/>
        <v>1449.0731664295881</v>
      </c>
      <c r="M14" s="16"/>
      <c r="N14" s="16"/>
      <c r="O14" s="11"/>
      <c r="P14" s="13"/>
      <c r="Q14" s="14">
        <f t="shared" ca="1" si="6"/>
        <v>1449.0731664295881</v>
      </c>
      <c r="R14" s="16">
        <f t="shared" ca="1" si="4"/>
        <v>1449.0731664295881</v>
      </c>
    </row>
    <row r="15" spans="1:19">
      <c r="A15" s="18" t="s">
        <v>79</v>
      </c>
      <c r="B15" s="11"/>
      <c r="C15" s="14"/>
      <c r="D15" s="14"/>
      <c r="E15" s="14">
        <f ca="1">E17-E14</f>
        <v>798.9848911743311</v>
      </c>
      <c r="F15" s="14"/>
      <c r="G15" s="14"/>
      <c r="H15" s="14"/>
      <c r="I15" s="14"/>
      <c r="J15" s="14"/>
      <c r="K15" s="13"/>
      <c r="L15" s="14">
        <f t="shared" ca="1" si="5"/>
        <v>798.9848911743311</v>
      </c>
      <c r="M15" s="16"/>
      <c r="N15" s="16"/>
      <c r="O15" s="11"/>
      <c r="P15" s="13"/>
      <c r="Q15" s="14">
        <f t="shared" ca="1" si="6"/>
        <v>798.9848911743311</v>
      </c>
      <c r="R15" s="16">
        <f t="shared" ca="1" si="4"/>
        <v>798.9848911743311</v>
      </c>
    </row>
    <row r="16" spans="1:19">
      <c r="A16" s="30" t="s">
        <v>89</v>
      </c>
      <c r="B16" s="21">
        <f ca="1">Q2</f>
        <v>1440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1440</v>
      </c>
      <c r="M16" s="19"/>
      <c r="N16" s="19"/>
      <c r="O16" s="21"/>
      <c r="P16" s="27"/>
      <c r="Q16" s="22">
        <f t="shared" ca="1" si="6"/>
        <v>1440</v>
      </c>
      <c r="R16" s="19">
        <f t="shared" ca="1" si="4"/>
        <v>1440</v>
      </c>
    </row>
    <row r="17" spans="1:18">
      <c r="A17" s="29" t="s">
        <v>88</v>
      </c>
      <c r="B17" s="9">
        <f ca="1">B16</f>
        <v>1440</v>
      </c>
      <c r="C17" s="9">
        <f ca="1">SUM(C$2:C$11)</f>
        <v>2510.6168863842204</v>
      </c>
      <c r="D17" s="9">
        <f ca="1">SUM(D$2:D$11)</f>
        <v>0</v>
      </c>
      <c r="E17" s="9">
        <f ca="1">$Q$5/parameters!$B$4</f>
        <v>2248.0580576039192</v>
      </c>
      <c r="F17" s="9">
        <f t="shared" ref="F17:K17" ca="1" si="7">SUM(F$2:F$11)</f>
        <v>3037.1641791044781</v>
      </c>
      <c r="G17" s="9">
        <f t="shared" ca="1" si="7"/>
        <v>1883.1974921630094</v>
      </c>
      <c r="H17" s="9">
        <f t="shared" ca="1" si="7"/>
        <v>4651.08</v>
      </c>
      <c r="I17" s="9">
        <f t="shared" ca="1" si="7"/>
        <v>3031</v>
      </c>
      <c r="J17" s="9">
        <f t="shared" ca="1" si="7"/>
        <v>3420.8293029871975</v>
      </c>
      <c r="K17" s="9">
        <f t="shared" ca="1" si="7"/>
        <v>12051.872716927453</v>
      </c>
      <c r="L17" s="17">
        <f t="shared" ca="1" si="5"/>
        <v>34273.818635170275</v>
      </c>
      <c r="M17" s="17"/>
      <c r="N17" s="17"/>
      <c r="O17" s="9"/>
      <c r="P17" s="14"/>
      <c r="Q17" s="11">
        <f t="shared" ca="1" si="6"/>
        <v>34273.818635170275</v>
      </c>
      <c r="R17" s="17">
        <f t="shared" ca="1" si="4"/>
        <v>34273.818635170275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0.89000000000000012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44">
        <f>[2]parameters!$B$9</f>
        <v>0.98</v>
      </c>
      <c r="J18" s="44">
        <f>I18</f>
        <v>0.98</v>
      </c>
      <c r="K18" s="40">
        <f ca="1">1-(-K13)/K17</f>
        <v>0.89047041805247518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21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4444.9330783938804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4444.9330783938804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-4444.9330783938804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4271.0447761194027</v>
      </c>
      <c r="G3" s="14">
        <f ca="1">Q3-O3-P3-F3</f>
        <v>350.00522388059653</v>
      </c>
      <c r="H3" s="14"/>
      <c r="I3" s="14"/>
      <c r="J3" s="14"/>
      <c r="K3" s="13"/>
      <c r="L3" s="16">
        <f t="shared" ca="1" si="0"/>
        <v>4621.0499999999993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-204.11999999999998</v>
      </c>
      <c r="Q3" s="16" cm="1">
        <f t="array" aca="1" ref="Q3" ca="1">INDIRECT("'data'!$G$" &amp; $A$1)*parameters!$B$13</f>
        <v>4416.9299999999994</v>
      </c>
      <c r="R3" s="16">
        <f t="shared" ref="R3:R10" ca="1" si="2">SUM(L3:P3)</f>
        <v>4416.9299999999994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1067.7611940298509</v>
      </c>
      <c r="G5" s="14">
        <f ca="1">Q7/parameters!$B$7-(G3+G4)</f>
        <v>3634.5088827024756</v>
      </c>
      <c r="H5" s="14"/>
      <c r="I5" s="14"/>
      <c r="J5" s="14"/>
      <c r="K5" s="13"/>
      <c r="L5" s="16">
        <f t="shared" ca="1" si="0"/>
        <v>4702.2700767323267</v>
      </c>
      <c r="M5" s="16"/>
      <c r="N5" s="16"/>
      <c r="O5" s="11" cm="1">
        <f t="array" aca="1" ref="O5" ca="1">INDIRECT("'data'!$M$" &amp; $A$1)*parameters!$B$15</f>
        <v>1313.2</v>
      </c>
      <c r="P5" s="13" cm="1">
        <f t="array" aca="1" ref="P5" ca="1">-INDIRECT("'data'!$N$" &amp; $A$1)*parameters!$B$15</f>
        <v>-763.42</v>
      </c>
      <c r="Q5" s="16">
        <f ca="1">SUM(L5:P5)</f>
        <v>5252.0500767323265</v>
      </c>
      <c r="R5" s="16">
        <f t="shared" ca="1" si="2"/>
        <v>5252.0500767323265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5007.8</v>
      </c>
      <c r="I6" s="14"/>
      <c r="J6" s="14"/>
      <c r="K6" s="13"/>
      <c r="L6" s="16">
        <f t="shared" ca="1" si="0"/>
        <v>5007.8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5007.8</v>
      </c>
      <c r="R6" s="16">
        <f t="shared" ca="1" si="2"/>
        <v>5007.8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3813.18</v>
      </c>
      <c r="I7" s="14"/>
      <c r="J7" s="14"/>
      <c r="K7" s="13"/>
      <c r="L7" s="16">
        <f t="shared" ca="1" si="0"/>
        <v>3813.18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3813.18</v>
      </c>
      <c r="R7" s="16">
        <f t="shared" ca="1" si="2"/>
        <v>3813.18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5563.8085552114444</v>
      </c>
      <c r="J8" s="14">
        <f ca="1">Q10/J18</f>
        <v>2877.9114447885554</v>
      </c>
      <c r="K8" s="13"/>
      <c r="L8" s="16">
        <f t="shared" ca="1" si="0"/>
        <v>8441.7199999999993</v>
      </c>
      <c r="M8" s="16"/>
      <c r="N8" s="16">
        <f t="shared" ca="1" si="3"/>
        <v>0</v>
      </c>
      <c r="O8" s="11" cm="1">
        <f t="array" aca="1" ref="O8" ca="1">INDIRECT("'data'!$R$" &amp; $A$1)*parameters!$B$15</f>
        <v>686</v>
      </c>
      <c r="P8" s="13" cm="1">
        <f t="array" aca="1" ref="P8" ca="1">-INDIRECT("'data'!$S$" &amp; $A$1)*parameters!$B$15</f>
        <v>-306.74</v>
      </c>
      <c r="Q8" s="16">
        <f ca="1">SUM(Q6:Q7)</f>
        <v>8820.98</v>
      </c>
      <c r="R8" s="16">
        <f t="shared" ca="1" si="2"/>
        <v>8820.98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4851</v>
      </c>
      <c r="L9" s="16">
        <f t="shared" ca="1" si="0"/>
        <v>4851</v>
      </c>
      <c r="M9" s="16"/>
      <c r="N9" s="16">
        <f t="shared" ca="1" si="3"/>
        <v>0</v>
      </c>
      <c r="O9" s="11" cm="1">
        <f t="array" aca="1" ref="O9" ca="1">INDIRECT("'data'!$U$" &amp; $A$1)*parameters!$B$15</f>
        <v>2516.64</v>
      </c>
      <c r="P9" s="13" cm="1">
        <f t="array" aca="1" ref="P9" ca="1">-INDIRECT("'data'!$V$" &amp; $A$1)*parameters!$B$15</f>
        <v>-2105.04</v>
      </c>
      <c r="Q9" s="16" cm="1">
        <f t="array" aca="1" ref="Q9" ca="1">INDIRECT("'data'!$T$" &amp; $A$1)*parameters!$B$15</f>
        <v>5262.5999999999995</v>
      </c>
      <c r="R9" s="16">
        <f t="shared" ca="1" si="2"/>
        <v>5262.5999999999995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7879.8496159317219</v>
      </c>
      <c r="L10" s="16">
        <f t="shared" ca="1" si="0"/>
        <v>7879.8496159317219</v>
      </c>
      <c r="M10" s="16"/>
      <c r="N10" s="16">
        <f t="shared" ca="1" si="3"/>
        <v>0</v>
      </c>
      <c r="O10" s="11" cm="1">
        <f t="array" aca="1" ref="O10" ca="1">INDIRECT("'data'!$X$" &amp; $A$1)*parameters!$B$15</f>
        <v>1542.52</v>
      </c>
      <c r="P10" s="13" cm="1">
        <f t="array" aca="1" ref="P10" ca="1">-INDIRECT("'data'!$Y$" &amp; $A$1)*parameters!$B$15</f>
        <v>-6700.26</v>
      </c>
      <c r="Q10" s="16" cm="1">
        <f t="array" aca="1" ref="Q10" ca="1">INDIRECT("'data'!$W$" &amp; $A$1)*parameters!$B$15</f>
        <v>2722.1096159317212</v>
      </c>
      <c r="R10" s="16">
        <f t="shared" ca="1" si="2"/>
        <v>2722.1096159317221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8746.4706697012807</v>
      </c>
      <c r="N11" s="19"/>
      <c r="O11" s="21" cm="1">
        <f t="array" aca="1" ref="O11" ca="1">INDIRECT("'data'!$Z$" &amp; $A$1)*parameters!$B$15</f>
        <v>8529.92</v>
      </c>
      <c r="P11" s="27" cm="1">
        <f t="array" aca="1" ref="P11" ca="1">-INDIRECT("'data'!$AA$" &amp; $A$1)*parameters!$B$15</f>
        <v>-5939.78</v>
      </c>
      <c r="Q11" s="16">
        <f ca="1">K9*parameters!$B$10+K10*parameters!$B$11</f>
        <v>11336.61066970128</v>
      </c>
      <c r="R11" s="16">
        <f t="shared" ref="R11:R17" ca="1" si="4">SUM(L11:P11)</f>
        <v>11336.61066970128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-28.003078393880969</v>
      </c>
      <c r="D12" s="9">
        <f ca="1">-(D17-Q4)</f>
        <v>0</v>
      </c>
      <c r="E12" s="9">
        <f ca="1">-(E17-Q5)</f>
        <v>-649.12978476466924</v>
      </c>
      <c r="F12" s="9">
        <f ca="1">-(F17-Q6)</f>
        <v>-331.0059701492537</v>
      </c>
      <c r="G12" s="9">
        <f ca="1">-(G17-Q7)</f>
        <v>-171.3341065830723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-1179.4729398908762</v>
      </c>
      <c r="M12" s="17"/>
      <c r="N12" s="17"/>
      <c r="O12" s="10"/>
      <c r="P12" s="12"/>
      <c r="Q12" s="9">
        <f t="shared" ref="Q12:Q17" ca="1" si="6">SUM(L12:P12)</f>
        <v>-1179.4729398908762</v>
      </c>
      <c r="R12" s="17">
        <f t="shared" ca="1" si="4"/>
        <v>-1179.4729398908762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-301.20855521144495</v>
      </c>
      <c r="J13" s="14">
        <f ca="1">-(J17-Q10)</f>
        <v>-155.80182885683416</v>
      </c>
      <c r="K13" s="13">
        <f ca="1">-(K17-Q11)</f>
        <v>-1394.2389462304418</v>
      </c>
      <c r="L13" s="14">
        <f t="shared" ca="1" si="5"/>
        <v>-1851.2493302987209</v>
      </c>
      <c r="M13" s="16">
        <f ca="1">-E15</f>
        <v>-4049.9305311982748</v>
      </c>
      <c r="N13" s="16"/>
      <c r="O13" s="11"/>
      <c r="P13" s="13"/>
      <c r="Q13" s="14">
        <f t="shared" ca="1" si="6"/>
        <v>-5901.1798614969957</v>
      </c>
      <c r="R13" s="16">
        <f t="shared" ca="1" si="4"/>
        <v>-5901.1798614969957</v>
      </c>
    </row>
    <row r="14" spans="1:20">
      <c r="A14" s="18" t="s">
        <v>78</v>
      </c>
      <c r="B14" s="11"/>
      <c r="C14" s="14"/>
      <c r="D14" s="14"/>
      <c r="E14" s="14">
        <f ca="1">-(I13+J13)-K13</f>
        <v>1851.2493302987209</v>
      </c>
      <c r="F14" s="14"/>
      <c r="G14" s="14"/>
      <c r="H14" s="14"/>
      <c r="I14" s="14"/>
      <c r="J14" s="14"/>
      <c r="K14" s="13"/>
      <c r="L14" s="14">
        <f t="shared" ca="1" si="5"/>
        <v>1851.2493302987209</v>
      </c>
      <c r="M14" s="16"/>
      <c r="N14" s="16"/>
      <c r="O14" s="11"/>
      <c r="P14" s="13"/>
      <c r="Q14" s="14">
        <f t="shared" ca="1" si="6"/>
        <v>1851.2493302987209</v>
      </c>
      <c r="R14" s="16">
        <f t="shared" ca="1" si="4"/>
        <v>1851.2493302987209</v>
      </c>
    </row>
    <row r="15" spans="1:20">
      <c r="A15" s="18" t="s">
        <v>79</v>
      </c>
      <c r="B15" s="11"/>
      <c r="C15" s="14"/>
      <c r="D15" s="14"/>
      <c r="E15" s="14">
        <f ca="1">E17-E14</f>
        <v>4049.9305311982748</v>
      </c>
      <c r="F15" s="14"/>
      <c r="G15" s="14"/>
      <c r="H15" s="14"/>
      <c r="I15" s="14"/>
      <c r="J15" s="14"/>
      <c r="K15" s="13"/>
      <c r="L15" s="14">
        <f t="shared" ca="1" si="5"/>
        <v>4049.9305311982748</v>
      </c>
      <c r="M15" s="16"/>
      <c r="N15" s="16"/>
      <c r="O15" s="11"/>
      <c r="P15" s="13"/>
      <c r="Q15" s="14">
        <f t="shared" ca="1" si="6"/>
        <v>4049.9305311982748</v>
      </c>
      <c r="R15" s="16">
        <f t="shared" ca="1" si="4"/>
        <v>4049.9305311982748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4444.9330783938804</v>
      </c>
      <c r="D17" s="9">
        <f ca="1">SUM(D$2:D$11)</f>
        <v>0</v>
      </c>
      <c r="E17" s="9">
        <f ca="1">$Q$5/parameters!$B$4</f>
        <v>5901.1798614969957</v>
      </c>
      <c r="F17" s="9">
        <f t="shared" ref="F17:K17" ca="1" si="7">SUM(F$2:F$11)</f>
        <v>5338.8059701492539</v>
      </c>
      <c r="G17" s="9">
        <f t="shared" ca="1" si="7"/>
        <v>3984.5141065830721</v>
      </c>
      <c r="H17" s="9">
        <f t="shared" ca="1" si="7"/>
        <v>8820.98</v>
      </c>
      <c r="I17" s="9">
        <f t="shared" ca="1" si="7"/>
        <v>5563.8085552114444</v>
      </c>
      <c r="J17" s="9">
        <f t="shared" ca="1" si="7"/>
        <v>2877.9114447885554</v>
      </c>
      <c r="K17" s="9">
        <f t="shared" ca="1" si="7"/>
        <v>12730.849615931722</v>
      </c>
      <c r="L17" s="17">
        <f t="shared" ca="1" si="5"/>
        <v>49662.982632554929</v>
      </c>
      <c r="M17" s="17"/>
      <c r="N17" s="17"/>
      <c r="O17" s="9"/>
      <c r="P17" s="14"/>
      <c r="Q17" s="11">
        <f t="shared" ca="1" si="6"/>
        <v>49662.982632554929</v>
      </c>
      <c r="R17" s="17">
        <f t="shared" ca="1" si="4"/>
        <v>49662.982632554929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0.99370000000000014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0.93800000000000006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0.94586288291150633</v>
      </c>
      <c r="J18" s="39">
        <f ca="1">I18</f>
        <v>0.94586288291150633</v>
      </c>
      <c r="K18" s="40">
        <f ca="1">1-(-K13)/K17</f>
        <v>0.89048343289785981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sheetPr>
    <tabColor theme="2" tint="-9.9978637043366805E-2"/>
  </sheetPr>
  <dimension ref="A1:S28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22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475.49562242125387</v>
      </c>
      <c r="D2" s="9">
        <f ca="1">Q4/parameters!$B$3</f>
        <v>2423.8301298178521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2899.3257522391059</v>
      </c>
      <c r="M2" s="17"/>
      <c r="N2" s="17">
        <f ca="1">Q2-(L2+O2+P2)</f>
        <v>0</v>
      </c>
      <c r="O2" s="11" cm="1">
        <f t="array" aca="1" ref="O2" ca="1">INDIRECT("'data'!$F$" &amp; $A$1)</f>
        <v>49.4</v>
      </c>
      <c r="P2" s="13">
        <f ca="1">IF(-(L2-Q2+O2)&lt;0, -(L2-Q2+O2), 0)</f>
        <v>-2630.725752239106</v>
      </c>
      <c r="Q2" s="17" cm="1">
        <f t="array" aca="1" ref="Q2" ca="1">INDIRECT("'data'!$D$" &amp; $A$1)</f>
        <v>318</v>
      </c>
      <c r="R2" s="17">
        <f ca="1">SUM(L2:P2)</f>
        <v>318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480.59701492537317</v>
      </c>
      <c r="G3" s="14">
        <f ca="1">Q3-O3-P3-F3</f>
        <v>59.94298507462679</v>
      </c>
      <c r="H3" s="14"/>
      <c r="I3" s="14"/>
      <c r="J3" s="14"/>
      <c r="K3" s="13"/>
      <c r="L3" s="16">
        <f t="shared" ca="1" si="0"/>
        <v>540.54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-68.039999999999992</v>
      </c>
      <c r="Q3" s="16" cm="1">
        <f t="array" aca="1" ref="Q3" ca="1">INDIRECT("'data'!$G$" &amp; $A$1)*parameters!$B$13</f>
        <v>472.5</v>
      </c>
      <c r="R3" s="16">
        <f t="shared" ref="R3:R10" ca="1" si="2">SUM(L3:P3)</f>
        <v>472.5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38">
        <f ca="1">Q7/parameters!$B$7-G3-G5</f>
        <v>2031.4745720657925</v>
      </c>
      <c r="H4" s="14"/>
      <c r="I4" s="14"/>
      <c r="J4" s="14"/>
      <c r="K4" s="13"/>
      <c r="L4" s="16">
        <f t="shared" ca="1" si="0"/>
        <v>2031.4745720657925</v>
      </c>
      <c r="M4" s="16"/>
      <c r="N4" s="16">
        <f t="shared" ca="1" si="1"/>
        <v>406.52542793420753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-29.44</v>
      </c>
      <c r="Q4" s="16" cm="1">
        <f t="array" aca="1" ref="Q4" ca="1">INDIRECT("'data'!$J$" &amp; $A$1)*parameters!$B$14</f>
        <v>2408.56</v>
      </c>
      <c r="R4" s="16">
        <f t="shared" ca="1" si="2"/>
        <v>2408.56</v>
      </c>
      <c r="S4" s="7"/>
    </row>
    <row r="5" spans="1:19" ht="17">
      <c r="A5" s="15" t="s">
        <v>108</v>
      </c>
      <c r="B5" s="11"/>
      <c r="C5" s="14"/>
      <c r="D5" s="14"/>
      <c r="E5" s="14"/>
      <c r="F5" s="14">
        <f ca="1">Q6/parameters!$B$5*20%</f>
        <v>120.14925373134329</v>
      </c>
      <c r="G5" s="38">
        <f ca="1">E14*parameters!$B$4-O5-P5-F5</f>
        <v>2475.7715755659551</v>
      </c>
      <c r="H5" s="14"/>
      <c r="I5" s="14"/>
      <c r="J5" s="14"/>
      <c r="K5" s="13"/>
      <c r="L5" s="16">
        <f t="shared" ca="1" si="0"/>
        <v>2595.9208292972985</v>
      </c>
      <c r="M5" s="16"/>
      <c r="N5" s="16"/>
      <c r="O5" s="11" cm="1">
        <f t="array" aca="1" ref="O5" ca="1">INDIRECT("'data'!$M$" &amp; $A$1)*parameters!$B$15</f>
        <v>67.62</v>
      </c>
      <c r="P5" s="13" cm="1">
        <f t="array" aca="1" ref="P5" ca="1">-INDIRECT("'data'!$N$" &amp; $A$1)*parameters!$B$15</f>
        <v>-1007.4399999999999</v>
      </c>
      <c r="Q5" s="16">
        <f ca="1">SUM(L5:P5)</f>
        <v>1656.1008292972983</v>
      </c>
      <c r="R5" s="16">
        <f t="shared" ca="1" si="2"/>
        <v>1656.1008292972983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563.5</v>
      </c>
      <c r="I6" s="14"/>
      <c r="J6" s="14"/>
      <c r="K6" s="13"/>
      <c r="L6" s="16">
        <f t="shared" ca="1" si="0"/>
        <v>563.5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563.5</v>
      </c>
      <c r="R6" s="16">
        <f t="shared" ca="1" si="2"/>
        <v>563.5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4370.8</v>
      </c>
      <c r="I7" s="14"/>
      <c r="J7" s="14"/>
      <c r="K7" s="13"/>
      <c r="L7" s="16">
        <f t="shared" ca="1" si="0"/>
        <v>4370.8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4370.8</v>
      </c>
      <c r="R7" s="16">
        <f t="shared" ca="1" si="2"/>
        <v>4370.8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7729.134378909469</v>
      </c>
      <c r="J8" s="14">
        <f ca="1">Q10/J18</f>
        <v>1104.585621090532</v>
      </c>
      <c r="K8" s="13"/>
      <c r="L8" s="16">
        <f t="shared" ca="1" si="0"/>
        <v>8833.7200000000012</v>
      </c>
      <c r="M8" s="16"/>
      <c r="N8" s="16">
        <f t="shared" ca="1" si="3"/>
        <v>0</v>
      </c>
      <c r="O8" s="11" cm="1">
        <f t="array" aca="1" ref="O8" ca="1">INDIRECT("'data'!$R$" &amp; $A$1)*parameters!$B$15</f>
        <v>14.7</v>
      </c>
      <c r="P8" s="13" cm="1">
        <f t="array" aca="1" ref="P8" ca="1">-INDIRECT("'data'!$S$" &amp; $A$1)*parameters!$B$15</f>
        <v>-3914.12</v>
      </c>
      <c r="Q8" s="16">
        <f ca="1">SUM(Q6:Q7)</f>
        <v>4934.3</v>
      </c>
      <c r="R8" s="16">
        <f t="shared" ca="1" si="2"/>
        <v>4934.300000000002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9362.92</v>
      </c>
      <c r="L9" s="16">
        <f t="shared" ca="1" si="0"/>
        <v>9362.92</v>
      </c>
      <c r="M9" s="16"/>
      <c r="N9" s="16">
        <f t="shared" ca="1" si="3"/>
        <v>0</v>
      </c>
      <c r="O9" s="11" cm="1">
        <f t="array" aca="1" ref="O9" ca="1">INDIRECT("'data'!$U$" &amp; $A$1)*parameters!$B$15</f>
        <v>178.35999999999999</v>
      </c>
      <c r="P9" s="13" cm="1">
        <f t="array" aca="1" ref="P9" ca="1">-INDIRECT("'data'!$V$" &amp; $A$1)*parameters!$B$15</f>
        <v>-2705.7799999999997</v>
      </c>
      <c r="Q9" s="16" cm="1">
        <f t="array" aca="1" ref="Q9" ca="1">INDIRECT("'data'!$T$" &amp; $A$1)*parameters!$B$15</f>
        <v>6835.5</v>
      </c>
      <c r="R9" s="16">
        <f t="shared" ca="1" si="2"/>
        <v>6835.5000000000009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1983.3345945945944</v>
      </c>
      <c r="L10" s="16">
        <f t="shared" ca="1" si="0"/>
        <v>1983.3345945945944</v>
      </c>
      <c r="M10" s="16"/>
      <c r="N10" s="16">
        <f t="shared" ca="1" si="3"/>
        <v>0</v>
      </c>
      <c r="O10" s="11" cm="1">
        <f t="array" aca="1" ref="O10" ca="1">INDIRECT("'data'!$X$" &amp; $A$1)*parameters!$B$15</f>
        <v>593.88</v>
      </c>
      <c r="P10" s="13" cm="1">
        <f t="array" aca="1" ref="P10" ca="1">-INDIRECT("'data'!$Y$" &amp; $A$1)*parameters!$B$15</f>
        <v>-1600.34</v>
      </c>
      <c r="Q10" s="16" cm="1">
        <f t="array" aca="1" ref="Q10" ca="1">INDIRECT("'data'!$W$" &amp; $A$1)*parameters!$B$15</f>
        <v>976.87459459459456</v>
      </c>
      <c r="R10" s="16">
        <f t="shared" ca="1" si="2"/>
        <v>976.87459459459456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11409.392551351353</v>
      </c>
      <c r="N11" s="19"/>
      <c r="O11" s="21" cm="1">
        <f t="array" aca="1" ref="O11" ca="1">INDIRECT("'data'!$Z$" &amp; $A$1)*parameters!$B$15</f>
        <v>124.46</v>
      </c>
      <c r="P11" s="27" cm="1">
        <f t="array" aca="1" ref="P11" ca="1">-INDIRECT("'data'!$AA$" &amp; $A$1)*parameters!$B$15</f>
        <v>-1027.04</v>
      </c>
      <c r="Q11" s="16">
        <f ca="1">K9*parameters!$B$10+K10*parameters!$B$11</f>
        <v>10506.812551351351</v>
      </c>
      <c r="R11" s="16">
        <f t="shared" ref="R11:R17" ca="1" si="4">SUM(L11:P11)</f>
        <v>10506.812551351351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-2.99562242125387</v>
      </c>
      <c r="D12" s="9">
        <f ca="1">-(D17-Q4)</f>
        <v>-15.270129817852194</v>
      </c>
      <c r="E12" s="9">
        <f ca="1">-(E17-Q5)</f>
        <v>-204.68661935135151</v>
      </c>
      <c r="F12" s="9">
        <f ca="1">-(F17-Q6)</f>
        <v>-37.246268656716438</v>
      </c>
      <c r="G12" s="9">
        <f ca="1">-(G17-Q7)</f>
        <v>-196.38913270637477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-456.58777295354878</v>
      </c>
      <c r="M12" s="17"/>
      <c r="N12" s="17"/>
      <c r="O12" s="10"/>
      <c r="P12" s="12"/>
      <c r="Q12" s="9">
        <f t="shared" ref="Q12:Q17" ca="1" si="6">SUM(L12:P12)</f>
        <v>-456.58777295354878</v>
      </c>
      <c r="R12" s="17">
        <f t="shared" ca="1" si="4"/>
        <v>-456.58777295354878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-893.63437890946898</v>
      </c>
      <c r="J13" s="14">
        <f ca="1">-(J17-Q10)</f>
        <v>-127.7110264959374</v>
      </c>
      <c r="K13" s="13">
        <f ca="1">-(K17-Q11)</f>
        <v>-839.44204324324346</v>
      </c>
      <c r="L13" s="14">
        <f t="shared" ca="1" si="5"/>
        <v>-1860.7874486486498</v>
      </c>
      <c r="M13" s="16">
        <f ca="1">-E15</f>
        <v>0</v>
      </c>
      <c r="N13" s="16"/>
      <c r="O13" s="11"/>
      <c r="P13" s="13"/>
      <c r="Q13" s="14">
        <f t="shared" ca="1" si="6"/>
        <v>-1860.7874486486498</v>
      </c>
      <c r="R13" s="16">
        <f t="shared" ca="1" si="4"/>
        <v>-1860.7874486486498</v>
      </c>
    </row>
    <row r="14" spans="1:19">
      <c r="A14" s="18" t="s">
        <v>78</v>
      </c>
      <c r="B14" s="11"/>
      <c r="C14" s="14"/>
      <c r="D14" s="14"/>
      <c r="E14" s="14">
        <f ca="1">-(I13+J13)-K13</f>
        <v>1860.7874486486498</v>
      </c>
      <c r="F14" s="14"/>
      <c r="G14" s="14"/>
      <c r="H14" s="14"/>
      <c r="I14" s="14"/>
      <c r="J14" s="14"/>
      <c r="K14" s="13"/>
      <c r="L14" s="14">
        <f t="shared" ca="1" si="5"/>
        <v>1860.7874486486498</v>
      </c>
      <c r="M14" s="16"/>
      <c r="N14" s="16"/>
      <c r="O14" s="11"/>
      <c r="P14" s="13"/>
      <c r="Q14" s="14">
        <f t="shared" ca="1" si="6"/>
        <v>1860.7874486486498</v>
      </c>
      <c r="R14" s="16">
        <f t="shared" ca="1" si="4"/>
        <v>1860.7874486486498</v>
      </c>
    </row>
    <row r="15" spans="1:19">
      <c r="A15" s="18" t="s">
        <v>79</v>
      </c>
      <c r="B15" s="11"/>
      <c r="C15" s="14"/>
      <c r="D15" s="14"/>
      <c r="E15" s="14">
        <f ca="1">E17-E14</f>
        <v>0</v>
      </c>
      <c r="F15" s="14"/>
      <c r="G15" s="14"/>
      <c r="H15" s="14"/>
      <c r="I15" s="14"/>
      <c r="J15" s="14"/>
      <c r="K15" s="13"/>
      <c r="L15" s="14">
        <f t="shared" ca="1" si="5"/>
        <v>0</v>
      </c>
      <c r="M15" s="16"/>
      <c r="N15" s="16"/>
      <c r="O15" s="11"/>
      <c r="P15" s="13"/>
      <c r="Q15" s="14">
        <f t="shared" ca="1" si="6"/>
        <v>0</v>
      </c>
      <c r="R15" s="16">
        <f t="shared" ca="1" si="4"/>
        <v>0</v>
      </c>
    </row>
    <row r="16" spans="1:19">
      <c r="A16" s="30" t="s">
        <v>89</v>
      </c>
      <c r="B16" s="21">
        <f ca="1">Q2</f>
        <v>318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318</v>
      </c>
      <c r="M16" s="19"/>
      <c r="N16" s="19"/>
      <c r="O16" s="21"/>
      <c r="P16" s="27"/>
      <c r="Q16" s="22">
        <f t="shared" ca="1" si="6"/>
        <v>318</v>
      </c>
      <c r="R16" s="19">
        <f t="shared" ca="1" si="4"/>
        <v>318</v>
      </c>
    </row>
    <row r="17" spans="1:18">
      <c r="A17" s="29" t="s">
        <v>88</v>
      </c>
      <c r="B17" s="9">
        <f ca="1">B16</f>
        <v>318</v>
      </c>
      <c r="C17" s="9">
        <f ca="1">SUM(C$2:C$11)</f>
        <v>475.49562242125387</v>
      </c>
      <c r="D17" s="9">
        <f ca="1">SUM(D$2:D$11)</f>
        <v>2423.8301298178521</v>
      </c>
      <c r="E17" s="9">
        <f ca="1">$Q$5/parameters!$B$4</f>
        <v>1860.7874486486498</v>
      </c>
      <c r="F17" s="9">
        <f t="shared" ref="F17:K17" ca="1" si="7">SUM(F$2:F$11)</f>
        <v>600.74626865671644</v>
      </c>
      <c r="G17" s="9">
        <f t="shared" ca="1" si="7"/>
        <v>4567.1891327063749</v>
      </c>
      <c r="H17" s="9">
        <f t="shared" ca="1" si="7"/>
        <v>4934.3</v>
      </c>
      <c r="I17" s="9">
        <f t="shared" ca="1" si="7"/>
        <v>7729.134378909469</v>
      </c>
      <c r="J17" s="9">
        <f t="shared" ca="1" si="7"/>
        <v>1104.585621090532</v>
      </c>
      <c r="K17" s="9">
        <f t="shared" ca="1" si="7"/>
        <v>11346.254594594595</v>
      </c>
      <c r="L17" s="17">
        <f t="shared" ca="1" si="5"/>
        <v>35360.323196845442</v>
      </c>
      <c r="M17" s="17"/>
      <c r="N17" s="17"/>
      <c r="O17" s="9"/>
      <c r="P17" s="14"/>
      <c r="Q17" s="11">
        <f t="shared" ca="1" si="6"/>
        <v>35360.323196845442</v>
      </c>
      <c r="R17" s="17">
        <f t="shared" ca="1" si="4"/>
        <v>35360.323196845442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0.99370000000000014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0.88438105289669511</v>
      </c>
      <c r="J18" s="39">
        <f ca="1">I18</f>
        <v>0.88438105289669511</v>
      </c>
      <c r="K18" s="40">
        <f ca="1">1-(-K13)/K17</f>
        <v>0.92601593448791841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sheetPr>
    <tabColor theme="2" tint="-9.9978637043366805E-2"/>
  </sheetPr>
  <dimension ref="A1:V22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2" s="15" customFormat="1" ht="34">
      <c r="A1" s="23">
        <v>23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2">
      <c r="A2" s="29" t="s">
        <v>63</v>
      </c>
      <c r="B2" s="10"/>
      <c r="C2" s="9">
        <f ca="1">Q3/parameters!$B$2</f>
        <v>0</v>
      </c>
      <c r="D2" s="9">
        <f ca="1">Q4/parameters!$B$3</f>
        <v>3729.5248972030345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3729.5248972030345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-3729.5248972030345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2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569.83499999999992</v>
      </c>
      <c r="H3" s="14"/>
      <c r="I3" s="14"/>
      <c r="J3" s="14"/>
      <c r="K3" s="13"/>
      <c r="L3" s="16">
        <f t="shared" ca="1" si="0"/>
        <v>569.83499999999992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-569.83499999999992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38">
        <f ca="1">Q7/parameters!$B$7-G3-G5</f>
        <v>2889.1559360617798</v>
      </c>
      <c r="H4" s="14"/>
      <c r="I4" s="14"/>
      <c r="J4" s="14"/>
      <c r="K4" s="13"/>
      <c r="L4" s="16">
        <f t="shared" ca="1" si="0"/>
        <v>2889.1559360617798</v>
      </c>
      <c r="M4" s="16"/>
      <c r="N4" s="16">
        <f t="shared" ca="1" si="1"/>
        <v>1955.8329542888757</v>
      </c>
      <c r="O4" s="11" cm="1">
        <f t="array" aca="1" ref="O4" ca="1">INDIRECT("'data'!$K$" &amp; $A$1)*parameters!$B$14</f>
        <v>15.64</v>
      </c>
      <c r="P4" s="13" cm="1">
        <f t="array" aca="1" ref="P4" ca="1">-INDIRECT("'data'!$L$" &amp; $A$1)*parameters!$B$14</f>
        <v>-1154.6000000000001</v>
      </c>
      <c r="Q4" s="16" cm="1">
        <f t="array" aca="1" ref="Q4" ca="1">INDIRECT("'data'!$J$" &amp; $A$1)*parameters!$B$14</f>
        <v>3706.0288903506553</v>
      </c>
      <c r="R4" s="16">
        <f t="shared" ca="1" si="2"/>
        <v>3706.0288903506553</v>
      </c>
      <c r="S4" s="7"/>
    </row>
    <row r="5" spans="1:22" ht="17">
      <c r="A5" s="15" t="s">
        <v>108</v>
      </c>
      <c r="B5" s="11"/>
      <c r="C5" s="14"/>
      <c r="D5" s="14"/>
      <c r="E5" s="14"/>
      <c r="F5" s="14">
        <f ca="1">Q6/parameters!$B$5*20%</f>
        <v>0</v>
      </c>
      <c r="G5" s="38">
        <f ca="1">E14*parameters!$B$4-O5-P5-F5</f>
        <v>2133.2556679089616</v>
      </c>
      <c r="H5" s="14"/>
      <c r="I5" s="14"/>
      <c r="J5" s="14"/>
      <c r="K5" s="13"/>
      <c r="L5" s="16">
        <f t="shared" ca="1" si="0"/>
        <v>2133.2556679089616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0</v>
      </c>
      <c r="Q5" s="16">
        <f ca="1">SUM(L5:P5)</f>
        <v>2133.2556679089616</v>
      </c>
      <c r="R5" s="16">
        <f t="shared" ca="1" si="2"/>
        <v>2133.2556679089616</v>
      </c>
      <c r="S5" s="3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f ca="1">Q7</f>
        <v>5351.78</v>
      </c>
      <c r="I7" s="14"/>
      <c r="J7" s="14"/>
      <c r="K7" s="13"/>
      <c r="L7" s="16">
        <f t="shared" ca="1" si="0"/>
        <v>5351.78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5351.78</v>
      </c>
      <c r="R7" s="16">
        <f t="shared" ca="1" si="2"/>
        <v>5351.78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3952.8304230215826</v>
      </c>
      <c r="J8" s="14">
        <f ca="1">Q10/J18</f>
        <v>2560.2495769784168</v>
      </c>
      <c r="K8" s="13"/>
      <c r="L8" s="16">
        <f t="shared" ca="1" si="0"/>
        <v>6513.08</v>
      </c>
      <c r="M8" s="16"/>
      <c r="N8" s="16">
        <f t="shared" ca="1" si="3"/>
        <v>0</v>
      </c>
      <c r="O8" s="11" cm="1">
        <f t="array" aca="1" ref="O8" ca="1">INDIRECT("'data'!$R$" &amp; $A$1)*parameters!$B$15</f>
        <v>9.8000000000000007</v>
      </c>
      <c r="P8" s="13" cm="1">
        <f t="array" aca="1" ref="P8" ca="1">-INDIRECT("'data'!$S$" &amp; $A$1)*parameters!$B$15</f>
        <v>-1171.0999999999999</v>
      </c>
      <c r="Q8" s="16">
        <f ca="1">SUM(Q6:Q7)</f>
        <v>5351.78</v>
      </c>
      <c r="R8" s="16">
        <f t="shared" ca="1" si="2"/>
        <v>5351.7800000000007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5205.76</v>
      </c>
      <c r="L9" s="16">
        <f t="shared" ca="1" si="0"/>
        <v>5205.76</v>
      </c>
      <c r="M9" s="16"/>
      <c r="N9" s="16">
        <f t="shared" ca="1" si="3"/>
        <v>0</v>
      </c>
      <c r="O9" s="11" cm="1">
        <f t="array" aca="1" ref="O9" ca="1">INDIRECT("'data'!$U$" &amp; $A$1)*parameters!$B$15</f>
        <v>107.8</v>
      </c>
      <c r="P9" s="13" cm="1">
        <f t="array" aca="1" ref="P9" ca="1">-INDIRECT("'data'!$V$" &amp; $A$1)*parameters!$B$15</f>
        <v>-2373.56</v>
      </c>
      <c r="Q9" s="16" cm="1">
        <f t="array" aca="1" ref="Q9" ca="1">INDIRECT("'data'!$T$" &amp; $A$1)*parameters!$B$15</f>
        <v>2940</v>
      </c>
      <c r="R9" s="16">
        <f t="shared" ca="1" si="2"/>
        <v>2940.0000000000005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2969.4989758179231</v>
      </c>
      <c r="L10" s="16">
        <f t="shared" ca="1" si="0"/>
        <v>2969.4989758179231</v>
      </c>
      <c r="M10" s="16"/>
      <c r="N10" s="16">
        <f t="shared" ca="1" si="3"/>
        <v>0</v>
      </c>
      <c r="O10" s="11" cm="1">
        <f t="array" aca="1" ref="O10" ca="1">INDIRECT("'data'!$X$" &amp; $A$1)*parameters!$B$15</f>
        <v>1527.82</v>
      </c>
      <c r="P10" s="13" cm="1">
        <f t="array" aca="1" ref="P10" ca="1">-INDIRECT("'data'!$Y$" &amp; $A$1)*parameters!$B$15</f>
        <v>-2593.08</v>
      </c>
      <c r="Q10" s="16" cm="1">
        <f t="array" aca="1" ref="Q10" ca="1">INDIRECT("'data'!$W$" &amp; $A$1)*parameters!$B$15</f>
        <v>1904.2389758179231</v>
      </c>
      <c r="R10" s="16">
        <f t="shared" ca="1" si="2"/>
        <v>1904.2389758179233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11016.343519203416</v>
      </c>
      <c r="N11" s="19"/>
      <c r="O11" s="21" cm="1">
        <f t="array" aca="1" ref="O11" ca="1">INDIRECT("'data'!$Z$" &amp; $A$1)*parameters!$B$15</f>
        <v>686.98</v>
      </c>
      <c r="P11" s="27" cm="1">
        <f t="array" aca="1" ref="P11" ca="1">-INDIRECT("'data'!$AA$" &amp; $A$1)*parameters!$B$15</f>
        <v>-4256.1400000000003</v>
      </c>
      <c r="Q11" s="16">
        <f ca="1">K9*parameters!$B$10+K10*parameters!$B$11</f>
        <v>7447.1835192034141</v>
      </c>
      <c r="R11" s="16">
        <f t="shared" ref="R11:R17" ca="1" si="4">SUM(L11:P11)</f>
        <v>7447.183519203415</v>
      </c>
      <c r="S11" s="7"/>
    </row>
    <row r="12" spans="1:22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-23.496006852379196</v>
      </c>
      <c r="E12" s="9">
        <f ca="1">-(E17-Q5)</f>
        <v>-263.66081288762462</v>
      </c>
      <c r="F12" s="9">
        <f ca="1">-(F17-Q6)</f>
        <v>0</v>
      </c>
      <c r="G12" s="9">
        <f ca="1">-(G17-Q7)</f>
        <v>-240.46660397074174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-527.62342371074556</v>
      </c>
      <c r="M12" s="17"/>
      <c r="N12" s="17"/>
      <c r="O12" s="10"/>
      <c r="P12" s="12"/>
      <c r="Q12" s="9">
        <f t="shared" ref="Q12:Q17" ca="1" si="6">SUM(L12:P12)</f>
        <v>-527.62342371074556</v>
      </c>
      <c r="R12" s="17">
        <f t="shared" ca="1" si="4"/>
        <v>-527.62342371074556</v>
      </c>
    </row>
    <row r="13" spans="1:22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-1012.8304230215826</v>
      </c>
      <c r="J13" s="14">
        <f ca="1">-(J17-Q10)</f>
        <v>-656.01060116049371</v>
      </c>
      <c r="K13" s="13">
        <f ca="1">-(K17-Q11)</f>
        <v>-728.07545661450968</v>
      </c>
      <c r="L13" s="14">
        <f t="shared" ca="1" si="5"/>
        <v>-2396.9164807965863</v>
      </c>
      <c r="M13" s="16">
        <f ca="1">-E15</f>
        <v>0</v>
      </c>
      <c r="N13" s="16"/>
      <c r="O13" s="11"/>
      <c r="P13" s="13"/>
      <c r="Q13" s="14">
        <f t="shared" ca="1" si="6"/>
        <v>-2396.9164807965863</v>
      </c>
      <c r="R13" s="16">
        <f t="shared" ca="1" si="4"/>
        <v>-2396.9164807965863</v>
      </c>
    </row>
    <row r="14" spans="1:22">
      <c r="A14" s="18" t="s">
        <v>78</v>
      </c>
      <c r="B14" s="11"/>
      <c r="C14" s="14"/>
      <c r="D14" s="14"/>
      <c r="E14" s="14">
        <f ca="1">-(I13+J13)-K13</f>
        <v>2396.9164807965863</v>
      </c>
      <c r="F14" s="14"/>
      <c r="G14" s="14"/>
      <c r="H14" s="14"/>
      <c r="I14" s="14"/>
      <c r="J14" s="14"/>
      <c r="K14" s="13"/>
      <c r="L14" s="14">
        <f t="shared" ca="1" si="5"/>
        <v>2396.9164807965863</v>
      </c>
      <c r="M14" s="16"/>
      <c r="N14" s="16"/>
      <c r="O14" s="11"/>
      <c r="P14" s="13"/>
      <c r="Q14" s="14">
        <f t="shared" ca="1" si="6"/>
        <v>2396.9164807965863</v>
      </c>
      <c r="R14" s="16">
        <f t="shared" ca="1" si="4"/>
        <v>2396.9164807965863</v>
      </c>
    </row>
    <row r="15" spans="1:22">
      <c r="A15" s="18" t="s">
        <v>79</v>
      </c>
      <c r="B15" s="11"/>
      <c r="C15" s="14"/>
      <c r="D15" s="14"/>
      <c r="E15" s="14">
        <f ca="1">E17-E14</f>
        <v>0</v>
      </c>
      <c r="F15" s="14"/>
      <c r="G15" s="14"/>
      <c r="H15" s="14"/>
      <c r="I15" s="14"/>
      <c r="J15" s="14"/>
      <c r="K15" s="13"/>
      <c r="L15" s="14">
        <f t="shared" ca="1" si="5"/>
        <v>0</v>
      </c>
      <c r="M15" s="16"/>
      <c r="N15" s="16"/>
      <c r="O15" s="11"/>
      <c r="P15" s="13"/>
      <c r="Q15" s="14">
        <f t="shared" ca="1" si="6"/>
        <v>0</v>
      </c>
      <c r="R15" s="16">
        <f t="shared" ca="1" si="4"/>
        <v>0</v>
      </c>
    </row>
    <row r="16" spans="1:22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0</v>
      </c>
      <c r="D17" s="9">
        <f ca="1">SUM(D$2:D$11)</f>
        <v>3729.5248972030345</v>
      </c>
      <c r="E17" s="9">
        <f ca="1">$Q$5/parameters!$B$4</f>
        <v>2396.9164807965863</v>
      </c>
      <c r="F17" s="9">
        <f t="shared" ref="F17:K17" ca="1" si="7">SUM(F$2:F$11)</f>
        <v>0</v>
      </c>
      <c r="G17" s="9">
        <f t="shared" ca="1" si="7"/>
        <v>5592.2466039707415</v>
      </c>
      <c r="H17" s="9">
        <f t="shared" ca="1" si="7"/>
        <v>5351.78</v>
      </c>
      <c r="I17" s="9">
        <f t="shared" ca="1" si="7"/>
        <v>3952.8304230215826</v>
      </c>
      <c r="J17" s="9">
        <f t="shared" ca="1" si="7"/>
        <v>2560.2495769784168</v>
      </c>
      <c r="K17" s="9">
        <f t="shared" ca="1" si="7"/>
        <v>8175.2589758179238</v>
      </c>
      <c r="L17" s="17">
        <f t="shared" ca="1" si="5"/>
        <v>31758.806957788289</v>
      </c>
      <c r="M17" s="17"/>
      <c r="N17" s="17"/>
      <c r="O17" s="9"/>
      <c r="P17" s="14"/>
      <c r="Q17" s="11">
        <f t="shared" ca="1" si="6"/>
        <v>31758.806957788289</v>
      </c>
      <c r="R17" s="17">
        <f t="shared" ca="1" si="4"/>
        <v>31758.806957788289</v>
      </c>
    </row>
    <row r="18" spans="1:18">
      <c r="A18" s="30" t="s">
        <v>75</v>
      </c>
      <c r="B18" s="39" t="str">
        <f ca="1">IFERROR(1-(-B12)/B17, "")</f>
        <v/>
      </c>
      <c r="C18" s="39" t="str">
        <f ca="1">IFERROR(1-(-C12)/C17, "")</f>
        <v/>
      </c>
      <c r="D18" s="39">
        <f ca="1">IFERROR(1-(-D12)/D17, "")</f>
        <v>0.99370000000000003</v>
      </c>
      <c r="E18" s="39">
        <f t="shared" ref="E18:G18" ca="1" si="8">IFERROR(1-(-E12)/E17, "")</f>
        <v>0.8899999999999999</v>
      </c>
      <c r="F18" s="39" t="str">
        <f t="shared" ca="1" si="8"/>
        <v/>
      </c>
      <c r="G18" s="39">
        <f t="shared" ca="1" si="8"/>
        <v>0.95700000000000007</v>
      </c>
      <c r="H18" s="39">
        <f t="shared" ref="H18" ca="1" si="9">1-(-H12)/H17</f>
        <v>1</v>
      </c>
      <c r="I18" s="39">
        <f ca="1">(Q9+Q10)/(Q8-O8-P8)</f>
        <v>0.74377083896066432</v>
      </c>
      <c r="J18" s="39">
        <f ca="1">I18</f>
        <v>0.74377083896066432</v>
      </c>
      <c r="K18" s="40">
        <f ca="1">1-(-K13)/K17</f>
        <v>0.91094160334637386</v>
      </c>
      <c r="L18" s="32"/>
      <c r="M18" s="42"/>
      <c r="N18" s="42"/>
      <c r="O18" s="41"/>
      <c r="P18" s="41"/>
      <c r="Q18" s="43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24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5365.4926034014288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5365.4926034014288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-4476.4926034014288</v>
      </c>
      <c r="Q2" s="17" cm="1">
        <f t="array" aca="1" ref="Q2" ca="1">INDIRECT("'data'!$D$" &amp; $A$1)</f>
        <v>889</v>
      </c>
      <c r="R2" s="17">
        <f ca="1">SUM(L2:P2)</f>
        <v>889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5372.4059701492552</v>
      </c>
      <c r="G3" s="14">
        <f ca="1">Q3-O3-P3-F3</f>
        <v>26.379029850743791</v>
      </c>
      <c r="H3" s="14"/>
      <c r="I3" s="14"/>
      <c r="J3" s="14"/>
      <c r="K3" s="13"/>
      <c r="L3" s="16">
        <f t="shared" ca="1" si="0"/>
        <v>5398.7849999999989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4.7249999999999996</v>
      </c>
      <c r="P3" s="13" cm="1">
        <f t="array" aca="1" ref="P3" ca="1">-INDIRECT("'data'!$I$" &amp; $A$1)*parameters!$B$13</f>
        <v>-71.819999999999993</v>
      </c>
      <c r="Q3" s="16" cm="1">
        <f t="array" aca="1" ref="Q3" ca="1">INDIRECT("'data'!$G$" &amp; $A$1)*parameters!$B$13</f>
        <v>5331.69</v>
      </c>
      <c r="R3" s="16">
        <f t="shared" ref="R3:R10" ca="1" si="2">SUM(L3:P3)</f>
        <v>5331.69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81.88000000000001</v>
      </c>
      <c r="H4" s="14"/>
      <c r="I4" s="14"/>
      <c r="J4" s="14"/>
      <c r="K4" s="13"/>
      <c r="L4" s="16">
        <f t="shared" ca="1" si="0"/>
        <v>81.88000000000001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-81.88000000000001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Q6/parameters!$B$5*24%</f>
        <v>1696.5492537313435</v>
      </c>
      <c r="G5" s="14">
        <f ca="1">Q7/parameters!$B$7-(G3+G4)</f>
        <v>579.89144036869197</v>
      </c>
      <c r="H5" s="14"/>
      <c r="I5" s="14"/>
      <c r="J5" s="14"/>
      <c r="K5" s="13"/>
      <c r="L5" s="16">
        <f t="shared" ca="1" si="0"/>
        <v>2276.4406941000352</v>
      </c>
      <c r="M5" s="16"/>
      <c r="N5" s="16"/>
      <c r="O5" s="11" cm="1">
        <f t="array" aca="1" ref="O5" ca="1">INDIRECT("'data'!$M$" &amp; $A$1)*parameters!$B$15</f>
        <v>1091.72</v>
      </c>
      <c r="P5" s="13" cm="1">
        <f t="array" aca="1" ref="P5" ca="1">-INDIRECT("'data'!$N$" &amp; $A$1)*parameters!$B$15</f>
        <v>-997.64</v>
      </c>
      <c r="Q5" s="16">
        <f ca="1">SUM(L5:P5)</f>
        <v>2370.5206941000356</v>
      </c>
      <c r="R5" s="16">
        <f t="shared" ca="1" si="2"/>
        <v>2370.5206941000356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6630.68</v>
      </c>
      <c r="I6" s="14"/>
      <c r="J6" s="14"/>
      <c r="K6" s="13"/>
      <c r="L6" s="16">
        <f t="shared" ca="1" si="0"/>
        <v>6630.68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6630.68</v>
      </c>
      <c r="R6" s="16">
        <f t="shared" ca="1" si="2"/>
        <v>6630.68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658.56</v>
      </c>
      <c r="I7" s="14"/>
      <c r="J7" s="14"/>
      <c r="K7" s="13"/>
      <c r="L7" s="16">
        <f t="shared" ca="1" si="0"/>
        <v>658.56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658.56</v>
      </c>
      <c r="R7" s="16">
        <f t="shared" ca="1" si="2"/>
        <v>658.56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1977.5846311631872</v>
      </c>
      <c r="J8" s="14">
        <f ca="1">Q10/J18</f>
        <v>5698.7553688368116</v>
      </c>
      <c r="K8" s="13"/>
      <c r="L8" s="16">
        <f t="shared" ca="1" si="0"/>
        <v>7676.3399999999983</v>
      </c>
      <c r="M8" s="16"/>
      <c r="N8" s="16">
        <f t="shared" ca="1" si="3"/>
        <v>0</v>
      </c>
      <c r="O8" s="11" cm="1">
        <f t="array" aca="1" ref="O8" ca="1">INDIRECT("'data'!$R$" &amp; $A$1)*parameters!$B$15</f>
        <v>203.84</v>
      </c>
      <c r="P8" s="13" cm="1">
        <f t="array" aca="1" ref="P8" ca="1">-INDIRECT("'data'!$S$" &amp; $A$1)*parameters!$B$15</f>
        <v>-590.93999999999994</v>
      </c>
      <c r="Q8" s="16">
        <f ca="1">SUM(Q6:Q7)</f>
        <v>7289.24</v>
      </c>
      <c r="R8" s="16">
        <f t="shared" ca="1" si="2"/>
        <v>7289.2399999999989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1553.3</v>
      </c>
      <c r="L9" s="16">
        <f t="shared" ca="1" si="0"/>
        <v>1553.3</v>
      </c>
      <c r="M9" s="16"/>
      <c r="N9" s="16">
        <f t="shared" ca="1" si="3"/>
        <v>0</v>
      </c>
      <c r="O9" s="11" cm="1">
        <f t="array" aca="1" ref="O9" ca="1">INDIRECT("'data'!$U$" &amp; $A$1)*parameters!$B$15</f>
        <v>1609.16</v>
      </c>
      <c r="P9" s="13" cm="1">
        <f t="array" aca="1" ref="P9" ca="1">-INDIRECT("'data'!$V$" &amp; $A$1)*parameters!$B$15</f>
        <v>-1285.76</v>
      </c>
      <c r="Q9" s="16" cm="1">
        <f t="array" aca="1" ref="Q9" ca="1">INDIRECT("'data'!$T$" &amp; $A$1)*parameters!$B$15</f>
        <v>1876.7</v>
      </c>
      <c r="R9" s="16">
        <f t="shared" ca="1" si="2"/>
        <v>1876.7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2668.9386913229009</v>
      </c>
      <c r="L10" s="16">
        <f t="shared" ca="1" si="0"/>
        <v>2668.9386913229009</v>
      </c>
      <c r="M10" s="16"/>
      <c r="N10" s="16">
        <f t="shared" ca="1" si="3"/>
        <v>0</v>
      </c>
      <c r="O10" s="11" cm="1">
        <f t="array" aca="1" ref="O10" ca="1">INDIRECT("'data'!$X$" &amp; $A$1)*parameters!$B$15</f>
        <v>4715.76</v>
      </c>
      <c r="P10" s="13" cm="1">
        <f t="array" aca="1" ref="P10" ca="1">-INDIRECT("'data'!$Y$" &amp; $A$1)*parameters!$B$15</f>
        <v>-1976.6599999999999</v>
      </c>
      <c r="Q10" s="16" cm="1">
        <f t="array" aca="1" ref="Q10" ca="1">INDIRECT("'data'!$W$" &amp; $A$1)*parameters!$B$15</f>
        <v>5408.0386913229013</v>
      </c>
      <c r="R10" s="16">
        <f t="shared" ca="1" si="2"/>
        <v>5408.0386913229013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4002.3492745376948</v>
      </c>
      <c r="N11" s="19"/>
      <c r="O11" s="21" cm="1">
        <f t="array" aca="1" ref="O11" ca="1">INDIRECT("'data'!$Z$" &amp; $A$1)*parameters!$B$15</f>
        <v>3685.7799999999997</v>
      </c>
      <c r="P11" s="27" cm="1">
        <f t="array" aca="1" ref="P11" ca="1">-INDIRECT("'data'!$AA$" &amp; $A$1)*parameters!$B$15</f>
        <v>-3932.74</v>
      </c>
      <c r="Q11" s="16">
        <f ca="1">K9*parameters!$B$10+K10*parameters!$B$11</f>
        <v>3755.3892745376947</v>
      </c>
      <c r="R11" s="16">
        <f t="shared" ref="R11:R17" ca="1" si="4">SUM(L11:P11)</f>
        <v>3755.3892745376943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-33.802603401429224</v>
      </c>
      <c r="D12" s="9">
        <f ca="1">-(D17-Q4)</f>
        <v>0</v>
      </c>
      <c r="E12" s="9">
        <f ca="1">-(E17-Q5)</f>
        <v>-292.98570376517273</v>
      </c>
      <c r="F12" s="9">
        <f ca="1">-(F17-Q6)</f>
        <v>-438.27522388059879</v>
      </c>
      <c r="G12" s="9">
        <f ca="1">-(G17-Q7)</f>
        <v>-29.590470219435815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-794.65400126663656</v>
      </c>
      <c r="M12" s="17"/>
      <c r="N12" s="17"/>
      <c r="O12" s="10"/>
      <c r="P12" s="12"/>
      <c r="Q12" s="9">
        <f t="shared" ref="Q12:Q17" ca="1" si="6">SUM(L12:P12)</f>
        <v>-794.65400126663656</v>
      </c>
      <c r="R12" s="17">
        <f t="shared" ca="1" si="4"/>
        <v>-794.65400126663656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-100.88463116318712</v>
      </c>
      <c r="J13" s="14">
        <f ca="1">-(J17-Q10)</f>
        <v>-290.71667751391033</v>
      </c>
      <c r="K13" s="13">
        <f ca="1">-(K17-Q11)</f>
        <v>-466.84941678520636</v>
      </c>
      <c r="L13" s="14">
        <f t="shared" ca="1" si="5"/>
        <v>-858.45072546230381</v>
      </c>
      <c r="M13" s="16">
        <f ca="1">-E15</f>
        <v>-1805.0556724029045</v>
      </c>
      <c r="N13" s="16"/>
      <c r="O13" s="11"/>
      <c r="P13" s="13"/>
      <c r="Q13" s="14">
        <f t="shared" ca="1" si="6"/>
        <v>-2663.5063978652083</v>
      </c>
      <c r="R13" s="16">
        <f t="shared" ca="1" si="4"/>
        <v>-2663.5063978652083</v>
      </c>
    </row>
    <row r="14" spans="1:20">
      <c r="A14" s="18" t="s">
        <v>78</v>
      </c>
      <c r="B14" s="11"/>
      <c r="C14" s="14"/>
      <c r="D14" s="14"/>
      <c r="E14" s="14">
        <f ca="1">-(I13+J13)-K13</f>
        <v>858.45072546230381</v>
      </c>
      <c r="F14" s="14"/>
      <c r="G14" s="14"/>
      <c r="H14" s="14"/>
      <c r="I14" s="14"/>
      <c r="J14" s="14"/>
      <c r="K14" s="13"/>
      <c r="L14" s="14">
        <f t="shared" ca="1" si="5"/>
        <v>858.45072546230381</v>
      </c>
      <c r="M14" s="16"/>
      <c r="N14" s="16"/>
      <c r="O14" s="11"/>
      <c r="P14" s="13"/>
      <c r="Q14" s="14">
        <f t="shared" ca="1" si="6"/>
        <v>858.45072546230381</v>
      </c>
      <c r="R14" s="16">
        <f t="shared" ca="1" si="4"/>
        <v>858.45072546230381</v>
      </c>
    </row>
    <row r="15" spans="1:20">
      <c r="A15" s="18" t="s">
        <v>79</v>
      </c>
      <c r="B15" s="11"/>
      <c r="C15" s="14"/>
      <c r="D15" s="14"/>
      <c r="E15" s="14">
        <f ca="1">E17-E14</f>
        <v>1805.0556724029045</v>
      </c>
      <c r="F15" s="14"/>
      <c r="G15" s="14"/>
      <c r="H15" s="14"/>
      <c r="I15" s="14"/>
      <c r="J15" s="14"/>
      <c r="K15" s="13"/>
      <c r="L15" s="14">
        <f t="shared" ca="1" si="5"/>
        <v>1805.0556724029045</v>
      </c>
      <c r="M15" s="16"/>
      <c r="N15" s="16"/>
      <c r="O15" s="11"/>
      <c r="P15" s="13"/>
      <c r="Q15" s="14">
        <f t="shared" ca="1" si="6"/>
        <v>1805.0556724029045</v>
      </c>
      <c r="R15" s="16">
        <f t="shared" ca="1" si="4"/>
        <v>1805.0556724029045</v>
      </c>
    </row>
    <row r="16" spans="1:20">
      <c r="A16" s="30" t="s">
        <v>89</v>
      </c>
      <c r="B16" s="21">
        <f ca="1">Q2</f>
        <v>889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889</v>
      </c>
      <c r="M16" s="19"/>
      <c r="N16" s="19"/>
      <c r="O16" s="21"/>
      <c r="P16" s="27"/>
      <c r="Q16" s="22">
        <f t="shared" ca="1" si="6"/>
        <v>889</v>
      </c>
      <c r="R16" s="19">
        <f t="shared" ca="1" si="4"/>
        <v>889</v>
      </c>
    </row>
    <row r="17" spans="1:18">
      <c r="A17" s="29" t="s">
        <v>88</v>
      </c>
      <c r="B17" s="9">
        <f ca="1">B16</f>
        <v>889</v>
      </c>
      <c r="C17" s="9">
        <f ca="1">SUM(C$2:C$11)</f>
        <v>5365.4926034014288</v>
      </c>
      <c r="D17" s="9">
        <f ca="1">SUM(D$2:D$11)</f>
        <v>0</v>
      </c>
      <c r="E17" s="9">
        <f ca="1">$Q$5/parameters!$B$4</f>
        <v>2663.5063978652083</v>
      </c>
      <c r="F17" s="9">
        <f t="shared" ref="F17:K17" ca="1" si="7">SUM(F$2:F$11)</f>
        <v>7068.9552238805991</v>
      </c>
      <c r="G17" s="9">
        <f t="shared" ca="1" si="7"/>
        <v>688.15047021943576</v>
      </c>
      <c r="H17" s="9">
        <f t="shared" ca="1" si="7"/>
        <v>7289.24</v>
      </c>
      <c r="I17" s="9">
        <f t="shared" ca="1" si="7"/>
        <v>1977.5846311631872</v>
      </c>
      <c r="J17" s="9">
        <f t="shared" ca="1" si="7"/>
        <v>5698.7553688368116</v>
      </c>
      <c r="K17" s="9">
        <f t="shared" ca="1" si="7"/>
        <v>4222.2386913229011</v>
      </c>
      <c r="L17" s="17">
        <f t="shared" ca="1" si="5"/>
        <v>35862.923386689567</v>
      </c>
      <c r="M17" s="17"/>
      <c r="N17" s="17"/>
      <c r="O17" s="9"/>
      <c r="P17" s="14"/>
      <c r="Q17" s="11">
        <f t="shared" ca="1" si="6"/>
        <v>35862.923386689567</v>
      </c>
      <c r="R17" s="17">
        <f t="shared" ca="1" si="4"/>
        <v>35862.923386689567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0.99369999999999992</v>
      </c>
      <c r="D18" s="39" t="str">
        <f ca="1">IFERROR(1-(-D12)/D17, "")</f>
        <v/>
      </c>
      <c r="E18" s="39">
        <f t="shared" ref="E18:G18" ca="1" si="8">IFERROR(1-(-E12)/E17, "")</f>
        <v>0.89000000000000012</v>
      </c>
      <c r="F18" s="39">
        <f t="shared" ca="1" si="8"/>
        <v>0.93799999999999972</v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0.94898593487559202</v>
      </c>
      <c r="J18" s="39">
        <f ca="1">I18</f>
        <v>0.94898593487559202</v>
      </c>
      <c r="K18" s="40">
        <f ca="1">1-(-K13)/K17</f>
        <v>0.88943083257120781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25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4630.3763711381707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4630.3763711381707</v>
      </c>
      <c r="M2" s="17"/>
      <c r="N2" s="17">
        <f ca="1">Q2-(L2+O2+P2)</f>
        <v>0</v>
      </c>
      <c r="O2" s="11" cm="1">
        <f t="array" aca="1" ref="O2" ca="1">INDIRECT("'data'!$F$" &amp; $A$1)</f>
        <v>3.25</v>
      </c>
      <c r="P2" s="13">
        <f ca="1">IF(-(L2-Q2+O2)&lt;0, -(L2-Q2+O2), 0)</f>
        <v>-4633.6263711381707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4454.9253731343288</v>
      </c>
      <c r="G3" s="14">
        <f ca="1">Q3-O3-P3-F3</f>
        <v>171.79462686567058</v>
      </c>
      <c r="H3" s="14"/>
      <c r="I3" s="14"/>
      <c r="J3" s="14"/>
      <c r="K3" s="13"/>
      <c r="L3" s="16">
        <f t="shared" ca="1" si="0"/>
        <v>4626.7199999999993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164.42999999999998</v>
      </c>
      <c r="P3" s="13" cm="1">
        <f t="array" aca="1" ref="P3" ca="1">-INDIRECT("'data'!$I$" &amp; $A$1)*parameters!$B$13</f>
        <v>-189.94499999999999</v>
      </c>
      <c r="Q3" s="16" cm="1">
        <f t="array" aca="1" ref="Q3" ca="1">INDIRECT("'data'!$G$" &amp; $A$1)*parameters!$B$13</f>
        <v>4601.2049999999999</v>
      </c>
      <c r="R3" s="16">
        <f t="shared" ref="R3:R10" ca="1" si="2">SUM(L3:P3)</f>
        <v>4601.2049999999999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39.56</v>
      </c>
      <c r="H4" s="14"/>
      <c r="I4" s="14"/>
      <c r="J4" s="14"/>
      <c r="K4" s="13"/>
      <c r="L4" s="16">
        <f t="shared" ca="1" si="0"/>
        <v>39.56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-39.56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1113.7313432835822</v>
      </c>
      <c r="G5" s="14">
        <f ca="1">Q7/parameters!$B$7-(G3+G4)</f>
        <v>2202.2921860914876</v>
      </c>
      <c r="H5" s="14"/>
      <c r="I5" s="14"/>
      <c r="J5" s="14"/>
      <c r="K5" s="13"/>
      <c r="L5" s="16">
        <f t="shared" ca="1" si="0"/>
        <v>3316.0235293750698</v>
      </c>
      <c r="M5" s="16"/>
      <c r="N5" s="16"/>
      <c r="O5" s="11" cm="1">
        <f t="array" aca="1" ref="O5" ca="1">INDIRECT("'data'!$M$" &amp; $A$1)*parameters!$B$15</f>
        <v>3469.2</v>
      </c>
      <c r="P5" s="13" cm="1">
        <f t="array" aca="1" ref="P5" ca="1">-INDIRECT("'data'!$N$" &amp; $A$1)*parameters!$B$15</f>
        <v>-4002.3199999999997</v>
      </c>
      <c r="Q5" s="16">
        <f ca="1">SUM(L5:P5)</f>
        <v>2782.9035293750694</v>
      </c>
      <c r="R5" s="16">
        <f t="shared" ca="1" si="2"/>
        <v>2782.9035293750694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5223.3999999999996</v>
      </c>
      <c r="I6" s="14"/>
      <c r="J6" s="14"/>
      <c r="K6" s="13"/>
      <c r="L6" s="16">
        <f t="shared" ca="1" si="0"/>
        <v>5223.3999999999996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5223.3999999999996</v>
      </c>
      <c r="R6" s="16">
        <f t="shared" ca="1" si="2"/>
        <v>5223.3999999999996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2309.86</v>
      </c>
      <c r="I7" s="14"/>
      <c r="J7" s="14"/>
      <c r="K7" s="13"/>
      <c r="L7" s="16">
        <f t="shared" ca="1" si="0"/>
        <v>2309.86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2309.86</v>
      </c>
      <c r="R7" s="16">
        <f t="shared" ca="1" si="2"/>
        <v>2309.86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625.70047607138645</v>
      </c>
      <c r="J8" s="14">
        <f ca="1">Q10/J18</f>
        <v>8331.4995239286145</v>
      </c>
      <c r="K8" s="13"/>
      <c r="L8" s="16">
        <f t="shared" ca="1" si="0"/>
        <v>8957.2000000000007</v>
      </c>
      <c r="M8" s="16"/>
      <c r="N8" s="16">
        <f t="shared" ca="1" si="3"/>
        <v>0</v>
      </c>
      <c r="O8" s="11" cm="1">
        <f t="array" aca="1" ref="O8" ca="1">INDIRECT("'data'!$R$" &amp; $A$1)*parameters!$B$15</f>
        <v>456.68</v>
      </c>
      <c r="P8" s="13" cm="1">
        <f t="array" aca="1" ref="P8" ca="1">-INDIRECT("'data'!$S$" &amp; $A$1)*parameters!$B$15</f>
        <v>-1880.62</v>
      </c>
      <c r="Q8" s="16">
        <f ca="1">SUM(Q6:Q7)</f>
        <v>7533.26</v>
      </c>
      <c r="R8" s="16">
        <f t="shared" ca="1" si="2"/>
        <v>7533.2600000000011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1096.6199999999999</v>
      </c>
      <c r="L9" s="16">
        <f t="shared" ca="1" si="0"/>
        <v>1096.6199999999999</v>
      </c>
      <c r="M9" s="16"/>
      <c r="N9" s="16">
        <f t="shared" ca="1" si="3"/>
        <v>0</v>
      </c>
      <c r="O9" s="11" cm="1">
        <f t="array" aca="1" ref="O9" ca="1">INDIRECT("'data'!$U$" &amp; $A$1)*parameters!$B$15</f>
        <v>1239.7</v>
      </c>
      <c r="P9" s="13" cm="1">
        <f t="array" aca="1" ref="P9" ca="1">-INDIRECT("'data'!$V$" &amp; $A$1)*parameters!$B$15</f>
        <v>-1754.2</v>
      </c>
      <c r="Q9" s="16" cm="1">
        <f t="array" aca="1" ref="Q9" ca="1">INDIRECT("'data'!$T$" &amp; $A$1)*parameters!$B$15</f>
        <v>582.12</v>
      </c>
      <c r="R9" s="16">
        <f t="shared" ca="1" si="2"/>
        <v>582.11999999999966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1971.1647510668554</v>
      </c>
      <c r="L10" s="16">
        <f t="shared" ca="1" si="0"/>
        <v>1971.1647510668554</v>
      </c>
      <c r="M10" s="16"/>
      <c r="N10" s="16">
        <f t="shared" ca="1" si="3"/>
        <v>0</v>
      </c>
      <c r="O10" s="11" cm="1">
        <f t="array" aca="1" ref="O10" ca="1">INDIRECT("'data'!$X$" &amp; $A$1)*parameters!$B$15</f>
        <v>14315.84</v>
      </c>
      <c r="P10" s="13" cm="1">
        <f t="array" aca="1" ref="P10" ca="1">-INDIRECT("'data'!$Y$" &amp; $A$1)*parameters!$B$15</f>
        <v>-8535.7999999999993</v>
      </c>
      <c r="Q10" s="16" cm="1">
        <f t="array" aca="1" ref="Q10" ca="1">INDIRECT("'data'!$W$" &amp; $A$1)*parameters!$B$15</f>
        <v>7751.2047510668563</v>
      </c>
      <c r="R10" s="16">
        <f t="shared" ca="1" si="2"/>
        <v>7751.2047510668563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3112.1444859174953</v>
      </c>
      <c r="N11" s="19"/>
      <c r="O11" s="21" cm="1">
        <f t="array" aca="1" ref="O11" ca="1">INDIRECT("'data'!$Z$" &amp; $A$1)*parameters!$B$15</f>
        <v>7491.12</v>
      </c>
      <c r="P11" s="27" cm="1">
        <f t="array" aca="1" ref="P11" ca="1">-INDIRECT("'data'!$AA$" &amp; $A$1)*parameters!$B$15</f>
        <v>-7877.24</v>
      </c>
      <c r="Q11" s="16">
        <f ca="1">K9*parameters!$B$10+K10*parameters!$B$11</f>
        <v>2726.0244859174954</v>
      </c>
      <c r="R11" s="16">
        <f t="shared" ref="R11:R17" ca="1" si="4">SUM(L11:P11)</f>
        <v>2726.0244859174945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-29.171371138170798</v>
      </c>
      <c r="D12" s="9">
        <f ca="1">-(D17-Q4)</f>
        <v>0</v>
      </c>
      <c r="E12" s="9">
        <f ca="1">-(E17-Q5)</f>
        <v>-343.95436879916588</v>
      </c>
      <c r="F12" s="9">
        <f ca="1">-(F17-Q6)</f>
        <v>-345.25671641791087</v>
      </c>
      <c r="G12" s="9">
        <f ca="1">-(G17-Q7)</f>
        <v>-103.78681295715796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-822.1692693124055</v>
      </c>
      <c r="M12" s="17"/>
      <c r="N12" s="17"/>
      <c r="O12" s="10"/>
      <c r="P12" s="12"/>
      <c r="Q12" s="9">
        <f t="shared" ref="Q12:Q17" ca="1" si="6">SUM(L12:P12)</f>
        <v>-822.1692693124055</v>
      </c>
      <c r="R12" s="17">
        <f t="shared" ca="1" si="4"/>
        <v>-822.1692693124055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-43.580476071386443</v>
      </c>
      <c r="J13" s="14">
        <f ca="1">-(J17-Q10)</f>
        <v>-580.29477286175825</v>
      </c>
      <c r="K13" s="13">
        <f ca="1">-(K17-Q11)</f>
        <v>-341.76026514935984</v>
      </c>
      <c r="L13" s="14">
        <f t="shared" ca="1" si="5"/>
        <v>-965.63551408250453</v>
      </c>
      <c r="M13" s="16">
        <f ca="1">-E15</f>
        <v>-2161.2223840917309</v>
      </c>
      <c r="N13" s="16"/>
      <c r="O13" s="11"/>
      <c r="P13" s="13"/>
      <c r="Q13" s="14">
        <f t="shared" ca="1" si="6"/>
        <v>-3126.8578981742353</v>
      </c>
      <c r="R13" s="16">
        <f t="shared" ca="1" si="4"/>
        <v>-3126.8578981742353</v>
      </c>
    </row>
    <row r="14" spans="1:20">
      <c r="A14" s="18" t="s">
        <v>78</v>
      </c>
      <c r="B14" s="11"/>
      <c r="C14" s="14"/>
      <c r="D14" s="14"/>
      <c r="E14" s="14">
        <f ca="1">-(I13+J13)-K13</f>
        <v>965.63551408250453</v>
      </c>
      <c r="F14" s="14"/>
      <c r="G14" s="14"/>
      <c r="H14" s="14"/>
      <c r="I14" s="14"/>
      <c r="J14" s="14"/>
      <c r="K14" s="13"/>
      <c r="L14" s="14">
        <f t="shared" ca="1" si="5"/>
        <v>965.63551408250453</v>
      </c>
      <c r="M14" s="16"/>
      <c r="N14" s="16"/>
      <c r="O14" s="11"/>
      <c r="P14" s="13"/>
      <c r="Q14" s="14">
        <f t="shared" ca="1" si="6"/>
        <v>965.63551408250453</v>
      </c>
      <c r="R14" s="16">
        <f t="shared" ca="1" si="4"/>
        <v>965.63551408250453</v>
      </c>
    </row>
    <row r="15" spans="1:20">
      <c r="A15" s="18" t="s">
        <v>79</v>
      </c>
      <c r="B15" s="11"/>
      <c r="C15" s="14"/>
      <c r="D15" s="14"/>
      <c r="E15" s="14">
        <f ca="1">E17-E14</f>
        <v>2161.2223840917309</v>
      </c>
      <c r="F15" s="14"/>
      <c r="G15" s="14"/>
      <c r="H15" s="14"/>
      <c r="I15" s="14"/>
      <c r="J15" s="14"/>
      <c r="K15" s="13"/>
      <c r="L15" s="14">
        <f t="shared" ca="1" si="5"/>
        <v>2161.2223840917309</v>
      </c>
      <c r="M15" s="16"/>
      <c r="N15" s="16"/>
      <c r="O15" s="11"/>
      <c r="P15" s="13"/>
      <c r="Q15" s="14">
        <f t="shared" ca="1" si="6"/>
        <v>2161.2223840917309</v>
      </c>
      <c r="R15" s="16">
        <f t="shared" ca="1" si="4"/>
        <v>2161.2223840917309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4630.3763711381707</v>
      </c>
      <c r="D17" s="9">
        <f ca="1">SUM(D$2:D$11)</f>
        <v>0</v>
      </c>
      <c r="E17" s="9">
        <f ca="1">$Q$5/parameters!$B$4</f>
        <v>3126.8578981742353</v>
      </c>
      <c r="F17" s="9">
        <f t="shared" ref="F17:K17" ca="1" si="7">SUM(F$2:F$11)</f>
        <v>5568.6567164179105</v>
      </c>
      <c r="G17" s="9">
        <f t="shared" ca="1" si="7"/>
        <v>2413.6468129571581</v>
      </c>
      <c r="H17" s="9">
        <f t="shared" ca="1" si="7"/>
        <v>7533.26</v>
      </c>
      <c r="I17" s="9">
        <f t="shared" ca="1" si="7"/>
        <v>625.70047607138645</v>
      </c>
      <c r="J17" s="9">
        <f t="shared" ca="1" si="7"/>
        <v>8331.4995239286145</v>
      </c>
      <c r="K17" s="9">
        <f t="shared" ca="1" si="7"/>
        <v>3067.7847510668553</v>
      </c>
      <c r="L17" s="17">
        <f t="shared" ca="1" si="5"/>
        <v>35297.782549754331</v>
      </c>
      <c r="M17" s="17"/>
      <c r="N17" s="17"/>
      <c r="O17" s="9"/>
      <c r="P17" s="14"/>
      <c r="Q17" s="11">
        <f t="shared" ca="1" si="6"/>
        <v>35297.782549754331</v>
      </c>
      <c r="R17" s="17">
        <f t="shared" ca="1" si="4"/>
        <v>35297.782549754331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0.99369999999999992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0.93034930012357164</v>
      </c>
      <c r="J18" s="39">
        <f ca="1">I18</f>
        <v>0.93034930012357164</v>
      </c>
      <c r="K18" s="40">
        <f ca="1">1-(-K13)/K17</f>
        <v>0.88859705198335415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26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5840.9882258226826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5840.9882258226826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-5840.9882258226826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5399.9462686567167</v>
      </c>
      <c r="G3" s="14">
        <f ca="1">Q3-O3-P3-F3</f>
        <v>435.42873134328329</v>
      </c>
      <c r="H3" s="14"/>
      <c r="I3" s="14"/>
      <c r="J3" s="14"/>
      <c r="K3" s="13"/>
      <c r="L3" s="16">
        <f t="shared" ca="1" si="0"/>
        <v>5835.375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-31.184999999999999</v>
      </c>
      <c r="Q3" s="16" cm="1">
        <f t="array" aca="1" ref="Q3" ca="1">INDIRECT("'data'!$G$" &amp; $A$1)*parameters!$B$13</f>
        <v>5804.19</v>
      </c>
      <c r="R3" s="16">
        <f t="shared" ref="R3:R10" ca="1" si="2">SUM(L3:P3)</f>
        <v>5804.19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14.72</v>
      </c>
      <c r="H4" s="14"/>
      <c r="I4" s="14"/>
      <c r="J4" s="14"/>
      <c r="K4" s="13"/>
      <c r="L4" s="16">
        <f t="shared" ca="1" si="0"/>
        <v>14.72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-14.72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Q6/parameters!$B$5*16%</f>
        <v>1028.5611940298509</v>
      </c>
      <c r="G5" s="14">
        <f ca="1">Q7/parameters!$B$7-(G3+G4)</f>
        <v>1067.4688235156509</v>
      </c>
      <c r="H5" s="14"/>
      <c r="I5" s="14"/>
      <c r="J5" s="14"/>
      <c r="K5" s="13"/>
      <c r="L5" s="16">
        <f t="shared" ca="1" si="0"/>
        <v>2096.0300175455018</v>
      </c>
      <c r="M5" s="16"/>
      <c r="N5" s="16"/>
      <c r="O5" s="11" cm="1">
        <f t="array" aca="1" ref="O5" ca="1">INDIRECT("'data'!$M$" &amp; $A$1)*parameters!$B$15</f>
        <v>7967.4</v>
      </c>
      <c r="P5" s="13" cm="1">
        <f t="array" aca="1" ref="P5" ca="1">-INDIRECT("'data'!$N$" &amp; $A$1)*parameters!$B$15</f>
        <v>-260.68</v>
      </c>
      <c r="Q5" s="16">
        <f ca="1">SUM(L5:P5)</f>
        <v>9802.7500175455007</v>
      </c>
      <c r="R5" s="16">
        <f t="shared" ca="1" si="2"/>
        <v>9802.7500175455007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6029.94</v>
      </c>
      <c r="I6" s="14"/>
      <c r="J6" s="14"/>
      <c r="K6" s="13"/>
      <c r="L6" s="16">
        <f t="shared" ca="1" si="0"/>
        <v>6029.94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6029.94</v>
      </c>
      <c r="R6" s="16">
        <f t="shared" ca="1" si="2"/>
        <v>6029.94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1452.36</v>
      </c>
      <c r="I7" s="14"/>
      <c r="J7" s="14"/>
      <c r="K7" s="13"/>
      <c r="L7" s="16">
        <f t="shared" ca="1" si="0"/>
        <v>1452.36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1452.36</v>
      </c>
      <c r="R7" s="16">
        <f t="shared" ca="1" si="2"/>
        <v>1452.36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3163.5180268892354</v>
      </c>
      <c r="J8" s="14">
        <f ca="1">Q10/J18</f>
        <v>3916.9819731107632</v>
      </c>
      <c r="K8" s="13"/>
      <c r="L8" s="16">
        <f t="shared" ca="1" si="0"/>
        <v>7080.4999999999982</v>
      </c>
      <c r="M8" s="16"/>
      <c r="N8" s="16">
        <f t="shared" ca="1" si="3"/>
        <v>0</v>
      </c>
      <c r="O8" s="11" cm="1">
        <f t="array" aca="1" ref="O8" ca="1">INDIRECT("'data'!$R$" &amp; $A$1)*parameters!$B$15</f>
        <v>825.16</v>
      </c>
      <c r="P8" s="13" cm="1">
        <f t="array" aca="1" ref="P8" ca="1">-INDIRECT("'data'!$S$" &amp; $A$1)*parameters!$B$15</f>
        <v>-423.36</v>
      </c>
      <c r="Q8" s="16">
        <f ca="1">SUM(Q6:Q7)</f>
        <v>7482.2999999999993</v>
      </c>
      <c r="R8" s="16">
        <f t="shared" ca="1" si="2"/>
        <v>7482.2999999999984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3318.2799999999997</v>
      </c>
      <c r="L9" s="16">
        <f t="shared" ca="1" si="0"/>
        <v>3318.2799999999997</v>
      </c>
      <c r="M9" s="16"/>
      <c r="N9" s="16">
        <f t="shared" ca="1" si="3"/>
        <v>0</v>
      </c>
      <c r="O9" s="11" cm="1">
        <f t="array" aca="1" ref="O9" ca="1">INDIRECT("'data'!$U$" &amp; $A$1)*parameters!$B$15</f>
        <v>1573.8799999999999</v>
      </c>
      <c r="P9" s="13" cm="1">
        <f t="array" aca="1" ref="P9" ca="1">-INDIRECT("'data'!$V$" &amp; $A$1)*parameters!$B$15</f>
        <v>-2013.8999999999999</v>
      </c>
      <c r="Q9" s="16" cm="1">
        <f t="array" aca="1" ref="Q9" ca="1">INDIRECT("'data'!$T$" &amp; $A$1)*parameters!$B$15</f>
        <v>2878.2599999999998</v>
      </c>
      <c r="R9" s="16">
        <f t="shared" ca="1" si="2"/>
        <v>2878.26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6084.3432432432428</v>
      </c>
      <c r="L10" s="16">
        <f t="shared" ca="1" si="0"/>
        <v>6084.3432432432428</v>
      </c>
      <c r="M10" s="16"/>
      <c r="N10" s="16">
        <f t="shared" ca="1" si="3"/>
        <v>0</v>
      </c>
      <c r="O10" s="11" cm="1">
        <f t="array" aca="1" ref="O10" ca="1">INDIRECT("'data'!$X$" &amp; $A$1)*parameters!$B$15</f>
        <v>1481.76</v>
      </c>
      <c r="P10" s="13" cm="1">
        <f t="array" aca="1" ref="P10" ca="1">-INDIRECT("'data'!$Y$" &amp; $A$1)*parameters!$B$15</f>
        <v>-4002.3199999999997</v>
      </c>
      <c r="Q10" s="16" cm="1">
        <f t="array" aca="1" ref="Q10" ca="1">INDIRECT("'data'!$W$" &amp; $A$1)*parameters!$B$15</f>
        <v>3563.7832432432429</v>
      </c>
      <c r="R10" s="16">
        <f t="shared" ca="1" si="2"/>
        <v>3563.7832432432433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14412.038389189187</v>
      </c>
      <c r="N11" s="19"/>
      <c r="O11" s="21" cm="1">
        <f t="array" aca="1" ref="O11" ca="1">INDIRECT("'data'!$Z$" &amp; $A$1)*parameters!$B$15</f>
        <v>5863.34</v>
      </c>
      <c r="P11" s="27" cm="1">
        <f t="array" aca="1" ref="P11" ca="1">-INDIRECT("'data'!$AA$" &amp; $A$1)*parameters!$B$15</f>
        <v>-11923.66</v>
      </c>
      <c r="Q11" s="16">
        <f ca="1">K9*parameters!$B$10+K10*parameters!$B$11</f>
        <v>8351.7183891891873</v>
      </c>
      <c r="R11" s="16">
        <f t="shared" ref="R11:R17" ca="1" si="4">SUM(L11:P11)</f>
        <v>8351.7183891891873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-36.79822582268298</v>
      </c>
      <c r="D12" s="9">
        <f ca="1">-(D17-Q4)</f>
        <v>0</v>
      </c>
      <c r="E12" s="9">
        <f ca="1">-(E17-Q5)</f>
        <v>-1211.5758448651741</v>
      </c>
      <c r="F12" s="9">
        <f ca="1">-(F17-Q6)</f>
        <v>-398.56746268656843</v>
      </c>
      <c r="G12" s="9">
        <f ca="1">-(G17-Q7)</f>
        <v>-65.257554858934327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-1712.1990882333598</v>
      </c>
      <c r="M12" s="17"/>
      <c r="N12" s="17"/>
      <c r="O12" s="10"/>
      <c r="P12" s="12"/>
      <c r="Q12" s="9">
        <f t="shared" ref="Q12:Q17" ca="1" si="6">SUM(L12:P12)</f>
        <v>-1712.1990882333598</v>
      </c>
      <c r="R12" s="17">
        <f t="shared" ca="1" si="4"/>
        <v>-1712.1990882333598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-285.25802688923568</v>
      </c>
      <c r="J13" s="14">
        <f ca="1">-(J17-Q10)</f>
        <v>-353.19872986752034</v>
      </c>
      <c r="K13" s="13">
        <f ca="1">-(K17-Q11)</f>
        <v>-1050.9048540540552</v>
      </c>
      <c r="L13" s="14">
        <f t="shared" ca="1" si="5"/>
        <v>-1689.3616108108113</v>
      </c>
      <c r="M13" s="16">
        <f ca="1">-E15</f>
        <v>-9324.9642515998639</v>
      </c>
      <c r="N13" s="16"/>
      <c r="O13" s="11"/>
      <c r="P13" s="13"/>
      <c r="Q13" s="14">
        <f t="shared" ca="1" si="6"/>
        <v>-11014.325862410675</v>
      </c>
      <c r="R13" s="16">
        <f t="shared" ca="1" si="4"/>
        <v>-11014.325862410675</v>
      </c>
    </row>
    <row r="14" spans="1:20">
      <c r="A14" s="18" t="s">
        <v>78</v>
      </c>
      <c r="B14" s="11"/>
      <c r="C14" s="14"/>
      <c r="D14" s="14"/>
      <c r="E14" s="14">
        <f ca="1">-(I13+J13)-K13</f>
        <v>1689.3616108108113</v>
      </c>
      <c r="F14" s="14"/>
      <c r="G14" s="14"/>
      <c r="H14" s="14"/>
      <c r="I14" s="14"/>
      <c r="J14" s="14"/>
      <c r="K14" s="13"/>
      <c r="L14" s="14">
        <f t="shared" ca="1" si="5"/>
        <v>1689.3616108108113</v>
      </c>
      <c r="M14" s="16"/>
      <c r="N14" s="16"/>
      <c r="O14" s="11"/>
      <c r="P14" s="13"/>
      <c r="Q14" s="14">
        <f t="shared" ca="1" si="6"/>
        <v>1689.3616108108113</v>
      </c>
      <c r="R14" s="16">
        <f t="shared" ca="1" si="4"/>
        <v>1689.3616108108113</v>
      </c>
    </row>
    <row r="15" spans="1:20">
      <c r="A15" s="18" t="s">
        <v>79</v>
      </c>
      <c r="B15" s="11"/>
      <c r="C15" s="14"/>
      <c r="D15" s="14"/>
      <c r="E15" s="14">
        <f ca="1">E17-E14</f>
        <v>9324.9642515998639</v>
      </c>
      <c r="F15" s="14"/>
      <c r="G15" s="14"/>
      <c r="H15" s="14"/>
      <c r="I15" s="14"/>
      <c r="J15" s="14"/>
      <c r="K15" s="13"/>
      <c r="L15" s="14">
        <f t="shared" ca="1" si="5"/>
        <v>9324.9642515998639</v>
      </c>
      <c r="M15" s="16"/>
      <c r="N15" s="16"/>
      <c r="O15" s="11"/>
      <c r="P15" s="13"/>
      <c r="Q15" s="14">
        <f t="shared" ca="1" si="6"/>
        <v>9324.9642515998639</v>
      </c>
      <c r="R15" s="16">
        <f t="shared" ca="1" si="4"/>
        <v>9324.9642515998639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5840.9882258226826</v>
      </c>
      <c r="D17" s="9">
        <f ca="1">SUM(D$2:D$11)</f>
        <v>0</v>
      </c>
      <c r="E17" s="9">
        <f ca="1">$Q$5/parameters!$B$4</f>
        <v>11014.325862410675</v>
      </c>
      <c r="F17" s="9">
        <f t="shared" ref="F17:K17" ca="1" si="7">SUM(F$2:F$11)</f>
        <v>6428.507462686568</v>
      </c>
      <c r="G17" s="9">
        <f t="shared" ca="1" si="7"/>
        <v>1517.6175548589342</v>
      </c>
      <c r="H17" s="9">
        <f t="shared" ca="1" si="7"/>
        <v>7482.2999999999993</v>
      </c>
      <c r="I17" s="9">
        <f t="shared" ca="1" si="7"/>
        <v>3163.5180268892354</v>
      </c>
      <c r="J17" s="9">
        <f t="shared" ca="1" si="7"/>
        <v>3916.9819731107632</v>
      </c>
      <c r="K17" s="9">
        <f t="shared" ca="1" si="7"/>
        <v>9402.6232432432425</v>
      </c>
      <c r="L17" s="17">
        <f t="shared" ca="1" si="5"/>
        <v>48766.8623490221</v>
      </c>
      <c r="M17" s="17"/>
      <c r="N17" s="17"/>
      <c r="O17" s="9"/>
      <c r="P17" s="14"/>
      <c r="Q17" s="11">
        <f t="shared" ca="1" si="6"/>
        <v>48766.8623490221</v>
      </c>
      <c r="R17" s="17">
        <f t="shared" ca="1" si="4"/>
        <v>48766.8623490221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0.93799999999999983</v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0.90982886000187047</v>
      </c>
      <c r="J18" s="39">
        <f ca="1">I18</f>
        <v>0.90982886000187047</v>
      </c>
      <c r="K18" s="40">
        <f ca="1">1-(-K13)/K17</f>
        <v>0.88823280196734045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sheetPr>
    <tabColor theme="2" tint="-9.9978637043366805E-2"/>
  </sheetPr>
  <dimension ref="A1:S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27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</row>
    <row r="2" spans="1:19">
      <c r="A2" s="29" t="s">
        <v>63</v>
      </c>
      <c r="B2" s="10"/>
      <c r="C2" s="9">
        <f ca="1">Q3/parameters!$B$2</f>
        <v>5334.5882245238708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5334.5882245238708</v>
      </c>
      <c r="M2" s="17"/>
      <c r="N2" s="17">
        <f ca="1">Q2-(L2+O2+P2)</f>
        <v>0</v>
      </c>
      <c r="O2" s="11" cm="1">
        <f t="array" aca="1" ref="O2" ca="1">INDIRECT("'data'!$F$" &amp; $A$1)</f>
        <v>12138.75</v>
      </c>
      <c r="P2" s="13">
        <f ca="1">IF(-(L2-Q2+O2)&lt;0, -(L2-Q2+O2), 0)</f>
        <v>-17473.338224523872</v>
      </c>
      <c r="Q2" s="17" cm="1">
        <f t="array" aca="1" ref="Q2" ca="1">INDIRECT("'data'!$D$" &amp; $A$1)</f>
        <v>0</v>
      </c>
      <c r="R2" s="17">
        <f ca="1">SUM(L2:P2)</f>
        <v>0</v>
      </c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5489.7552238805965</v>
      </c>
      <c r="G3" s="14">
        <f ca="1">Q3-O3-P3-F3</f>
        <v>4.0050948287735082</v>
      </c>
      <c r="H3" s="14"/>
      <c r="I3" s="14"/>
      <c r="J3" s="14"/>
      <c r="K3" s="13"/>
      <c r="L3" s="16">
        <f t="shared" ca="1" si="0"/>
        <v>5493.76031870937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256.09499999999997</v>
      </c>
      <c r="P3" s="13" cm="1">
        <f t="array" aca="1" ref="P3" ca="1">-INDIRECT("'data'!$I$" &amp; $A$1)*parameters!$B$13</f>
        <v>-448.875</v>
      </c>
      <c r="Q3" s="16" cm="1">
        <f t="array" aca="1" ref="Q3" ca="1">INDIRECT("'data'!$G$" &amp; $A$1)*parameters!$B$13</f>
        <v>5300.9803187093703</v>
      </c>
      <c r="R3" s="16">
        <f t="shared" ref="R3:R10" ca="1" si="2">SUM(L3:P3)</f>
        <v>5300.9803187093703</v>
      </c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13.8</v>
      </c>
      <c r="H4" s="14"/>
      <c r="I4" s="14"/>
      <c r="J4" s="14"/>
      <c r="K4" s="13"/>
      <c r="L4" s="16">
        <f t="shared" ca="1" si="0"/>
        <v>13.8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-13.8</v>
      </c>
      <c r="Q4" s="16" cm="1">
        <f t="array" aca="1" ref="Q4" ca="1">INDIRECT("'data'!$J$" &amp; $A$1)*parameters!$B$14</f>
        <v>0</v>
      </c>
      <c r="R4" s="16">
        <f t="shared" ca="1" si="2"/>
        <v>0</v>
      </c>
    </row>
    <row r="5" spans="1:19" ht="17">
      <c r="A5" s="15" t="s">
        <v>108</v>
      </c>
      <c r="B5" s="11"/>
      <c r="C5" s="14"/>
      <c r="D5" s="14"/>
      <c r="E5" s="14"/>
      <c r="F5" s="14">
        <f ca="1">Q6/parameters!$B$5*23%</f>
        <v>1639.7970149253731</v>
      </c>
      <c r="G5" s="14">
        <f ca="1">Q7/parameters!$B$7-(G3+G4)</f>
        <v>77.430014889094835</v>
      </c>
      <c r="H5" s="14"/>
      <c r="I5" s="14"/>
      <c r="J5" s="14"/>
      <c r="K5" s="13"/>
      <c r="L5" s="16">
        <f t="shared" ca="1" si="0"/>
        <v>1717.2270298144679</v>
      </c>
      <c r="M5" s="16"/>
      <c r="N5" s="16"/>
      <c r="O5" s="11" cm="1">
        <f t="array" aca="1" ref="O5" ca="1">INDIRECT("'data'!$M$" &amp; $A$1)*parameters!$B$15</f>
        <v>4936.26</v>
      </c>
      <c r="P5" s="13" cm="1">
        <f t="array" aca="1" ref="P5" ca="1">-INDIRECT("'data'!$N$" &amp; $A$1)*parameters!$B$15</f>
        <v>-1901.2</v>
      </c>
      <c r="Q5" s="16">
        <f ca="1">SUM(L5:P5)</f>
        <v>4752.287029814468</v>
      </c>
      <c r="R5" s="16">
        <f t="shared" ca="1" si="2"/>
        <v>4752.287029814468</v>
      </c>
      <c r="S5" s="8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6687.5199999999995</v>
      </c>
      <c r="I6" s="14"/>
      <c r="J6" s="14"/>
      <c r="K6" s="13"/>
      <c r="L6" s="16">
        <f t="shared" ca="1" si="0"/>
        <v>6687.5199999999995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6687.5199999999995</v>
      </c>
      <c r="R6" s="16">
        <f t="shared" ca="1" si="2"/>
        <v>6687.5199999999995</v>
      </c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91.14</v>
      </c>
      <c r="I7" s="14"/>
      <c r="J7" s="14"/>
      <c r="K7" s="13"/>
      <c r="L7" s="16">
        <f t="shared" ca="1" si="0"/>
        <v>91.14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91.14</v>
      </c>
      <c r="R7" s="16">
        <f t="shared" ca="1" si="2"/>
        <v>91.14</v>
      </c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197.42887528400294</v>
      </c>
      <c r="J8" s="14">
        <f ca="1">Q10/J18</f>
        <v>6827.2111247159964</v>
      </c>
      <c r="K8" s="13"/>
      <c r="L8" s="16">
        <f t="shared" ca="1" si="0"/>
        <v>7024.6399999999994</v>
      </c>
      <c r="M8" s="16"/>
      <c r="N8" s="16">
        <f t="shared" ca="1" si="3"/>
        <v>0</v>
      </c>
      <c r="O8" s="11" cm="1">
        <f t="array" aca="1" ref="O8" ca="1">INDIRECT("'data'!$R$" &amp; $A$1)*parameters!$B$15</f>
        <v>716.38</v>
      </c>
      <c r="P8" s="13" cm="1">
        <f t="array" aca="1" ref="P8" ca="1">-INDIRECT("'data'!$S$" &amp; $A$1)*parameters!$B$15</f>
        <v>-962.36</v>
      </c>
      <c r="Q8" s="16">
        <f ca="1">SUM(Q6:Q7)</f>
        <v>6778.66</v>
      </c>
      <c r="R8" s="16">
        <f t="shared" ca="1" si="2"/>
        <v>6778.66</v>
      </c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2296.14</v>
      </c>
      <c r="L9" s="16">
        <f t="shared" ca="1" si="0"/>
        <v>2296.14</v>
      </c>
      <c r="M9" s="16"/>
      <c r="N9" s="16">
        <f t="shared" ca="1" si="3"/>
        <v>0</v>
      </c>
      <c r="O9" s="11" cm="1">
        <f t="array" aca="1" ref="O9" ca="1">INDIRECT("'data'!$U$" &amp; $A$1)*parameters!$B$15</f>
        <v>863.38</v>
      </c>
      <c r="P9" s="13" cm="1">
        <f t="array" aca="1" ref="P9" ca="1">-INDIRECT("'data'!$V$" &amp; $A$1)*parameters!$B$15</f>
        <v>-2986.06</v>
      </c>
      <c r="Q9" s="16" cm="1">
        <f t="array" aca="1" ref="Q9" ca="1">INDIRECT("'data'!$T$" &amp; $A$1)*parameters!$B$15</f>
        <v>173.46</v>
      </c>
      <c r="R9" s="16">
        <f t="shared" ca="1" si="2"/>
        <v>173.46000000000004</v>
      </c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1671.6527738264576</v>
      </c>
      <c r="L10" s="16">
        <f t="shared" ca="1" si="0"/>
        <v>1671.6527738264576</v>
      </c>
      <c r="M10" s="16"/>
      <c r="N10" s="16">
        <f t="shared" ca="1" si="3"/>
        <v>0</v>
      </c>
      <c r="O10" s="11" cm="1">
        <f t="array" aca="1" ref="O10" ca="1">INDIRECT("'data'!$X$" &amp; $A$1)*parameters!$B$15</f>
        <v>7918.4</v>
      </c>
      <c r="P10" s="13" cm="1">
        <f t="array" aca="1" ref="P10" ca="1">-INDIRECT("'data'!$Y$" &amp; $A$1)*parameters!$B$15</f>
        <v>-3591.7</v>
      </c>
      <c r="Q10" s="16" cm="1">
        <f t="array" aca="1" ref="Q10" ca="1">INDIRECT("'data'!$W$" &amp; $A$1)*parameters!$B$15</f>
        <v>5998.3527738264575</v>
      </c>
      <c r="R10" s="16">
        <f t="shared" ca="1" si="2"/>
        <v>5998.3527738264575</v>
      </c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4062.4729854907537</v>
      </c>
      <c r="N11" s="19"/>
      <c r="O11" s="21" cm="1">
        <f t="array" aca="1" ref="O11" ca="1">INDIRECT("'data'!$Z$" &amp; $A$1)*parameters!$B$15</f>
        <v>5764.36</v>
      </c>
      <c r="P11" s="27" cm="1">
        <f t="array" aca="1" ref="P11" ca="1">-INDIRECT("'data'!$AA$" &amp; $A$1)*parameters!$B$15</f>
        <v>-6230.84</v>
      </c>
      <c r="Q11" s="16">
        <f ca="1">K9*parameters!$B$10+K10*parameters!$B$11</f>
        <v>3595.9929854907532</v>
      </c>
      <c r="R11" s="16">
        <f t="shared" ref="R11:R17" ca="1" si="4">SUM(L11:P11)</f>
        <v>3595.9929854907532</v>
      </c>
    </row>
    <row r="12" spans="1:19">
      <c r="A12" s="29" t="s">
        <v>86</v>
      </c>
      <c r="B12" s="10">
        <f ca="1">-(B17-Q2)</f>
        <v>0</v>
      </c>
      <c r="C12" s="9">
        <f ca="1">-(C17-Q3)</f>
        <v>-33.607905814500555</v>
      </c>
      <c r="D12" s="9">
        <f ca="1">-(D17-Q4)</f>
        <v>0</v>
      </c>
      <c r="E12" s="9">
        <f ca="1">-(E17-Q5)</f>
        <v>-587.36131829167607</v>
      </c>
      <c r="F12" s="9">
        <f ca="1">-(F17-Q6)</f>
        <v>-442.03223880597034</v>
      </c>
      <c r="G12" s="9">
        <f ca="1">-(G17-Q7)</f>
        <v>-4.0951097178683398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-1067.0965726300153</v>
      </c>
      <c r="M12" s="17"/>
      <c r="N12" s="17"/>
      <c r="O12" s="10"/>
      <c r="P12" s="12"/>
      <c r="Q12" s="9">
        <f t="shared" ref="Q12:Q17" ca="1" si="6">SUM(L12:P12)</f>
        <v>-1067.0965726300153</v>
      </c>
      <c r="R12" s="17">
        <f t="shared" ca="1" si="4"/>
        <v>-1067.0965726300153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-23.968875284002934</v>
      </c>
      <c r="J13" s="14">
        <f ca="1">-(J17-Q10)</f>
        <v>-828.858350889539</v>
      </c>
      <c r="K13" s="13">
        <f ca="1">-(K17-Q11)</f>
        <v>-371.79978833570431</v>
      </c>
      <c r="L13" s="14">
        <f t="shared" ca="1" si="5"/>
        <v>-1224.6270145092462</v>
      </c>
      <c r="M13" s="16">
        <f ca="1">-E15</f>
        <v>-4115.0213335968983</v>
      </c>
      <c r="N13" s="16"/>
      <c r="O13" s="11"/>
      <c r="P13" s="13"/>
      <c r="Q13" s="14">
        <f t="shared" ca="1" si="6"/>
        <v>-5339.6483481061441</v>
      </c>
      <c r="R13" s="16">
        <f t="shared" ca="1" si="4"/>
        <v>-5339.6483481061441</v>
      </c>
    </row>
    <row r="14" spans="1:19">
      <c r="A14" s="18" t="s">
        <v>78</v>
      </c>
      <c r="B14" s="11"/>
      <c r="C14" s="14"/>
      <c r="D14" s="14"/>
      <c r="E14" s="14">
        <f ca="1">-(I13+J13)-K13</f>
        <v>1224.6270145092462</v>
      </c>
      <c r="F14" s="14"/>
      <c r="G14" s="14"/>
      <c r="H14" s="14"/>
      <c r="I14" s="14"/>
      <c r="J14" s="14"/>
      <c r="K14" s="13"/>
      <c r="L14" s="14">
        <f t="shared" ca="1" si="5"/>
        <v>1224.6270145092462</v>
      </c>
      <c r="M14" s="16"/>
      <c r="N14" s="16"/>
      <c r="O14" s="11"/>
      <c r="P14" s="13"/>
      <c r="Q14" s="14">
        <f t="shared" ca="1" si="6"/>
        <v>1224.6270145092462</v>
      </c>
      <c r="R14" s="16">
        <f t="shared" ca="1" si="4"/>
        <v>1224.6270145092462</v>
      </c>
    </row>
    <row r="15" spans="1:19">
      <c r="A15" s="18" t="s">
        <v>79</v>
      </c>
      <c r="B15" s="11"/>
      <c r="C15" s="14"/>
      <c r="D15" s="14"/>
      <c r="E15" s="14">
        <f ca="1">E17-E14</f>
        <v>4115.0213335968983</v>
      </c>
      <c r="F15" s="14"/>
      <c r="G15" s="14"/>
      <c r="H15" s="14"/>
      <c r="I15" s="14"/>
      <c r="J15" s="14"/>
      <c r="K15" s="13"/>
      <c r="L15" s="14">
        <f t="shared" ca="1" si="5"/>
        <v>4115.0213335968983</v>
      </c>
      <c r="M15" s="16"/>
      <c r="N15" s="16"/>
      <c r="O15" s="11"/>
      <c r="P15" s="13"/>
      <c r="Q15" s="14">
        <f t="shared" ca="1" si="6"/>
        <v>4115.0213335968983</v>
      </c>
      <c r="R15" s="16">
        <f t="shared" ca="1" si="4"/>
        <v>4115.0213335968983</v>
      </c>
    </row>
    <row r="16" spans="1:19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5334.5882245238708</v>
      </c>
      <c r="D17" s="9">
        <f ca="1">SUM(D$2:D$11)</f>
        <v>0</v>
      </c>
      <c r="E17" s="9">
        <f ca="1">$Q$5/parameters!$B$4</f>
        <v>5339.6483481061441</v>
      </c>
      <c r="F17" s="9">
        <f t="shared" ref="F17:K17" ca="1" si="7">SUM(F$2:F$11)</f>
        <v>7129.5522388059699</v>
      </c>
      <c r="G17" s="9">
        <f t="shared" ca="1" si="7"/>
        <v>95.23510971786834</v>
      </c>
      <c r="H17" s="9">
        <f t="shared" ca="1" si="7"/>
        <v>6778.66</v>
      </c>
      <c r="I17" s="9">
        <f t="shared" ca="1" si="7"/>
        <v>197.42887528400294</v>
      </c>
      <c r="J17" s="9">
        <f t="shared" ca="1" si="7"/>
        <v>6827.2111247159964</v>
      </c>
      <c r="K17" s="9">
        <f t="shared" ca="1" si="7"/>
        <v>3967.7927738264575</v>
      </c>
      <c r="L17" s="17">
        <f t="shared" ca="1" si="5"/>
        <v>35670.116694980308</v>
      </c>
      <c r="M17" s="17"/>
      <c r="N17" s="17"/>
      <c r="O17" s="9"/>
      <c r="P17" s="14"/>
      <c r="Q17" s="11">
        <f t="shared" ca="1" si="6"/>
        <v>35670.116694980308</v>
      </c>
      <c r="R17" s="17">
        <f t="shared" ca="1" si="4"/>
        <v>35670.116694980308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0.99369999999999992</v>
      </c>
      <c r="D18" s="39" t="str">
        <f ca="1">IFERROR(1-(-D12)/D17, "")</f>
        <v/>
      </c>
      <c r="E18" s="39">
        <f t="shared" ref="E18:G18" ca="1" si="8">IFERROR(1-(-E12)/E17, "")</f>
        <v>0.8899999999999999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0.87859488512243444</v>
      </c>
      <c r="J18" s="39">
        <f ca="1">I18</f>
        <v>0.87859488512243444</v>
      </c>
      <c r="K18" s="40">
        <f ca="1">1-(-K13)/K17</f>
        <v>0.90629556291642011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3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28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3463.5101137164129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3463.5101137164129</v>
      </c>
      <c r="M2" s="17"/>
      <c r="N2" s="17">
        <f ca="1">Q2-(L2+O2+P2)</f>
        <v>0</v>
      </c>
      <c r="O2" s="11" cm="1">
        <f t="array" aca="1" ref="O2" ca="1">INDIRECT("'data'!$F$" &amp; $A$1)</f>
        <v>555387.95000000007</v>
      </c>
      <c r="P2" s="13">
        <f ca="1">IF(-(L2-Q2+O2)&lt;0, -(L2-Q2+O2), 0)</f>
        <v>-27776.460113716428</v>
      </c>
      <c r="Q2" s="17" cm="1">
        <f t="array" aca="1" ref="Q2" ca="1">INDIRECT("'data'!$D$" &amp; $A$1)</f>
        <v>531075</v>
      </c>
      <c r="R2" s="17">
        <f ca="1">SUM(L2:P2)</f>
        <v>531075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3329.0746268656717</v>
      </c>
      <c r="G3" s="14">
        <f ca="1">Q3-O3-P3-F3</f>
        <v>123.01037313432789</v>
      </c>
      <c r="H3" s="14"/>
      <c r="I3" s="14"/>
      <c r="J3" s="14"/>
      <c r="K3" s="13"/>
      <c r="L3" s="16">
        <f t="shared" ca="1" si="0"/>
        <v>3452.0849999999996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-10.395</v>
      </c>
      <c r="Q3" s="16" cm="1">
        <f t="array" aca="1" ref="Q3" ca="1">INDIRECT("'data'!$G$" &amp; $A$1)*parameters!$B$13</f>
        <v>3441.6899999999996</v>
      </c>
      <c r="R3" s="16">
        <f t="shared" ref="R3:R10" ca="1" si="2">SUM(L3:P3)</f>
        <v>3441.6899999999996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19" ht="17">
      <c r="A5" s="15" t="s">
        <v>108</v>
      </c>
      <c r="B5" s="11"/>
      <c r="C5" s="14"/>
      <c r="D5" s="14"/>
      <c r="E5" s="14"/>
      <c r="F5" s="14">
        <f ca="1">Q6/parameters!$B$5*20%</f>
        <v>832.26865671641792</v>
      </c>
      <c r="G5" s="14">
        <f ca="1">Q7/parameters!$B$7-(G3+G4)</f>
        <v>1183.6562935323389</v>
      </c>
      <c r="H5" s="14"/>
      <c r="I5" s="14"/>
      <c r="J5" s="14"/>
      <c r="K5" s="13"/>
      <c r="L5" s="16">
        <f t="shared" ca="1" si="0"/>
        <v>2015.9249502487569</v>
      </c>
      <c r="M5" s="16"/>
      <c r="N5" s="16"/>
      <c r="O5" s="11" cm="1">
        <f t="array" aca="1" ref="O5" ca="1">INDIRECT("'data'!$M$" &amp; $A$1)*parameters!$B$15</f>
        <v>1551.34</v>
      </c>
      <c r="P5" s="13" cm="1">
        <f t="array" aca="1" ref="P5" ca="1">-INDIRECT("'data'!$N$" &amp; $A$1)*parameters!$B$15</f>
        <v>-79.38</v>
      </c>
      <c r="Q5" s="16">
        <f ca="1">SUM(L5:P5)</f>
        <v>3487.8849502487565</v>
      </c>
      <c r="R5" s="16">
        <f t="shared" ca="1" si="2"/>
        <v>3487.8849502487565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3903.34</v>
      </c>
      <c r="I6" s="14"/>
      <c r="J6" s="14"/>
      <c r="K6" s="13"/>
      <c r="L6" s="16">
        <f t="shared" ca="1" si="0"/>
        <v>3903.34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3903.34</v>
      </c>
      <c r="R6" s="16">
        <f t="shared" ca="1" si="2"/>
        <v>3903.34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1250.48</v>
      </c>
      <c r="I7" s="14"/>
      <c r="J7" s="14"/>
      <c r="K7" s="13"/>
      <c r="L7" s="16">
        <f t="shared" ca="1" si="0"/>
        <v>1250.48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1250.48</v>
      </c>
      <c r="R7" s="16">
        <f t="shared" ca="1" si="2"/>
        <v>1250.48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2171.7279440167504</v>
      </c>
      <c r="J8" s="14">
        <f ca="1">Q10/J18</f>
        <v>2957.5920559832498</v>
      </c>
      <c r="K8" s="13"/>
      <c r="L8" s="16">
        <f t="shared" ca="1" si="0"/>
        <v>5129.32</v>
      </c>
      <c r="M8" s="16"/>
      <c r="N8" s="16">
        <f t="shared" ca="1" si="3"/>
        <v>0</v>
      </c>
      <c r="O8" s="11" cm="1">
        <f t="array" aca="1" ref="O8" ca="1">INDIRECT("'data'!$R$" &amp; $A$1)*parameters!$B$15</f>
        <v>40.18</v>
      </c>
      <c r="P8" s="13" cm="1">
        <f t="array" aca="1" ref="P8" ca="1">-INDIRECT("'data'!$S$" &amp; $A$1)*parameters!$B$15</f>
        <v>-15.68</v>
      </c>
      <c r="Q8" s="16">
        <f ca="1">SUM(Q6:Q7)</f>
        <v>5153.82</v>
      </c>
      <c r="R8" s="16">
        <f t="shared" ca="1" si="2"/>
        <v>5153.82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2694.0200000000004</v>
      </c>
      <c r="L9" s="16">
        <f t="shared" ca="1" si="0"/>
        <v>2694.0200000000004</v>
      </c>
      <c r="M9" s="16"/>
      <c r="N9" s="16">
        <f t="shared" ca="1" si="3"/>
        <v>0</v>
      </c>
      <c r="O9" s="11" cm="1">
        <f t="array" aca="1" ref="O9" ca="1">INDIRECT("'data'!$U$" &amp; $A$1)*parameters!$B$15</f>
        <v>116.62</v>
      </c>
      <c r="P9" s="13" cm="1">
        <f t="array" aca="1" ref="P9" ca="1">-INDIRECT("'data'!$V$" &amp; $A$1)*parameters!$B$15</f>
        <v>-895.72</v>
      </c>
      <c r="Q9" s="16" cm="1">
        <f t="array" aca="1" ref="Q9" ca="1">INDIRECT("'data'!$T$" &amp; $A$1)*parameters!$B$15</f>
        <v>1914.92</v>
      </c>
      <c r="R9" s="16">
        <f t="shared" ca="1" si="2"/>
        <v>1914.9200000000003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2710.7552773826455</v>
      </c>
      <c r="L10" s="16">
        <f t="shared" ca="1" si="0"/>
        <v>2710.7552773826455</v>
      </c>
      <c r="M10" s="16"/>
      <c r="N10" s="16">
        <f t="shared" ca="1" si="3"/>
        <v>0</v>
      </c>
      <c r="O10" s="11" cm="1">
        <f t="array" aca="1" ref="O10" ca="1">INDIRECT("'data'!$X$" &amp; $A$1)*parameters!$B$15</f>
        <v>518.41999999999996</v>
      </c>
      <c r="P10" s="13" cm="1">
        <f t="array" aca="1" ref="P10" ca="1">-INDIRECT("'data'!$Y$" &amp; $A$1)*parameters!$B$15</f>
        <v>-621.31999999999994</v>
      </c>
      <c r="Q10" s="16" cm="1">
        <f t="array" aca="1" ref="Q10" ca="1">INDIRECT("'data'!$W$" &amp; $A$1)*parameters!$B$15</f>
        <v>2607.8552773826455</v>
      </c>
      <c r="R10" s="16">
        <f t="shared" ca="1" si="2"/>
        <v>2607.8552773826459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9590.168338549076</v>
      </c>
      <c r="N11" s="19"/>
      <c r="O11" s="21" cm="1">
        <f t="array" aca="1" ref="O11" ca="1">INDIRECT("'data'!$Z$" &amp; $A$1)*parameters!$B$15</f>
        <v>850.64</v>
      </c>
      <c r="P11" s="27" cm="1">
        <f t="array" aca="1" ref="P11" ca="1">-INDIRECT("'data'!$AA$" &amp; $A$1)*parameters!$B$15</f>
        <v>-5577.18</v>
      </c>
      <c r="Q11" s="16">
        <f ca="1">K9*parameters!$B$10+K10*parameters!$B$11</f>
        <v>4863.6283385490751</v>
      </c>
      <c r="R11" s="16">
        <f t="shared" ref="R11:R17" ca="1" si="4">SUM(L11:P11)</f>
        <v>4863.6283385490751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-21.820113716413289</v>
      </c>
      <c r="D12" s="9">
        <f ca="1">-(D17-Q4)</f>
        <v>0</v>
      </c>
      <c r="E12" s="9">
        <f ca="1">-(E17-Q5)</f>
        <v>-431.08690396332941</v>
      </c>
      <c r="F12" s="9">
        <f ca="1">-(F17-Q6)</f>
        <v>-258.00328358208935</v>
      </c>
      <c r="G12" s="9">
        <f ca="1">-(G17-Q7)</f>
        <v>-56.186666666666724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-767.09696792849877</v>
      </c>
      <c r="M12" s="17"/>
      <c r="N12" s="17"/>
      <c r="O12" s="10"/>
      <c r="P12" s="12"/>
      <c r="Q12" s="9">
        <f t="shared" ref="Q12:Q17" ca="1" si="6">SUM(L12:P12)</f>
        <v>-767.09696792849877</v>
      </c>
      <c r="R12" s="17">
        <f t="shared" ca="1" si="4"/>
        <v>-767.09696792849877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-256.8079440167503</v>
      </c>
      <c r="J13" s="14">
        <f ca="1">-(J17-Q10)</f>
        <v>-349.73677860060434</v>
      </c>
      <c r="K13" s="13">
        <f ca="1">-(K17-Q11)</f>
        <v>-541.14693883357086</v>
      </c>
      <c r="L13" s="14">
        <f t="shared" ca="1" si="5"/>
        <v>-1147.6916614509255</v>
      </c>
      <c r="M13" s="16">
        <f ca="1">-E15</f>
        <v>-2771.2801927611604</v>
      </c>
      <c r="N13" s="16"/>
      <c r="O13" s="11"/>
      <c r="P13" s="13"/>
      <c r="Q13" s="14">
        <f t="shared" ca="1" si="6"/>
        <v>-3918.9718542120859</v>
      </c>
      <c r="R13" s="16">
        <f t="shared" ca="1" si="4"/>
        <v>-3918.9718542120859</v>
      </c>
    </row>
    <row r="14" spans="1:19">
      <c r="A14" s="18" t="s">
        <v>78</v>
      </c>
      <c r="B14" s="11"/>
      <c r="C14" s="14"/>
      <c r="D14" s="14"/>
      <c r="E14" s="14">
        <f ca="1">-(I13+J13)-K13</f>
        <v>1147.6916614509255</v>
      </c>
      <c r="F14" s="14"/>
      <c r="G14" s="14"/>
      <c r="H14" s="14"/>
      <c r="I14" s="14"/>
      <c r="J14" s="14"/>
      <c r="K14" s="13"/>
      <c r="L14" s="14">
        <f t="shared" ca="1" si="5"/>
        <v>1147.6916614509255</v>
      </c>
      <c r="M14" s="16"/>
      <c r="N14" s="16"/>
      <c r="O14" s="11"/>
      <c r="P14" s="13"/>
      <c r="Q14" s="14">
        <f t="shared" ca="1" si="6"/>
        <v>1147.6916614509255</v>
      </c>
      <c r="R14" s="16">
        <f t="shared" ca="1" si="4"/>
        <v>1147.6916614509255</v>
      </c>
    </row>
    <row r="15" spans="1:19">
      <c r="A15" s="18" t="s">
        <v>79</v>
      </c>
      <c r="B15" s="11"/>
      <c r="C15" s="14"/>
      <c r="D15" s="14"/>
      <c r="E15" s="14">
        <f ca="1">E17-E14</f>
        <v>2771.2801927611604</v>
      </c>
      <c r="F15" s="14"/>
      <c r="G15" s="14"/>
      <c r="H15" s="14"/>
      <c r="I15" s="14"/>
      <c r="J15" s="14"/>
      <c r="K15" s="13"/>
      <c r="L15" s="14">
        <f t="shared" ca="1" si="5"/>
        <v>2771.2801927611604</v>
      </c>
      <c r="M15" s="16"/>
      <c r="N15" s="16"/>
      <c r="O15" s="11"/>
      <c r="P15" s="13"/>
      <c r="Q15" s="14">
        <f t="shared" ca="1" si="6"/>
        <v>2771.2801927611604</v>
      </c>
      <c r="R15" s="16">
        <f t="shared" ca="1" si="4"/>
        <v>2771.2801927611604</v>
      </c>
    </row>
    <row r="16" spans="1:19">
      <c r="A16" s="30" t="s">
        <v>89</v>
      </c>
      <c r="B16" s="21">
        <f ca="1">Q2</f>
        <v>531075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531075</v>
      </c>
      <c r="M16" s="19"/>
      <c r="N16" s="19"/>
      <c r="O16" s="21"/>
      <c r="P16" s="27"/>
      <c r="Q16" s="22">
        <f t="shared" ca="1" si="6"/>
        <v>531075</v>
      </c>
      <c r="R16" s="19">
        <f t="shared" ca="1" si="4"/>
        <v>531075</v>
      </c>
    </row>
    <row r="17" spans="1:18">
      <c r="A17" s="29" t="s">
        <v>88</v>
      </c>
      <c r="B17" s="9">
        <f ca="1">B16</f>
        <v>531075</v>
      </c>
      <c r="C17" s="9">
        <f ca="1">SUM(C$2:C$11)</f>
        <v>3463.5101137164129</v>
      </c>
      <c r="D17" s="9">
        <f ca="1">SUM(D$2:D$11)</f>
        <v>0</v>
      </c>
      <c r="E17" s="9">
        <f ca="1">$Q$5/parameters!$B$4</f>
        <v>3918.9718542120859</v>
      </c>
      <c r="F17" s="9">
        <f t="shared" ref="F17:K17" ca="1" si="7">SUM(F$2:F$11)</f>
        <v>4161.3432835820895</v>
      </c>
      <c r="G17" s="9">
        <f t="shared" ca="1" si="7"/>
        <v>1306.6666666666667</v>
      </c>
      <c r="H17" s="9">
        <f t="shared" ca="1" si="7"/>
        <v>5153.82</v>
      </c>
      <c r="I17" s="9">
        <f t="shared" ca="1" si="7"/>
        <v>2171.7279440167504</v>
      </c>
      <c r="J17" s="9">
        <f t="shared" ca="1" si="7"/>
        <v>2957.5920559832498</v>
      </c>
      <c r="K17" s="9">
        <f t="shared" ca="1" si="7"/>
        <v>5404.775277382646</v>
      </c>
      <c r="L17" s="17">
        <f t="shared" ca="1" si="5"/>
        <v>559613.40719555994</v>
      </c>
      <c r="M17" s="17"/>
      <c r="N17" s="17"/>
      <c r="O17" s="9"/>
      <c r="P17" s="14"/>
      <c r="Q17" s="11">
        <f t="shared" ca="1" si="6"/>
        <v>559613.40719555994</v>
      </c>
      <c r="R17" s="17">
        <f t="shared" ca="1" si="4"/>
        <v>559613.40719555994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0.93800000000000006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0.88174948675119613</v>
      </c>
      <c r="J18" s="39">
        <f ca="1">I18</f>
        <v>0.88174948675119613</v>
      </c>
      <c r="K18" s="40">
        <f ca="1">1-(-K13)/K17</f>
        <v>0.89987614450907749</v>
      </c>
      <c r="L18" s="32"/>
      <c r="M18" s="42"/>
      <c r="N18" s="42"/>
      <c r="O18" s="41"/>
      <c r="P18" s="41"/>
      <c r="Q18" s="43"/>
      <c r="R18" s="19"/>
    </row>
    <row r="19" spans="1:18"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</row>
    <row r="23" spans="1:18">
      <c r="Q23" s="7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29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4099.7232565160512</v>
      </c>
      <c r="D2" s="9">
        <f ca="1">Q4/parameters!$B$3</f>
        <v>649.93458790379395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4749.6578444198449</v>
      </c>
      <c r="M2" s="17"/>
      <c r="N2" s="17">
        <f ca="1">Q2-(L2+O2+P2)</f>
        <v>0</v>
      </c>
      <c r="O2" s="11" cm="1">
        <f t="array" aca="1" ref="O2" ca="1">INDIRECT("'data'!$F$" &amp; $A$1)</f>
        <v>42059.55</v>
      </c>
      <c r="P2" s="13">
        <f ca="1">IF(-(L2-Q2+O2)&lt;0, -(L2-Q2+O2), 0)</f>
        <v>-3809.2078444198487</v>
      </c>
      <c r="Q2" s="17" cm="1">
        <f t="array" aca="1" ref="Q2" ca="1">INDIRECT("'data'!$D$" &amp; $A$1)</f>
        <v>43000</v>
      </c>
      <c r="R2" s="17">
        <f ca="1">SUM(L2:P2)</f>
        <v>43000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3192.8358208955224</v>
      </c>
      <c r="G3" s="14">
        <f ca="1">Q3-O3-P3-F3</f>
        <v>587.16417910447763</v>
      </c>
      <c r="H3" s="14"/>
      <c r="I3" s="14"/>
      <c r="J3" s="14"/>
      <c r="K3" s="13"/>
      <c r="L3" s="16">
        <f t="shared" ca="1" si="0"/>
        <v>3780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293.89499999999998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4073.895</v>
      </c>
      <c r="R3" s="16">
        <f t="shared" ref="R3:R10" ca="1" si="2">SUM(L3:P3)</f>
        <v>4073.895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616.4</v>
      </c>
      <c r="H4" s="14"/>
      <c r="I4" s="14"/>
      <c r="J4" s="14"/>
      <c r="K4" s="13"/>
      <c r="L4" s="16">
        <f t="shared" ca="1" si="0"/>
        <v>616.4</v>
      </c>
      <c r="M4" s="16"/>
      <c r="N4" s="16">
        <f t="shared" ca="1" si="1"/>
        <v>0</v>
      </c>
      <c r="O4" s="11" cm="1">
        <f t="array" aca="1" ref="O4" ca="1">INDIRECT("'data'!$K$" &amp; $A$1)*parameters!$B$14</f>
        <v>29.44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645.84</v>
      </c>
      <c r="R4" s="16">
        <f t="shared" ca="1" si="2"/>
        <v>645.84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798.20895522388071</v>
      </c>
      <c r="G5" s="14">
        <f ca="1">Q7/parameters!$B$7-(G3+G4)</f>
        <v>1174.241463528751</v>
      </c>
      <c r="H5" s="14"/>
      <c r="I5" s="14"/>
      <c r="J5" s="14"/>
      <c r="K5" s="13"/>
      <c r="L5" s="16">
        <f t="shared" ca="1" si="0"/>
        <v>1972.4504187526318</v>
      </c>
      <c r="M5" s="16"/>
      <c r="N5" s="16"/>
      <c r="O5" s="11" cm="1">
        <f t="array" aca="1" ref="O5" ca="1">INDIRECT("'data'!$M$" &amp; $A$1)*parameters!$B$15</f>
        <v>631.12</v>
      </c>
      <c r="P5" s="13" cm="1">
        <f t="array" aca="1" ref="P5" ca="1">-INDIRECT("'data'!$N$" &amp; $A$1)*parameters!$B$15</f>
        <v>-64.679999999999993</v>
      </c>
      <c r="Q5" s="16">
        <f ca="1">SUM(L5:P5)</f>
        <v>2538.8904187526318</v>
      </c>
      <c r="R5" s="16">
        <f t="shared" ca="1" si="2"/>
        <v>2538.8904187526318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3743.6</v>
      </c>
      <c r="I6" s="14"/>
      <c r="J6" s="14"/>
      <c r="K6" s="13"/>
      <c r="L6" s="16">
        <f t="shared" ca="1" si="0"/>
        <v>3743.6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3743.6</v>
      </c>
      <c r="R6" s="16">
        <f t="shared" ca="1" si="2"/>
        <v>3743.6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2275.56</v>
      </c>
      <c r="I7" s="14"/>
      <c r="J7" s="14"/>
      <c r="K7" s="13"/>
      <c r="L7" s="16">
        <f t="shared" ca="1" si="0"/>
        <v>2275.56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2275.56</v>
      </c>
      <c r="R7" s="16">
        <f t="shared" ca="1" si="2"/>
        <v>2275.56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2422.9922943964316</v>
      </c>
      <c r="J8" s="14">
        <f ca="1">Q10/J18</f>
        <v>3477.5877056035683</v>
      </c>
      <c r="K8" s="13"/>
      <c r="L8" s="16">
        <f t="shared" ca="1" si="0"/>
        <v>5900.58</v>
      </c>
      <c r="M8" s="16"/>
      <c r="N8" s="16">
        <f t="shared" ca="1" si="3"/>
        <v>0</v>
      </c>
      <c r="O8" s="11" cm="1">
        <f t="array" aca="1" ref="O8" ca="1">INDIRECT("'data'!$R$" &amp; $A$1)*parameters!$B$15</f>
        <v>135.24</v>
      </c>
      <c r="P8" s="13" cm="1">
        <f t="array" aca="1" ref="P8" ca="1">-INDIRECT("'data'!$S$" &amp; $A$1)*parameters!$B$15</f>
        <v>-16.66</v>
      </c>
      <c r="Q8" s="16">
        <f ca="1">SUM(Q6:Q7)</f>
        <v>6019.16</v>
      </c>
      <c r="R8" s="16">
        <f t="shared" ca="1" si="2"/>
        <v>6019.16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2051.14</v>
      </c>
      <c r="L9" s="16">
        <f t="shared" ca="1" si="0"/>
        <v>2051.14</v>
      </c>
      <c r="M9" s="16"/>
      <c r="N9" s="16">
        <f t="shared" ca="1" si="3"/>
        <v>0</v>
      </c>
      <c r="O9" s="11" cm="1">
        <f t="array" aca="1" ref="O9" ca="1">INDIRECT("'data'!$U$" &amp; $A$1)*parameters!$B$15</f>
        <v>428.26</v>
      </c>
      <c r="P9" s="13" cm="1">
        <f t="array" aca="1" ref="P9" ca="1">-INDIRECT("'data'!$V$" &amp; $A$1)*parameters!$B$15</f>
        <v>-323.39999999999998</v>
      </c>
      <c r="Q9" s="16" cm="1">
        <f t="array" aca="1" ref="Q9" ca="1">INDIRECT("'data'!$T$" &amp; $A$1)*parameters!$B$15</f>
        <v>2156</v>
      </c>
      <c r="R9" s="16">
        <f t="shared" ca="1" si="2"/>
        <v>2155.9999999999995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2527.9483357041249</v>
      </c>
      <c r="L10" s="16">
        <f t="shared" ca="1" si="0"/>
        <v>2527.9483357041249</v>
      </c>
      <c r="M10" s="16"/>
      <c r="N10" s="16">
        <f t="shared" ca="1" si="3"/>
        <v>0</v>
      </c>
      <c r="O10" s="11" cm="1">
        <f t="array" aca="1" ref="O10" ca="1">INDIRECT("'data'!$X$" &amp; $A$1)*parameters!$B$15</f>
        <v>1460.2</v>
      </c>
      <c r="P10" s="13" cm="1">
        <f t="array" aca="1" ref="P10" ca="1">-INDIRECT("'data'!$Y$" &amp; $A$1)*parameters!$B$15</f>
        <v>-893.76</v>
      </c>
      <c r="Q10" s="16" cm="1">
        <f t="array" aca="1" ref="Q10" ca="1">INDIRECT("'data'!$W$" &amp; $A$1)*parameters!$B$15</f>
        <v>3094.388335704125</v>
      </c>
      <c r="R10" s="16">
        <f t="shared" ca="1" si="2"/>
        <v>3094.388335704125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3933.5471687055474</v>
      </c>
      <c r="N11" s="19"/>
      <c r="O11" s="21" cm="1">
        <f t="array" aca="1" ref="O11" ca="1">INDIRECT("'data'!$Z$" &amp; $A$1)*parameters!$B$15</f>
        <v>1660.12</v>
      </c>
      <c r="P11" s="27" cm="1">
        <f t="array" aca="1" ref="P11" ca="1">-INDIRECT("'data'!$AA$" &amp; $A$1)*parameters!$B$15</f>
        <v>-1491.56</v>
      </c>
      <c r="Q11" s="16">
        <f ca="1">K9*parameters!$B$10+K10*parameters!$B$11</f>
        <v>4102.1071687055473</v>
      </c>
      <c r="R11" s="16">
        <f t="shared" ref="R11:R17" ca="1" si="4">SUM(L11:P11)</f>
        <v>4102.1071687055482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-25.828256516051169</v>
      </c>
      <c r="D12" s="9">
        <f ca="1">-(D17-Q4)</f>
        <v>-4.0945879037939221</v>
      </c>
      <c r="E12" s="9">
        <f ca="1">-(E17-Q5)</f>
        <v>-313.79544501437022</v>
      </c>
      <c r="F12" s="9">
        <f ca="1">-(F17-Q6)</f>
        <v>-247.44477611940329</v>
      </c>
      <c r="G12" s="9">
        <f ca="1">-(G17-Q7)</f>
        <v>-102.24564263322873</v>
      </c>
      <c r="H12" s="9">
        <f ca="1">-(H17-Q8)</f>
        <v>0</v>
      </c>
      <c r="I12" s="9"/>
      <c r="J12" s="9"/>
      <c r="K12" s="12"/>
      <c r="L12" s="9">
        <f t="shared" ref="L12:L17" ca="1" si="5">SUM(B12:K12)</f>
        <v>-693.40870818684732</v>
      </c>
      <c r="M12" s="17"/>
      <c r="N12" s="17"/>
      <c r="O12" s="10"/>
      <c r="P12" s="12"/>
      <c r="Q12" s="9">
        <f t="shared" ref="Q12:Q17" ca="1" si="6">SUM(L12:P12)</f>
        <v>-693.40870818684732</v>
      </c>
      <c r="R12" s="17">
        <f t="shared" ca="1" si="4"/>
        <v>-693.40870818684732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-266.99229439643159</v>
      </c>
      <c r="J13" s="14">
        <f ca="1">-(J17-Q10)</f>
        <v>-383.19936989944335</v>
      </c>
      <c r="K13" s="13">
        <f ca="1">-(K17-Q11)</f>
        <v>-476.98116699857746</v>
      </c>
      <c r="L13" s="14">
        <f t="shared" ca="1" si="5"/>
        <v>-1127.1728312944524</v>
      </c>
      <c r="M13" s="16">
        <f ca="1">-E15</f>
        <v>-1725.5130324725496</v>
      </c>
      <c r="N13" s="16"/>
      <c r="O13" s="11"/>
      <c r="P13" s="13"/>
      <c r="Q13" s="14">
        <f t="shared" ca="1" si="6"/>
        <v>-2852.685863767002</v>
      </c>
      <c r="R13" s="16">
        <f t="shared" ca="1" si="4"/>
        <v>-2852.685863767002</v>
      </c>
    </row>
    <row r="14" spans="1:20">
      <c r="A14" s="18" t="s">
        <v>78</v>
      </c>
      <c r="B14" s="11"/>
      <c r="C14" s="14"/>
      <c r="D14" s="14"/>
      <c r="E14" s="14">
        <f ca="1">-(I13+J13)-K13</f>
        <v>1127.1728312944524</v>
      </c>
      <c r="F14" s="14"/>
      <c r="G14" s="14"/>
      <c r="H14" s="14"/>
      <c r="I14" s="14"/>
      <c r="J14" s="14"/>
      <c r="K14" s="13"/>
      <c r="L14" s="14">
        <f t="shared" ca="1" si="5"/>
        <v>1127.1728312944524</v>
      </c>
      <c r="M14" s="16"/>
      <c r="N14" s="16"/>
      <c r="O14" s="11"/>
      <c r="P14" s="13"/>
      <c r="Q14" s="14">
        <f t="shared" ca="1" si="6"/>
        <v>1127.1728312944524</v>
      </c>
      <c r="R14" s="16">
        <f t="shared" ca="1" si="4"/>
        <v>1127.1728312944524</v>
      </c>
    </row>
    <row r="15" spans="1:20">
      <c r="A15" s="18" t="s">
        <v>79</v>
      </c>
      <c r="B15" s="11"/>
      <c r="C15" s="14"/>
      <c r="D15" s="14"/>
      <c r="E15" s="14">
        <f ca="1">E17-E14</f>
        <v>1725.5130324725496</v>
      </c>
      <c r="F15" s="14"/>
      <c r="G15" s="14"/>
      <c r="H15" s="14"/>
      <c r="I15" s="14"/>
      <c r="J15" s="14"/>
      <c r="K15" s="13"/>
      <c r="L15" s="14">
        <f t="shared" ca="1" si="5"/>
        <v>1725.5130324725496</v>
      </c>
      <c r="M15" s="16"/>
      <c r="N15" s="16"/>
      <c r="O15" s="11"/>
      <c r="P15" s="13"/>
      <c r="Q15" s="14">
        <f t="shared" ca="1" si="6"/>
        <v>1725.5130324725496</v>
      </c>
      <c r="R15" s="16">
        <f t="shared" ca="1" si="4"/>
        <v>1725.5130324725496</v>
      </c>
    </row>
    <row r="16" spans="1:20">
      <c r="A16" s="30" t="s">
        <v>89</v>
      </c>
      <c r="B16" s="21">
        <f ca="1">Q2</f>
        <v>43000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43000</v>
      </c>
      <c r="M16" s="19"/>
      <c r="N16" s="19"/>
      <c r="O16" s="21"/>
      <c r="P16" s="27"/>
      <c r="Q16" s="22">
        <f t="shared" ca="1" si="6"/>
        <v>43000</v>
      </c>
      <c r="R16" s="19">
        <f t="shared" ca="1" si="4"/>
        <v>43000</v>
      </c>
    </row>
    <row r="17" spans="1:18">
      <c r="A17" s="29" t="s">
        <v>88</v>
      </c>
      <c r="B17" s="9">
        <f ca="1">B16</f>
        <v>43000</v>
      </c>
      <c r="C17" s="9">
        <f ca="1">SUM(C$2:C$11)</f>
        <v>4099.7232565160512</v>
      </c>
      <c r="D17" s="9">
        <f ca="1">SUM(D$2:D$11)</f>
        <v>649.93458790379395</v>
      </c>
      <c r="E17" s="9">
        <f ca="1">$Q$5/parameters!$B$4</f>
        <v>2852.685863767002</v>
      </c>
      <c r="F17" s="9">
        <f t="shared" ref="F17:K17" ca="1" si="7">SUM(F$2:F$11)</f>
        <v>3991.0447761194032</v>
      </c>
      <c r="G17" s="9">
        <f t="shared" ca="1" si="7"/>
        <v>2377.8056426332287</v>
      </c>
      <c r="H17" s="9">
        <f t="shared" ca="1" si="7"/>
        <v>6019.16</v>
      </c>
      <c r="I17" s="9">
        <f t="shared" ca="1" si="7"/>
        <v>2422.9922943964316</v>
      </c>
      <c r="J17" s="9">
        <f t="shared" ca="1" si="7"/>
        <v>3477.5877056035683</v>
      </c>
      <c r="K17" s="9">
        <f t="shared" ca="1" si="7"/>
        <v>4579.0883357041248</v>
      </c>
      <c r="L17" s="17">
        <f t="shared" ca="1" si="5"/>
        <v>73470.02246264361</v>
      </c>
      <c r="M17" s="17"/>
      <c r="N17" s="17"/>
      <c r="O17" s="9"/>
      <c r="P17" s="14"/>
      <c r="Q17" s="11">
        <f t="shared" ca="1" si="6"/>
        <v>73470.02246264361</v>
      </c>
      <c r="R17" s="17">
        <f t="shared" ca="1" si="4"/>
        <v>73470.02246264361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0.99369999999999992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0.95700000000000007</v>
      </c>
      <c r="H18" s="39">
        <f t="shared" ref="H18" ca="1" si="9">1-(-H12)/H17</f>
        <v>1</v>
      </c>
      <c r="I18" s="39">
        <f ca="1">(Q9+Q10)/(Q8-O8-P8)</f>
        <v>0.88980885535051213</v>
      </c>
      <c r="J18" s="39">
        <f ca="1">I18</f>
        <v>0.88980885535051213</v>
      </c>
      <c r="K18" s="40">
        <f ca="1">1-(-K13)/K17</f>
        <v>0.89583490598347848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sheetPr>
    <tabColor theme="2" tint="-9.9978637043366805E-2"/>
  </sheetPr>
  <dimension ref="A1:S28"/>
  <sheetViews>
    <sheetView tabSelected="1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30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496.41742980778901</v>
      </c>
      <c r="D2" s="9">
        <f ca="1">Q4/parameters!$B$3</f>
        <v>607.34628157391569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1103.7637113817048</v>
      </c>
      <c r="M2" s="17"/>
      <c r="N2" s="17">
        <f ca="1">Q2-(L2+O2+P2)</f>
        <v>0</v>
      </c>
      <c r="O2" s="11" cm="1">
        <f t="array" aca="1" ref="O2" ca="1">INDIRECT("'data'!$F$" &amp; $A$1)</f>
        <v>14549.6</v>
      </c>
      <c r="P2" s="13">
        <f ca="1">IF(-(L2-Q2+O2)&lt;0, -(L2-Q2+O2), 0)</f>
        <v>-14503.363711381706</v>
      </c>
      <c r="Q2" s="17" cm="1">
        <f t="array" aca="1" ref="Q2" ca="1">INDIRECT("'data'!$D$" &amp; $A$1)</f>
        <v>1150</v>
      </c>
      <c r="R2" s="17">
        <f ca="1">SUM(L2:P2)</f>
        <v>1150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455.52238805970154</v>
      </c>
      <c r="G3" s="14">
        <f ca="1">Q3-O3-P3-F3</f>
        <v>71.787611940298405</v>
      </c>
      <c r="H3" s="14"/>
      <c r="I3" s="14"/>
      <c r="J3" s="14"/>
      <c r="K3" s="13"/>
      <c r="L3" s="16">
        <f t="shared" ca="1" si="0"/>
        <v>527.30999999999995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-34.019999999999996</v>
      </c>
      <c r="Q3" s="16" cm="1">
        <f t="array" aca="1" ref="Q3" ca="1">INDIRECT("'data'!$G$" &amp; $A$1)*parameters!$B$13</f>
        <v>493.28999999999996</v>
      </c>
      <c r="R3" s="16">
        <f t="shared" ref="R3:R10" ca="1" si="2">SUM(L3:P3)</f>
        <v>493.28999999999996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137.99999999999997</v>
      </c>
      <c r="H4" s="14"/>
      <c r="I4" s="14"/>
      <c r="J4" s="14"/>
      <c r="K4" s="13"/>
      <c r="L4" s="16">
        <f t="shared" ca="1" si="0"/>
        <v>137.99999999999997</v>
      </c>
      <c r="M4" s="16"/>
      <c r="N4" s="16">
        <f t="shared" ca="1" si="1"/>
        <v>0</v>
      </c>
      <c r="O4" s="11" cm="1">
        <f t="array" aca="1" ref="O4" ca="1">INDIRECT("'data'!$K$" &amp; $A$1)*parameters!$B$14</f>
        <v>480.24</v>
      </c>
      <c r="P4" s="13" cm="1">
        <f t="array" aca="1" ref="P4" ca="1">-INDIRECT("'data'!$L$" &amp; $A$1)*parameters!$B$14</f>
        <v>-14.72</v>
      </c>
      <c r="Q4" s="16" cm="1">
        <f t="array" aca="1" ref="Q4" ca="1">INDIRECT("'data'!$J$" &amp; $A$1)*parameters!$B$14</f>
        <v>603.52</v>
      </c>
      <c r="R4" s="16">
        <f t="shared" ca="1" si="2"/>
        <v>603.52</v>
      </c>
      <c r="S4" s="7"/>
    </row>
    <row r="5" spans="1:19" ht="17">
      <c r="A5" s="15" t="s">
        <v>108</v>
      </c>
      <c r="B5" s="11"/>
      <c r="C5" s="14"/>
      <c r="D5" s="14"/>
      <c r="E5" s="14"/>
      <c r="F5" s="14">
        <f ca="1">Q6/parameters!$B$5*20%</f>
        <v>113.8805970149254</v>
      </c>
      <c r="G5" s="14">
        <f ca="1">Q7/parameters!$B$7-(G3+G4)</f>
        <v>2062.5425865967964</v>
      </c>
      <c r="H5" s="14"/>
      <c r="I5" s="14"/>
      <c r="J5" s="14"/>
      <c r="K5" s="13"/>
      <c r="L5" s="16">
        <f t="shared" ca="1" si="0"/>
        <v>2176.4231836117219</v>
      </c>
      <c r="M5" s="16"/>
      <c r="N5" s="16"/>
      <c r="O5" s="11" cm="1">
        <f t="array" aca="1" ref="O5" ca="1">INDIRECT("'data'!$M$" &amp; $A$1)*parameters!$B$15</f>
        <v>147.97999999999999</v>
      </c>
      <c r="P5" s="13" cm="1">
        <f t="array" aca="1" ref="P5" ca="1">-INDIRECT("'data'!$N$" &amp; $A$1)*parameters!$B$15</f>
        <v>-309.68</v>
      </c>
      <c r="Q5" s="16">
        <f ca="1">SUM(L5:P5)</f>
        <v>2014.7231836117219</v>
      </c>
      <c r="R5" s="16">
        <f t="shared" ca="1" si="2"/>
        <v>2014.7231836117219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534.1</v>
      </c>
      <c r="I6" s="14"/>
      <c r="J6" s="14"/>
      <c r="K6" s="13"/>
      <c r="L6" s="16">
        <f t="shared" ca="1" si="0"/>
        <v>534.1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534.1</v>
      </c>
      <c r="R6" s="16">
        <f t="shared" ca="1" si="2"/>
        <v>534.1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2174.62</v>
      </c>
      <c r="I7" s="14"/>
      <c r="J7" s="14"/>
      <c r="K7" s="13"/>
      <c r="L7" s="16">
        <f t="shared" ca="1" si="0"/>
        <v>2174.62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2174.62</v>
      </c>
      <c r="R7" s="16">
        <f t="shared" ca="1" si="2"/>
        <v>2174.62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3484.0000000000005</v>
      </c>
      <c r="J8" s="14">
        <f ca="1">Q10/J18</f>
        <v>288.55049786628734</v>
      </c>
      <c r="K8" s="13"/>
      <c r="L8" s="16">
        <f t="shared" ca="1" si="0"/>
        <v>3772.550497866288</v>
      </c>
      <c r="M8" s="16"/>
      <c r="N8" s="16">
        <f t="shared" ca="1" si="3"/>
        <v>-948.1904978662883</v>
      </c>
      <c r="O8" s="11" cm="1">
        <f t="array" aca="1" ref="O8" ca="1">INDIRECT("'data'!$R$" &amp; $A$1)*parameters!$B$15</f>
        <v>102.89999999999999</v>
      </c>
      <c r="P8" s="13" cm="1">
        <f t="array" aca="1" ref="P8" ca="1">-INDIRECT("'data'!$S$" &amp; $A$1)*parameters!$B$15</f>
        <v>-218.54</v>
      </c>
      <c r="Q8" s="16">
        <f ca="1">SUM(Q6:Q7)</f>
        <v>2708.72</v>
      </c>
      <c r="R8" s="16">
        <f t="shared" ca="1" si="2"/>
        <v>2708.72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6712.02</v>
      </c>
      <c r="L9" s="16">
        <f t="shared" ca="1" si="0"/>
        <v>6712.02</v>
      </c>
      <c r="M9" s="16"/>
      <c r="N9" s="16">
        <f t="shared" ca="1" si="3"/>
        <v>0</v>
      </c>
      <c r="O9" s="11" cm="1">
        <f t="array" aca="1" ref="O9" ca="1">INDIRECT("'data'!$U$" &amp; $A$1)*parameters!$B$15</f>
        <v>417.48</v>
      </c>
      <c r="P9" s="13" cm="1">
        <f t="array" aca="1" ref="P9" ca="1">-INDIRECT("'data'!$V$" &amp; $A$1)*parameters!$B$15</f>
        <v>-3715.18</v>
      </c>
      <c r="Q9" s="16" cm="1">
        <f t="array" aca="1" ref="Q9" ca="1">INDIRECT("'data'!$T$" &amp; $A$1)*parameters!$B$15</f>
        <v>3414.32</v>
      </c>
      <c r="R9" s="16">
        <f t="shared" ca="1" si="2"/>
        <v>3414.32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3982.2794879089615</v>
      </c>
      <c r="L10" s="16">
        <f t="shared" ca="1" si="0"/>
        <v>3982.2794879089615</v>
      </c>
      <c r="M10" s="16"/>
      <c r="N10" s="16">
        <f t="shared" ca="1" si="3"/>
        <v>0</v>
      </c>
      <c r="O10" s="11" cm="1">
        <f t="array" aca="1" ref="O10" ca="1">INDIRECT("'data'!$X$" &amp; $A$1)*parameters!$B$15</f>
        <v>584.08000000000004</v>
      </c>
      <c r="P10" s="13" cm="1">
        <f t="array" aca="1" ref="P10" ca="1">-INDIRECT("'data'!$Y$" &amp; $A$1)*parameters!$B$15</f>
        <v>-4283.58</v>
      </c>
      <c r="Q10" s="16" cm="1">
        <f t="array" aca="1" ref="Q10" ca="1">INDIRECT("'data'!$W$" &amp; $A$1)*parameters!$B$15</f>
        <v>282.77948790896158</v>
      </c>
      <c r="R10" s="16">
        <f t="shared" ca="1" si="2"/>
        <v>282.77948790896153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10433.779159601707</v>
      </c>
      <c r="N11" s="19"/>
      <c r="O11" s="21" cm="1">
        <f t="array" aca="1" ref="O11" ca="1">INDIRECT("'data'!$Z$" &amp; $A$1)*parameters!$B$15</f>
        <v>1956.08</v>
      </c>
      <c r="P11" s="27" cm="1">
        <f t="array" aca="1" ref="P11" ca="1">-INDIRECT("'data'!$AA$" &amp; $A$1)*parameters!$B$15</f>
        <v>-2655.7999999999997</v>
      </c>
      <c r="Q11" s="16">
        <f ca="1">K9*parameters!$B$10+K10*parameters!$B$11</f>
        <v>9734.0591596017075</v>
      </c>
      <c r="R11" s="16">
        <f t="shared" ref="R11:R17" ca="1" si="4">SUM(L11:P11)</f>
        <v>9734.0591596017075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-3.1274298077890421</v>
      </c>
      <c r="D12" s="9">
        <f ca="1">-(D17-Q4)</f>
        <v>-3.8262815739157077</v>
      </c>
      <c r="E12" s="9">
        <f ca="1">-(E17-Q5)</f>
        <v>-249.0107305587519</v>
      </c>
      <c r="F12" s="9">
        <f ca="1">-(F17-Q6)</f>
        <v>-35.302985074626918</v>
      </c>
      <c r="G12" s="9">
        <f ca="1">-(G17-Q7)</f>
        <v>-97.710198537095039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-388.97762555217861</v>
      </c>
      <c r="M12" s="17"/>
      <c r="N12" s="17"/>
      <c r="O12" s="10"/>
      <c r="P12" s="12"/>
      <c r="Q12" s="9">
        <f t="shared" ref="Q12:Q17" ca="1" si="6">SUM(L12:P12)</f>
        <v>-388.97762555217861</v>
      </c>
      <c r="R12" s="17">
        <f t="shared" ca="1" si="4"/>
        <v>-388.97762555217861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-69.680000000000291</v>
      </c>
      <c r="J13" s="14">
        <f ca="1">-(J17-Q10)</f>
        <v>-5.7710099573257594</v>
      </c>
      <c r="K13" s="13">
        <f ca="1">-(K17-Q11)</f>
        <v>-960.24032830725446</v>
      </c>
      <c r="L13" s="14">
        <f t="shared" ca="1" si="5"/>
        <v>-1035.6913382645805</v>
      </c>
      <c r="M13" s="16">
        <f ca="1">-E15</f>
        <v>-1228.0425759058933</v>
      </c>
      <c r="N13" s="16"/>
      <c r="O13" s="11"/>
      <c r="P13" s="13"/>
      <c r="Q13" s="14">
        <f t="shared" ca="1" si="6"/>
        <v>-2263.7339141704738</v>
      </c>
      <c r="R13" s="16">
        <f t="shared" ca="1" si="4"/>
        <v>-2263.7339141704738</v>
      </c>
    </row>
    <row r="14" spans="1:19">
      <c r="A14" s="18" t="s">
        <v>78</v>
      </c>
      <c r="B14" s="11"/>
      <c r="C14" s="14"/>
      <c r="D14" s="14"/>
      <c r="E14" s="14">
        <f ca="1">-(I13+J13)-K13</f>
        <v>1035.6913382645805</v>
      </c>
      <c r="F14" s="14"/>
      <c r="G14" s="14"/>
      <c r="H14" s="14"/>
      <c r="I14" s="14"/>
      <c r="J14" s="14"/>
      <c r="K14" s="13"/>
      <c r="L14" s="14">
        <f t="shared" ca="1" si="5"/>
        <v>1035.6913382645805</v>
      </c>
      <c r="M14" s="16"/>
      <c r="N14" s="16"/>
      <c r="O14" s="11"/>
      <c r="P14" s="13"/>
      <c r="Q14" s="14">
        <f t="shared" ca="1" si="6"/>
        <v>1035.6913382645805</v>
      </c>
      <c r="R14" s="16">
        <f t="shared" ca="1" si="4"/>
        <v>1035.6913382645805</v>
      </c>
    </row>
    <row r="15" spans="1:19">
      <c r="A15" s="18" t="s">
        <v>79</v>
      </c>
      <c r="B15" s="11"/>
      <c r="C15" s="14"/>
      <c r="D15" s="14"/>
      <c r="E15" s="14">
        <f ca="1">E17-E14</f>
        <v>1228.0425759058933</v>
      </c>
      <c r="F15" s="14"/>
      <c r="G15" s="14"/>
      <c r="H15" s="14"/>
      <c r="I15" s="14"/>
      <c r="J15" s="14"/>
      <c r="K15" s="13"/>
      <c r="L15" s="14">
        <f t="shared" ca="1" si="5"/>
        <v>1228.0425759058933</v>
      </c>
      <c r="M15" s="16"/>
      <c r="N15" s="16"/>
      <c r="O15" s="11"/>
      <c r="P15" s="13"/>
      <c r="Q15" s="14">
        <f t="shared" ca="1" si="6"/>
        <v>1228.0425759058933</v>
      </c>
      <c r="R15" s="16">
        <f t="shared" ca="1" si="4"/>
        <v>1228.0425759058933</v>
      </c>
    </row>
    <row r="16" spans="1:19">
      <c r="A16" s="30" t="s">
        <v>89</v>
      </c>
      <c r="B16" s="21">
        <f ca="1">Q2</f>
        <v>1150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1150</v>
      </c>
      <c r="M16" s="19"/>
      <c r="N16" s="19"/>
      <c r="O16" s="21"/>
      <c r="P16" s="27"/>
      <c r="Q16" s="22">
        <f t="shared" ca="1" si="6"/>
        <v>1150</v>
      </c>
      <c r="R16" s="19">
        <f t="shared" ca="1" si="4"/>
        <v>1150</v>
      </c>
    </row>
    <row r="17" spans="1:18">
      <c r="A17" s="29" t="s">
        <v>88</v>
      </c>
      <c r="B17" s="9">
        <f ca="1">B16</f>
        <v>1150</v>
      </c>
      <c r="C17" s="9">
        <f ca="1">SUM(C$2:C$11)</f>
        <v>496.41742980778901</v>
      </c>
      <c r="D17" s="9">
        <f ca="1">SUM(D$2:D$11)</f>
        <v>607.34628157391569</v>
      </c>
      <c r="E17" s="9">
        <f ca="1">$Q$5/parameters!$B$4</f>
        <v>2263.7339141704738</v>
      </c>
      <c r="F17" s="9">
        <f t="shared" ref="F17:K17" ca="1" si="7">SUM(F$2:F$11)</f>
        <v>569.40298507462694</v>
      </c>
      <c r="G17" s="9">
        <f t="shared" ca="1" si="7"/>
        <v>2272.3301985370949</v>
      </c>
      <c r="H17" s="9">
        <f t="shared" ca="1" si="7"/>
        <v>2708.72</v>
      </c>
      <c r="I17" s="9">
        <f t="shared" ca="1" si="7"/>
        <v>3484.0000000000005</v>
      </c>
      <c r="J17" s="9">
        <f t="shared" ca="1" si="7"/>
        <v>288.55049786628734</v>
      </c>
      <c r="K17" s="9">
        <f t="shared" ca="1" si="7"/>
        <v>10694.299487908962</v>
      </c>
      <c r="L17" s="17">
        <f t="shared" ca="1" si="5"/>
        <v>24534.800794939147</v>
      </c>
      <c r="M17" s="17"/>
      <c r="N17" s="17"/>
      <c r="O17" s="9"/>
      <c r="P17" s="14"/>
      <c r="Q17" s="11">
        <f t="shared" ca="1" si="6"/>
        <v>24534.800794939147</v>
      </c>
      <c r="R17" s="17">
        <f t="shared" ca="1" si="4"/>
        <v>24534.800794939147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0.99369999999999992</v>
      </c>
      <c r="E18" s="39">
        <f t="shared" ref="E18:G18" ca="1" si="8">IFERROR(1-(-E12)/E17, "")</f>
        <v>0.89000000000000012</v>
      </c>
      <c r="F18" s="39">
        <f t="shared" ca="1" si="8"/>
        <v>0.93799999999999994</v>
      </c>
      <c r="G18" s="39">
        <f t="shared" ca="1" si="8"/>
        <v>0.95700000000000007</v>
      </c>
      <c r="H18" s="39">
        <f t="shared" ref="H18" ca="1" si="9">1-(-H12)/H17</f>
        <v>1</v>
      </c>
      <c r="I18" s="44">
        <f>[2]parameters!$B$9</f>
        <v>0.98</v>
      </c>
      <c r="J18" s="44">
        <f>I18</f>
        <v>0.98</v>
      </c>
      <c r="K18" s="40">
        <f ca="1">1-(-K13)/K17</f>
        <v>0.91021007692996558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31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0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0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0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434.7</v>
      </c>
      <c r="H3" s="14"/>
      <c r="I3" s="14"/>
      <c r="J3" s="14"/>
      <c r="K3" s="13"/>
      <c r="L3" s="16">
        <f t="shared" ca="1" si="0"/>
        <v>434.7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1.89</v>
      </c>
      <c r="P3" s="13" cm="1">
        <f t="array" aca="1" ref="P3" ca="1">-INDIRECT("'data'!$I$" &amp; $A$1)*parameters!$B$13</f>
        <v>-436.59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5095.0805642633231</v>
      </c>
      <c r="H5" s="14"/>
      <c r="I5" s="14"/>
      <c r="J5" s="14"/>
      <c r="K5" s="13"/>
      <c r="L5" s="16">
        <f t="shared" ca="1" si="0"/>
        <v>5095.0805642633231</v>
      </c>
      <c r="M5" s="16"/>
      <c r="N5" s="16"/>
      <c r="O5" s="11" cm="1">
        <f t="array" aca="1" ref="O5" ca="1">INDIRECT("'data'!$M$" &amp; $A$1)*parameters!$B$15</f>
        <v>422.38</v>
      </c>
      <c r="P5" s="13" cm="1">
        <f t="array" aca="1" ref="P5" ca="1">-INDIRECT("'data'!$N$" &amp; $A$1)*parameters!$B$15</f>
        <v>-933.93999999999994</v>
      </c>
      <c r="Q5" s="16">
        <f ca="1">SUM(L5:P5)</f>
        <v>4583.5205642633236</v>
      </c>
      <c r="R5" s="16">
        <f t="shared" ca="1" si="2"/>
        <v>4583.5205642633236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5292</v>
      </c>
      <c r="I7" s="14"/>
      <c r="J7" s="14"/>
      <c r="K7" s="13"/>
      <c r="L7" s="16">
        <f t="shared" ca="1" si="0"/>
        <v>5292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5292</v>
      </c>
      <c r="R7" s="16">
        <f t="shared" ca="1" si="2"/>
        <v>5292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6982.9834949615333</v>
      </c>
      <c r="J8" s="14">
        <f ca="1">Q10/J18</f>
        <v>3034.5765050384675</v>
      </c>
      <c r="K8" s="13"/>
      <c r="L8" s="16">
        <f t="shared" ca="1" si="0"/>
        <v>10017.560000000001</v>
      </c>
      <c r="M8" s="16"/>
      <c r="N8" s="16">
        <f t="shared" ca="1" si="3"/>
        <v>0</v>
      </c>
      <c r="O8" s="11" cm="1">
        <f t="array" aca="1" ref="O8" ca="1">INDIRECT("'data'!$R$" &amp; $A$1)*parameters!$B$15</f>
        <v>115.64</v>
      </c>
      <c r="P8" s="13" cm="1">
        <f t="array" aca="1" ref="P8" ca="1">-INDIRECT("'data'!$S$" &amp; $A$1)*parameters!$B$15</f>
        <v>-4841.2</v>
      </c>
      <c r="Q8" s="16">
        <f ca="1">SUM(Q6:Q7)</f>
        <v>5292</v>
      </c>
      <c r="R8" s="16">
        <f t="shared" ca="1" si="2"/>
        <v>5292.0000000000009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8546.58</v>
      </c>
      <c r="L9" s="16">
        <f t="shared" ca="1" si="0"/>
        <v>8546.58</v>
      </c>
      <c r="M9" s="16"/>
      <c r="N9" s="16">
        <f t="shared" ca="1" si="3"/>
        <v>0</v>
      </c>
      <c r="O9" s="11" cm="1">
        <f t="array" aca="1" ref="O9" ca="1">INDIRECT("'data'!$U$" &amp; $A$1)*parameters!$B$15</f>
        <v>755.58</v>
      </c>
      <c r="P9" s="13" cm="1">
        <f t="array" aca="1" ref="P9" ca="1">-INDIRECT("'data'!$V$" &amp; $A$1)*parameters!$B$15</f>
        <v>-2841.02</v>
      </c>
      <c r="Q9" s="16" cm="1">
        <f t="array" aca="1" ref="Q9" ca="1">INDIRECT("'data'!$T$" &amp; $A$1)*parameters!$B$15</f>
        <v>6461.14</v>
      </c>
      <c r="R9" s="16">
        <f t="shared" ca="1" si="2"/>
        <v>6461.1399999999994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11307.340369843529</v>
      </c>
      <c r="L10" s="16">
        <f t="shared" ca="1" si="0"/>
        <v>11307.340369843529</v>
      </c>
      <c r="M10" s="16"/>
      <c r="N10" s="16">
        <f t="shared" ca="1" si="3"/>
        <v>0</v>
      </c>
      <c r="O10" s="11" cm="1">
        <f t="array" aca="1" ref="O10" ca="1">INDIRECT("'data'!$X$" &amp; $A$1)*parameters!$B$15</f>
        <v>291.06</v>
      </c>
      <c r="P10" s="13" cm="1">
        <f t="array" aca="1" ref="P10" ca="1">-INDIRECT("'data'!$Y$" &amp; $A$1)*parameters!$B$15</f>
        <v>-8790.6</v>
      </c>
      <c r="Q10" s="16" cm="1">
        <f t="array" aca="1" ref="Q10" ca="1">INDIRECT("'data'!$W$" &amp; $A$1)*parameters!$B$15</f>
        <v>2807.8003698435277</v>
      </c>
      <c r="R10" s="16">
        <f t="shared" ca="1" si="2"/>
        <v>2807.8003698435277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15687.357918065432</v>
      </c>
      <c r="N11" s="19"/>
      <c r="O11" s="21" cm="1">
        <f t="array" aca="1" ref="O11" ca="1">INDIRECT("'data'!$Z$" &amp; $A$1)*parameters!$B$15</f>
        <v>5370.4</v>
      </c>
      <c r="P11" s="27" cm="1">
        <f t="array" aca="1" ref="P11" ca="1">-INDIRECT("'data'!$AA$" &amp; $A$1)*parameters!$B$15</f>
        <v>-3299.66</v>
      </c>
      <c r="Q11" s="16">
        <f ca="1">K9*parameters!$B$10+K10*parameters!$B$11</f>
        <v>17758.097918065432</v>
      </c>
      <c r="R11" s="16">
        <f t="shared" ref="R11:R17" ca="1" si="4">SUM(L11:P11)</f>
        <v>17758.097918065432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0</v>
      </c>
      <c r="E12" s="9">
        <f ca="1">-(E17-Q5)</f>
        <v>-566.5025416505232</v>
      </c>
      <c r="F12" s="9">
        <f ca="1">-(F17-Q6)</f>
        <v>0</v>
      </c>
      <c r="G12" s="9">
        <f ca="1">-(G17-Q7)</f>
        <v>-237.78056426332296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-804.28310591384616</v>
      </c>
      <c r="M12" s="17"/>
      <c r="N12" s="17"/>
      <c r="O12" s="10"/>
      <c r="P12" s="12"/>
      <c r="Q12" s="9">
        <f t="shared" ref="Q12:Q17" ca="1" si="6">SUM(L12:P12)</f>
        <v>-804.28310591384616</v>
      </c>
      <c r="R12" s="17">
        <f t="shared" ca="1" si="4"/>
        <v>-804.28310591384616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-521.843494961533</v>
      </c>
      <c r="J13" s="14">
        <f ca="1">-(J17-Q10)</f>
        <v>-226.7761351949398</v>
      </c>
      <c r="K13" s="13">
        <f ca="1">-(K17-Q11)</f>
        <v>-2095.8224517780982</v>
      </c>
      <c r="L13" s="14">
        <f t="shared" ca="1" si="5"/>
        <v>-2844.442081934571</v>
      </c>
      <c r="M13" s="16">
        <f ca="1">-E15</f>
        <v>-2305.5810239792759</v>
      </c>
      <c r="N13" s="16"/>
      <c r="O13" s="11"/>
      <c r="P13" s="13"/>
      <c r="Q13" s="14">
        <f t="shared" ca="1" si="6"/>
        <v>-5150.0231059138468</v>
      </c>
      <c r="R13" s="16">
        <f t="shared" ca="1" si="4"/>
        <v>-5150.0231059138468</v>
      </c>
    </row>
    <row r="14" spans="1:20">
      <c r="A14" s="18" t="s">
        <v>78</v>
      </c>
      <c r="B14" s="11"/>
      <c r="C14" s="14"/>
      <c r="D14" s="14"/>
      <c r="E14" s="14">
        <f ca="1">-(I13+J13)-K13</f>
        <v>2844.442081934571</v>
      </c>
      <c r="F14" s="14"/>
      <c r="G14" s="14"/>
      <c r="H14" s="14"/>
      <c r="I14" s="14"/>
      <c r="J14" s="14"/>
      <c r="K14" s="13"/>
      <c r="L14" s="14">
        <f t="shared" ca="1" si="5"/>
        <v>2844.442081934571</v>
      </c>
      <c r="M14" s="16"/>
      <c r="N14" s="16"/>
      <c r="O14" s="11"/>
      <c r="P14" s="13"/>
      <c r="Q14" s="14">
        <f t="shared" ca="1" si="6"/>
        <v>2844.442081934571</v>
      </c>
      <c r="R14" s="16">
        <f t="shared" ca="1" si="4"/>
        <v>2844.442081934571</v>
      </c>
    </row>
    <row r="15" spans="1:20">
      <c r="A15" s="18" t="s">
        <v>79</v>
      </c>
      <c r="B15" s="11"/>
      <c r="C15" s="14"/>
      <c r="D15" s="14"/>
      <c r="E15" s="14">
        <f ca="1">E17-E14</f>
        <v>2305.5810239792759</v>
      </c>
      <c r="F15" s="14"/>
      <c r="G15" s="14"/>
      <c r="H15" s="14"/>
      <c r="I15" s="14"/>
      <c r="J15" s="14"/>
      <c r="K15" s="13"/>
      <c r="L15" s="14">
        <f t="shared" ca="1" si="5"/>
        <v>2305.5810239792759</v>
      </c>
      <c r="M15" s="16"/>
      <c r="N15" s="16"/>
      <c r="O15" s="11"/>
      <c r="P15" s="13"/>
      <c r="Q15" s="14">
        <f t="shared" ca="1" si="6"/>
        <v>2305.5810239792759</v>
      </c>
      <c r="R15" s="16">
        <f t="shared" ca="1" si="4"/>
        <v>2305.5810239792759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0</v>
      </c>
      <c r="D17" s="9">
        <f ca="1">SUM(D$2:D$11)</f>
        <v>0</v>
      </c>
      <c r="E17" s="9">
        <f ca="1">$Q$5/parameters!$B$4</f>
        <v>5150.0231059138468</v>
      </c>
      <c r="F17" s="9">
        <f t="shared" ref="F17:K17" ca="1" si="7">SUM(F$2:F$11)</f>
        <v>0</v>
      </c>
      <c r="G17" s="9">
        <f t="shared" ca="1" si="7"/>
        <v>5529.780564263323</v>
      </c>
      <c r="H17" s="9">
        <f t="shared" ca="1" si="7"/>
        <v>5292</v>
      </c>
      <c r="I17" s="9">
        <f t="shared" ca="1" si="7"/>
        <v>6982.9834949615333</v>
      </c>
      <c r="J17" s="9">
        <f t="shared" ca="1" si="7"/>
        <v>3034.5765050384675</v>
      </c>
      <c r="K17" s="9">
        <f t="shared" ca="1" si="7"/>
        <v>19853.92036984353</v>
      </c>
      <c r="L17" s="17">
        <f t="shared" ca="1" si="5"/>
        <v>45843.284040020706</v>
      </c>
      <c r="M17" s="17"/>
      <c r="N17" s="17"/>
      <c r="O17" s="9"/>
      <c r="P17" s="14"/>
      <c r="Q17" s="11">
        <f t="shared" ca="1" si="6"/>
        <v>45843.284040020706</v>
      </c>
      <c r="R17" s="17">
        <f t="shared" ca="1" si="4"/>
        <v>45843.284040020706</v>
      </c>
    </row>
    <row r="18" spans="1:18">
      <c r="A18" s="30" t="s">
        <v>75</v>
      </c>
      <c r="B18" s="39" t="str">
        <f ca="1">IFERROR(1-(-B12)/B17, "")</f>
        <v/>
      </c>
      <c r="C18" s="39" t="str">
        <f ca="1">IFERROR(1-(-C12)/C17, "")</f>
        <v/>
      </c>
      <c r="D18" s="39" t="str">
        <f ca="1">IFERROR(1-(-D12)/D17, "")</f>
        <v/>
      </c>
      <c r="E18" s="39">
        <f t="shared" ref="E18:G18" ca="1" si="8">IFERROR(1-(-E12)/E17, "")</f>
        <v>0.89</v>
      </c>
      <c r="F18" s="39" t="str">
        <f t="shared" ca="1" si="8"/>
        <v/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0.92526926415649391</v>
      </c>
      <c r="J18" s="39">
        <f ca="1">I18</f>
        <v>0.92526926415649391</v>
      </c>
      <c r="K18" s="40">
        <f ca="1">1-(-K13)/K17</f>
        <v>0.89443785344472926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32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2928.1020428700813</v>
      </c>
      <c r="D2" s="9">
        <f ca="1">Q4/parameters!$B$3</f>
        <v>94.434940122773469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3022.536982992855</v>
      </c>
      <c r="M2" s="17"/>
      <c r="N2" s="17">
        <f ca="1">Q2-(L2+O2+P2)</f>
        <v>0</v>
      </c>
      <c r="O2" s="11" cm="1">
        <f t="array" aca="1" ref="O2" ca="1">INDIRECT("'data'!$F$" &amp; $A$1)</f>
        <v>14769.95</v>
      </c>
      <c r="P2" s="13">
        <f ca="1">IF(-(L2-Q2+O2)&lt;0, -(L2-Q2+O2), 0)</f>
        <v>-1092.4869829928557</v>
      </c>
      <c r="Q2" s="17" cm="1">
        <f t="array" aca="1" ref="Q2" ca="1">INDIRECT("'data'!$D$" &amp; $A$1)</f>
        <v>16700</v>
      </c>
      <c r="R2" s="17">
        <f ca="1">SUM(L2:P2)</f>
        <v>16700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2600.2388059701489</v>
      </c>
      <c r="G3" s="14">
        <f ca="1">Q3-O3-P3-F3</f>
        <v>275.3961940298509</v>
      </c>
      <c r="H3" s="14"/>
      <c r="I3" s="14"/>
      <c r="J3" s="14"/>
      <c r="K3" s="13"/>
      <c r="L3" s="16">
        <f t="shared" ca="1" si="0"/>
        <v>2875.6349999999998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85.05</v>
      </c>
      <c r="P3" s="13" cm="1">
        <f t="array" aca="1" ref="P3" ca="1">-INDIRECT("'data'!$I$" &amp; $A$1)*parameters!$B$13</f>
        <v>-51.029999999999994</v>
      </c>
      <c r="Q3" s="16" cm="1">
        <f t="array" aca="1" ref="Q3" ca="1">INDIRECT("'data'!$G$" &amp; $A$1)*parameters!$B$13</f>
        <v>2909.6549999999997</v>
      </c>
      <c r="R3" s="16">
        <f t="shared" ref="R3:R10" ca="1" si="2">SUM(L3:P3)</f>
        <v>2909.6549999999997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118.68</v>
      </c>
      <c r="H4" s="14"/>
      <c r="I4" s="14"/>
      <c r="J4" s="14"/>
      <c r="K4" s="13"/>
      <c r="L4" s="16">
        <f t="shared" ca="1" si="0"/>
        <v>118.68</v>
      </c>
      <c r="M4" s="16"/>
      <c r="N4" s="16">
        <f t="shared" ca="1" si="1"/>
        <v>0</v>
      </c>
      <c r="O4" s="11" cm="1">
        <f t="array" aca="1" ref="O4" ca="1">INDIRECT("'data'!$K$" &amp; $A$1)*parameters!$B$14</f>
        <v>2.7600000000000002</v>
      </c>
      <c r="P4" s="13" cm="1">
        <f t="array" aca="1" ref="P4" ca="1">-INDIRECT("'data'!$L$" &amp; $A$1)*parameters!$B$14</f>
        <v>-27.6</v>
      </c>
      <c r="Q4" s="16" cm="1">
        <f t="array" aca="1" ref="Q4" ca="1">INDIRECT("'data'!$J$" &amp; $A$1)*parameters!$B$14</f>
        <v>93.84</v>
      </c>
      <c r="R4" s="16">
        <f t="shared" ca="1" si="2"/>
        <v>93.84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650.05970149253733</v>
      </c>
      <c r="G5" s="14">
        <f ca="1">Q7/parameters!$B$7-(G3+G4)</f>
        <v>1352.9248509022284</v>
      </c>
      <c r="H5" s="14"/>
      <c r="I5" s="14"/>
      <c r="J5" s="14"/>
      <c r="K5" s="13"/>
      <c r="L5" s="16">
        <f t="shared" ca="1" si="0"/>
        <v>2002.9845523947656</v>
      </c>
      <c r="M5" s="16"/>
      <c r="N5" s="16"/>
      <c r="O5" s="11" cm="1">
        <f t="array" aca="1" ref="O5" ca="1">INDIRECT("'data'!$M$" &amp; $A$1)*parameters!$B$15</f>
        <v>1361.22</v>
      </c>
      <c r="P5" s="13" cm="1">
        <f t="array" aca="1" ref="P5" ca="1">-INDIRECT("'data'!$N$" &amp; $A$1)*parameters!$B$15</f>
        <v>-269.5</v>
      </c>
      <c r="Q5" s="16">
        <f ca="1">SUM(L5:P5)</f>
        <v>3094.7045523947654</v>
      </c>
      <c r="R5" s="16">
        <f t="shared" ca="1" si="2"/>
        <v>3094.7045523947654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3048.7799999999997</v>
      </c>
      <c r="I6" s="14"/>
      <c r="J6" s="14"/>
      <c r="K6" s="13"/>
      <c r="L6" s="16">
        <f t="shared" ca="1" si="0"/>
        <v>3048.7799999999997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3048.7799999999997</v>
      </c>
      <c r="R6" s="16">
        <f t="shared" ca="1" si="2"/>
        <v>3048.7799999999997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1671.8799999999999</v>
      </c>
      <c r="I7" s="14"/>
      <c r="J7" s="14"/>
      <c r="K7" s="13"/>
      <c r="L7" s="16">
        <f t="shared" ca="1" si="0"/>
        <v>1671.8799999999999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1671.8799999999999</v>
      </c>
      <c r="R7" s="16">
        <f t="shared" ca="1" si="2"/>
        <v>1671.8799999999999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1041.0702684997491</v>
      </c>
      <c r="J8" s="14">
        <f ca="1">Q10/J18</f>
        <v>3697.2297315002502</v>
      </c>
      <c r="K8" s="13"/>
      <c r="L8" s="16">
        <f t="shared" ca="1" si="0"/>
        <v>4738.2999999999993</v>
      </c>
      <c r="M8" s="16"/>
      <c r="N8" s="16">
        <f t="shared" ca="1" si="3"/>
        <v>0</v>
      </c>
      <c r="O8" s="11" cm="1">
        <f t="array" aca="1" ref="O8" ca="1">INDIRECT("'data'!$R$" &amp; $A$1)*parameters!$B$15</f>
        <v>183.26</v>
      </c>
      <c r="P8" s="13" cm="1">
        <f t="array" aca="1" ref="P8" ca="1">-INDIRECT("'data'!$S$" &amp; $A$1)*parameters!$B$15</f>
        <v>-200.9</v>
      </c>
      <c r="Q8" s="16">
        <f ca="1">SUM(Q6:Q7)</f>
        <v>4720.66</v>
      </c>
      <c r="R8" s="16">
        <f t="shared" ca="1" si="2"/>
        <v>4720.66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1269.0999999999999</v>
      </c>
      <c r="L9" s="16">
        <f t="shared" ca="1" si="0"/>
        <v>1269.0999999999999</v>
      </c>
      <c r="M9" s="16"/>
      <c r="N9" s="16">
        <f t="shared" ca="1" si="3"/>
        <v>0</v>
      </c>
      <c r="O9" s="11" cm="1">
        <f t="array" aca="1" ref="O9" ca="1">INDIRECT("'data'!$U$" &amp; $A$1)*parameters!$B$15</f>
        <v>489.02</v>
      </c>
      <c r="P9" s="13" cm="1">
        <f t="array" aca="1" ref="P9" ca="1">-INDIRECT("'data'!$V$" &amp; $A$1)*parameters!$B$15</f>
        <v>-890.81999999999994</v>
      </c>
      <c r="Q9" s="16" cm="1">
        <f t="array" aca="1" ref="Q9" ca="1">INDIRECT("'data'!$T$" &amp; $A$1)*parameters!$B$15</f>
        <v>867.3</v>
      </c>
      <c r="R9" s="16">
        <f t="shared" ca="1" si="2"/>
        <v>867.3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2205.9465433854903</v>
      </c>
      <c r="L10" s="16">
        <f t="shared" ca="1" si="0"/>
        <v>2205.9465433854903</v>
      </c>
      <c r="M10" s="16"/>
      <c r="N10" s="16">
        <f t="shared" ca="1" si="3"/>
        <v>0</v>
      </c>
      <c r="O10" s="11" cm="1">
        <f t="array" aca="1" ref="O10" ca="1">INDIRECT("'data'!$X$" &amp; $A$1)*parameters!$B$15</f>
        <v>2792.02</v>
      </c>
      <c r="P10" s="13" cm="1">
        <f t="array" aca="1" ref="P10" ca="1">-INDIRECT("'data'!$Y$" &amp; $A$1)*parameters!$B$15</f>
        <v>-1917.86</v>
      </c>
      <c r="Q10" s="16" cm="1">
        <f t="array" aca="1" ref="Q10" ca="1">INDIRECT("'data'!$W$" &amp; $A$1)*parameters!$B$15</f>
        <v>3080.1065433854906</v>
      </c>
      <c r="R10" s="16">
        <f t="shared" ca="1" si="2"/>
        <v>3080.1065433854901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3636.9080273115214</v>
      </c>
      <c r="N11" s="19"/>
      <c r="O11" s="21" cm="1">
        <f t="array" aca="1" ref="O11" ca="1">INDIRECT("'data'!$Z$" &amp; $A$1)*parameters!$B$15</f>
        <v>2949.7999999999997</v>
      </c>
      <c r="P11" s="27" cm="1">
        <f t="array" aca="1" ref="P11" ca="1">-INDIRECT("'data'!$AA$" &amp; $A$1)*parameters!$B$15</f>
        <v>-3496.64</v>
      </c>
      <c r="Q11" s="16">
        <f ca="1">K9*parameters!$B$10+K10*parameters!$B$11</f>
        <v>3090.0680273115213</v>
      </c>
      <c r="R11" s="16">
        <f t="shared" ref="R11:R17" ca="1" si="4">SUM(L11:P11)</f>
        <v>3090.0680273115208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-18.447042870081532</v>
      </c>
      <c r="D12" s="9">
        <f ca="1">-(D17-Q4)</f>
        <v>-0.59494012277346542</v>
      </c>
      <c r="E12" s="9">
        <f ca="1">-(E17-Q5)</f>
        <v>-382.49157389148786</v>
      </c>
      <c r="F12" s="9">
        <f ca="1">-(F17-Q6)</f>
        <v>-201.51850746268656</v>
      </c>
      <c r="G12" s="9">
        <f ca="1">-(G17-Q7)</f>
        <v>-75.121044932079485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-678.17310927910887</v>
      </c>
      <c r="M12" s="17"/>
      <c r="N12" s="17"/>
      <c r="O12" s="10"/>
      <c r="P12" s="12"/>
      <c r="Q12" s="9">
        <f t="shared" ref="Q12:Q17" ca="1" si="6">SUM(L12:P12)</f>
        <v>-678.17310927910887</v>
      </c>
      <c r="R12" s="17">
        <f t="shared" ca="1" si="4"/>
        <v>-678.17310927910887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-173.77026849974914</v>
      </c>
      <c r="J13" s="14">
        <f ca="1">-(J17-Q10)</f>
        <v>-617.12318811475961</v>
      </c>
      <c r="K13" s="13">
        <f ca="1">-(K17-Q11)</f>
        <v>-384.97851607396888</v>
      </c>
      <c r="L13" s="14">
        <f t="shared" ca="1" si="5"/>
        <v>-1175.8719726884776</v>
      </c>
      <c r="M13" s="16">
        <f ca="1">-E15</f>
        <v>-2301.3241535977759</v>
      </c>
      <c r="N13" s="16"/>
      <c r="O13" s="11"/>
      <c r="P13" s="13"/>
      <c r="Q13" s="14">
        <f t="shared" ca="1" si="6"/>
        <v>-3477.1961262862533</v>
      </c>
      <c r="R13" s="16">
        <f t="shared" ca="1" si="4"/>
        <v>-3477.1961262862533</v>
      </c>
    </row>
    <row r="14" spans="1:20">
      <c r="A14" s="18" t="s">
        <v>78</v>
      </c>
      <c r="B14" s="11"/>
      <c r="C14" s="14"/>
      <c r="D14" s="14"/>
      <c r="E14" s="14">
        <f ca="1">-(I13+J13)-K13</f>
        <v>1175.8719726884776</v>
      </c>
      <c r="F14" s="14"/>
      <c r="G14" s="14"/>
      <c r="H14" s="14"/>
      <c r="I14" s="14"/>
      <c r="J14" s="14"/>
      <c r="K14" s="13"/>
      <c r="L14" s="14">
        <f t="shared" ca="1" si="5"/>
        <v>1175.8719726884776</v>
      </c>
      <c r="M14" s="16"/>
      <c r="N14" s="16"/>
      <c r="O14" s="11"/>
      <c r="P14" s="13"/>
      <c r="Q14" s="14">
        <f t="shared" ca="1" si="6"/>
        <v>1175.8719726884776</v>
      </c>
      <c r="R14" s="16">
        <f t="shared" ca="1" si="4"/>
        <v>1175.8719726884776</v>
      </c>
    </row>
    <row r="15" spans="1:20">
      <c r="A15" s="18" t="s">
        <v>79</v>
      </c>
      <c r="B15" s="11"/>
      <c r="C15" s="14"/>
      <c r="D15" s="14"/>
      <c r="E15" s="14">
        <f ca="1">E17-E14</f>
        <v>2301.3241535977759</v>
      </c>
      <c r="F15" s="14"/>
      <c r="G15" s="14"/>
      <c r="H15" s="14"/>
      <c r="I15" s="14"/>
      <c r="J15" s="14"/>
      <c r="K15" s="13"/>
      <c r="L15" s="14">
        <f t="shared" ca="1" si="5"/>
        <v>2301.3241535977759</v>
      </c>
      <c r="M15" s="16"/>
      <c r="N15" s="16"/>
      <c r="O15" s="11"/>
      <c r="P15" s="13"/>
      <c r="Q15" s="14">
        <f t="shared" ca="1" si="6"/>
        <v>2301.3241535977759</v>
      </c>
      <c r="R15" s="16">
        <f t="shared" ca="1" si="4"/>
        <v>2301.3241535977759</v>
      </c>
    </row>
    <row r="16" spans="1:20">
      <c r="A16" s="30" t="s">
        <v>89</v>
      </c>
      <c r="B16" s="21">
        <f ca="1">Q2</f>
        <v>16700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16700</v>
      </c>
      <c r="M16" s="19"/>
      <c r="N16" s="19"/>
      <c r="O16" s="21"/>
      <c r="P16" s="27"/>
      <c r="Q16" s="22">
        <f t="shared" ca="1" si="6"/>
        <v>16700</v>
      </c>
      <c r="R16" s="19">
        <f t="shared" ca="1" si="4"/>
        <v>16700</v>
      </c>
    </row>
    <row r="17" spans="1:18">
      <c r="A17" s="29" t="s">
        <v>88</v>
      </c>
      <c r="B17" s="9">
        <f ca="1">B16</f>
        <v>16700</v>
      </c>
      <c r="C17" s="9">
        <f ca="1">SUM(C$2:C$11)</f>
        <v>2928.1020428700813</v>
      </c>
      <c r="D17" s="9">
        <f ca="1">SUM(D$2:D$11)</f>
        <v>94.434940122773469</v>
      </c>
      <c r="E17" s="9">
        <f ca="1">$Q$5/parameters!$B$4</f>
        <v>3477.1961262862533</v>
      </c>
      <c r="F17" s="9">
        <f t="shared" ref="F17:K17" ca="1" si="7">SUM(F$2:F$11)</f>
        <v>3250.2985074626863</v>
      </c>
      <c r="G17" s="9">
        <f t="shared" ca="1" si="7"/>
        <v>1747.0010449320794</v>
      </c>
      <c r="H17" s="9">
        <f t="shared" ca="1" si="7"/>
        <v>4720.66</v>
      </c>
      <c r="I17" s="9">
        <f t="shared" ca="1" si="7"/>
        <v>1041.0702684997491</v>
      </c>
      <c r="J17" s="9">
        <f t="shared" ca="1" si="7"/>
        <v>3697.2297315002502</v>
      </c>
      <c r="K17" s="9">
        <f t="shared" ca="1" si="7"/>
        <v>3475.0465433854902</v>
      </c>
      <c r="L17" s="17">
        <f t="shared" ca="1" si="5"/>
        <v>41131.039205059365</v>
      </c>
      <c r="M17" s="17"/>
      <c r="N17" s="17"/>
      <c r="O17" s="9"/>
      <c r="P17" s="14"/>
      <c r="Q17" s="11">
        <f t="shared" ca="1" si="6"/>
        <v>41131.039205059365</v>
      </c>
      <c r="R17" s="17">
        <f t="shared" ca="1" si="4"/>
        <v>41131.039205059365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0.83308497633866385</v>
      </c>
      <c r="J18" s="39">
        <f ca="1">I18</f>
        <v>0.83308497633866385</v>
      </c>
      <c r="K18" s="40">
        <f ca="1">1-(-K13)/K17</f>
        <v>0.88921629933079638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list</vt:lpstr>
      <vt:lpstr>parameters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2024-08-12T07:11:53Z</dcterms:modified>
</cp:coreProperties>
</file>