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539aff659930fdc6/Desktop/ЭлектрЛабы/"/>
    </mc:Choice>
  </mc:AlternateContent>
  <xr:revisionPtr revIDLastSave="1" documentId="13_ncr:1_{ADCC026F-39CA-4FB7-8147-DE94F97468E9}" xr6:coauthVersionLast="47" xr6:coauthVersionMax="47" xr10:uidLastSave="{6399161A-C2EB-4EA7-B30E-43A5F3767945}"/>
  <bookViews>
    <workbookView xWindow="-108" yWindow="-108" windowWidth="23256" windowHeight="12456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7" i="1" l="1"/>
  <c r="AC46" i="1"/>
  <c r="AC45" i="1"/>
  <c r="AC44" i="1"/>
  <c r="AC43" i="1"/>
  <c r="AC42" i="1"/>
  <c r="AC41" i="1"/>
  <c r="AC40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D9" i="1" s="1"/>
  <c r="AC8" i="1"/>
  <c r="AC7" i="1"/>
  <c r="AC6" i="1"/>
  <c r="AC5" i="1"/>
  <c r="AC4" i="1"/>
  <c r="AC3" i="1"/>
  <c r="AC2" i="1"/>
  <c r="AD2" i="1"/>
  <c r="AD20" i="1"/>
  <c r="AD19" i="1"/>
  <c r="AD18" i="1"/>
  <c r="AD16" i="1"/>
  <c r="AD15" i="1"/>
  <c r="AD14" i="1"/>
  <c r="AD13" i="1"/>
  <c r="AD12" i="1"/>
  <c r="AD6" i="1"/>
  <c r="AD5" i="1"/>
  <c r="AD4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D3" i="1"/>
  <c r="AD7" i="1"/>
  <c r="AD8" i="1"/>
  <c r="AD10" i="1"/>
  <c r="AD11" i="1"/>
  <c r="AD17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E2" i="1"/>
  <c r="L42" i="1"/>
  <c r="M42" i="1"/>
  <c r="L38" i="1"/>
  <c r="M38" i="1"/>
  <c r="L44" i="1"/>
  <c r="M44" i="1"/>
  <c r="L46" i="1"/>
  <c r="M46" i="1"/>
  <c r="M45" i="1"/>
  <c r="M47" i="1"/>
  <c r="L45" i="1"/>
  <c r="L47" i="1"/>
  <c r="M40" i="1"/>
  <c r="M41" i="1"/>
  <c r="M43" i="1"/>
  <c r="L40" i="1"/>
  <c r="L41" i="1"/>
  <c r="L43" i="1"/>
  <c r="M35" i="1"/>
  <c r="M36" i="1"/>
  <c r="M37" i="1"/>
  <c r="M39" i="1"/>
  <c r="L35" i="1"/>
  <c r="L36" i="1"/>
  <c r="L37" i="1"/>
  <c r="L39" i="1"/>
  <c r="M31" i="1"/>
  <c r="M32" i="1"/>
  <c r="M33" i="1"/>
  <c r="M34" i="1"/>
  <c r="L31" i="1"/>
  <c r="L32" i="1"/>
  <c r="L33" i="1"/>
  <c r="L34" i="1"/>
  <c r="M26" i="1"/>
  <c r="M27" i="1"/>
  <c r="M28" i="1"/>
  <c r="M29" i="1"/>
  <c r="M30" i="1"/>
  <c r="L26" i="1"/>
  <c r="L27" i="1"/>
  <c r="L28" i="1"/>
  <c r="L29" i="1"/>
  <c r="L30" i="1"/>
  <c r="K22" i="1"/>
  <c r="L22" i="1" s="1"/>
  <c r="K21" i="1"/>
  <c r="L21" i="1" s="1"/>
  <c r="K20" i="1"/>
  <c r="L20" i="1" s="1"/>
  <c r="M20" i="1"/>
  <c r="M21" i="1"/>
  <c r="M22" i="1"/>
  <c r="M23" i="1"/>
  <c r="M24" i="1"/>
  <c r="M25" i="1"/>
  <c r="L23" i="1"/>
  <c r="L24" i="1"/>
  <c r="L25" i="1"/>
  <c r="K19" i="1"/>
  <c r="K18" i="1"/>
  <c r="K17" i="1"/>
  <c r="L17" i="1" s="1"/>
  <c r="K16" i="1"/>
  <c r="L16" i="1" s="1"/>
  <c r="K15" i="1"/>
  <c r="L15" i="1" s="1"/>
  <c r="K13" i="1"/>
  <c r="L13" i="1" s="1"/>
  <c r="K14" i="1"/>
  <c r="L14" i="1" s="1"/>
  <c r="K2" i="1"/>
  <c r="L2" i="1" s="1"/>
  <c r="K3" i="1"/>
  <c r="L3" i="1" s="1"/>
  <c r="K4" i="1"/>
  <c r="L4" i="1" s="1"/>
  <c r="K5" i="1"/>
  <c r="L5" i="1" s="1"/>
  <c r="K6" i="1"/>
  <c r="L6" i="1" s="1"/>
  <c r="K12" i="1"/>
  <c r="K11" i="1"/>
  <c r="L11" i="1" s="1"/>
  <c r="K10" i="1"/>
  <c r="L10" i="1" s="1"/>
  <c r="K9" i="1"/>
  <c r="L9" i="1" s="1"/>
  <c r="K8" i="1"/>
  <c r="L8" i="1" s="1"/>
  <c r="K7" i="1"/>
  <c r="L7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L12" i="1"/>
  <c r="L18" i="1"/>
  <c r="L19" i="1"/>
  <c r="M2" i="1"/>
  <c r="F2" i="1"/>
  <c r="B4" i="1"/>
</calcChain>
</file>

<file path=xl/sharedStrings.xml><?xml version="1.0" encoding="utf-8"?>
<sst xmlns="http://schemas.openxmlformats.org/spreadsheetml/2006/main" count="17" uniqueCount="12">
  <si>
    <t>Uвых, В</t>
  </si>
  <si>
    <t>Pвых, Вт</t>
  </si>
  <si>
    <t>Kп, %</t>
  </si>
  <si>
    <t>Rн, Ом</t>
  </si>
  <si>
    <t>f, Гц</t>
  </si>
  <si>
    <t>Uвх, В</t>
  </si>
  <si>
    <t>Кп, %</t>
  </si>
  <si>
    <t>Rн</t>
  </si>
  <si>
    <t>Uвых</t>
  </si>
  <si>
    <t>Uп</t>
  </si>
  <si>
    <t>Кп</t>
  </si>
  <si>
    <t>Iвых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</si>
</sst>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746611393855834E-2"/>
          <c:y val="5.0567298486419769E-2"/>
          <c:w val="0.88992360958994665"/>
          <c:h val="0.83725003664952735"/>
        </c:manualLayout>
      </c:layout>
      <c:scatterChart>
        <c:scatterStyle val="lineMarker"/>
        <c:varyColors val="0"/>
        <c:ser>
          <c:idx val="0"/>
          <c:order val="0"/>
          <c:tx>
            <c:v>Uвых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Лист1!$M$2:$M$47</c:f>
              <c:numCache>
                <c:formatCode>General</c:formatCode>
                <c:ptCount val="46"/>
                <c:pt idx="0">
                  <c:v>4.8371414681575108E-6</c:v>
                </c:pt>
                <c:pt idx="1">
                  <c:v>1.98E-5</c:v>
                </c:pt>
                <c:pt idx="2">
                  <c:v>3.96E-5</c:v>
                </c:pt>
                <c:pt idx="3">
                  <c:v>7.8799999999999991E-5</c:v>
                </c:pt>
                <c:pt idx="4">
                  <c:v>1.9699999999999999E-4</c:v>
                </c:pt>
                <c:pt idx="5">
                  <c:v>3.9399999999999998E-4</c:v>
                </c:pt>
                <c:pt idx="6">
                  <c:v>7.8400000000000008E-4</c:v>
                </c:pt>
                <c:pt idx="7">
                  <c:v>1.9599999999999999E-3</c:v>
                </c:pt>
                <c:pt idx="8">
                  <c:v>2.177777777777778E-3</c:v>
                </c:pt>
                <c:pt idx="9">
                  <c:v>2.4500000000000004E-3</c:v>
                </c:pt>
                <c:pt idx="10">
                  <c:v>2.7857142857142859E-3</c:v>
                </c:pt>
                <c:pt idx="11">
                  <c:v>3.2499999999999999E-3</c:v>
                </c:pt>
                <c:pt idx="12">
                  <c:v>3.8999999999999998E-3</c:v>
                </c:pt>
                <c:pt idx="13">
                  <c:v>4.875E-3</c:v>
                </c:pt>
                <c:pt idx="14">
                  <c:v>6.4999999999999997E-3</c:v>
                </c:pt>
                <c:pt idx="15">
                  <c:v>9.75E-3</c:v>
                </c:pt>
                <c:pt idx="16">
                  <c:v>1.9399999999999997E-2</c:v>
                </c:pt>
                <c:pt idx="17">
                  <c:v>2.4249999999999997E-2</c:v>
                </c:pt>
                <c:pt idx="18">
                  <c:v>3.8600000000000002E-2</c:v>
                </c:pt>
                <c:pt idx="19">
                  <c:v>6.3666666666666677E-2</c:v>
                </c:pt>
                <c:pt idx="20">
                  <c:v>9.4499999999999987E-2</c:v>
                </c:pt>
                <c:pt idx="21">
                  <c:v>0.12466666666666666</c:v>
                </c:pt>
                <c:pt idx="22">
                  <c:v>0.183</c:v>
                </c:pt>
                <c:pt idx="23">
                  <c:v>0.22500000000000001</c:v>
                </c:pt>
                <c:pt idx="24">
                  <c:v>0.29333333333333333</c:v>
                </c:pt>
                <c:pt idx="25">
                  <c:v>0.38</c:v>
                </c:pt>
                <c:pt idx="26">
                  <c:v>0.47428571428571431</c:v>
                </c:pt>
                <c:pt idx="27">
                  <c:v>0.53999999999999992</c:v>
                </c:pt>
                <c:pt idx="28">
                  <c:v>0.58888888888888891</c:v>
                </c:pt>
                <c:pt idx="29">
                  <c:v>0.67391304347826086</c:v>
                </c:pt>
                <c:pt idx="30">
                  <c:v>0.76</c:v>
                </c:pt>
                <c:pt idx="31">
                  <c:v>0.91249999999999998</c:v>
                </c:pt>
                <c:pt idx="32">
                  <c:v>1.1583333333333334</c:v>
                </c:pt>
                <c:pt idx="33">
                  <c:v>1.4666666666666666</c:v>
                </c:pt>
                <c:pt idx="34">
                  <c:v>1.7066666666666668</c:v>
                </c:pt>
                <c:pt idx="35">
                  <c:v>1.9384615384615385</c:v>
                </c:pt>
                <c:pt idx="36">
                  <c:v>2.44</c:v>
                </c:pt>
                <c:pt idx="37">
                  <c:v>2.9168692270296548</c:v>
                </c:pt>
                <c:pt idx="38">
                  <c:v>3.9666666666666668</c:v>
                </c:pt>
                <c:pt idx="39">
                  <c:v>4.7200000000000006</c:v>
                </c:pt>
                <c:pt idx="40">
                  <c:v>5.6190476190476195</c:v>
                </c:pt>
                <c:pt idx="41">
                  <c:v>6.9411764705882355</c:v>
                </c:pt>
                <c:pt idx="42">
                  <c:v>8.4285714285714288</c:v>
                </c:pt>
                <c:pt idx="43">
                  <c:v>9.8333333333333339</c:v>
                </c:pt>
                <c:pt idx="44">
                  <c:v>11.8</c:v>
                </c:pt>
                <c:pt idx="45">
                  <c:v>14.624999999999998</c:v>
                </c:pt>
              </c:numCache>
            </c:numRef>
          </c:xVal>
          <c:yVal>
            <c:numRef>
              <c:f>Лист1!$J$2:$J$47</c:f>
              <c:numCache>
                <c:formatCode>General</c:formatCode>
                <c:ptCount val="46"/>
                <c:pt idx="0">
                  <c:v>19.899999999999999</c:v>
                </c:pt>
                <c:pt idx="1">
                  <c:v>19.8</c:v>
                </c:pt>
                <c:pt idx="2">
                  <c:v>19.8</c:v>
                </c:pt>
                <c:pt idx="3">
                  <c:v>19.7</c:v>
                </c:pt>
                <c:pt idx="4">
                  <c:v>19.7</c:v>
                </c:pt>
                <c:pt idx="5">
                  <c:v>19.7</c:v>
                </c:pt>
                <c:pt idx="6">
                  <c:v>19.600000000000001</c:v>
                </c:pt>
                <c:pt idx="7">
                  <c:v>19.600000000000001</c:v>
                </c:pt>
                <c:pt idx="8">
                  <c:v>19.600000000000001</c:v>
                </c:pt>
                <c:pt idx="9">
                  <c:v>19.600000000000001</c:v>
                </c:pt>
                <c:pt idx="10">
                  <c:v>19.5</c:v>
                </c:pt>
                <c:pt idx="11">
                  <c:v>19.5</c:v>
                </c:pt>
                <c:pt idx="12">
                  <c:v>19.5</c:v>
                </c:pt>
                <c:pt idx="13">
                  <c:v>19.5</c:v>
                </c:pt>
                <c:pt idx="14">
                  <c:v>19.5</c:v>
                </c:pt>
                <c:pt idx="15">
                  <c:v>19.5</c:v>
                </c:pt>
                <c:pt idx="16">
                  <c:v>19.399999999999999</c:v>
                </c:pt>
                <c:pt idx="17">
                  <c:v>19.399999999999999</c:v>
                </c:pt>
                <c:pt idx="18">
                  <c:v>19.3</c:v>
                </c:pt>
                <c:pt idx="19">
                  <c:v>19.100000000000001</c:v>
                </c:pt>
                <c:pt idx="20">
                  <c:v>18.899999999999999</c:v>
                </c:pt>
                <c:pt idx="21">
                  <c:v>18.7</c:v>
                </c:pt>
                <c:pt idx="22">
                  <c:v>18.3</c:v>
                </c:pt>
                <c:pt idx="23">
                  <c:v>18</c:v>
                </c:pt>
                <c:pt idx="24">
                  <c:v>17.600000000000001</c:v>
                </c:pt>
                <c:pt idx="25">
                  <c:v>17.100000000000001</c:v>
                </c:pt>
                <c:pt idx="26">
                  <c:v>16.600000000000001</c:v>
                </c:pt>
                <c:pt idx="27">
                  <c:v>16.2</c:v>
                </c:pt>
                <c:pt idx="28">
                  <c:v>15.9</c:v>
                </c:pt>
                <c:pt idx="29">
                  <c:v>15.5</c:v>
                </c:pt>
                <c:pt idx="30">
                  <c:v>15.2</c:v>
                </c:pt>
                <c:pt idx="31">
                  <c:v>14.6</c:v>
                </c:pt>
                <c:pt idx="32">
                  <c:v>13.9</c:v>
                </c:pt>
                <c:pt idx="33">
                  <c:v>13.2</c:v>
                </c:pt>
                <c:pt idx="34">
                  <c:v>12.8</c:v>
                </c:pt>
                <c:pt idx="35">
                  <c:v>12.6</c:v>
                </c:pt>
                <c:pt idx="36">
                  <c:v>12.2</c:v>
                </c:pt>
                <c:pt idx="37">
                  <c:v>12</c:v>
                </c:pt>
                <c:pt idx="38">
                  <c:v>11.9</c:v>
                </c:pt>
                <c:pt idx="39">
                  <c:v>11.8</c:v>
                </c:pt>
                <c:pt idx="40">
                  <c:v>11.8</c:v>
                </c:pt>
                <c:pt idx="41">
                  <c:v>11.8</c:v>
                </c:pt>
                <c:pt idx="42">
                  <c:v>11.8</c:v>
                </c:pt>
                <c:pt idx="43">
                  <c:v>11.8</c:v>
                </c:pt>
                <c:pt idx="44">
                  <c:v>11.8</c:v>
                </c:pt>
                <c:pt idx="45">
                  <c:v>11.7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3-41F3-BEC7-033020510A45}"/>
            </c:ext>
          </c:extLst>
        </c:ser>
        <c:ser>
          <c:idx val="1"/>
          <c:order val="1"/>
          <c:tx>
            <c:v>Iвых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Лист1!$P$2:$P$3</c:f>
              <c:numCache>
                <c:formatCode>General</c:formatCode>
                <c:ptCount val="2"/>
                <c:pt idx="0">
                  <c:v>2.92</c:v>
                </c:pt>
                <c:pt idx="1">
                  <c:v>2.92</c:v>
                </c:pt>
              </c:numCache>
            </c:numRef>
          </c:xVal>
          <c:yVal>
            <c:numRef>
              <c:f>Лист1!$O$2:$O$3</c:f>
              <c:numCache>
                <c:formatCode>General</c:formatCode>
                <c:ptCount val="2"/>
                <c:pt idx="0">
                  <c:v>-1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3-4378-9F13-EC492C90B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79183"/>
        <c:axId val="392180143"/>
      </c:scatterChart>
      <c:valAx>
        <c:axId val="39217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вых, А</a:t>
                </a:r>
              </a:p>
            </c:rich>
          </c:tx>
          <c:layout>
            <c:manualLayout>
              <c:xMode val="edge"/>
              <c:yMode val="edge"/>
              <c:x val="0.90194777017579275"/>
              <c:y val="0.81517634304681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80143"/>
        <c:crosses val="autoZero"/>
        <c:crossBetween val="midCat"/>
      </c:valAx>
      <c:valAx>
        <c:axId val="392180143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1.59136772416389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217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377150113954619E-2"/>
          <c:y val="5.2235097573442288E-2"/>
          <c:w val="0.89053291339187046"/>
          <c:h val="0.81288767360130898"/>
        </c:manualLayout>
      </c:layout>
      <c:scatterChart>
        <c:scatterStyle val="lineMarker"/>
        <c:varyColors val="0"/>
        <c:ser>
          <c:idx val="0"/>
          <c:order val="0"/>
          <c:tx>
            <c:v>Кп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Лист1!$M$2:$M$47</c:f>
              <c:numCache>
                <c:formatCode>General</c:formatCode>
                <c:ptCount val="46"/>
                <c:pt idx="0">
                  <c:v>4.8371414681575108E-6</c:v>
                </c:pt>
                <c:pt idx="1">
                  <c:v>1.98E-5</c:v>
                </c:pt>
                <c:pt idx="2">
                  <c:v>3.96E-5</c:v>
                </c:pt>
                <c:pt idx="3">
                  <c:v>7.8799999999999991E-5</c:v>
                </c:pt>
                <c:pt idx="4">
                  <c:v>1.9699999999999999E-4</c:v>
                </c:pt>
                <c:pt idx="5">
                  <c:v>3.9399999999999998E-4</c:v>
                </c:pt>
                <c:pt idx="6">
                  <c:v>7.8400000000000008E-4</c:v>
                </c:pt>
                <c:pt idx="7">
                  <c:v>1.9599999999999999E-3</c:v>
                </c:pt>
                <c:pt idx="8">
                  <c:v>2.177777777777778E-3</c:v>
                </c:pt>
                <c:pt idx="9">
                  <c:v>2.4500000000000004E-3</c:v>
                </c:pt>
                <c:pt idx="10">
                  <c:v>2.7857142857142859E-3</c:v>
                </c:pt>
                <c:pt idx="11">
                  <c:v>3.2499999999999999E-3</c:v>
                </c:pt>
                <c:pt idx="12">
                  <c:v>3.8999999999999998E-3</c:v>
                </c:pt>
                <c:pt idx="13">
                  <c:v>4.875E-3</c:v>
                </c:pt>
                <c:pt idx="14">
                  <c:v>6.4999999999999997E-3</c:v>
                </c:pt>
                <c:pt idx="15">
                  <c:v>9.75E-3</c:v>
                </c:pt>
                <c:pt idx="16">
                  <c:v>1.9399999999999997E-2</c:v>
                </c:pt>
                <c:pt idx="17">
                  <c:v>2.4249999999999997E-2</c:v>
                </c:pt>
                <c:pt idx="18">
                  <c:v>3.8600000000000002E-2</c:v>
                </c:pt>
                <c:pt idx="19">
                  <c:v>6.3666666666666677E-2</c:v>
                </c:pt>
                <c:pt idx="20">
                  <c:v>9.4499999999999987E-2</c:v>
                </c:pt>
                <c:pt idx="21">
                  <c:v>0.12466666666666666</c:v>
                </c:pt>
                <c:pt idx="22">
                  <c:v>0.183</c:v>
                </c:pt>
                <c:pt idx="23">
                  <c:v>0.22500000000000001</c:v>
                </c:pt>
                <c:pt idx="24">
                  <c:v>0.29333333333333333</c:v>
                </c:pt>
                <c:pt idx="25">
                  <c:v>0.38</c:v>
                </c:pt>
                <c:pt idx="26">
                  <c:v>0.47428571428571431</c:v>
                </c:pt>
                <c:pt idx="27">
                  <c:v>0.53999999999999992</c:v>
                </c:pt>
                <c:pt idx="28">
                  <c:v>0.58888888888888891</c:v>
                </c:pt>
                <c:pt idx="29">
                  <c:v>0.67391304347826086</c:v>
                </c:pt>
                <c:pt idx="30">
                  <c:v>0.76</c:v>
                </c:pt>
                <c:pt idx="31">
                  <c:v>0.91249999999999998</c:v>
                </c:pt>
                <c:pt idx="32">
                  <c:v>1.1583333333333334</c:v>
                </c:pt>
                <c:pt idx="33">
                  <c:v>1.4666666666666666</c:v>
                </c:pt>
                <c:pt idx="34">
                  <c:v>1.7066666666666668</c:v>
                </c:pt>
                <c:pt idx="35">
                  <c:v>1.9384615384615385</c:v>
                </c:pt>
                <c:pt idx="36">
                  <c:v>2.44</c:v>
                </c:pt>
                <c:pt idx="37">
                  <c:v>2.9168692270296548</c:v>
                </c:pt>
                <c:pt idx="38">
                  <c:v>3.9666666666666668</c:v>
                </c:pt>
                <c:pt idx="39">
                  <c:v>4.7200000000000006</c:v>
                </c:pt>
                <c:pt idx="40">
                  <c:v>5.6190476190476195</c:v>
                </c:pt>
                <c:pt idx="41">
                  <c:v>6.9411764705882355</c:v>
                </c:pt>
                <c:pt idx="42">
                  <c:v>8.4285714285714288</c:v>
                </c:pt>
                <c:pt idx="43">
                  <c:v>9.8333333333333339</c:v>
                </c:pt>
                <c:pt idx="44">
                  <c:v>11.8</c:v>
                </c:pt>
                <c:pt idx="45">
                  <c:v>14.624999999999998</c:v>
                </c:pt>
              </c:numCache>
            </c:numRef>
          </c:xVal>
          <c:yVal>
            <c:numRef>
              <c:f>Лист1!$L$2:$L$47</c:f>
              <c:numCache>
                <c:formatCode>General</c:formatCode>
                <c:ptCount val="46"/>
                <c:pt idx="0">
                  <c:v>1.0050251256281409E-4</c:v>
                </c:pt>
                <c:pt idx="1">
                  <c:v>2.0202020202020202E-4</c:v>
                </c:pt>
                <c:pt idx="2">
                  <c:v>3.0303030303030303E-4</c:v>
                </c:pt>
                <c:pt idx="3">
                  <c:v>6.5989847715736052E-4</c:v>
                </c:pt>
                <c:pt idx="4">
                  <c:v>1.6751269035532995E-3</c:v>
                </c:pt>
                <c:pt idx="5">
                  <c:v>3.1472081218274113E-3</c:v>
                </c:pt>
                <c:pt idx="6">
                  <c:v>6.4285714285714285E-3</c:v>
                </c:pt>
                <c:pt idx="7">
                  <c:v>1.5663265306122446E-2</c:v>
                </c:pt>
                <c:pt idx="8">
                  <c:v>1.73469387755102E-2</c:v>
                </c:pt>
                <c:pt idx="9">
                  <c:v>1.9489795918367345E-2</c:v>
                </c:pt>
                <c:pt idx="10">
                  <c:v>2.246153846153846E-2</c:v>
                </c:pt>
                <c:pt idx="11">
                  <c:v>2.6153846153846149E-2</c:v>
                </c:pt>
                <c:pt idx="12">
                  <c:v>3.1230769230769229E-2</c:v>
                </c:pt>
                <c:pt idx="13">
                  <c:v>3.9076923076923079E-2</c:v>
                </c:pt>
                <c:pt idx="14">
                  <c:v>5.1794871794871793E-2</c:v>
                </c:pt>
                <c:pt idx="15">
                  <c:v>7.7948717948717952E-2</c:v>
                </c:pt>
                <c:pt idx="16">
                  <c:v>0.15618556701030931</c:v>
                </c:pt>
                <c:pt idx="17">
                  <c:v>0.1948453608247423</c:v>
                </c:pt>
                <c:pt idx="18">
                  <c:v>0.31139896373056991</c:v>
                </c:pt>
                <c:pt idx="19">
                  <c:v>0.51832460732984287</c:v>
                </c:pt>
                <c:pt idx="20">
                  <c:v>0.77248677248677255</c:v>
                </c:pt>
                <c:pt idx="21">
                  <c:v>1.0267379679144386</c:v>
                </c:pt>
                <c:pt idx="22">
                  <c:v>1.5245901639344264</c:v>
                </c:pt>
                <c:pt idx="23">
                  <c:v>1.8888888888888888</c:v>
                </c:pt>
                <c:pt idx="24">
                  <c:v>2.4829545454545454</c:v>
                </c:pt>
                <c:pt idx="25">
                  <c:v>3.2397660818713452</c:v>
                </c:pt>
                <c:pt idx="26">
                  <c:v>4.0361445783132526</c:v>
                </c:pt>
                <c:pt idx="27">
                  <c:v>4.6543209876543212</c:v>
                </c:pt>
                <c:pt idx="28">
                  <c:v>5.0943396226415096</c:v>
                </c:pt>
                <c:pt idx="29">
                  <c:v>5.8193548387096774</c:v>
                </c:pt>
                <c:pt idx="30">
                  <c:v>6.4539473684210522</c:v>
                </c:pt>
                <c:pt idx="31">
                  <c:v>7.6027397260273988</c:v>
                </c:pt>
                <c:pt idx="32">
                  <c:v>8.9928057553956826</c:v>
                </c:pt>
                <c:pt idx="33">
                  <c:v>10.151515151515152</c:v>
                </c:pt>
                <c:pt idx="34">
                  <c:v>10.625</c:v>
                </c:pt>
                <c:pt idx="35">
                  <c:v>10.714285714285715</c:v>
                </c:pt>
                <c:pt idx="36">
                  <c:v>10.409836065573771</c:v>
                </c:pt>
                <c:pt idx="37">
                  <c:v>9.5833333333333321</c:v>
                </c:pt>
                <c:pt idx="38">
                  <c:v>7.8991596638655457</c:v>
                </c:pt>
                <c:pt idx="39">
                  <c:v>6.8644067796610164</c:v>
                </c:pt>
                <c:pt idx="40">
                  <c:v>5.9237288135593209</c:v>
                </c:pt>
                <c:pt idx="41">
                  <c:v>4.9152542372881349</c:v>
                </c:pt>
                <c:pt idx="42">
                  <c:v>4.101694915254237</c:v>
                </c:pt>
                <c:pt idx="43">
                  <c:v>3.5423728813559316</c:v>
                </c:pt>
                <c:pt idx="44">
                  <c:v>2.9661016949152539</c:v>
                </c:pt>
                <c:pt idx="45">
                  <c:v>2.4102564102564101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64-4A54-B1B8-78E036E02D14}"/>
            </c:ext>
          </c:extLst>
        </c:ser>
        <c:ser>
          <c:idx val="1"/>
          <c:order val="1"/>
          <c:tx>
            <c:v>Iвых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Лист1!$P$2:$P$3</c:f>
              <c:numCache>
                <c:formatCode>General</c:formatCode>
                <c:ptCount val="2"/>
                <c:pt idx="0">
                  <c:v>2.92</c:v>
                </c:pt>
                <c:pt idx="1">
                  <c:v>2.92</c:v>
                </c:pt>
              </c:numCache>
            </c:numRef>
          </c:xVal>
          <c:yVal>
            <c:numRef>
              <c:f>Лист1!$O$2:$O$3</c:f>
              <c:numCache>
                <c:formatCode>General</c:formatCode>
                <c:ptCount val="2"/>
                <c:pt idx="0">
                  <c:v>-1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7E-43A8-8D62-86D17BFA3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73535"/>
        <c:axId val="398175455"/>
      </c:scatterChart>
      <c:valAx>
        <c:axId val="39817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  <a:r>
                  <a:rPr lang="ru-RU"/>
                  <a:t>п,</a:t>
                </a:r>
                <a:r>
                  <a:rPr lang="ru-RU" baseline="0"/>
                  <a:t> %</a:t>
                </a:r>
              </a:p>
            </c:rich>
          </c:tx>
          <c:layout>
            <c:manualLayout>
              <c:xMode val="edge"/>
              <c:yMode val="edge"/>
              <c:x val="3.2939558259028008E-2"/>
              <c:y val="6.5594868771001718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75455"/>
        <c:crosses val="autoZero"/>
        <c:crossBetween val="midCat"/>
      </c:valAx>
      <c:valAx>
        <c:axId val="398175455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461745702532369"/>
              <c:y val="0.78609240663317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817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80339330263277E-2"/>
          <c:y val="5.1955876555515056E-2"/>
          <c:w val="0.87490874883718694"/>
          <c:h val="0.81861113797130325"/>
        </c:manualLayout>
      </c:layout>
      <c:scatterChart>
        <c:scatterStyle val="lineMarker"/>
        <c:varyColors val="0"/>
        <c:ser>
          <c:idx val="0"/>
          <c:order val="0"/>
          <c:tx>
            <c:v>Uвых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Лист1!$AE$2:$AE$47</c:f>
              <c:numCache>
                <c:formatCode>General</c:formatCode>
                <c:ptCount val="46"/>
                <c:pt idx="0">
                  <c:v>3.4030140982012639E-6</c:v>
                </c:pt>
                <c:pt idx="1">
                  <c:v>1.3900000000000001E-5</c:v>
                </c:pt>
                <c:pt idx="2">
                  <c:v>2.76E-5</c:v>
                </c:pt>
                <c:pt idx="3">
                  <c:v>5.52E-5</c:v>
                </c:pt>
                <c:pt idx="4">
                  <c:v>1.37E-4</c:v>
                </c:pt>
                <c:pt idx="5">
                  <c:v>2.72E-4</c:v>
                </c:pt>
                <c:pt idx="6">
                  <c:v>5.4000000000000001E-4</c:v>
                </c:pt>
                <c:pt idx="7">
                  <c:v>1.34E-3</c:v>
                </c:pt>
                <c:pt idx="8">
                  <c:v>1.488888888888889E-3</c:v>
                </c:pt>
                <c:pt idx="9">
                  <c:v>1.6750000000000001E-3</c:v>
                </c:pt>
                <c:pt idx="10">
                  <c:v>1.9142857142857143E-3</c:v>
                </c:pt>
                <c:pt idx="11">
                  <c:v>2.2333333333333333E-3</c:v>
                </c:pt>
                <c:pt idx="12">
                  <c:v>2.66E-3</c:v>
                </c:pt>
                <c:pt idx="13">
                  <c:v>3.3500000000000001E-3</c:v>
                </c:pt>
                <c:pt idx="14">
                  <c:v>4.4333333333333334E-3</c:v>
                </c:pt>
                <c:pt idx="15">
                  <c:v>6.6500000000000005E-3</c:v>
                </c:pt>
                <c:pt idx="16">
                  <c:v>1.32E-2</c:v>
                </c:pt>
                <c:pt idx="17">
                  <c:v>1.6375000000000001E-2</c:v>
                </c:pt>
                <c:pt idx="18">
                  <c:v>2.5999999999999999E-2</c:v>
                </c:pt>
                <c:pt idx="19">
                  <c:v>4.3000000000000003E-2</c:v>
                </c:pt>
                <c:pt idx="20">
                  <c:v>6.4000000000000001E-2</c:v>
                </c:pt>
                <c:pt idx="21">
                  <c:v>8.4666666666666668E-2</c:v>
                </c:pt>
                <c:pt idx="22">
                  <c:v>0.126</c:v>
                </c:pt>
                <c:pt idx="23">
                  <c:v>0.15625</c:v>
                </c:pt>
                <c:pt idx="24">
                  <c:v>0.20666666666666667</c:v>
                </c:pt>
                <c:pt idx="25">
                  <c:v>0.27555555555555555</c:v>
                </c:pt>
                <c:pt idx="26">
                  <c:v>0.35142857142857142</c:v>
                </c:pt>
                <c:pt idx="27">
                  <c:v>0.41000000000000003</c:v>
                </c:pt>
                <c:pt idx="28">
                  <c:v>0.4555555555555556</c:v>
                </c:pt>
                <c:pt idx="29">
                  <c:v>0.53043478260869559</c:v>
                </c:pt>
                <c:pt idx="30">
                  <c:v>0.61</c:v>
                </c:pt>
                <c:pt idx="31">
                  <c:v>0.76249999999999996</c:v>
                </c:pt>
                <c:pt idx="32">
                  <c:v>1.0083333333333333</c:v>
                </c:pt>
                <c:pt idx="33">
                  <c:v>1.3444444444444443</c:v>
                </c:pt>
                <c:pt idx="34">
                  <c:v>1.6133333333333333</c:v>
                </c:pt>
                <c:pt idx="35">
                  <c:v>1.8615384615384616</c:v>
                </c:pt>
                <c:pt idx="36">
                  <c:v>2.4</c:v>
                </c:pt>
                <c:pt idx="37">
                  <c:v>2.9168692270296548</c:v>
                </c:pt>
                <c:pt idx="38">
                  <c:v>4</c:v>
                </c:pt>
                <c:pt idx="39">
                  <c:v>4.8</c:v>
                </c:pt>
                <c:pt idx="40">
                  <c:v>5.7142857142857144</c:v>
                </c:pt>
                <c:pt idx="41">
                  <c:v>7</c:v>
                </c:pt>
                <c:pt idx="42">
                  <c:v>8.5</c:v>
                </c:pt>
                <c:pt idx="43">
                  <c:v>9.9166666666666679</c:v>
                </c:pt>
                <c:pt idx="44">
                  <c:v>11.8</c:v>
                </c:pt>
                <c:pt idx="45">
                  <c:v>14.75</c:v>
                </c:pt>
              </c:numCache>
            </c:numRef>
          </c:xVal>
          <c:yVal>
            <c:numRef>
              <c:f>Лист1!$AB$2:$AB$47</c:f>
              <c:numCache>
                <c:formatCode>General</c:formatCode>
                <c:ptCount val="46"/>
                <c:pt idx="0">
                  <c:v>14</c:v>
                </c:pt>
                <c:pt idx="1">
                  <c:v>13.9</c:v>
                </c:pt>
                <c:pt idx="2">
                  <c:v>13.8</c:v>
                </c:pt>
                <c:pt idx="3">
                  <c:v>13.8</c:v>
                </c:pt>
                <c:pt idx="4">
                  <c:v>13.7</c:v>
                </c:pt>
                <c:pt idx="5">
                  <c:v>13.6</c:v>
                </c:pt>
                <c:pt idx="6">
                  <c:v>13.5</c:v>
                </c:pt>
                <c:pt idx="7">
                  <c:v>13.4</c:v>
                </c:pt>
                <c:pt idx="8">
                  <c:v>13.4</c:v>
                </c:pt>
                <c:pt idx="9">
                  <c:v>13.4</c:v>
                </c:pt>
                <c:pt idx="10">
                  <c:v>13.4</c:v>
                </c:pt>
                <c:pt idx="11">
                  <c:v>13.4</c:v>
                </c:pt>
                <c:pt idx="12">
                  <c:v>13.3</c:v>
                </c:pt>
                <c:pt idx="13">
                  <c:v>13.4</c:v>
                </c:pt>
                <c:pt idx="14">
                  <c:v>13.3</c:v>
                </c:pt>
                <c:pt idx="15">
                  <c:v>13.3</c:v>
                </c:pt>
                <c:pt idx="16">
                  <c:v>13.2</c:v>
                </c:pt>
                <c:pt idx="17">
                  <c:v>13.1</c:v>
                </c:pt>
                <c:pt idx="18">
                  <c:v>13</c:v>
                </c:pt>
                <c:pt idx="19">
                  <c:v>12.9</c:v>
                </c:pt>
                <c:pt idx="20">
                  <c:v>12.8</c:v>
                </c:pt>
                <c:pt idx="21">
                  <c:v>12.7</c:v>
                </c:pt>
                <c:pt idx="22">
                  <c:v>12.6</c:v>
                </c:pt>
                <c:pt idx="23">
                  <c:v>12.5</c:v>
                </c:pt>
                <c:pt idx="24">
                  <c:v>12.4</c:v>
                </c:pt>
                <c:pt idx="25">
                  <c:v>12.4</c:v>
                </c:pt>
                <c:pt idx="26">
                  <c:v>12.3</c:v>
                </c:pt>
                <c:pt idx="27">
                  <c:v>12.3</c:v>
                </c:pt>
                <c:pt idx="28">
                  <c:v>12.3</c:v>
                </c:pt>
                <c:pt idx="29">
                  <c:v>12.2</c:v>
                </c:pt>
                <c:pt idx="30">
                  <c:v>12.2</c:v>
                </c:pt>
                <c:pt idx="31">
                  <c:v>12.2</c:v>
                </c:pt>
                <c:pt idx="32">
                  <c:v>12.1</c:v>
                </c:pt>
                <c:pt idx="33">
                  <c:v>12.1</c:v>
                </c:pt>
                <c:pt idx="34">
                  <c:v>12.1</c:v>
                </c:pt>
                <c:pt idx="35">
                  <c:v>12.1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11.9</c:v>
                </c:pt>
                <c:pt idx="42">
                  <c:v>11.9</c:v>
                </c:pt>
                <c:pt idx="43">
                  <c:v>11.9</c:v>
                </c:pt>
                <c:pt idx="44">
                  <c:v>11.8</c:v>
                </c:pt>
                <c:pt idx="45">
                  <c:v>11.8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2-40C5-BDC4-906419AE836A}"/>
            </c:ext>
          </c:extLst>
        </c:ser>
        <c:ser>
          <c:idx val="1"/>
          <c:order val="1"/>
          <c:tx>
            <c:v>Iвых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Лист1!$P$2:$P$3</c:f>
              <c:numCache>
                <c:formatCode>General</c:formatCode>
                <c:ptCount val="2"/>
                <c:pt idx="0">
                  <c:v>2.92</c:v>
                </c:pt>
                <c:pt idx="1">
                  <c:v>2.92</c:v>
                </c:pt>
              </c:numCache>
            </c:numRef>
          </c:xVal>
          <c:yVal>
            <c:numRef>
              <c:f>Лист1!$O$2:$O$3</c:f>
              <c:numCache>
                <c:formatCode>General</c:formatCode>
                <c:ptCount val="2"/>
                <c:pt idx="0">
                  <c:v>-1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62-40C5-BDC4-906419AE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64447"/>
        <c:axId val="282854367"/>
      </c:scatterChart>
      <c:valAx>
        <c:axId val="28286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259708318405951"/>
              <c:y val="0.828994131254602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54367"/>
        <c:crosses val="autoZero"/>
        <c:crossBetween val="midCat"/>
      </c:valAx>
      <c:valAx>
        <c:axId val="282854367"/>
        <c:scaling>
          <c:orientation val="minMax"/>
          <c:max val="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ru-RU"/>
                  <a:t>вых,</a:t>
                </a:r>
                <a:r>
                  <a:rPr lang="ru-RU" baseline="0"/>
                  <a:t> В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5.5283948370886515E-2"/>
              <c:y val="7.3441137748157187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6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414260717410323E-2"/>
          <c:y val="5.0925925925925923E-2"/>
          <c:w val="0.88036351706036753"/>
          <c:h val="0.83146617089530472"/>
        </c:manualLayout>
      </c:layout>
      <c:scatterChart>
        <c:scatterStyle val="lineMarker"/>
        <c:varyColors val="0"/>
        <c:ser>
          <c:idx val="0"/>
          <c:order val="0"/>
          <c:tx>
            <c:v>Кп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Лист1!$AE$2:$AE$47</c:f>
              <c:numCache>
                <c:formatCode>General</c:formatCode>
                <c:ptCount val="46"/>
                <c:pt idx="0">
                  <c:v>3.4030140982012639E-6</c:v>
                </c:pt>
                <c:pt idx="1">
                  <c:v>1.3900000000000001E-5</c:v>
                </c:pt>
                <c:pt idx="2">
                  <c:v>2.76E-5</c:v>
                </c:pt>
                <c:pt idx="3">
                  <c:v>5.52E-5</c:v>
                </c:pt>
                <c:pt idx="4">
                  <c:v>1.37E-4</c:v>
                </c:pt>
                <c:pt idx="5">
                  <c:v>2.72E-4</c:v>
                </c:pt>
                <c:pt idx="6">
                  <c:v>5.4000000000000001E-4</c:v>
                </c:pt>
                <c:pt idx="7">
                  <c:v>1.34E-3</c:v>
                </c:pt>
                <c:pt idx="8">
                  <c:v>1.488888888888889E-3</c:v>
                </c:pt>
                <c:pt idx="9">
                  <c:v>1.6750000000000001E-3</c:v>
                </c:pt>
                <c:pt idx="10">
                  <c:v>1.9142857142857143E-3</c:v>
                </c:pt>
                <c:pt idx="11">
                  <c:v>2.2333333333333333E-3</c:v>
                </c:pt>
                <c:pt idx="12">
                  <c:v>2.66E-3</c:v>
                </c:pt>
                <c:pt idx="13">
                  <c:v>3.3500000000000001E-3</c:v>
                </c:pt>
                <c:pt idx="14">
                  <c:v>4.4333333333333334E-3</c:v>
                </c:pt>
                <c:pt idx="15">
                  <c:v>6.6500000000000005E-3</c:v>
                </c:pt>
                <c:pt idx="16">
                  <c:v>1.32E-2</c:v>
                </c:pt>
                <c:pt idx="17">
                  <c:v>1.6375000000000001E-2</c:v>
                </c:pt>
                <c:pt idx="18">
                  <c:v>2.5999999999999999E-2</c:v>
                </c:pt>
                <c:pt idx="19">
                  <c:v>4.3000000000000003E-2</c:v>
                </c:pt>
                <c:pt idx="20">
                  <c:v>6.4000000000000001E-2</c:v>
                </c:pt>
                <c:pt idx="21">
                  <c:v>8.4666666666666668E-2</c:v>
                </c:pt>
                <c:pt idx="22">
                  <c:v>0.126</c:v>
                </c:pt>
                <c:pt idx="23">
                  <c:v>0.15625</c:v>
                </c:pt>
                <c:pt idx="24">
                  <c:v>0.20666666666666667</c:v>
                </c:pt>
                <c:pt idx="25">
                  <c:v>0.27555555555555555</c:v>
                </c:pt>
                <c:pt idx="26">
                  <c:v>0.35142857142857142</c:v>
                </c:pt>
                <c:pt idx="27">
                  <c:v>0.41000000000000003</c:v>
                </c:pt>
                <c:pt idx="28">
                  <c:v>0.4555555555555556</c:v>
                </c:pt>
                <c:pt idx="29">
                  <c:v>0.53043478260869559</c:v>
                </c:pt>
                <c:pt idx="30">
                  <c:v>0.61</c:v>
                </c:pt>
                <c:pt idx="31">
                  <c:v>0.76249999999999996</c:v>
                </c:pt>
                <c:pt idx="32">
                  <c:v>1.0083333333333333</c:v>
                </c:pt>
                <c:pt idx="33">
                  <c:v>1.3444444444444443</c:v>
                </c:pt>
                <c:pt idx="34">
                  <c:v>1.6133333333333333</c:v>
                </c:pt>
                <c:pt idx="35">
                  <c:v>1.8615384615384616</c:v>
                </c:pt>
                <c:pt idx="36">
                  <c:v>2.4</c:v>
                </c:pt>
                <c:pt idx="37">
                  <c:v>2.9168692270296548</c:v>
                </c:pt>
                <c:pt idx="38">
                  <c:v>4</c:v>
                </c:pt>
                <c:pt idx="39">
                  <c:v>4.8</c:v>
                </c:pt>
                <c:pt idx="40">
                  <c:v>5.7142857142857144</c:v>
                </c:pt>
                <c:pt idx="41">
                  <c:v>7</c:v>
                </c:pt>
                <c:pt idx="42">
                  <c:v>8.5</c:v>
                </c:pt>
                <c:pt idx="43">
                  <c:v>9.9166666666666679</c:v>
                </c:pt>
                <c:pt idx="44">
                  <c:v>11.8</c:v>
                </c:pt>
                <c:pt idx="45">
                  <c:v>14.75</c:v>
                </c:pt>
              </c:numCache>
            </c:numRef>
          </c:xVal>
          <c:yVal>
            <c:numRef>
              <c:f>Лист1!$AD$2:$AD$47</c:f>
              <c:numCache>
                <c:formatCode>General</c:formatCode>
                <c:ptCount val="46"/>
                <c:pt idx="0">
                  <c:v>4.9999999999999992E-3</c:v>
                </c:pt>
                <c:pt idx="1">
                  <c:v>5.0359712230215823E-3</c:v>
                </c:pt>
                <c:pt idx="2">
                  <c:v>5.0724637681159417E-3</c:v>
                </c:pt>
                <c:pt idx="3">
                  <c:v>5.0724637681159417E-3</c:v>
                </c:pt>
                <c:pt idx="4">
                  <c:v>5.6934306569343075E-3</c:v>
                </c:pt>
                <c:pt idx="5">
                  <c:v>7.4264705882352948E-3</c:v>
                </c:pt>
                <c:pt idx="6">
                  <c:v>1.2074074074074074E-2</c:v>
                </c:pt>
                <c:pt idx="7">
                  <c:v>2.7985074626865673E-2</c:v>
                </c:pt>
                <c:pt idx="8">
                  <c:v>3.097014925373134E-2</c:v>
                </c:pt>
                <c:pt idx="9">
                  <c:v>3.4776119402985077E-2</c:v>
                </c:pt>
                <c:pt idx="10">
                  <c:v>3.9626865671641781E-2</c:v>
                </c:pt>
                <c:pt idx="11">
                  <c:v>4.619402985074627E-2</c:v>
                </c:pt>
                <c:pt idx="12">
                  <c:v>5.5789473684210521E-2</c:v>
                </c:pt>
                <c:pt idx="13">
                  <c:v>6.8656716417910435E-2</c:v>
                </c:pt>
                <c:pt idx="14">
                  <c:v>9.2481203007518789E-2</c:v>
                </c:pt>
                <c:pt idx="15">
                  <c:v>0.13759398496240602</c:v>
                </c:pt>
                <c:pt idx="16">
                  <c:v>0.27272727272727276</c:v>
                </c:pt>
                <c:pt idx="17">
                  <c:v>0.34045801526717556</c:v>
                </c:pt>
                <c:pt idx="18">
                  <c:v>0.52923076923076917</c:v>
                </c:pt>
                <c:pt idx="19">
                  <c:v>0.81395348837209303</c:v>
                </c:pt>
                <c:pt idx="20">
                  <c:v>1.0390625</c:v>
                </c:pt>
                <c:pt idx="21">
                  <c:v>1.1732283464566928</c:v>
                </c:pt>
                <c:pt idx="22">
                  <c:v>1.4444444444444444</c:v>
                </c:pt>
                <c:pt idx="23">
                  <c:v>1.528</c:v>
                </c:pt>
                <c:pt idx="24">
                  <c:v>1.596774193548387</c:v>
                </c:pt>
                <c:pt idx="25">
                  <c:v>1.6451612903225805</c:v>
                </c:pt>
                <c:pt idx="26">
                  <c:v>1.6504065040650406</c:v>
                </c:pt>
                <c:pt idx="27">
                  <c:v>1.6422764227642277</c:v>
                </c:pt>
                <c:pt idx="28">
                  <c:v>1.6341463414634148</c:v>
                </c:pt>
                <c:pt idx="29">
                  <c:v>1.6065573770491806</c:v>
                </c:pt>
                <c:pt idx="30">
                  <c:v>1.5901639344262297</c:v>
                </c:pt>
                <c:pt idx="31">
                  <c:v>1.5327868852459017</c:v>
                </c:pt>
                <c:pt idx="32">
                  <c:v>1.4462809917355373</c:v>
                </c:pt>
                <c:pt idx="33">
                  <c:v>1.3305785123966944</c:v>
                </c:pt>
                <c:pt idx="34">
                  <c:v>1.2314049586776858</c:v>
                </c:pt>
                <c:pt idx="35">
                  <c:v>1.1570247933884299</c:v>
                </c:pt>
                <c:pt idx="36">
                  <c:v>1.0166666666666666</c:v>
                </c:pt>
                <c:pt idx="37">
                  <c:v>0.92499999999999993</c:v>
                </c:pt>
                <c:pt idx="38">
                  <c:v>0.75</c:v>
                </c:pt>
                <c:pt idx="39">
                  <c:v>0.66</c:v>
                </c:pt>
                <c:pt idx="40">
                  <c:v>0.57750000000000001</c:v>
                </c:pt>
                <c:pt idx="41">
                  <c:v>0.4899159663865546</c:v>
                </c:pt>
                <c:pt idx="42">
                  <c:v>0.4168067226890757</c:v>
                </c:pt>
                <c:pt idx="43">
                  <c:v>0.36806722689075627</c:v>
                </c:pt>
                <c:pt idx="44">
                  <c:v>0.31016949152542372</c:v>
                </c:pt>
                <c:pt idx="45">
                  <c:v>0.26101694915254237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9-436F-87C2-BDFEC080B1DC}"/>
            </c:ext>
          </c:extLst>
        </c:ser>
        <c:ser>
          <c:idx val="1"/>
          <c:order val="1"/>
          <c:tx>
            <c:v>Iвых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Лист1!$P$2:$P$3</c:f>
              <c:numCache>
                <c:formatCode>General</c:formatCode>
                <c:ptCount val="2"/>
                <c:pt idx="0">
                  <c:v>2.92</c:v>
                </c:pt>
                <c:pt idx="1">
                  <c:v>2.92</c:v>
                </c:pt>
              </c:numCache>
            </c:numRef>
          </c:xVal>
          <c:yVal>
            <c:numRef>
              <c:f>Лист1!$O$2:$O$3</c:f>
              <c:numCache>
                <c:formatCode>General</c:formatCode>
                <c:ptCount val="2"/>
                <c:pt idx="0">
                  <c:v>-1</c:v>
                </c:pt>
                <c:pt idx="1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9-436F-87C2-BDFEC080B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899967"/>
        <c:axId val="282897087"/>
      </c:scatterChart>
      <c:valAx>
        <c:axId val="2828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вых,</a:t>
                </a:r>
                <a:r>
                  <a:rPr lang="ru-RU" baseline="0"/>
                  <a:t> 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154046369203844"/>
              <c:y val="0.8092359288422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97087"/>
        <c:crosses val="autoZero"/>
        <c:crossBetween val="midCat"/>
      </c:valAx>
      <c:valAx>
        <c:axId val="282897087"/>
        <c:scaling>
          <c:orientation val="minMax"/>
          <c:max val="2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Кп,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0555555555555555E-2"/>
              <c:y val="2.17399387576552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899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43541</xdr:colOff>
      <xdr:row>1</xdr:row>
      <xdr:rowOff>21771</xdr:rowOff>
    </xdr:from>
    <xdr:to>
      <xdr:col>23</xdr:col>
      <xdr:colOff>348341</xdr:colOff>
      <xdr:row>15</xdr:row>
      <xdr:rowOff>174171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62A805A-3258-431B-89B2-ED3BAC57A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97972</xdr:colOff>
      <xdr:row>17</xdr:row>
      <xdr:rowOff>43544</xdr:rowOff>
    </xdr:from>
    <xdr:to>
      <xdr:col>23</xdr:col>
      <xdr:colOff>402772</xdr:colOff>
      <xdr:row>32</xdr:row>
      <xdr:rowOff>10886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F5C94E-A73C-F049-C411-810FED411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97276</xdr:colOff>
      <xdr:row>1</xdr:row>
      <xdr:rowOff>14591</xdr:rowOff>
    </xdr:from>
    <xdr:to>
      <xdr:col>39</xdr:col>
      <xdr:colOff>413425</xdr:colOff>
      <xdr:row>15</xdr:row>
      <xdr:rowOff>147536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511B057-CDD6-0636-5670-74DDE85CE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15876</xdr:colOff>
      <xdr:row>18</xdr:row>
      <xdr:rowOff>132557</xdr:rowOff>
    </xdr:from>
    <xdr:to>
      <xdr:col>39</xdr:col>
      <xdr:colOff>309563</xdr:colOff>
      <xdr:row>33</xdr:row>
      <xdr:rowOff>137319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EF160F91-D03C-4A1C-CE2E-FFD1A6900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7"/>
  <sheetViews>
    <sheetView tabSelected="1" topLeftCell="X1" zoomScale="99" zoomScaleNormal="70" workbookViewId="0">
      <selection activeCell="AA1" sqref="AA1:AE47"/>
    </sheetView>
  </sheetViews>
  <sheetFormatPr defaultRowHeight="14.4" x14ac:dyDescent="0.3"/>
  <cols>
    <col min="13" max="13" width="14.109375" customWidth="1"/>
    <col min="31" max="31" width="12.5546875" bestFit="1" customWidth="1"/>
  </cols>
  <sheetData>
    <row r="1" spans="1:31" x14ac:dyDescent="0.3">
      <c r="A1" t="s">
        <v>1</v>
      </c>
      <c r="B1">
        <v>35</v>
      </c>
      <c r="E1" t="s">
        <v>5</v>
      </c>
      <c r="F1">
        <v>28.7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</row>
    <row r="2" spans="1:31" x14ac:dyDescent="0.3">
      <c r="A2" t="s">
        <v>0</v>
      </c>
      <c r="B2">
        <v>12</v>
      </c>
      <c r="E2" t="s">
        <v>6</v>
      </c>
      <c r="F2">
        <f>6.38/12*100</f>
        <v>53.166666666666664</v>
      </c>
      <c r="I2">
        <v>4114000</v>
      </c>
      <c r="J2">
        <v>19.899999999999999</v>
      </c>
      <c r="K2">
        <f>0.02*0.001</f>
        <v>2.0000000000000002E-5</v>
      </c>
      <c r="L2">
        <f>K2*100/J2</f>
        <v>1.0050251256281409E-4</v>
      </c>
      <c r="M2">
        <f>J2/I2</f>
        <v>4.8371414681575108E-6</v>
      </c>
      <c r="O2">
        <v>-1</v>
      </c>
      <c r="P2">
        <v>2.92</v>
      </c>
      <c r="AA2">
        <v>4114000</v>
      </c>
      <c r="AB2">
        <v>14</v>
      </c>
      <c r="AC2">
        <f>0.7*0.001</f>
        <v>6.9999999999999999E-4</v>
      </c>
      <c r="AD2">
        <f>AC2*100/AB2</f>
        <v>4.9999999999999992E-3</v>
      </c>
      <c r="AE2">
        <f>AB2/AA2</f>
        <v>3.4030140982012639E-6</v>
      </c>
    </row>
    <row r="3" spans="1:31" x14ac:dyDescent="0.3">
      <c r="A3" t="s">
        <v>2</v>
      </c>
      <c r="B3">
        <v>10</v>
      </c>
      <c r="I3">
        <v>1000000</v>
      </c>
      <c r="J3">
        <v>19.8</v>
      </c>
      <c r="K3">
        <f>0.04*0.001</f>
        <v>4.0000000000000003E-5</v>
      </c>
      <c r="L3">
        <f t="shared" ref="L3:L47" si="0">K3*100/J3</f>
        <v>2.0202020202020202E-4</v>
      </c>
      <c r="M3">
        <f t="shared" ref="M3:M47" si="1">J3/I3</f>
        <v>1.98E-5</v>
      </c>
      <c r="O3">
        <v>25</v>
      </c>
      <c r="P3">
        <v>2.92</v>
      </c>
      <c r="AA3">
        <v>1000000</v>
      </c>
      <c r="AB3">
        <v>13.9</v>
      </c>
      <c r="AC3">
        <f>0.7*0.001</f>
        <v>6.9999999999999999E-4</v>
      </c>
      <c r="AD3">
        <f t="shared" ref="AD3:AD47" si="2">AC3*100/AB3</f>
        <v>5.0359712230215823E-3</v>
      </c>
      <c r="AE3">
        <f t="shared" ref="AE3:AE47" si="3">AB3/AA3</f>
        <v>1.3900000000000001E-5</v>
      </c>
    </row>
    <row r="4" spans="1:31" x14ac:dyDescent="0.3">
      <c r="A4" t="s">
        <v>3</v>
      </c>
      <c r="B4">
        <f>B2*B2/B1</f>
        <v>4.1142857142857139</v>
      </c>
      <c r="I4">
        <v>500000</v>
      </c>
      <c r="J4">
        <v>19.8</v>
      </c>
      <c r="K4">
        <f>0.06*0.001</f>
        <v>6.0000000000000002E-5</v>
      </c>
      <c r="L4">
        <f t="shared" si="0"/>
        <v>3.0303030303030303E-4</v>
      </c>
      <c r="M4">
        <f t="shared" si="1"/>
        <v>3.96E-5</v>
      </c>
      <c r="AA4">
        <v>500000</v>
      </c>
      <c r="AB4">
        <v>13.8</v>
      </c>
      <c r="AC4">
        <f>0.001*0.7</f>
        <v>6.9999999999999999E-4</v>
      </c>
      <c r="AD4">
        <f t="shared" si="2"/>
        <v>5.0724637681159417E-3</v>
      </c>
      <c r="AE4">
        <f t="shared" si="3"/>
        <v>2.76E-5</v>
      </c>
    </row>
    <row r="5" spans="1:31" x14ac:dyDescent="0.3">
      <c r="A5" t="s">
        <v>4</v>
      </c>
      <c r="B5">
        <v>15</v>
      </c>
      <c r="I5">
        <v>250000</v>
      </c>
      <c r="J5">
        <v>19.7</v>
      </c>
      <c r="K5">
        <f>0.13*0.001</f>
        <v>1.3000000000000002E-4</v>
      </c>
      <c r="L5">
        <f t="shared" si="0"/>
        <v>6.5989847715736052E-4</v>
      </c>
      <c r="M5">
        <f t="shared" si="1"/>
        <v>7.8799999999999991E-5</v>
      </c>
      <c r="AA5">
        <v>250000</v>
      </c>
      <c r="AB5">
        <v>13.8</v>
      </c>
      <c r="AC5">
        <f>0.001*0.7</f>
        <v>6.9999999999999999E-4</v>
      </c>
      <c r="AD5">
        <f t="shared" si="2"/>
        <v>5.0724637681159417E-3</v>
      </c>
      <c r="AE5">
        <f t="shared" si="3"/>
        <v>5.52E-5</v>
      </c>
    </row>
    <row r="6" spans="1:31" x14ac:dyDescent="0.3">
      <c r="I6">
        <v>100000</v>
      </c>
      <c r="J6">
        <v>19.7</v>
      </c>
      <c r="K6">
        <f>0.33*0.001</f>
        <v>3.3E-4</v>
      </c>
      <c r="L6">
        <f t="shared" si="0"/>
        <v>1.6751269035532995E-3</v>
      </c>
      <c r="M6">
        <f t="shared" si="1"/>
        <v>1.9699999999999999E-4</v>
      </c>
      <c r="AA6">
        <v>100000</v>
      </c>
      <c r="AB6">
        <v>13.7</v>
      </c>
      <c r="AC6">
        <f>0.001*0.78</f>
        <v>7.8000000000000009E-4</v>
      </c>
      <c r="AD6">
        <f t="shared" si="2"/>
        <v>5.6934306569343075E-3</v>
      </c>
      <c r="AE6">
        <f t="shared" si="3"/>
        <v>1.37E-4</v>
      </c>
    </row>
    <row r="7" spans="1:31" x14ac:dyDescent="0.3">
      <c r="I7">
        <v>50000</v>
      </c>
      <c r="J7">
        <v>19.7</v>
      </c>
      <c r="K7">
        <f>0.62*0.001</f>
        <v>6.2E-4</v>
      </c>
      <c r="L7">
        <f t="shared" si="0"/>
        <v>3.1472081218274113E-3</v>
      </c>
      <c r="M7">
        <f t="shared" si="1"/>
        <v>3.9399999999999998E-4</v>
      </c>
      <c r="AA7">
        <v>50000</v>
      </c>
      <c r="AB7">
        <v>13.6</v>
      </c>
      <c r="AC7">
        <f>0.001*1.01</f>
        <v>1.01E-3</v>
      </c>
      <c r="AD7">
        <f t="shared" si="2"/>
        <v>7.4264705882352948E-3</v>
      </c>
      <c r="AE7">
        <f t="shared" si="3"/>
        <v>2.72E-4</v>
      </c>
    </row>
    <row r="8" spans="1:31" x14ac:dyDescent="0.3">
      <c r="I8">
        <v>25000</v>
      </c>
      <c r="J8">
        <v>19.600000000000001</v>
      </c>
      <c r="K8">
        <f>1.26*0.001</f>
        <v>1.2600000000000001E-3</v>
      </c>
      <c r="L8">
        <f t="shared" si="0"/>
        <v>6.4285714285714285E-3</v>
      </c>
      <c r="M8">
        <f t="shared" si="1"/>
        <v>7.8400000000000008E-4</v>
      </c>
      <c r="AA8">
        <v>25000</v>
      </c>
      <c r="AB8">
        <v>13.5</v>
      </c>
      <c r="AC8">
        <f>0.001*1.63</f>
        <v>1.6299999999999999E-3</v>
      </c>
      <c r="AD8">
        <f t="shared" si="2"/>
        <v>1.2074074074074074E-2</v>
      </c>
      <c r="AE8">
        <f t="shared" si="3"/>
        <v>5.4000000000000001E-4</v>
      </c>
    </row>
    <row r="9" spans="1:31" x14ac:dyDescent="0.3">
      <c r="I9">
        <v>10000</v>
      </c>
      <c r="J9">
        <v>19.600000000000001</v>
      </c>
      <c r="K9">
        <f>3.07*0.001</f>
        <v>3.0699999999999998E-3</v>
      </c>
      <c r="L9">
        <f t="shared" si="0"/>
        <v>1.5663265306122446E-2</v>
      </c>
      <c r="M9">
        <f t="shared" si="1"/>
        <v>1.9599999999999999E-3</v>
      </c>
      <c r="AA9">
        <v>10000</v>
      </c>
      <c r="AB9">
        <v>13.4</v>
      </c>
      <c r="AC9">
        <f>0.001*3.75</f>
        <v>3.7499999999999999E-3</v>
      </c>
      <c r="AD9">
        <f t="shared" si="2"/>
        <v>2.7985074626865673E-2</v>
      </c>
      <c r="AE9">
        <f t="shared" si="3"/>
        <v>1.34E-3</v>
      </c>
    </row>
    <row r="10" spans="1:31" x14ac:dyDescent="0.3">
      <c r="I10">
        <v>9000</v>
      </c>
      <c r="J10">
        <v>19.600000000000001</v>
      </c>
      <c r="K10">
        <f>3.4*0.001</f>
        <v>3.3999999999999998E-3</v>
      </c>
      <c r="L10">
        <f t="shared" si="0"/>
        <v>1.73469387755102E-2</v>
      </c>
      <c r="M10">
        <f t="shared" si="1"/>
        <v>2.177777777777778E-3</v>
      </c>
      <c r="AA10">
        <v>9000</v>
      </c>
      <c r="AB10">
        <v>13.4</v>
      </c>
      <c r="AC10">
        <f>0.001*4.15</f>
        <v>4.15E-3</v>
      </c>
      <c r="AD10">
        <f t="shared" si="2"/>
        <v>3.097014925373134E-2</v>
      </c>
      <c r="AE10">
        <f t="shared" si="3"/>
        <v>1.488888888888889E-3</v>
      </c>
    </row>
    <row r="11" spans="1:31" x14ac:dyDescent="0.3">
      <c r="I11">
        <v>8000</v>
      </c>
      <c r="J11">
        <v>19.600000000000001</v>
      </c>
      <c r="K11">
        <f>3.82*0.001</f>
        <v>3.82E-3</v>
      </c>
      <c r="L11">
        <f t="shared" si="0"/>
        <v>1.9489795918367345E-2</v>
      </c>
      <c r="M11">
        <f t="shared" si="1"/>
        <v>2.4500000000000004E-3</v>
      </c>
      <c r="AA11">
        <v>8000</v>
      </c>
      <c r="AB11">
        <v>13.4</v>
      </c>
      <c r="AC11">
        <f>0.001*4.66</f>
        <v>4.6600000000000001E-3</v>
      </c>
      <c r="AD11">
        <f t="shared" si="2"/>
        <v>3.4776119402985077E-2</v>
      </c>
      <c r="AE11">
        <f t="shared" si="3"/>
        <v>1.6750000000000001E-3</v>
      </c>
    </row>
    <row r="12" spans="1:31" x14ac:dyDescent="0.3">
      <c r="I12">
        <v>7000</v>
      </c>
      <c r="J12">
        <v>19.5</v>
      </c>
      <c r="K12">
        <f>4.38*0.001</f>
        <v>4.3800000000000002E-3</v>
      </c>
      <c r="L12">
        <f t="shared" si="0"/>
        <v>2.246153846153846E-2</v>
      </c>
      <c r="M12">
        <f t="shared" si="1"/>
        <v>2.7857142857142859E-3</v>
      </c>
      <c r="AA12">
        <v>7000</v>
      </c>
      <c r="AB12">
        <v>13.4</v>
      </c>
      <c r="AC12">
        <f>0.001*5.31</f>
        <v>5.3099999999999996E-3</v>
      </c>
      <c r="AD12">
        <f t="shared" si="2"/>
        <v>3.9626865671641781E-2</v>
      </c>
      <c r="AE12">
        <f t="shared" si="3"/>
        <v>1.9142857142857143E-3</v>
      </c>
    </row>
    <row r="13" spans="1:31" x14ac:dyDescent="0.3">
      <c r="I13">
        <v>6000</v>
      </c>
      <c r="J13">
        <v>19.5</v>
      </c>
      <c r="K13">
        <f>5.1*0.001</f>
        <v>5.0999999999999995E-3</v>
      </c>
      <c r="L13">
        <f t="shared" si="0"/>
        <v>2.6153846153846149E-2</v>
      </c>
      <c r="M13">
        <f t="shared" si="1"/>
        <v>3.2499999999999999E-3</v>
      </c>
      <c r="AA13">
        <v>6000</v>
      </c>
      <c r="AB13">
        <v>13.4</v>
      </c>
      <c r="AC13">
        <f>0.001*6.19</f>
        <v>6.1900000000000002E-3</v>
      </c>
      <c r="AD13">
        <f t="shared" si="2"/>
        <v>4.619402985074627E-2</v>
      </c>
      <c r="AE13">
        <f t="shared" si="3"/>
        <v>2.2333333333333333E-3</v>
      </c>
    </row>
    <row r="14" spans="1:31" x14ac:dyDescent="0.3">
      <c r="I14">
        <v>5000</v>
      </c>
      <c r="J14">
        <v>19.5</v>
      </c>
      <c r="K14">
        <f>6.09*0.001</f>
        <v>6.0899999999999999E-3</v>
      </c>
      <c r="L14">
        <f t="shared" si="0"/>
        <v>3.1230769230769229E-2</v>
      </c>
      <c r="M14">
        <f t="shared" si="1"/>
        <v>3.8999999999999998E-3</v>
      </c>
      <c r="AA14">
        <v>5000</v>
      </c>
      <c r="AB14">
        <v>13.3</v>
      </c>
      <c r="AC14">
        <f>7.42*0.001</f>
        <v>7.4200000000000004E-3</v>
      </c>
      <c r="AD14">
        <f t="shared" si="2"/>
        <v>5.5789473684210521E-2</v>
      </c>
      <c r="AE14">
        <f t="shared" si="3"/>
        <v>2.66E-3</v>
      </c>
    </row>
    <row r="15" spans="1:31" x14ac:dyDescent="0.3">
      <c r="I15">
        <v>4000</v>
      </c>
      <c r="J15">
        <v>19.5</v>
      </c>
      <c r="K15">
        <f>7.62*0.001</f>
        <v>7.62E-3</v>
      </c>
      <c r="L15">
        <f t="shared" si="0"/>
        <v>3.9076923076923079E-2</v>
      </c>
      <c r="M15">
        <f t="shared" si="1"/>
        <v>4.875E-3</v>
      </c>
      <c r="AA15">
        <v>4000</v>
      </c>
      <c r="AB15">
        <v>13.4</v>
      </c>
      <c r="AC15">
        <f>0.001*9.2</f>
        <v>9.1999999999999998E-3</v>
      </c>
      <c r="AD15">
        <f t="shared" si="2"/>
        <v>6.8656716417910435E-2</v>
      </c>
      <c r="AE15">
        <f t="shared" si="3"/>
        <v>3.3500000000000001E-3</v>
      </c>
    </row>
    <row r="16" spans="1:31" x14ac:dyDescent="0.3">
      <c r="I16">
        <v>3000</v>
      </c>
      <c r="J16">
        <v>19.5</v>
      </c>
      <c r="K16">
        <f>10.1*0.001</f>
        <v>1.01E-2</v>
      </c>
      <c r="L16">
        <f t="shared" si="0"/>
        <v>5.1794871794871793E-2</v>
      </c>
      <c r="M16">
        <f t="shared" si="1"/>
        <v>6.4999999999999997E-3</v>
      </c>
      <c r="AA16">
        <v>3000</v>
      </c>
      <c r="AB16">
        <v>13.3</v>
      </c>
      <c r="AC16">
        <f>0.001*12.3</f>
        <v>1.23E-2</v>
      </c>
      <c r="AD16">
        <f t="shared" si="2"/>
        <v>9.2481203007518789E-2</v>
      </c>
      <c r="AE16">
        <f t="shared" si="3"/>
        <v>4.4333333333333334E-3</v>
      </c>
    </row>
    <row r="17" spans="9:31" x14ac:dyDescent="0.3">
      <c r="I17">
        <v>2000</v>
      </c>
      <c r="J17">
        <v>19.5</v>
      </c>
      <c r="K17">
        <f>15.2*0.001</f>
        <v>1.52E-2</v>
      </c>
      <c r="L17">
        <f t="shared" si="0"/>
        <v>7.7948717948717952E-2</v>
      </c>
      <c r="M17">
        <f t="shared" si="1"/>
        <v>9.75E-3</v>
      </c>
      <c r="AA17">
        <v>2000</v>
      </c>
      <c r="AB17">
        <v>13.3</v>
      </c>
      <c r="AC17">
        <f>0.001*18.3</f>
        <v>1.83E-2</v>
      </c>
      <c r="AD17">
        <f t="shared" si="2"/>
        <v>0.13759398496240602</v>
      </c>
      <c r="AE17">
        <f t="shared" si="3"/>
        <v>6.6500000000000005E-3</v>
      </c>
    </row>
    <row r="18" spans="9:31" x14ac:dyDescent="0.3">
      <c r="I18">
        <v>1000</v>
      </c>
      <c r="J18">
        <v>19.399999999999999</v>
      </c>
      <c r="K18">
        <f>30.3*0.001</f>
        <v>3.0300000000000001E-2</v>
      </c>
      <c r="L18">
        <f t="shared" si="0"/>
        <v>0.15618556701030931</v>
      </c>
      <c r="M18">
        <f t="shared" si="1"/>
        <v>1.9399999999999997E-2</v>
      </c>
      <c r="AA18">
        <v>1000</v>
      </c>
      <c r="AB18">
        <v>13.2</v>
      </c>
      <c r="AC18">
        <f>0.001*36</f>
        <v>3.6000000000000004E-2</v>
      </c>
      <c r="AD18">
        <f t="shared" si="2"/>
        <v>0.27272727272727276</v>
      </c>
      <c r="AE18">
        <f t="shared" si="3"/>
        <v>1.32E-2</v>
      </c>
    </row>
    <row r="19" spans="9:31" x14ac:dyDescent="0.3">
      <c r="I19">
        <v>800</v>
      </c>
      <c r="J19">
        <v>19.399999999999999</v>
      </c>
      <c r="K19">
        <f>37.8*0.001</f>
        <v>3.78E-2</v>
      </c>
      <c r="L19">
        <f t="shared" si="0"/>
        <v>0.1948453608247423</v>
      </c>
      <c r="M19">
        <f t="shared" si="1"/>
        <v>2.4249999999999997E-2</v>
      </c>
      <c r="AA19">
        <v>800</v>
      </c>
      <c r="AB19">
        <v>13.1</v>
      </c>
      <c r="AC19">
        <f>0.001*44.6</f>
        <v>4.4600000000000001E-2</v>
      </c>
      <c r="AD19">
        <f t="shared" si="2"/>
        <v>0.34045801526717556</v>
      </c>
      <c r="AE19">
        <f t="shared" si="3"/>
        <v>1.6375000000000001E-2</v>
      </c>
    </row>
    <row r="20" spans="9:31" x14ac:dyDescent="0.3">
      <c r="I20">
        <v>500</v>
      </c>
      <c r="J20">
        <v>19.3</v>
      </c>
      <c r="K20">
        <f>60.1*0.001</f>
        <v>6.0100000000000001E-2</v>
      </c>
      <c r="L20">
        <f t="shared" si="0"/>
        <v>0.31139896373056991</v>
      </c>
      <c r="M20">
        <f t="shared" si="1"/>
        <v>3.8600000000000002E-2</v>
      </c>
      <c r="AA20">
        <v>500</v>
      </c>
      <c r="AB20">
        <v>13</v>
      </c>
      <c r="AC20">
        <f>0.001*68.8</f>
        <v>6.88E-2</v>
      </c>
      <c r="AD20">
        <f t="shared" si="2"/>
        <v>0.52923076923076917</v>
      </c>
      <c r="AE20">
        <f t="shared" si="3"/>
        <v>2.5999999999999999E-2</v>
      </c>
    </row>
    <row r="21" spans="9:31" x14ac:dyDescent="0.3">
      <c r="I21">
        <v>300</v>
      </c>
      <c r="J21">
        <v>19.100000000000001</v>
      </c>
      <c r="K21">
        <f>99*0.001</f>
        <v>9.9000000000000005E-2</v>
      </c>
      <c r="L21">
        <f t="shared" si="0"/>
        <v>0.51832460732984287</v>
      </c>
      <c r="M21">
        <f t="shared" si="1"/>
        <v>6.3666666666666677E-2</v>
      </c>
      <c r="AA21">
        <v>300</v>
      </c>
      <c r="AB21">
        <v>12.9</v>
      </c>
      <c r="AC21">
        <f>0.001*105</f>
        <v>0.105</v>
      </c>
      <c r="AD21">
        <f t="shared" si="2"/>
        <v>0.81395348837209303</v>
      </c>
      <c r="AE21">
        <f t="shared" si="3"/>
        <v>4.3000000000000003E-2</v>
      </c>
    </row>
    <row r="22" spans="9:31" x14ac:dyDescent="0.3">
      <c r="I22">
        <v>200</v>
      </c>
      <c r="J22">
        <v>18.899999999999999</v>
      </c>
      <c r="K22">
        <f>146*0.001</f>
        <v>0.14599999999999999</v>
      </c>
      <c r="L22">
        <f t="shared" si="0"/>
        <v>0.77248677248677255</v>
      </c>
      <c r="M22">
        <f t="shared" si="1"/>
        <v>9.4499999999999987E-2</v>
      </c>
      <c r="AA22">
        <v>200</v>
      </c>
      <c r="AB22">
        <v>12.8</v>
      </c>
      <c r="AC22">
        <v>0.13300000000000001</v>
      </c>
      <c r="AD22">
        <f t="shared" si="2"/>
        <v>1.0390625</v>
      </c>
      <c r="AE22">
        <f t="shared" si="3"/>
        <v>6.4000000000000001E-2</v>
      </c>
    </row>
    <row r="23" spans="9:31" x14ac:dyDescent="0.3">
      <c r="I23">
        <v>150</v>
      </c>
      <c r="J23">
        <v>18.7</v>
      </c>
      <c r="K23">
        <v>0.192</v>
      </c>
      <c r="L23">
        <f t="shared" si="0"/>
        <v>1.0267379679144386</v>
      </c>
      <c r="M23">
        <f t="shared" si="1"/>
        <v>0.12466666666666666</v>
      </c>
      <c r="AA23">
        <v>150</v>
      </c>
      <c r="AB23">
        <v>12.7</v>
      </c>
      <c r="AC23">
        <v>0.14899999999999999</v>
      </c>
      <c r="AD23">
        <f t="shared" si="2"/>
        <v>1.1732283464566928</v>
      </c>
      <c r="AE23">
        <f t="shared" si="3"/>
        <v>8.4666666666666668E-2</v>
      </c>
    </row>
    <row r="24" spans="9:31" x14ac:dyDescent="0.3">
      <c r="I24">
        <v>100</v>
      </c>
      <c r="J24">
        <v>18.3</v>
      </c>
      <c r="K24">
        <v>0.27900000000000003</v>
      </c>
      <c r="L24">
        <f t="shared" si="0"/>
        <v>1.5245901639344264</v>
      </c>
      <c r="M24">
        <f t="shared" si="1"/>
        <v>0.183</v>
      </c>
      <c r="AA24">
        <v>100</v>
      </c>
      <c r="AB24">
        <v>12.6</v>
      </c>
      <c r="AC24">
        <v>0.182</v>
      </c>
      <c r="AD24">
        <f t="shared" si="2"/>
        <v>1.4444444444444444</v>
      </c>
      <c r="AE24">
        <f t="shared" si="3"/>
        <v>0.126</v>
      </c>
    </row>
    <row r="25" spans="9:31" x14ac:dyDescent="0.3">
      <c r="I25">
        <v>80</v>
      </c>
      <c r="J25">
        <v>18</v>
      </c>
      <c r="K25">
        <v>0.34</v>
      </c>
      <c r="L25">
        <f t="shared" si="0"/>
        <v>1.8888888888888888</v>
      </c>
      <c r="M25">
        <f t="shared" si="1"/>
        <v>0.22500000000000001</v>
      </c>
      <c r="AA25">
        <v>80</v>
      </c>
      <c r="AB25">
        <v>12.5</v>
      </c>
      <c r="AC25">
        <v>0.191</v>
      </c>
      <c r="AD25">
        <f t="shared" si="2"/>
        <v>1.528</v>
      </c>
      <c r="AE25">
        <f t="shared" si="3"/>
        <v>0.15625</v>
      </c>
    </row>
    <row r="26" spans="9:31" x14ac:dyDescent="0.3">
      <c r="I26">
        <v>60</v>
      </c>
      <c r="J26">
        <v>17.600000000000001</v>
      </c>
      <c r="K26">
        <v>0.437</v>
      </c>
      <c r="L26">
        <f t="shared" si="0"/>
        <v>2.4829545454545454</v>
      </c>
      <c r="M26">
        <f t="shared" si="1"/>
        <v>0.29333333333333333</v>
      </c>
      <c r="AA26">
        <v>60</v>
      </c>
      <c r="AB26">
        <v>12.4</v>
      </c>
      <c r="AC26">
        <v>0.19800000000000001</v>
      </c>
      <c r="AD26">
        <f t="shared" si="2"/>
        <v>1.596774193548387</v>
      </c>
      <c r="AE26">
        <f t="shared" si="3"/>
        <v>0.20666666666666667</v>
      </c>
    </row>
    <row r="27" spans="9:31" x14ac:dyDescent="0.3">
      <c r="I27">
        <v>45</v>
      </c>
      <c r="J27">
        <v>17.100000000000001</v>
      </c>
      <c r="K27">
        <v>0.55400000000000005</v>
      </c>
      <c r="L27">
        <f t="shared" si="0"/>
        <v>3.2397660818713452</v>
      </c>
      <c r="M27">
        <f t="shared" si="1"/>
        <v>0.38</v>
      </c>
      <c r="AA27">
        <v>45</v>
      </c>
      <c r="AB27">
        <v>12.4</v>
      </c>
      <c r="AC27">
        <v>0.20399999999999999</v>
      </c>
      <c r="AD27">
        <f t="shared" si="2"/>
        <v>1.6451612903225805</v>
      </c>
      <c r="AE27">
        <f t="shared" si="3"/>
        <v>0.27555555555555555</v>
      </c>
    </row>
    <row r="28" spans="9:31" x14ac:dyDescent="0.3">
      <c r="I28">
        <v>35</v>
      </c>
      <c r="J28">
        <v>16.600000000000001</v>
      </c>
      <c r="K28">
        <v>0.67</v>
      </c>
      <c r="L28">
        <f t="shared" si="0"/>
        <v>4.0361445783132526</v>
      </c>
      <c r="M28">
        <f t="shared" si="1"/>
        <v>0.47428571428571431</v>
      </c>
      <c r="AA28">
        <v>35</v>
      </c>
      <c r="AB28">
        <v>12.3</v>
      </c>
      <c r="AC28">
        <v>0.20300000000000001</v>
      </c>
      <c r="AD28">
        <f t="shared" si="2"/>
        <v>1.6504065040650406</v>
      </c>
      <c r="AE28">
        <f t="shared" si="3"/>
        <v>0.35142857142857142</v>
      </c>
    </row>
    <row r="29" spans="9:31" x14ac:dyDescent="0.3">
      <c r="I29">
        <v>30</v>
      </c>
      <c r="J29">
        <v>16.2</v>
      </c>
      <c r="K29">
        <v>0.754</v>
      </c>
      <c r="L29">
        <f t="shared" si="0"/>
        <v>4.6543209876543212</v>
      </c>
      <c r="M29">
        <f t="shared" si="1"/>
        <v>0.53999999999999992</v>
      </c>
      <c r="AA29">
        <v>30</v>
      </c>
      <c r="AB29">
        <v>12.3</v>
      </c>
      <c r="AC29">
        <v>0.20200000000000001</v>
      </c>
      <c r="AD29">
        <f t="shared" si="2"/>
        <v>1.6422764227642277</v>
      </c>
      <c r="AE29">
        <f t="shared" si="3"/>
        <v>0.41000000000000003</v>
      </c>
    </row>
    <row r="30" spans="9:31" x14ac:dyDescent="0.3">
      <c r="I30">
        <v>27</v>
      </c>
      <c r="J30">
        <v>15.9</v>
      </c>
      <c r="K30">
        <v>0.81</v>
      </c>
      <c r="L30">
        <f t="shared" si="0"/>
        <v>5.0943396226415096</v>
      </c>
      <c r="M30">
        <f t="shared" si="1"/>
        <v>0.58888888888888891</v>
      </c>
      <c r="AA30">
        <v>27</v>
      </c>
      <c r="AB30">
        <v>12.3</v>
      </c>
      <c r="AC30">
        <v>0.20100000000000001</v>
      </c>
      <c r="AD30">
        <f t="shared" si="2"/>
        <v>1.6341463414634148</v>
      </c>
      <c r="AE30">
        <f t="shared" si="3"/>
        <v>0.4555555555555556</v>
      </c>
    </row>
    <row r="31" spans="9:31" x14ac:dyDescent="0.3">
      <c r="I31">
        <v>23</v>
      </c>
      <c r="J31">
        <v>15.5</v>
      </c>
      <c r="K31">
        <v>0.90200000000000002</v>
      </c>
      <c r="L31">
        <f t="shared" si="0"/>
        <v>5.8193548387096774</v>
      </c>
      <c r="M31">
        <f t="shared" si="1"/>
        <v>0.67391304347826086</v>
      </c>
      <c r="AA31">
        <v>23</v>
      </c>
      <c r="AB31">
        <v>12.2</v>
      </c>
      <c r="AC31">
        <v>0.19600000000000001</v>
      </c>
      <c r="AD31">
        <f t="shared" si="2"/>
        <v>1.6065573770491806</v>
      </c>
      <c r="AE31">
        <f t="shared" si="3"/>
        <v>0.53043478260869559</v>
      </c>
    </row>
    <row r="32" spans="9:31" x14ac:dyDescent="0.3">
      <c r="I32">
        <v>20</v>
      </c>
      <c r="J32">
        <v>15.2</v>
      </c>
      <c r="K32">
        <v>0.98099999999999998</v>
      </c>
      <c r="L32">
        <f t="shared" si="0"/>
        <v>6.4539473684210522</v>
      </c>
      <c r="M32">
        <f t="shared" si="1"/>
        <v>0.76</v>
      </c>
      <c r="AA32">
        <v>20</v>
      </c>
      <c r="AB32">
        <v>12.2</v>
      </c>
      <c r="AC32">
        <v>0.19400000000000001</v>
      </c>
      <c r="AD32">
        <f t="shared" si="2"/>
        <v>1.5901639344262297</v>
      </c>
      <c r="AE32">
        <f t="shared" si="3"/>
        <v>0.61</v>
      </c>
    </row>
    <row r="33" spans="9:31" x14ac:dyDescent="0.3">
      <c r="I33">
        <v>16</v>
      </c>
      <c r="J33">
        <v>14.6</v>
      </c>
      <c r="K33">
        <v>1.1100000000000001</v>
      </c>
      <c r="L33">
        <f t="shared" si="0"/>
        <v>7.6027397260273988</v>
      </c>
      <c r="M33">
        <f t="shared" si="1"/>
        <v>0.91249999999999998</v>
      </c>
      <c r="AA33">
        <v>16</v>
      </c>
      <c r="AB33">
        <v>12.2</v>
      </c>
      <c r="AC33">
        <v>0.187</v>
      </c>
      <c r="AD33">
        <f t="shared" si="2"/>
        <v>1.5327868852459017</v>
      </c>
      <c r="AE33">
        <f t="shared" si="3"/>
        <v>0.76249999999999996</v>
      </c>
    </row>
    <row r="34" spans="9:31" x14ac:dyDescent="0.3">
      <c r="I34">
        <v>12</v>
      </c>
      <c r="J34">
        <v>13.9</v>
      </c>
      <c r="K34">
        <v>1.25</v>
      </c>
      <c r="L34">
        <f t="shared" si="0"/>
        <v>8.9928057553956826</v>
      </c>
      <c r="M34">
        <f t="shared" si="1"/>
        <v>1.1583333333333334</v>
      </c>
      <c r="AA34">
        <v>12</v>
      </c>
      <c r="AB34">
        <v>12.1</v>
      </c>
      <c r="AC34">
        <v>0.17499999999999999</v>
      </c>
      <c r="AD34">
        <f t="shared" si="2"/>
        <v>1.4462809917355373</v>
      </c>
      <c r="AE34">
        <f t="shared" si="3"/>
        <v>1.0083333333333333</v>
      </c>
    </row>
    <row r="35" spans="9:31" x14ac:dyDescent="0.3">
      <c r="I35">
        <v>9</v>
      </c>
      <c r="J35">
        <v>13.2</v>
      </c>
      <c r="K35">
        <v>1.34</v>
      </c>
      <c r="L35">
        <f t="shared" si="0"/>
        <v>10.151515151515152</v>
      </c>
      <c r="M35">
        <f t="shared" si="1"/>
        <v>1.4666666666666666</v>
      </c>
      <c r="AA35">
        <v>9</v>
      </c>
      <c r="AB35">
        <v>12.1</v>
      </c>
      <c r="AC35">
        <v>0.161</v>
      </c>
      <c r="AD35">
        <f t="shared" si="2"/>
        <v>1.3305785123966944</v>
      </c>
      <c r="AE35">
        <f t="shared" si="3"/>
        <v>1.3444444444444443</v>
      </c>
    </row>
    <row r="36" spans="9:31" x14ac:dyDescent="0.3">
      <c r="I36">
        <v>7.5</v>
      </c>
      <c r="J36">
        <v>12.8</v>
      </c>
      <c r="K36">
        <v>1.36</v>
      </c>
      <c r="L36">
        <f t="shared" si="0"/>
        <v>10.625</v>
      </c>
      <c r="M36">
        <f t="shared" si="1"/>
        <v>1.7066666666666668</v>
      </c>
      <c r="AA36">
        <v>7.5</v>
      </c>
      <c r="AB36">
        <v>12.1</v>
      </c>
      <c r="AC36">
        <v>0.14899999999999999</v>
      </c>
      <c r="AD36">
        <f t="shared" si="2"/>
        <v>1.2314049586776858</v>
      </c>
      <c r="AE36">
        <f t="shared" si="3"/>
        <v>1.6133333333333333</v>
      </c>
    </row>
    <row r="37" spans="9:31" x14ac:dyDescent="0.3">
      <c r="I37">
        <v>6.5</v>
      </c>
      <c r="J37">
        <v>12.6</v>
      </c>
      <c r="K37">
        <v>1.35</v>
      </c>
      <c r="L37">
        <f t="shared" si="0"/>
        <v>10.714285714285715</v>
      </c>
      <c r="M37">
        <f t="shared" si="1"/>
        <v>1.9384615384615385</v>
      </c>
      <c r="AA37">
        <v>6.5</v>
      </c>
      <c r="AB37">
        <v>12.1</v>
      </c>
      <c r="AC37">
        <v>0.14000000000000001</v>
      </c>
      <c r="AD37">
        <f t="shared" si="2"/>
        <v>1.1570247933884299</v>
      </c>
      <c r="AE37">
        <f t="shared" si="3"/>
        <v>1.8615384615384616</v>
      </c>
    </row>
    <row r="38" spans="9:31" x14ac:dyDescent="0.3">
      <c r="I38">
        <v>5</v>
      </c>
      <c r="J38">
        <v>12.2</v>
      </c>
      <c r="K38">
        <v>1.27</v>
      </c>
      <c r="L38">
        <f t="shared" si="0"/>
        <v>10.409836065573771</v>
      </c>
      <c r="M38">
        <f t="shared" si="1"/>
        <v>2.44</v>
      </c>
      <c r="AA38">
        <v>5</v>
      </c>
      <c r="AB38">
        <v>12</v>
      </c>
      <c r="AC38">
        <v>0.122</v>
      </c>
      <c r="AD38">
        <f t="shared" si="2"/>
        <v>1.0166666666666666</v>
      </c>
      <c r="AE38">
        <f t="shared" si="3"/>
        <v>2.4</v>
      </c>
    </row>
    <row r="39" spans="9:31" x14ac:dyDescent="0.3">
      <c r="I39">
        <v>4.1139999999999999</v>
      </c>
      <c r="J39">
        <v>12</v>
      </c>
      <c r="K39">
        <v>1.1499999999999999</v>
      </c>
      <c r="L39">
        <f t="shared" si="0"/>
        <v>9.5833333333333321</v>
      </c>
      <c r="M39">
        <f t="shared" si="1"/>
        <v>2.9168692270296548</v>
      </c>
      <c r="AA39">
        <v>4.1139999999999999</v>
      </c>
      <c r="AB39">
        <v>12</v>
      </c>
      <c r="AC39">
        <v>0.111</v>
      </c>
      <c r="AD39">
        <f t="shared" si="2"/>
        <v>0.92499999999999993</v>
      </c>
      <c r="AE39">
        <f t="shared" si="3"/>
        <v>2.9168692270296548</v>
      </c>
    </row>
    <row r="40" spans="9:31" x14ac:dyDescent="0.3">
      <c r="I40">
        <v>3</v>
      </c>
      <c r="J40">
        <v>11.9</v>
      </c>
      <c r="K40">
        <v>0.94</v>
      </c>
      <c r="L40">
        <f t="shared" si="0"/>
        <v>7.8991596638655457</v>
      </c>
      <c r="M40">
        <f t="shared" si="1"/>
        <v>3.9666666666666668</v>
      </c>
      <c r="AA40">
        <v>3</v>
      </c>
      <c r="AB40">
        <v>12</v>
      </c>
      <c r="AC40">
        <f>0.001*90</f>
        <v>0.09</v>
      </c>
      <c r="AD40">
        <f t="shared" si="2"/>
        <v>0.75</v>
      </c>
      <c r="AE40">
        <f t="shared" si="3"/>
        <v>4</v>
      </c>
    </row>
    <row r="41" spans="9:31" x14ac:dyDescent="0.3">
      <c r="I41">
        <v>2.5</v>
      </c>
      <c r="J41">
        <v>11.8</v>
      </c>
      <c r="K41">
        <v>0.81</v>
      </c>
      <c r="L41">
        <f t="shared" si="0"/>
        <v>6.8644067796610164</v>
      </c>
      <c r="M41">
        <f t="shared" si="1"/>
        <v>4.7200000000000006</v>
      </c>
      <c r="AA41">
        <v>2.5</v>
      </c>
      <c r="AB41">
        <v>12</v>
      </c>
      <c r="AC41">
        <f>0.001*79.2</f>
        <v>7.9200000000000007E-2</v>
      </c>
      <c r="AD41">
        <f t="shared" si="2"/>
        <v>0.66</v>
      </c>
      <c r="AE41">
        <f t="shared" si="3"/>
        <v>4.8</v>
      </c>
    </row>
    <row r="42" spans="9:31" x14ac:dyDescent="0.3">
      <c r="I42">
        <v>2.1</v>
      </c>
      <c r="J42">
        <v>11.8</v>
      </c>
      <c r="K42">
        <v>0.69899999999999995</v>
      </c>
      <c r="L42">
        <f t="shared" si="0"/>
        <v>5.9237288135593209</v>
      </c>
      <c r="M42">
        <f t="shared" si="1"/>
        <v>5.6190476190476195</v>
      </c>
      <c r="AA42">
        <v>2.1</v>
      </c>
      <c r="AB42">
        <v>12</v>
      </c>
      <c r="AC42">
        <f>0.001*69.3</f>
        <v>6.93E-2</v>
      </c>
      <c r="AD42">
        <f t="shared" si="2"/>
        <v>0.57750000000000001</v>
      </c>
      <c r="AE42">
        <f t="shared" si="3"/>
        <v>5.7142857142857144</v>
      </c>
    </row>
    <row r="43" spans="9:31" x14ac:dyDescent="0.3">
      <c r="I43">
        <v>1.7</v>
      </c>
      <c r="J43">
        <v>11.8</v>
      </c>
      <c r="K43">
        <v>0.57999999999999996</v>
      </c>
      <c r="L43">
        <f t="shared" si="0"/>
        <v>4.9152542372881349</v>
      </c>
      <c r="M43">
        <f t="shared" si="1"/>
        <v>6.9411764705882355</v>
      </c>
      <c r="AA43">
        <v>1.7</v>
      </c>
      <c r="AB43">
        <v>11.9</v>
      </c>
      <c r="AC43">
        <f>0.001*58.3</f>
        <v>5.8299999999999998E-2</v>
      </c>
      <c r="AD43">
        <f t="shared" si="2"/>
        <v>0.4899159663865546</v>
      </c>
      <c r="AE43">
        <f t="shared" si="3"/>
        <v>7</v>
      </c>
    </row>
    <row r="44" spans="9:31" x14ac:dyDescent="0.3">
      <c r="I44">
        <v>1.4</v>
      </c>
      <c r="J44">
        <v>11.8</v>
      </c>
      <c r="K44">
        <v>0.48399999999999999</v>
      </c>
      <c r="L44">
        <f t="shared" si="0"/>
        <v>4.101694915254237</v>
      </c>
      <c r="M44">
        <f t="shared" si="1"/>
        <v>8.4285714285714288</v>
      </c>
      <c r="AA44">
        <v>1.4</v>
      </c>
      <c r="AB44">
        <v>11.9</v>
      </c>
      <c r="AC44">
        <f>0.001*49.6</f>
        <v>4.9600000000000005E-2</v>
      </c>
      <c r="AD44">
        <f t="shared" si="2"/>
        <v>0.4168067226890757</v>
      </c>
      <c r="AE44">
        <f t="shared" si="3"/>
        <v>8.5</v>
      </c>
    </row>
    <row r="45" spans="9:31" x14ac:dyDescent="0.3">
      <c r="I45">
        <v>1.2</v>
      </c>
      <c r="J45">
        <v>11.8</v>
      </c>
      <c r="K45">
        <v>0.41799999999999998</v>
      </c>
      <c r="L45">
        <f t="shared" si="0"/>
        <v>3.5423728813559316</v>
      </c>
      <c r="M45">
        <f t="shared" si="1"/>
        <v>9.8333333333333339</v>
      </c>
      <c r="AA45">
        <v>1.2</v>
      </c>
      <c r="AB45">
        <v>11.9</v>
      </c>
      <c r="AC45">
        <f>0.001*43.8</f>
        <v>4.3799999999999999E-2</v>
      </c>
      <c r="AD45">
        <f t="shared" si="2"/>
        <v>0.36806722689075627</v>
      </c>
      <c r="AE45">
        <f t="shared" si="3"/>
        <v>9.9166666666666679</v>
      </c>
    </row>
    <row r="46" spans="9:31" x14ac:dyDescent="0.3">
      <c r="I46">
        <v>1</v>
      </c>
      <c r="J46">
        <v>11.8</v>
      </c>
      <c r="K46">
        <v>0.35</v>
      </c>
      <c r="L46">
        <f t="shared" si="0"/>
        <v>2.9661016949152539</v>
      </c>
      <c r="M46">
        <f t="shared" si="1"/>
        <v>11.8</v>
      </c>
      <c r="AA46">
        <v>1</v>
      </c>
      <c r="AB46">
        <v>11.8</v>
      </c>
      <c r="AC46">
        <f>0.001*36.6</f>
        <v>3.6600000000000001E-2</v>
      </c>
      <c r="AD46">
        <f t="shared" si="2"/>
        <v>0.31016949152542372</v>
      </c>
      <c r="AE46">
        <f t="shared" si="3"/>
        <v>11.8</v>
      </c>
    </row>
    <row r="47" spans="9:31" x14ac:dyDescent="0.3">
      <c r="I47">
        <v>0.8</v>
      </c>
      <c r="J47">
        <v>11.7</v>
      </c>
      <c r="K47">
        <v>0.28199999999999997</v>
      </c>
      <c r="L47">
        <f t="shared" si="0"/>
        <v>2.4102564102564101</v>
      </c>
      <c r="M47">
        <f t="shared" si="1"/>
        <v>14.624999999999998</v>
      </c>
      <c r="AA47">
        <v>0.8</v>
      </c>
      <c r="AB47">
        <v>11.8</v>
      </c>
      <c r="AC47">
        <f>0.001*30.8</f>
        <v>3.0800000000000001E-2</v>
      </c>
      <c r="AD47">
        <f t="shared" si="2"/>
        <v>0.26101694915254237</v>
      </c>
      <c r="AE47">
        <f t="shared" si="3"/>
        <v>14.75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Афонин</dc:creator>
  <cp:lastModifiedBy>Иван Афонин</cp:lastModifiedBy>
  <dcterms:created xsi:type="dcterms:W3CDTF">2015-06-05T18:19:34Z</dcterms:created>
  <dcterms:modified xsi:type="dcterms:W3CDTF">2025-04-07T13:42:33Z</dcterms:modified>
</cp:coreProperties>
</file>