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4dd5a15c35446a2/- MAY 2025/"/>
    </mc:Choice>
  </mc:AlternateContent>
  <xr:revisionPtr revIDLastSave="1873" documentId="13_ncr:1_{2DE14944-BAE7-4C9D-8DE8-51C57AECC59B}" xr6:coauthVersionLast="47" xr6:coauthVersionMax="47" xr10:uidLastSave="{82CBC438-BCE4-4807-A815-E367589A20DC}"/>
  <bookViews>
    <workbookView xWindow="-120" yWindow="-120" windowWidth="20730" windowHeight="11160" tabRatio="692" activeTab="4" xr2:uid="{00000000-000D-0000-FFFF-FFFF00000000}"/>
  </bookViews>
  <sheets>
    <sheet name="AMIR" sheetId="1" r:id="rId1"/>
    <sheet name="WASEEM" sheetId="10" r:id="rId2"/>
    <sheet name="ADNAN" sheetId="9" r:id="rId3"/>
    <sheet name="MOBASHIR" sheetId="8" r:id="rId4"/>
    <sheet name="BABAR" sheetId="7" r:id="rId5"/>
    <sheet name="Profit sheet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" i="2" l="1"/>
  <c r="C42" i="2"/>
  <c r="C41" i="2"/>
  <c r="D33" i="7"/>
  <c r="D32" i="7"/>
  <c r="D7" i="9" l="1"/>
  <c r="F3" i="2"/>
  <c r="E4" i="2"/>
  <c r="E3" i="2"/>
  <c r="F4" i="2"/>
  <c r="F5" i="2"/>
  <c r="E5" i="2"/>
  <c r="F6" i="2"/>
  <c r="E6" i="2"/>
  <c r="F7" i="2"/>
  <c r="E7" i="2"/>
  <c r="F8" i="2"/>
  <c r="E8" i="2"/>
  <c r="F9" i="2"/>
  <c r="F10" i="2"/>
  <c r="E10" i="2"/>
  <c r="E9" i="2"/>
  <c r="H48" i="2" l="1"/>
  <c r="H49" i="2"/>
  <c r="H50" i="2"/>
  <c r="H51" i="2"/>
  <c r="H52" i="2"/>
  <c r="H53" i="2"/>
  <c r="H54" i="2"/>
  <c r="H47" i="2"/>
  <c r="N42" i="2"/>
  <c r="C36" i="2"/>
  <c r="K53" i="2"/>
  <c r="K52" i="2"/>
  <c r="K51" i="2"/>
  <c r="K50" i="2"/>
  <c r="K49" i="2"/>
  <c r="K48" i="2"/>
  <c r="K47" i="2"/>
  <c r="G48" i="2"/>
  <c r="K55" i="2" l="1"/>
  <c r="G24" i="10"/>
  <c r="G47" i="2"/>
  <c r="G49" i="2"/>
  <c r="G50" i="2"/>
  <c r="G51" i="2"/>
  <c r="G52" i="2"/>
  <c r="G53" i="2"/>
  <c r="G55" i="2" l="1"/>
  <c r="H55" i="2" s="1"/>
  <c r="L38" i="2"/>
  <c r="S14" i="2" l="1"/>
  <c r="S15" i="2"/>
  <c r="S16" i="2"/>
  <c r="S17" i="2"/>
  <c r="S18" i="2"/>
  <c r="S19" i="2"/>
  <c r="R20" i="2"/>
  <c r="R13" i="2"/>
  <c r="S13" i="2" s="1"/>
  <c r="R9" i="2"/>
  <c r="O9" i="2"/>
  <c r="P15" i="2"/>
  <c r="P16" i="2"/>
  <c r="P17" i="2"/>
  <c r="P18" i="2"/>
  <c r="P19" i="2"/>
  <c r="O20" i="2"/>
  <c r="P13" i="2"/>
  <c r="V3" i="2"/>
  <c r="V4" i="2"/>
  <c r="V5" i="2"/>
  <c r="V6" i="2"/>
  <c r="U7" i="2"/>
  <c r="V7" i="2" s="1"/>
  <c r="V8" i="2"/>
  <c r="U9" i="2"/>
  <c r="V2" i="2"/>
  <c r="S3" i="2"/>
  <c r="S4" i="2"/>
  <c r="S5" i="2"/>
  <c r="R6" i="2"/>
  <c r="S6" i="2" s="1"/>
  <c r="R7" i="2"/>
  <c r="S7" i="2" s="1"/>
  <c r="R8" i="2"/>
  <c r="S8" i="2" s="1"/>
  <c r="S2" i="2"/>
  <c r="P7" i="2"/>
  <c r="V19" i="2"/>
  <c r="V18" i="2"/>
  <c r="V17" i="2"/>
  <c r="V16" i="2"/>
  <c r="V15" i="2"/>
  <c r="V14" i="2"/>
  <c r="V13" i="2"/>
  <c r="P2" i="2" l="1"/>
  <c r="F25" i="2"/>
  <c r="H36" i="2" s="1"/>
  <c r="P3" i="2"/>
  <c r="F26" i="2"/>
  <c r="H37" i="2" s="1"/>
  <c r="P5" i="2"/>
  <c r="F28" i="2"/>
  <c r="H39" i="2" s="1"/>
  <c r="F27" i="2"/>
  <c r="H38" i="2" s="1"/>
  <c r="F32" i="2"/>
  <c r="H43" i="2" s="1"/>
  <c r="F31" i="2"/>
  <c r="H42" i="2" s="1"/>
  <c r="F29" i="2"/>
  <c r="H40" i="2" s="1"/>
  <c r="F30" i="2"/>
  <c r="H41" i="2" s="1"/>
  <c r="U10" i="2"/>
  <c r="U21" i="2"/>
  <c r="R21" i="2"/>
  <c r="P14" i="2"/>
  <c r="O21" i="2" s="1"/>
  <c r="P4" i="2"/>
  <c r="P8" i="2"/>
  <c r="P6" i="2"/>
  <c r="R10" i="2"/>
  <c r="O10" i="2" l="1"/>
  <c r="G22" i="10" l="1"/>
  <c r="K24" i="2" l="1"/>
  <c r="K23" i="2"/>
  <c r="G28" i="2"/>
  <c r="K40" i="2"/>
  <c r="J23" i="2"/>
  <c r="H3" i="2"/>
  <c r="K3" i="2" s="1"/>
  <c r="K4" i="2"/>
  <c r="K5" i="2"/>
  <c r="K6" i="2"/>
  <c r="K7" i="2"/>
  <c r="K8" i="2"/>
  <c r="K9" i="2"/>
  <c r="K10" i="2"/>
  <c r="E11" i="2"/>
  <c r="F11" i="2"/>
  <c r="K11" i="2"/>
  <c r="E12" i="2"/>
  <c r="F12" i="2"/>
  <c r="K12" i="2"/>
  <c r="E13" i="2"/>
  <c r="F13" i="2"/>
  <c r="K13" i="2"/>
  <c r="E14" i="2"/>
  <c r="F14" i="2"/>
  <c r="K14" i="2"/>
  <c r="E15" i="2"/>
  <c r="F15" i="2"/>
  <c r="K15" i="2"/>
  <c r="E16" i="2"/>
  <c r="F16" i="2"/>
  <c r="K16" i="2"/>
  <c r="E17" i="2"/>
  <c r="F17" i="2"/>
  <c r="K17" i="2"/>
  <c r="E18" i="2"/>
  <c r="F18" i="2"/>
  <c r="K18" i="2"/>
  <c r="E19" i="2"/>
  <c r="F19" i="2"/>
  <c r="K19" i="2"/>
  <c r="J22" i="2"/>
  <c r="J24" i="2"/>
  <c r="G25" i="2"/>
  <c r="J25" i="2"/>
  <c r="J26" i="2"/>
  <c r="J27" i="2"/>
  <c r="J28" i="2"/>
  <c r="G29" i="2"/>
  <c r="G30" i="2"/>
  <c r="G31" i="2"/>
  <c r="G36" i="2"/>
  <c r="K36" i="2"/>
  <c r="G37" i="2"/>
  <c r="G38" i="2"/>
  <c r="G39" i="2"/>
  <c r="K39" i="2"/>
  <c r="G40" i="2"/>
  <c r="G41" i="2"/>
  <c r="K41" i="2"/>
  <c r="G42" i="2"/>
  <c r="K42" i="2"/>
  <c r="G19" i="2" l="1"/>
  <c r="J19" i="2" s="1"/>
  <c r="G27" i="2"/>
  <c r="K38" i="2"/>
  <c r="G26" i="2"/>
  <c r="K37" i="2"/>
  <c r="G3" i="2"/>
  <c r="G18" i="2"/>
  <c r="J18" i="2" s="1"/>
  <c r="G15" i="2"/>
  <c r="J15" i="2" s="1"/>
  <c r="G14" i="2"/>
  <c r="J14" i="2" s="1"/>
  <c r="G11" i="2"/>
  <c r="J11" i="2" s="1"/>
  <c r="G10" i="2"/>
  <c r="J10" i="2" s="1"/>
  <c r="G7" i="2"/>
  <c r="L7" i="2" s="1"/>
  <c r="G6" i="2"/>
  <c r="J6" i="2" s="1"/>
  <c r="G44" i="2"/>
  <c r="E20" i="2"/>
  <c r="G17" i="2"/>
  <c r="G16" i="2"/>
  <c r="J16" i="2" s="1"/>
  <c r="G13" i="2"/>
  <c r="J13" i="2" s="1"/>
  <c r="G12" i="2"/>
  <c r="J12" i="2" s="1"/>
  <c r="G9" i="2"/>
  <c r="L9" i="2" s="1"/>
  <c r="G8" i="2"/>
  <c r="J8" i="2" s="1"/>
  <c r="G5" i="2"/>
  <c r="J5" i="2" s="1"/>
  <c r="G4" i="2"/>
  <c r="J4" i="2" s="1"/>
  <c r="F20" i="2"/>
  <c r="L19" i="2" l="1"/>
  <c r="L18" i="2"/>
  <c r="J3" i="2"/>
  <c r="L3" i="2"/>
  <c r="K44" i="2"/>
  <c r="L15" i="2"/>
  <c r="G33" i="2"/>
  <c r="L10" i="2"/>
  <c r="J9" i="2"/>
  <c r="J7" i="2"/>
  <c r="L8" i="2"/>
  <c r="L6" i="2"/>
  <c r="L4" i="2"/>
  <c r="G20" i="2"/>
  <c r="L11" i="2"/>
  <c r="L14" i="2"/>
  <c r="L17" i="2"/>
  <c r="J17" i="2"/>
  <c r="L13" i="2"/>
  <c r="L5" i="2"/>
  <c r="L16" i="2"/>
  <c r="L12" i="2"/>
  <c r="H44" i="2" l="1"/>
  <c r="L46" i="2"/>
  <c r="J33" i="2"/>
  <c r="J21" i="2"/>
  <c r="L21" i="2"/>
  <c r="D15" i="10"/>
  <c r="B15" i="10" s="1"/>
  <c r="D16" i="10"/>
  <c r="B16" i="10" s="1"/>
  <c r="D17" i="10"/>
  <c r="B17" i="10" s="1"/>
  <c r="D18" i="10"/>
  <c r="B18" i="10" s="1"/>
  <c r="D15" i="9"/>
  <c r="B15" i="9" s="1"/>
  <c r="D16" i="9"/>
  <c r="B16" i="9" s="1"/>
  <c r="D17" i="9"/>
  <c r="B17" i="9" s="1"/>
  <c r="D18" i="9"/>
  <c r="B18" i="9" s="1"/>
  <c r="D15" i="8"/>
  <c r="B15" i="8" s="1"/>
  <c r="D16" i="8"/>
  <c r="B16" i="8" s="1"/>
  <c r="D17" i="8"/>
  <c r="B17" i="8" s="1"/>
  <c r="D18" i="8"/>
  <c r="B18" i="8" s="1"/>
  <c r="D15" i="7"/>
  <c r="B15" i="7" s="1"/>
  <c r="D16" i="7"/>
  <c r="B16" i="7" s="1"/>
  <c r="D17" i="7"/>
  <c r="B17" i="7" s="1"/>
  <c r="D18" i="7"/>
  <c r="B18" i="7" s="1"/>
  <c r="D15" i="1"/>
  <c r="B15" i="1" s="1"/>
  <c r="D16" i="1"/>
  <c r="B16" i="1" s="1"/>
  <c r="D17" i="1"/>
  <c r="B17" i="1" s="1"/>
  <c r="D18" i="1"/>
  <c r="B18" i="1" s="1"/>
  <c r="D3" i="8" l="1"/>
  <c r="B3" i="8" s="1"/>
  <c r="D32" i="1" l="1"/>
  <c r="D33" i="1" s="1"/>
  <c r="D32" i="10"/>
  <c r="D33" i="10" s="1"/>
  <c r="D34" i="10" s="1"/>
  <c r="D32" i="8"/>
  <c r="D33" i="8" s="1"/>
  <c r="D34" i="8" s="1"/>
  <c r="D34" i="7"/>
  <c r="D32" i="9"/>
  <c r="D33" i="9" s="1"/>
  <c r="D34" i="9" s="1"/>
  <c r="D7" i="8"/>
  <c r="D34" i="1" l="1"/>
  <c r="D7" i="1" l="1"/>
  <c r="B7" i="1" s="1"/>
  <c r="D7" i="10"/>
  <c r="B7" i="10" s="1"/>
  <c r="B7" i="9"/>
  <c r="D7" i="7"/>
  <c r="B7" i="7" s="1"/>
  <c r="B7" i="8"/>
  <c r="D6" i="1"/>
  <c r="B6" i="1" s="1"/>
  <c r="D6" i="10"/>
  <c r="B6" i="10" s="1"/>
  <c r="D6" i="9"/>
  <c r="B6" i="9" s="1"/>
  <c r="D6" i="7"/>
  <c r="B6" i="7" s="1"/>
  <c r="D6" i="8"/>
  <c r="B6" i="8" s="1"/>
  <c r="G28" i="10" l="1"/>
  <c r="G27" i="10"/>
  <c r="G26" i="10"/>
  <c r="G25" i="10"/>
  <c r="G23" i="10"/>
  <c r="F20" i="10"/>
  <c r="E20" i="10"/>
  <c r="D19" i="10"/>
  <c r="B19" i="10" s="1"/>
  <c r="D14" i="10"/>
  <c r="B14" i="10" s="1"/>
  <c r="D13" i="10"/>
  <c r="B13" i="10" s="1"/>
  <c r="D12" i="10"/>
  <c r="B12" i="10" s="1"/>
  <c r="D11" i="10"/>
  <c r="B11" i="10" s="1"/>
  <c r="D10" i="10"/>
  <c r="B10" i="10" s="1"/>
  <c r="D9" i="10"/>
  <c r="B9" i="10" s="1"/>
  <c r="D8" i="10"/>
  <c r="B8" i="10" s="1"/>
  <c r="D5" i="10"/>
  <c r="B5" i="10" s="1"/>
  <c r="D4" i="10"/>
  <c r="B4" i="10" s="1"/>
  <c r="D3" i="10"/>
  <c r="B3" i="10" s="1"/>
  <c r="G28" i="9"/>
  <c r="G27" i="9"/>
  <c r="G26" i="9"/>
  <c r="G25" i="9"/>
  <c r="G24" i="9"/>
  <c r="G23" i="9"/>
  <c r="G22" i="9"/>
  <c r="F20" i="9"/>
  <c r="E20" i="9"/>
  <c r="D19" i="9"/>
  <c r="B19" i="9" s="1"/>
  <c r="D14" i="9"/>
  <c r="B14" i="9" s="1"/>
  <c r="D13" i="9"/>
  <c r="B13" i="9" s="1"/>
  <c r="D12" i="9"/>
  <c r="B12" i="9" s="1"/>
  <c r="D11" i="9"/>
  <c r="B11" i="9" s="1"/>
  <c r="D10" i="9"/>
  <c r="B10" i="9" s="1"/>
  <c r="D9" i="9"/>
  <c r="B9" i="9" s="1"/>
  <c r="D8" i="9"/>
  <c r="B8" i="9" s="1"/>
  <c r="D5" i="9"/>
  <c r="B5" i="9" s="1"/>
  <c r="D4" i="9"/>
  <c r="B4" i="9" s="1"/>
  <c r="D3" i="9"/>
  <c r="G28" i="8"/>
  <c r="G27" i="8"/>
  <c r="G26" i="8"/>
  <c r="G25" i="8"/>
  <c r="G24" i="8"/>
  <c r="G23" i="8"/>
  <c r="G22" i="8"/>
  <c r="F20" i="8"/>
  <c r="E20" i="8"/>
  <c r="D19" i="8"/>
  <c r="B19" i="8" s="1"/>
  <c r="D14" i="8"/>
  <c r="B14" i="8" s="1"/>
  <c r="D13" i="8"/>
  <c r="B13" i="8" s="1"/>
  <c r="D12" i="8"/>
  <c r="B12" i="8" s="1"/>
  <c r="D11" i="8"/>
  <c r="B11" i="8" s="1"/>
  <c r="D10" i="8"/>
  <c r="B10" i="8" s="1"/>
  <c r="D9" i="8"/>
  <c r="B9" i="8" s="1"/>
  <c r="D8" i="8"/>
  <c r="B8" i="8" s="1"/>
  <c r="D5" i="8"/>
  <c r="B5" i="8" s="1"/>
  <c r="D4" i="8"/>
  <c r="B4" i="8" s="1"/>
  <c r="G28" i="7"/>
  <c r="G27" i="7"/>
  <c r="G26" i="7"/>
  <c r="G25" i="7"/>
  <c r="G24" i="7"/>
  <c r="G23" i="7"/>
  <c r="G22" i="7"/>
  <c r="F20" i="7"/>
  <c r="E20" i="7"/>
  <c r="D19" i="7"/>
  <c r="B19" i="7" s="1"/>
  <c r="D14" i="7"/>
  <c r="B14" i="7" s="1"/>
  <c r="D13" i="7"/>
  <c r="B13" i="7" s="1"/>
  <c r="D12" i="7"/>
  <c r="B12" i="7" s="1"/>
  <c r="D11" i="7"/>
  <c r="B11" i="7" s="1"/>
  <c r="D10" i="7"/>
  <c r="B10" i="7" s="1"/>
  <c r="D9" i="7"/>
  <c r="B9" i="7" s="1"/>
  <c r="D8" i="7"/>
  <c r="B8" i="7" s="1"/>
  <c r="D5" i="7"/>
  <c r="B5" i="7" s="1"/>
  <c r="D4" i="7"/>
  <c r="B4" i="7" s="1"/>
  <c r="D3" i="7"/>
  <c r="B3" i="7" s="1"/>
  <c r="G30" i="8" l="1"/>
  <c r="D20" i="8"/>
  <c r="D20" i="9"/>
  <c r="B3" i="9"/>
  <c r="B20" i="9" s="1"/>
  <c r="B31" i="9" s="1"/>
  <c r="D20" i="10"/>
  <c r="B20" i="10" s="1"/>
  <c r="B31" i="10" s="1"/>
  <c r="G30" i="10"/>
  <c r="G30" i="9"/>
  <c r="G30" i="7"/>
  <c r="D20" i="7"/>
  <c r="B20" i="7" s="1"/>
  <c r="B31" i="7" s="1"/>
  <c r="G31" i="9" l="1"/>
  <c r="G31" i="10"/>
  <c r="G31" i="7"/>
  <c r="B20" i="8"/>
  <c r="B31" i="8" s="1"/>
  <c r="G23" i="1"/>
  <c r="G24" i="1"/>
  <c r="G25" i="1"/>
  <c r="G26" i="1"/>
  <c r="G27" i="1"/>
  <c r="G28" i="1"/>
  <c r="G22" i="1"/>
  <c r="D4" i="1"/>
  <c r="B4" i="1" s="1"/>
  <c r="D5" i="1"/>
  <c r="B5" i="1" s="1"/>
  <c r="D8" i="1"/>
  <c r="B8" i="1" s="1"/>
  <c r="D9" i="1"/>
  <c r="B9" i="1" s="1"/>
  <c r="D10" i="1"/>
  <c r="B10" i="1" s="1"/>
  <c r="D11" i="1"/>
  <c r="B11" i="1" s="1"/>
  <c r="D12" i="1"/>
  <c r="B12" i="1" s="1"/>
  <c r="D13" i="1"/>
  <c r="B13" i="1" s="1"/>
  <c r="D14" i="1"/>
  <c r="B14" i="1" s="1"/>
  <c r="D19" i="1"/>
  <c r="B19" i="1" s="1"/>
  <c r="D3" i="1"/>
  <c r="B3" i="1" s="1"/>
  <c r="E20" i="1"/>
  <c r="F20" i="1"/>
  <c r="G31" i="8" l="1"/>
  <c r="G30" i="1"/>
  <c r="D20" i="1"/>
  <c r="B20" i="1" s="1"/>
  <c r="B31" i="1" s="1"/>
  <c r="G31" i="1" l="1"/>
  <c r="J31" i="2" s="1"/>
</calcChain>
</file>

<file path=xl/sharedStrings.xml><?xml version="1.0" encoding="utf-8"?>
<sst xmlns="http://schemas.openxmlformats.org/spreadsheetml/2006/main" count="398" uniqueCount="98">
  <si>
    <t>Amount</t>
  </si>
  <si>
    <t>Price List</t>
  </si>
  <si>
    <t>Sale</t>
  </si>
  <si>
    <t>Scheme</t>
  </si>
  <si>
    <t>Return</t>
  </si>
  <si>
    <t>Lifting</t>
  </si>
  <si>
    <t>Brand Name</t>
  </si>
  <si>
    <t>11570</t>
  </si>
  <si>
    <t>9527</t>
  </si>
  <si>
    <t>8050</t>
  </si>
  <si>
    <t>9021</t>
  </si>
  <si>
    <t>7900</t>
  </si>
  <si>
    <t>26855</t>
  </si>
  <si>
    <t>6857</t>
  </si>
  <si>
    <t>8291</t>
  </si>
  <si>
    <t>9201</t>
  </si>
  <si>
    <t>Total</t>
  </si>
  <si>
    <t>Fuel</t>
  </si>
  <si>
    <t>Coin</t>
  </si>
  <si>
    <t xml:space="preserve"> Diplomat</t>
  </si>
  <si>
    <t xml:space="preserve"> Crafted By MLB</t>
  </si>
  <si>
    <t>Marlboro Gold</t>
  </si>
  <si>
    <t>Morven</t>
  </si>
  <si>
    <t>Foils</t>
  </si>
  <si>
    <t xml:space="preserve"> Classic</t>
  </si>
  <si>
    <t xml:space="preserve">TOTAL </t>
  </si>
  <si>
    <t>CASH DETAILS</t>
  </si>
  <si>
    <t>UBL/RAAST</t>
  </si>
  <si>
    <t xml:space="preserve">        Date:-</t>
  </si>
  <si>
    <t>Incentive</t>
  </si>
  <si>
    <t>Red &amp; White</t>
  </si>
  <si>
    <t>G . TOTAL</t>
  </si>
  <si>
    <t>COST PRICE</t>
  </si>
  <si>
    <t xml:space="preserve">TOTAL STOCK </t>
  </si>
  <si>
    <t>DATE:-</t>
  </si>
  <si>
    <t>Cash Difference</t>
  </si>
  <si>
    <t>SELL PRICE</t>
  </si>
  <si>
    <t>GHAZI HOLDINGS DAILY PROFIT REPORT</t>
  </si>
  <si>
    <t>PROFIT PER M</t>
  </si>
  <si>
    <t xml:space="preserve">TOTAL PROFIT </t>
  </si>
  <si>
    <t>CASH+BANK</t>
  </si>
  <si>
    <t>GRAND TOTAL</t>
  </si>
  <si>
    <t xml:space="preserve">TOTAL SALE </t>
  </si>
  <si>
    <t>PETROL</t>
  </si>
  <si>
    <t xml:space="preserve">Note value </t>
  </si>
  <si>
    <t>Total (PKR)</t>
  </si>
  <si>
    <t>Qty</t>
  </si>
  <si>
    <t xml:space="preserve">   Name: ADNAN</t>
  </si>
  <si>
    <t xml:space="preserve">   Name: AMIR </t>
  </si>
  <si>
    <t xml:space="preserve">   Name: WASEEM</t>
  </si>
  <si>
    <t xml:space="preserve">   Name: MOBASHIR </t>
  </si>
  <si>
    <t xml:space="preserve">   Name: BABAR </t>
  </si>
  <si>
    <t>CM 2 DOT 6 MG</t>
  </si>
  <si>
    <t>CM 3 DOT 11 MG</t>
  </si>
  <si>
    <t>CM 5 DOT 14 MG</t>
  </si>
  <si>
    <t>SR 2 DOT 6 MG</t>
  </si>
  <si>
    <t>SR 3 DOT 11MG</t>
  </si>
  <si>
    <t>CBB 2 DOT 6 MG</t>
  </si>
  <si>
    <t>CBB 3 DOT 11 MG</t>
  </si>
  <si>
    <t>BIKE READING</t>
  </si>
  <si>
    <t>FUEL PRICE</t>
  </si>
  <si>
    <t>FUEL PRICE DIFFER</t>
  </si>
  <si>
    <t>TOTAL 
CASH SHORT</t>
  </si>
  <si>
    <t>FR 2 DOT 6 MG</t>
  </si>
  <si>
    <t>FR 3 DOT 11 MG</t>
  </si>
  <si>
    <t>WM 2 DOT 6 MG</t>
  </si>
  <si>
    <t>WM 3 DOT 11 MG</t>
  </si>
  <si>
    <t>CM 2 DOT 6MG</t>
  </si>
  <si>
    <t xml:space="preserve">FM 2 DOT </t>
  </si>
  <si>
    <t xml:space="preserve">FM 3 DOT </t>
  </si>
  <si>
    <t xml:space="preserve">C WM 2 DOT </t>
  </si>
  <si>
    <t xml:space="preserve">C WM 3 DOT </t>
  </si>
  <si>
    <t>BIKE MAINTAIN</t>
  </si>
  <si>
    <t>UDHAAR</t>
  </si>
  <si>
    <t xml:space="preserve">ADEEL BHAI </t>
  </si>
  <si>
    <t>ADEEL BHAI</t>
  </si>
  <si>
    <t>SALARY</t>
  </si>
  <si>
    <t>AGENCY EXPENSE</t>
  </si>
  <si>
    <t>SALALRY</t>
  </si>
  <si>
    <t>adeel bhai</t>
  </si>
  <si>
    <t>WASEEM</t>
  </si>
  <si>
    <t>ADNAN</t>
  </si>
  <si>
    <t>MOBASHIR</t>
  </si>
  <si>
    <t>BABAR</t>
  </si>
  <si>
    <t>AMIR</t>
  </si>
  <si>
    <t>TK</t>
  </si>
  <si>
    <t>BRAND NAME</t>
  </si>
  <si>
    <t>tk</t>
  </si>
  <si>
    <t xml:space="preserve">SCHEME </t>
  </si>
  <si>
    <t xml:space="preserve">ZYN 2 DOT </t>
  </si>
  <si>
    <t>CRAFTED</t>
  </si>
  <si>
    <t>adeel</t>
  </si>
  <si>
    <t xml:space="preserve">CRAFTED REURN </t>
  </si>
  <si>
    <t>recovery</t>
  </si>
  <si>
    <t xml:space="preserve">ALI  BHAI </t>
  </si>
  <si>
    <t xml:space="preserve">Total </t>
  </si>
  <si>
    <t>PREVIOUS CASH</t>
  </si>
  <si>
    <t xml:space="preserve">TODAY CASH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</si>
</sst>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00"/>
    <numFmt numFmtId="166" formatCode="0.0"/>
  </numFmts>
  <fonts count="3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4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8"/>
      <color theme="2"/>
      <name val="Calibri"/>
      <family val="2"/>
      <scheme val="minor"/>
    </font>
    <font>
      <b/>
      <sz val="20"/>
      <color theme="1"/>
      <name val="Candara"/>
      <family val="2"/>
    </font>
    <font>
      <b/>
      <sz val="16"/>
      <color indexed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indexed="9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7C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227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7" xfId="0" applyBorder="1"/>
    <xf numFmtId="0" fontId="4" fillId="0" borderId="7" xfId="0" applyFont="1" applyBorder="1"/>
    <xf numFmtId="0" fontId="3" fillId="0" borderId="7" xfId="0" applyFont="1" applyBorder="1" applyAlignment="1">
      <alignment vertical="center"/>
    </xf>
    <xf numFmtId="0" fontId="1" fillId="0" borderId="7" xfId="0" applyFont="1" applyBorder="1"/>
    <xf numFmtId="0" fontId="4" fillId="0" borderId="1" xfId="0" applyFont="1" applyBorder="1"/>
    <xf numFmtId="164" fontId="0" fillId="0" borderId="0" xfId="0" applyNumberFormat="1"/>
    <xf numFmtId="0" fontId="0" fillId="4" borderId="0" xfId="0" applyFill="1"/>
    <xf numFmtId="0" fontId="11" fillId="10" borderId="1" xfId="0" applyFont="1" applyFill="1" applyBorder="1" applyAlignment="1">
      <alignment horizontal="center" vertical="center"/>
    </xf>
    <xf numFmtId="0" fontId="17" fillId="10" borderId="1" xfId="0" applyFont="1" applyFill="1" applyBorder="1"/>
    <xf numFmtId="0" fontId="0" fillId="0" borderId="0" xfId="0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9" fillId="10" borderId="1" xfId="0" applyFont="1" applyFill="1" applyBorder="1"/>
    <xf numFmtId="0" fontId="11" fillId="7" borderId="1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2" fontId="20" fillId="12" borderId="1" xfId="0" applyNumberFormat="1" applyFont="1" applyFill="1" applyBorder="1"/>
    <xf numFmtId="0" fontId="3" fillId="1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165" fontId="1" fillId="15" borderId="1" xfId="0" applyNumberFormat="1" applyFont="1" applyFill="1" applyBorder="1" applyAlignment="1">
      <alignment horizontal="center" vertical="center"/>
    </xf>
    <xf numFmtId="165" fontId="1" fillId="15" borderId="4" xfId="0" applyNumberFormat="1" applyFont="1" applyFill="1" applyBorder="1" applyAlignment="1">
      <alignment horizontal="center" vertical="center"/>
    </xf>
    <xf numFmtId="165" fontId="1" fillId="15" borderId="1" xfId="0" applyNumberFormat="1" applyFont="1" applyFill="1" applyBorder="1"/>
    <xf numFmtId="165" fontId="1" fillId="10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65" fontId="1" fillId="17" borderId="1" xfId="0" applyNumberFormat="1" applyFont="1" applyFill="1" applyBorder="1"/>
    <xf numFmtId="0" fontId="2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/>
    <xf numFmtId="0" fontId="1" fillId="17" borderId="9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0" xfId="0" applyFont="1" applyFill="1" applyBorder="1"/>
    <xf numFmtId="0" fontId="1" fillId="18" borderId="9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12" xfId="0" applyFont="1" applyFill="1" applyBorder="1"/>
    <xf numFmtId="0" fontId="1" fillId="18" borderId="4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12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8" fillId="14" borderId="1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65" fontId="11" fillId="17" borderId="1" xfId="0" applyNumberFormat="1" applyFont="1" applyFill="1" applyBorder="1" applyAlignment="1">
      <alignment horizontal="center" vertical="center"/>
    </xf>
    <xf numFmtId="165" fontId="15" fillId="6" borderId="1" xfId="0" applyNumberFormat="1" applyFont="1" applyFill="1" applyBorder="1" applyAlignment="1">
      <alignment horizontal="center" vertical="center"/>
    </xf>
    <xf numFmtId="2" fontId="15" fillId="6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2" fontId="2" fillId="17" borderId="1" xfId="0" applyNumberFormat="1" applyFont="1" applyFill="1" applyBorder="1"/>
    <xf numFmtId="2" fontId="2" fillId="8" borderId="1" xfId="0" applyNumberFormat="1" applyFont="1" applyFill="1" applyBorder="1"/>
    <xf numFmtId="0" fontId="16" fillId="17" borderId="1" xfId="0" applyFont="1" applyFill="1" applyBorder="1"/>
    <xf numFmtId="165" fontId="15" fillId="6" borderId="1" xfId="0" applyNumberFormat="1" applyFont="1" applyFill="1" applyBorder="1"/>
    <xf numFmtId="0" fontId="15" fillId="6" borderId="1" xfId="0" applyFont="1" applyFill="1" applyBorder="1"/>
    <xf numFmtId="2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 vertical="center"/>
    </xf>
    <xf numFmtId="164" fontId="16" fillId="14" borderId="1" xfId="0" applyNumberFormat="1" applyFont="1" applyFill="1" applyBorder="1"/>
    <xf numFmtId="0" fontId="11" fillId="14" borderId="1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0" fillId="14" borderId="1" xfId="0" applyFill="1" applyBorder="1"/>
    <xf numFmtId="0" fontId="15" fillId="14" borderId="1" xfId="0" applyFont="1" applyFill="1" applyBorder="1"/>
    <xf numFmtId="0" fontId="16" fillId="18" borderId="1" xfId="0" applyFont="1" applyFill="1" applyBorder="1"/>
    <xf numFmtId="164" fontId="0" fillId="14" borderId="1" xfId="0" applyNumberFormat="1" applyFill="1" applyBorder="1"/>
    <xf numFmtId="0" fontId="11" fillId="18" borderId="1" xfId="0" applyFont="1" applyFill="1" applyBorder="1" applyAlignment="1">
      <alignment horizontal="center" vertical="center"/>
    </xf>
    <xf numFmtId="0" fontId="14" fillId="18" borderId="1" xfId="0" applyFont="1" applyFill="1" applyBorder="1"/>
    <xf numFmtId="0" fontId="13" fillId="18" borderId="1" xfId="0" applyFont="1" applyFill="1" applyBorder="1" applyAlignment="1">
      <alignment horizontal="center" vertical="center"/>
    </xf>
    <xf numFmtId="0" fontId="0" fillId="18" borderId="1" xfId="0" applyFill="1" applyBorder="1"/>
    <xf numFmtId="0" fontId="9" fillId="1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/>
    </xf>
    <xf numFmtId="0" fontId="13" fillId="17" borderId="1" xfId="0" applyFont="1" applyFill="1" applyBorder="1" applyAlignment="1">
      <alignment horizontal="center" vertical="center"/>
    </xf>
    <xf numFmtId="0" fontId="15" fillId="19" borderId="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0" fillId="19" borderId="0" xfId="0" applyFill="1"/>
    <xf numFmtId="0" fontId="14" fillId="19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/>
    <xf numFmtId="0" fontId="12" fillId="19" borderId="1" xfId="0" applyFont="1" applyFill="1" applyBorder="1"/>
    <xf numFmtId="0" fontId="12" fillId="19" borderId="4" xfId="0" applyFont="1" applyFill="1" applyBorder="1"/>
    <xf numFmtId="0" fontId="8" fillId="2" borderId="14" xfId="1" applyFont="1" applyBorder="1"/>
    <xf numFmtId="0" fontId="5" fillId="3" borderId="16" xfId="0" applyFont="1" applyFill="1" applyBorder="1"/>
    <xf numFmtId="0" fontId="8" fillId="3" borderId="16" xfId="0" applyFont="1" applyFill="1" applyBorder="1"/>
    <xf numFmtId="0" fontId="3" fillId="14" borderId="1" xfId="0" applyFont="1" applyFill="1" applyBorder="1"/>
    <xf numFmtId="0" fontId="22" fillId="14" borderId="1" xfId="0" applyFont="1" applyFill="1" applyBorder="1"/>
    <xf numFmtId="0" fontId="23" fillId="20" borderId="1" xfId="0" applyFont="1" applyFill="1" applyBorder="1"/>
    <xf numFmtId="0" fontId="3" fillId="15" borderId="1" xfId="0" applyFont="1" applyFill="1" applyBorder="1"/>
    <xf numFmtId="0" fontId="24" fillId="20" borderId="1" xfId="0" applyFont="1" applyFill="1" applyBorder="1"/>
    <xf numFmtId="0" fontId="10" fillId="9" borderId="4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165" fontId="15" fillId="17" borderId="1" xfId="0" applyNumberFormat="1" applyFont="1" applyFill="1" applyBorder="1" applyAlignment="1">
      <alignment horizontal="center" vertical="center"/>
    </xf>
    <xf numFmtId="0" fontId="26" fillId="6" borderId="1" xfId="0" applyFont="1" applyFill="1" applyBorder="1"/>
    <xf numFmtId="2" fontId="0" fillId="0" borderId="0" xfId="0" applyNumberFormat="1"/>
    <xf numFmtId="0" fontId="1" fillId="0" borderId="0" xfId="0" applyFont="1" applyAlignment="1">
      <alignment vertical="center"/>
    </xf>
    <xf numFmtId="0" fontId="16" fillId="5" borderId="1" xfId="0" applyFont="1" applyFill="1" applyBorder="1"/>
    <xf numFmtId="1" fontId="1" fillId="17" borderId="1" xfId="0" applyNumberFormat="1" applyFont="1" applyFill="1" applyBorder="1"/>
    <xf numFmtId="0" fontId="1" fillId="18" borderId="1" xfId="0" applyFont="1" applyFill="1" applyBorder="1"/>
    <xf numFmtId="0" fontId="17" fillId="18" borderId="1" xfId="0" applyFont="1" applyFill="1" applyBorder="1"/>
    <xf numFmtId="0" fontId="28" fillId="7" borderId="4" xfId="0" applyFont="1" applyFill="1" applyBorder="1" applyAlignment="1">
      <alignment horizontal="center" vertical="center"/>
    </xf>
    <xf numFmtId="0" fontId="28" fillId="10" borderId="1" xfId="0" applyFont="1" applyFill="1" applyBorder="1"/>
    <xf numFmtId="0" fontId="3" fillId="18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" fillId="22" borderId="20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2" borderId="21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21" xfId="0" applyFont="1" applyFill="1" applyBorder="1" applyAlignment="1">
      <alignment horizontal="center" vertical="center"/>
    </xf>
    <xf numFmtId="0" fontId="1" fillId="23" borderId="20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3" borderId="21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/>
    </xf>
    <xf numFmtId="0" fontId="1" fillId="24" borderId="20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4" borderId="21" xfId="0" applyFont="1" applyFill="1" applyBorder="1" applyAlignment="1">
      <alignment horizontal="center" vertical="center"/>
    </xf>
    <xf numFmtId="0" fontId="10" fillId="18" borderId="1" xfId="0" applyFont="1" applyFill="1" applyBorder="1"/>
    <xf numFmtId="0" fontId="10" fillId="18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3" fillId="10" borderId="1" xfId="0" applyFont="1" applyFill="1" applyBorder="1"/>
    <xf numFmtId="0" fontId="16" fillId="10" borderId="1" xfId="0" applyFont="1" applyFill="1" applyBorder="1"/>
    <xf numFmtId="0" fontId="0" fillId="10" borderId="0" xfId="0" applyFill="1"/>
    <xf numFmtId="14" fontId="18" fillId="6" borderId="1" xfId="0" applyNumberFormat="1" applyFont="1" applyFill="1" applyBorder="1" applyAlignment="1">
      <alignment horizontal="center" vertical="center"/>
    </xf>
    <xf numFmtId="14" fontId="18" fillId="6" borderId="4" xfId="0" applyNumberFormat="1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vertical="center"/>
    </xf>
    <xf numFmtId="0" fontId="3" fillId="13" borderId="10" xfId="0" applyFont="1" applyFill="1" applyBorder="1" applyAlignment="1">
      <alignment vertical="center"/>
    </xf>
    <xf numFmtId="0" fontId="3" fillId="13" borderId="11" xfId="0" applyFont="1" applyFill="1" applyBorder="1" applyAlignment="1">
      <alignment vertical="center"/>
    </xf>
    <xf numFmtId="164" fontId="31" fillId="10" borderId="1" xfId="0" applyNumberFormat="1" applyFont="1" applyFill="1" applyBorder="1" applyAlignment="1">
      <alignment horizontal="center" vertical="center"/>
    </xf>
    <xf numFmtId="0" fontId="2" fillId="0" borderId="0" xfId="0" applyFont="1"/>
    <xf numFmtId="166" fontId="1" fillId="17" borderId="1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8" fillId="18" borderId="1" xfId="0" applyFont="1" applyFill="1" applyBorder="1"/>
    <xf numFmtId="0" fontId="10" fillId="17" borderId="1" xfId="0" applyFont="1" applyFill="1" applyBorder="1" applyAlignment="1">
      <alignment horizontal="center" vertical="center"/>
    </xf>
    <xf numFmtId="0" fontId="31" fillId="18" borderId="1" xfId="0" applyFont="1" applyFill="1" applyBorder="1" applyAlignment="1">
      <alignment horizontal="center" vertical="center"/>
    </xf>
    <xf numFmtId="0" fontId="31" fillId="18" borderId="1" xfId="0" applyFont="1" applyFill="1" applyBorder="1"/>
    <xf numFmtId="0" fontId="31" fillId="8" borderId="1" xfId="0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vertical="center"/>
    </xf>
    <xf numFmtId="0" fontId="1" fillId="15" borderId="1" xfId="0" applyFont="1" applyFill="1" applyBorder="1"/>
    <xf numFmtId="0" fontId="6" fillId="15" borderId="1" xfId="0" applyFont="1" applyFill="1" applyBorder="1"/>
    <xf numFmtId="0" fontId="2" fillId="15" borderId="1" xfId="0" applyFont="1" applyFill="1" applyBorder="1"/>
    <xf numFmtId="0" fontId="32" fillId="0" borderId="0" xfId="0" applyFont="1"/>
    <xf numFmtId="0" fontId="32" fillId="10" borderId="0" xfId="0" applyFont="1" applyFill="1"/>
    <xf numFmtId="0" fontId="22" fillId="14" borderId="1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2" borderId="14" xfId="1" applyFont="1" applyBorder="1" applyAlignment="1">
      <alignment horizontal="center"/>
    </xf>
    <xf numFmtId="164" fontId="1" fillId="13" borderId="12" xfId="0" applyNumberFormat="1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/>
    </xf>
    <xf numFmtId="0" fontId="25" fillId="14" borderId="2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22" fillId="14" borderId="4" xfId="0" applyFont="1" applyFill="1" applyBorder="1" applyAlignment="1">
      <alignment horizontal="center"/>
    </xf>
    <xf numFmtId="0" fontId="22" fillId="14" borderId="2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29" fillId="22" borderId="17" xfId="0" applyFont="1" applyFill="1" applyBorder="1" applyAlignment="1">
      <alignment horizontal="center" vertical="center"/>
    </xf>
    <xf numFmtId="0" fontId="29" fillId="22" borderId="18" xfId="0" applyFont="1" applyFill="1" applyBorder="1" applyAlignment="1">
      <alignment horizontal="center" vertical="center"/>
    </xf>
    <xf numFmtId="0" fontId="29" fillId="22" borderId="19" xfId="0" applyFont="1" applyFill="1" applyBorder="1" applyAlignment="1">
      <alignment horizontal="center" vertical="center"/>
    </xf>
    <xf numFmtId="0" fontId="29" fillId="9" borderId="17" xfId="0" applyFont="1" applyFill="1" applyBorder="1" applyAlignment="1">
      <alignment horizontal="center" vertical="center"/>
    </xf>
    <xf numFmtId="0" fontId="29" fillId="9" borderId="18" xfId="0" applyFont="1" applyFill="1" applyBorder="1" applyAlignment="1">
      <alignment horizontal="center" vertical="center"/>
    </xf>
    <xf numFmtId="0" fontId="29" fillId="9" borderId="19" xfId="0" applyFont="1" applyFill="1" applyBorder="1" applyAlignment="1">
      <alignment horizontal="center" vertical="center"/>
    </xf>
    <xf numFmtId="0" fontId="29" fillId="23" borderId="17" xfId="0" applyFont="1" applyFill="1" applyBorder="1" applyAlignment="1">
      <alignment horizontal="center" vertical="center"/>
    </xf>
    <xf numFmtId="0" fontId="29" fillId="23" borderId="18" xfId="0" applyFont="1" applyFill="1" applyBorder="1" applyAlignment="1">
      <alignment horizontal="center" vertical="center"/>
    </xf>
    <xf numFmtId="0" fontId="29" fillId="23" borderId="19" xfId="0" applyFont="1" applyFill="1" applyBorder="1" applyAlignment="1">
      <alignment horizontal="center" vertical="center"/>
    </xf>
    <xf numFmtId="0" fontId="31" fillId="17" borderId="4" xfId="0" applyFont="1" applyFill="1" applyBorder="1" applyAlignment="1">
      <alignment horizontal="center" vertical="center"/>
    </xf>
    <xf numFmtId="0" fontId="31" fillId="17" borderId="12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3" fillId="21" borderId="10" xfId="0" applyFont="1" applyFill="1" applyBorder="1" applyAlignment="1">
      <alignment horizontal="center" vertical="center"/>
    </xf>
    <xf numFmtId="0" fontId="3" fillId="21" borderId="22" xfId="0" applyFont="1" applyFill="1" applyBorder="1" applyAlignment="1">
      <alignment horizontal="center" vertical="center"/>
    </xf>
    <xf numFmtId="0" fontId="3" fillId="21" borderId="23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23" borderId="10" xfId="0" applyFont="1" applyFill="1" applyBorder="1" applyAlignment="1">
      <alignment horizontal="center" vertical="center"/>
    </xf>
    <xf numFmtId="0" fontId="3" fillId="23" borderId="22" xfId="0" applyFont="1" applyFill="1" applyBorder="1" applyAlignment="1">
      <alignment horizontal="center" vertical="center"/>
    </xf>
    <xf numFmtId="0" fontId="3" fillId="23" borderId="23" xfId="0" applyFont="1" applyFill="1" applyBorder="1" applyAlignment="1">
      <alignment horizontal="center" vertical="center"/>
    </xf>
    <xf numFmtId="0" fontId="3" fillId="23" borderId="24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22" borderId="10" xfId="0" applyFont="1" applyFill="1" applyBorder="1" applyAlignment="1">
      <alignment horizontal="center" vertical="center"/>
    </xf>
    <xf numFmtId="0" fontId="3" fillId="22" borderId="23" xfId="0" applyFont="1" applyFill="1" applyBorder="1" applyAlignment="1">
      <alignment horizontal="center" vertical="center"/>
    </xf>
    <xf numFmtId="0" fontId="30" fillId="24" borderId="25" xfId="0" applyFont="1" applyFill="1" applyBorder="1" applyAlignment="1">
      <alignment horizontal="center" vertical="center"/>
    </xf>
    <xf numFmtId="0" fontId="30" fillId="24" borderId="18" xfId="0" applyFont="1" applyFill="1" applyBorder="1" applyAlignment="1">
      <alignment horizontal="center" vertical="center"/>
    </xf>
    <xf numFmtId="0" fontId="30" fillId="24" borderId="19" xfId="0" applyFont="1" applyFill="1" applyBorder="1" applyAlignment="1">
      <alignment horizontal="center" vertical="center"/>
    </xf>
    <xf numFmtId="0" fontId="30" fillId="10" borderId="25" xfId="0" applyFont="1" applyFill="1" applyBorder="1" applyAlignment="1">
      <alignment horizontal="center" vertical="center"/>
    </xf>
    <xf numFmtId="0" fontId="30" fillId="10" borderId="18" xfId="0" applyFont="1" applyFill="1" applyBorder="1" applyAlignment="1">
      <alignment horizontal="center" vertical="center"/>
    </xf>
    <xf numFmtId="0" fontId="30" fillId="10" borderId="19" xfId="0" applyFont="1" applyFill="1" applyBorder="1" applyAlignment="1">
      <alignment horizontal="center" vertical="center"/>
    </xf>
    <xf numFmtId="0" fontId="1" fillId="21" borderId="25" xfId="0" applyFont="1" applyFill="1" applyBorder="1" applyAlignment="1">
      <alignment horizontal="center" vertical="center"/>
    </xf>
    <xf numFmtId="0" fontId="1" fillId="21" borderId="18" xfId="0" applyFont="1" applyFill="1" applyBorder="1" applyAlignment="1">
      <alignment horizontal="center" vertical="center"/>
    </xf>
    <xf numFmtId="0" fontId="1" fillId="21" borderId="19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3" fillId="24" borderId="10" xfId="0" applyFont="1" applyFill="1" applyBorder="1" applyAlignment="1">
      <alignment horizontal="center" vertical="center"/>
    </xf>
    <xf numFmtId="0" fontId="3" fillId="24" borderId="23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23" xfId="0" applyFont="1" applyFill="1" applyBorder="1" applyAlignment="1">
      <alignment horizontal="center" vertical="center"/>
    </xf>
    <xf numFmtId="0" fontId="10" fillId="17" borderId="4" xfId="0" applyFont="1" applyFill="1" applyBorder="1" applyAlignment="1">
      <alignment horizontal="center" vertical="center"/>
    </xf>
    <xf numFmtId="0" fontId="10" fillId="17" borderId="12" xfId="0" applyFont="1" applyFill="1" applyBorder="1" applyAlignment="1">
      <alignment horizontal="center" vertical="center"/>
    </xf>
    <xf numFmtId="0" fontId="10" fillId="17" borderId="2" xfId="0" applyFont="1" applyFill="1" applyBorder="1" applyAlignment="1">
      <alignment horizontal="center" vertical="center"/>
    </xf>
    <xf numFmtId="164" fontId="27" fillId="10" borderId="4" xfId="0" applyNumberFormat="1" applyFont="1" applyFill="1" applyBorder="1" applyAlignment="1">
      <alignment horizontal="center" vertical="center"/>
    </xf>
    <xf numFmtId="164" fontId="27" fillId="10" borderId="12" xfId="0" applyNumberFormat="1" applyFont="1" applyFill="1" applyBorder="1" applyAlignment="1">
      <alignment horizontal="center" vertical="center"/>
    </xf>
    <xf numFmtId="164" fontId="27" fillId="10" borderId="2" xfId="0" applyNumberFormat="1" applyFont="1" applyFill="1" applyBorder="1" applyAlignment="1">
      <alignment horizontal="center" vertical="center"/>
    </xf>
    <xf numFmtId="0" fontId="21" fillId="10" borderId="4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18" fillId="19" borderId="4" xfId="0" applyFont="1" applyFill="1" applyBorder="1" applyAlignment="1">
      <alignment horizontal="center" vertical="center"/>
    </xf>
    <xf numFmtId="0" fontId="18" fillId="19" borderId="12" xfId="0" applyFont="1" applyFill="1" applyBorder="1" applyAlignment="1">
      <alignment horizontal="center" vertical="center"/>
    </xf>
    <xf numFmtId="0" fontId="18" fillId="19" borderId="2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left" vertical="center" wrapText="1"/>
    </xf>
    <xf numFmtId="0" fontId="1" fillId="18" borderId="3" xfId="0" applyFont="1" applyFill="1" applyBorder="1" applyAlignment="1">
      <alignment horizontal="left" vertical="center" wrapText="1"/>
    </xf>
  </cellXfs>
  <cellStyles count="2">
    <cellStyle name="Bad" xfId="1" builtinId="27"/>
    <cellStyle name="Normal" xfId="0" builtinId="0"/>
  </cellStyles>
  <dxfs count="16">
    <dxf>
      <numFmt numFmtId="167" formatCode="\-"/>
    </dxf>
    <dxf>
      <numFmt numFmtId="168" formatCode="\-\-"/>
    </dxf>
    <dxf>
      <numFmt numFmtId="168" formatCode="\-\-"/>
    </dxf>
    <dxf>
      <numFmt numFmtId="168" formatCode="\-\-"/>
    </dxf>
    <dxf>
      <numFmt numFmtId="167" formatCode="\-"/>
    </dxf>
    <dxf>
      <numFmt numFmtId="169" formatCode="\-\-\-"/>
    </dxf>
    <dxf>
      <numFmt numFmtId="169" formatCode="\-\-\-"/>
    </dxf>
    <dxf>
      <numFmt numFmtId="167" formatCode="\-"/>
    </dxf>
    <dxf>
      <numFmt numFmtId="169" formatCode="\-\-\-"/>
    </dxf>
    <dxf>
      <numFmt numFmtId="167" formatCode="\-"/>
    </dxf>
    <dxf>
      <numFmt numFmtId="169" formatCode="\-\-\-"/>
    </dxf>
    <dxf>
      <numFmt numFmtId="167" formatCode="\-"/>
    </dxf>
    <dxf>
      <numFmt numFmtId="169" formatCode="\-\-\-"/>
    </dxf>
    <dxf>
      <numFmt numFmtId="167" formatCode="\-"/>
    </dxf>
    <dxf>
      <numFmt numFmtId="169" formatCode="\-\-\-"/>
    </dxf>
    <dxf>
      <numFmt numFmtId="167" formatCode="\-"/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J35"/>
  <sheetViews>
    <sheetView topLeftCell="A20" workbookViewId="0">
      <selection activeCell="F27" sqref="F27"/>
    </sheetView>
  </sheetViews>
  <sheetFormatPr defaultRowHeight="15" x14ac:dyDescent="0.25"/>
  <cols>
    <col min="2" max="2" width="15.7109375" customWidth="1"/>
    <col min="3" max="3" width="16.5703125" customWidth="1"/>
    <col min="4" max="4" width="12.7109375" customWidth="1"/>
    <col min="5" max="5" width="10.85546875" customWidth="1"/>
    <col min="6" max="6" width="11.5703125" customWidth="1"/>
    <col min="7" max="7" width="23.5703125" customWidth="1"/>
    <col min="9" max="9" width="10.7109375" customWidth="1"/>
    <col min="10" max="10" width="12.7109375" customWidth="1"/>
  </cols>
  <sheetData>
    <row r="1" spans="2:10" ht="29.25" customHeight="1" x14ac:dyDescent="0.3">
      <c r="B1" s="130" t="s">
        <v>28</v>
      </c>
      <c r="C1" s="155">
        <v>45808</v>
      </c>
      <c r="D1" s="155"/>
      <c r="E1" s="155"/>
      <c r="F1" s="131" t="s">
        <v>48</v>
      </c>
      <c r="G1" s="132"/>
      <c r="H1" s="6"/>
      <c r="I1" s="1"/>
      <c r="J1" s="1"/>
    </row>
    <row r="2" spans="2:10" ht="27" customHeight="1" x14ac:dyDescent="0.25">
      <c r="B2" s="18" t="s">
        <v>0</v>
      </c>
      <c r="C2" s="18" t="s">
        <v>1</v>
      </c>
      <c r="D2" s="18" t="s">
        <v>2</v>
      </c>
      <c r="E2" s="18" t="s">
        <v>4</v>
      </c>
      <c r="F2" s="18" t="s">
        <v>5</v>
      </c>
      <c r="G2" s="18" t="s">
        <v>6</v>
      </c>
      <c r="H2" s="3"/>
    </row>
    <row r="3" spans="2:10" ht="21" x14ac:dyDescent="0.25">
      <c r="B3" s="27">
        <f t="shared" ref="B3:B19" si="0">C3*D3</f>
        <v>28925</v>
      </c>
      <c r="C3" s="26" t="s">
        <v>7</v>
      </c>
      <c r="D3" s="25">
        <f t="shared" ref="D3:D19" si="1">F3-E3</f>
        <v>2.5</v>
      </c>
      <c r="E3" s="22">
        <v>2.5</v>
      </c>
      <c r="F3" s="22">
        <v>5</v>
      </c>
      <c r="G3" s="19" t="s">
        <v>22</v>
      </c>
    </row>
    <row r="4" spans="2:10" ht="21" x14ac:dyDescent="0.25">
      <c r="B4" s="27">
        <f t="shared" si="0"/>
        <v>0</v>
      </c>
      <c r="C4" s="26" t="s">
        <v>9</v>
      </c>
      <c r="D4" s="25">
        <f t="shared" si="1"/>
        <v>0</v>
      </c>
      <c r="E4" s="22">
        <v>1</v>
      </c>
      <c r="F4" s="22">
        <v>1</v>
      </c>
      <c r="G4" s="19" t="s">
        <v>24</v>
      </c>
    </row>
    <row r="5" spans="2:10" ht="21" x14ac:dyDescent="0.25">
      <c r="B5" s="27">
        <f t="shared" si="0"/>
        <v>1804.1999999999996</v>
      </c>
      <c r="C5" s="26" t="s">
        <v>10</v>
      </c>
      <c r="D5" s="25">
        <f t="shared" si="1"/>
        <v>0.19999999999999996</v>
      </c>
      <c r="E5" s="22">
        <v>0.8</v>
      </c>
      <c r="F5" s="22">
        <v>1</v>
      </c>
      <c r="G5" s="19" t="s">
        <v>19</v>
      </c>
    </row>
    <row r="6" spans="2:10" ht="21" x14ac:dyDescent="0.25">
      <c r="B6" s="27">
        <f t="shared" ref="B6:B7" si="2">C6*D6</f>
        <v>9527</v>
      </c>
      <c r="C6" s="26" t="s">
        <v>8</v>
      </c>
      <c r="D6" s="25">
        <f t="shared" ref="D6:D7" si="3">F6-E6</f>
        <v>1</v>
      </c>
      <c r="E6" s="22">
        <v>0</v>
      </c>
      <c r="F6" s="22">
        <v>1</v>
      </c>
      <c r="G6" s="19" t="s">
        <v>30</v>
      </c>
    </row>
    <row r="7" spans="2:10" ht="21" x14ac:dyDescent="0.25">
      <c r="B7" s="27">
        <f t="shared" si="2"/>
        <v>0</v>
      </c>
      <c r="C7" s="26">
        <v>26865</v>
      </c>
      <c r="D7" s="25">
        <f t="shared" si="3"/>
        <v>0</v>
      </c>
      <c r="E7" s="22">
        <v>0.2</v>
      </c>
      <c r="F7" s="22">
        <v>0.2</v>
      </c>
      <c r="G7" s="19" t="s">
        <v>21</v>
      </c>
    </row>
    <row r="8" spans="2:10" ht="21" x14ac:dyDescent="0.25">
      <c r="B8" s="27">
        <f t="shared" si="0"/>
        <v>0</v>
      </c>
      <c r="C8" s="26" t="s">
        <v>11</v>
      </c>
      <c r="D8" s="25">
        <f t="shared" si="1"/>
        <v>0</v>
      </c>
      <c r="E8" s="22">
        <v>0.4</v>
      </c>
      <c r="F8" s="22">
        <v>0.4</v>
      </c>
      <c r="G8" s="19" t="s">
        <v>20</v>
      </c>
    </row>
    <row r="9" spans="2:10" ht="21" x14ac:dyDescent="0.25">
      <c r="B9" s="27">
        <f t="shared" si="0"/>
        <v>0</v>
      </c>
      <c r="C9" s="26" t="s">
        <v>13</v>
      </c>
      <c r="D9" s="25">
        <f t="shared" si="1"/>
        <v>0</v>
      </c>
      <c r="E9" s="22"/>
      <c r="F9" s="23"/>
      <c r="G9" s="20" t="s">
        <v>67</v>
      </c>
    </row>
    <row r="10" spans="2:10" ht="22.5" customHeight="1" x14ac:dyDescent="0.25">
      <c r="B10" s="27">
        <f t="shared" si="0"/>
        <v>0</v>
      </c>
      <c r="C10" s="26" t="s">
        <v>14</v>
      </c>
      <c r="D10" s="25">
        <f t="shared" si="1"/>
        <v>0</v>
      </c>
      <c r="E10" s="22"/>
      <c r="F10" s="22"/>
      <c r="G10" s="21" t="s">
        <v>53</v>
      </c>
    </row>
    <row r="11" spans="2:10" ht="21" x14ac:dyDescent="0.25">
      <c r="B11" s="27">
        <f t="shared" si="0"/>
        <v>0</v>
      </c>
      <c r="C11" s="26" t="s">
        <v>15</v>
      </c>
      <c r="D11" s="25">
        <f t="shared" si="1"/>
        <v>0</v>
      </c>
      <c r="E11" s="22"/>
      <c r="F11" s="22"/>
      <c r="G11" s="21" t="s">
        <v>54</v>
      </c>
    </row>
    <row r="12" spans="2:10" ht="21" x14ac:dyDescent="0.3">
      <c r="B12" s="27">
        <f t="shared" si="0"/>
        <v>0</v>
      </c>
      <c r="C12" s="26" t="s">
        <v>13</v>
      </c>
      <c r="D12" s="25">
        <f t="shared" si="1"/>
        <v>0</v>
      </c>
      <c r="E12" s="22"/>
      <c r="F12" s="24"/>
      <c r="G12" s="21" t="s">
        <v>55</v>
      </c>
    </row>
    <row r="13" spans="2:10" ht="21" x14ac:dyDescent="0.3">
      <c r="B13" s="27">
        <f t="shared" si="0"/>
        <v>0</v>
      </c>
      <c r="C13" s="26" t="s">
        <v>14</v>
      </c>
      <c r="D13" s="25">
        <f t="shared" si="1"/>
        <v>0</v>
      </c>
      <c r="E13" s="22"/>
      <c r="F13" s="24"/>
      <c r="G13" s="21" t="s">
        <v>56</v>
      </c>
    </row>
    <row r="14" spans="2:10" ht="21" x14ac:dyDescent="0.3">
      <c r="B14" s="27">
        <f t="shared" si="0"/>
        <v>0</v>
      </c>
      <c r="C14" s="26" t="s">
        <v>13</v>
      </c>
      <c r="D14" s="25">
        <f t="shared" si="1"/>
        <v>0</v>
      </c>
      <c r="E14" s="22"/>
      <c r="F14" s="24"/>
      <c r="G14" s="21" t="s">
        <v>57</v>
      </c>
    </row>
    <row r="15" spans="2:10" ht="21" x14ac:dyDescent="0.3">
      <c r="B15" s="27">
        <f t="shared" si="0"/>
        <v>0</v>
      </c>
      <c r="C15" s="26" t="s">
        <v>14</v>
      </c>
      <c r="D15" s="25">
        <f t="shared" si="1"/>
        <v>0</v>
      </c>
      <c r="E15" s="22"/>
      <c r="F15" s="24"/>
      <c r="G15" s="20" t="s">
        <v>58</v>
      </c>
    </row>
    <row r="16" spans="2:10" ht="21" x14ac:dyDescent="0.3">
      <c r="B16" s="27">
        <f t="shared" si="0"/>
        <v>0</v>
      </c>
      <c r="C16" s="26" t="s">
        <v>13</v>
      </c>
      <c r="D16" s="25">
        <f t="shared" si="1"/>
        <v>0</v>
      </c>
      <c r="E16" s="22"/>
      <c r="F16" s="24"/>
      <c r="G16" s="21" t="s">
        <v>68</v>
      </c>
    </row>
    <row r="17" spans="2:8" ht="21" x14ac:dyDescent="0.3">
      <c r="B17" s="27">
        <f t="shared" si="0"/>
        <v>0</v>
      </c>
      <c r="C17" s="26" t="s">
        <v>14</v>
      </c>
      <c r="D17" s="25">
        <f t="shared" si="1"/>
        <v>0</v>
      </c>
      <c r="E17" s="22"/>
      <c r="F17" s="24"/>
      <c r="G17" s="21" t="s">
        <v>69</v>
      </c>
    </row>
    <row r="18" spans="2:8" ht="21" x14ac:dyDescent="0.3">
      <c r="B18" s="27">
        <f t="shared" si="0"/>
        <v>0</v>
      </c>
      <c r="C18" s="26" t="s">
        <v>13</v>
      </c>
      <c r="D18" s="25">
        <f t="shared" si="1"/>
        <v>0</v>
      </c>
      <c r="E18" s="22"/>
      <c r="F18" s="24"/>
      <c r="G18" s="21" t="s">
        <v>70</v>
      </c>
    </row>
    <row r="19" spans="2:8" ht="21" x14ac:dyDescent="0.3">
      <c r="B19" s="27">
        <f t="shared" si="0"/>
        <v>0</v>
      </c>
      <c r="C19" s="26" t="s">
        <v>14</v>
      </c>
      <c r="D19" s="25">
        <f t="shared" si="1"/>
        <v>0</v>
      </c>
      <c r="E19" s="22"/>
      <c r="F19" s="24"/>
      <c r="G19" s="20" t="s">
        <v>71</v>
      </c>
    </row>
    <row r="20" spans="2:8" ht="21" x14ac:dyDescent="0.3">
      <c r="B20" s="27">
        <f>SUM(B3:B19)</f>
        <v>40256.199999999997</v>
      </c>
      <c r="C20" s="19" t="s">
        <v>16</v>
      </c>
      <c r="D20" s="28">
        <f>SUM(D3:D19)</f>
        <v>3.7</v>
      </c>
      <c r="E20" s="28">
        <f>SUM(E3:E19)</f>
        <v>4.9000000000000004</v>
      </c>
      <c r="F20" s="28">
        <f>SUM(F3:F19)</f>
        <v>8.6</v>
      </c>
      <c r="G20" s="29"/>
    </row>
    <row r="21" spans="2:8" ht="24.75" customHeight="1" x14ac:dyDescent="0.35">
      <c r="B21" s="96">
        <v>307</v>
      </c>
      <c r="C21" s="19" t="s">
        <v>17</v>
      </c>
      <c r="D21" s="7"/>
      <c r="E21" s="151" t="s">
        <v>26</v>
      </c>
      <c r="F21" s="152"/>
      <c r="G21" s="153"/>
    </row>
    <row r="22" spans="2:8" ht="24" customHeight="1" x14ac:dyDescent="0.35">
      <c r="B22" s="30"/>
      <c r="C22" s="116" t="s">
        <v>27</v>
      </c>
      <c r="D22" s="7"/>
      <c r="E22" s="31">
        <v>5000</v>
      </c>
      <c r="F22" s="27">
        <v>1</v>
      </c>
      <c r="G22" s="27">
        <f>E22*F22</f>
        <v>5000</v>
      </c>
    </row>
    <row r="23" spans="2:8" ht="21" x14ac:dyDescent="0.35">
      <c r="B23" s="30"/>
      <c r="C23" s="19" t="s">
        <v>73</v>
      </c>
      <c r="D23" s="4"/>
      <c r="E23" s="32">
        <v>1000</v>
      </c>
      <c r="F23" s="41">
        <v>27</v>
      </c>
      <c r="G23" s="27">
        <f t="shared" ref="G23:G28" si="4">E23*F23</f>
        <v>27000</v>
      </c>
    </row>
    <row r="24" spans="2:8" ht="21" x14ac:dyDescent="0.3">
      <c r="B24" s="30"/>
      <c r="C24" s="19" t="s">
        <v>23</v>
      </c>
      <c r="D24" s="5"/>
      <c r="E24" s="27">
        <v>500</v>
      </c>
      <c r="F24" s="32">
        <v>15</v>
      </c>
      <c r="G24" s="27">
        <f t="shared" si="4"/>
        <v>7500</v>
      </c>
    </row>
    <row r="25" spans="2:8" ht="21" x14ac:dyDescent="0.3">
      <c r="B25" s="30"/>
      <c r="C25" s="19" t="s">
        <v>3</v>
      </c>
      <c r="D25" s="2"/>
      <c r="E25" s="33">
        <v>100</v>
      </c>
      <c r="F25" s="27">
        <v>1</v>
      </c>
      <c r="G25" s="27">
        <f t="shared" si="4"/>
        <v>100</v>
      </c>
    </row>
    <row r="26" spans="2:8" ht="21" x14ac:dyDescent="0.3">
      <c r="B26" s="30"/>
      <c r="C26" s="19" t="s">
        <v>29</v>
      </c>
      <c r="D26" s="2"/>
      <c r="E26" s="27">
        <v>50</v>
      </c>
      <c r="F26" s="42">
        <v>1</v>
      </c>
      <c r="G26" s="27">
        <f t="shared" si="4"/>
        <v>50</v>
      </c>
    </row>
    <row r="27" spans="2:8" ht="21" x14ac:dyDescent="0.3">
      <c r="B27" s="30"/>
      <c r="C27" s="123" t="s">
        <v>72</v>
      </c>
      <c r="D27" s="2"/>
      <c r="E27" s="27">
        <v>20</v>
      </c>
      <c r="F27" s="42"/>
      <c r="G27" s="27">
        <f t="shared" si="4"/>
        <v>0</v>
      </c>
    </row>
    <row r="28" spans="2:8" ht="21" x14ac:dyDescent="0.3">
      <c r="B28" s="30"/>
      <c r="C28" s="19" t="s">
        <v>75</v>
      </c>
      <c r="D28" s="2"/>
      <c r="E28" s="27">
        <v>10</v>
      </c>
      <c r="F28" s="42"/>
      <c r="G28" s="27">
        <f t="shared" si="4"/>
        <v>0</v>
      </c>
    </row>
    <row r="29" spans="2:8" ht="21" x14ac:dyDescent="0.3">
      <c r="B29" s="30"/>
      <c r="C29" s="124" t="s">
        <v>77</v>
      </c>
      <c r="D29" s="2"/>
      <c r="E29" s="34" t="s">
        <v>18</v>
      </c>
      <c r="F29" s="43"/>
      <c r="G29" s="27">
        <v>0</v>
      </c>
    </row>
    <row r="30" spans="2:8" ht="21.75" thickBot="1" x14ac:dyDescent="0.35">
      <c r="B30" s="30"/>
      <c r="C30" s="19" t="s">
        <v>76</v>
      </c>
      <c r="E30" s="38" t="s">
        <v>25</v>
      </c>
      <c r="F30" s="39"/>
      <c r="G30" s="40">
        <f>SUM(G22:G29)</f>
        <v>39650</v>
      </c>
    </row>
    <row r="31" spans="2:8" ht="21" x14ac:dyDescent="0.35">
      <c r="B31" s="30">
        <f>B20-B21-B22-B23-B24-B25-B26-B29-B30-B28-B27</f>
        <v>39949.199999999997</v>
      </c>
      <c r="C31" s="125" t="s">
        <v>31</v>
      </c>
      <c r="E31" s="154" t="s">
        <v>35</v>
      </c>
      <c r="F31" s="154"/>
      <c r="G31" s="81">
        <f>G30-B31</f>
        <v>-299.19999999999709</v>
      </c>
      <c r="H31" s="3"/>
    </row>
    <row r="32" spans="2:8" ht="21" x14ac:dyDescent="0.35">
      <c r="B32" s="95"/>
      <c r="C32" s="126"/>
      <c r="D32" s="86">
        <f>E32-F32</f>
        <v>0</v>
      </c>
      <c r="E32" s="87"/>
      <c r="F32" s="87"/>
      <c r="G32" s="84" t="s">
        <v>59</v>
      </c>
    </row>
    <row r="33" spans="4:6" ht="21" x14ac:dyDescent="0.35">
      <c r="D33" s="86">
        <f>D32*6</f>
        <v>0</v>
      </c>
      <c r="E33" s="148" t="s">
        <v>60</v>
      </c>
      <c r="F33" s="148"/>
    </row>
    <row r="34" spans="4:6" ht="22.5" customHeight="1" x14ac:dyDescent="0.35">
      <c r="D34" s="86">
        <f>B21-D33</f>
        <v>307</v>
      </c>
      <c r="E34" s="149" t="s">
        <v>61</v>
      </c>
      <c r="F34" s="150"/>
    </row>
    <row r="35" spans="4:6" ht="21" customHeight="1" x14ac:dyDescent="0.25"/>
  </sheetData>
  <mergeCells count="5">
    <mergeCell ref="E33:F33"/>
    <mergeCell ref="E34:F34"/>
    <mergeCell ref="E21:G21"/>
    <mergeCell ref="E31:F31"/>
    <mergeCell ref="C1:E1"/>
  </mergeCells>
  <conditionalFormatting sqref="B3:B31">
    <cfRule type="cellIs" dxfId="15" priority="1" operator="equal">
      <formula>0</formula>
    </cfRule>
  </conditionalFormatting>
  <conditionalFormatting sqref="D3:F19">
    <cfRule type="cellIs" dxfId="14" priority="2" operator="equal">
      <formula>0</formula>
    </cfRule>
  </conditionalFormatting>
  <pageMargins left="0.25" right="0.25" top="0.75" bottom="0.75" header="0.3" footer="0.3"/>
  <pageSetup paperSize="9" scale="98" orientation="portrait" r:id="rId1"/>
  <ignoredErrors>
    <ignoredError sqref="C3:C11 C12:C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J35"/>
  <sheetViews>
    <sheetView topLeftCell="A18" workbookViewId="0">
      <selection activeCell="E3" sqref="E3:F11"/>
    </sheetView>
  </sheetViews>
  <sheetFormatPr defaultRowHeight="15" x14ac:dyDescent="0.25"/>
  <cols>
    <col min="2" max="2" width="15.7109375" customWidth="1"/>
    <col min="3" max="3" width="16.5703125" customWidth="1"/>
    <col min="4" max="4" width="12.7109375" customWidth="1"/>
    <col min="5" max="5" width="10.85546875" customWidth="1"/>
    <col min="6" max="6" width="11.5703125" customWidth="1"/>
    <col min="7" max="7" width="23.5703125" customWidth="1"/>
    <col min="9" max="9" width="10.7109375" customWidth="1"/>
    <col min="10" max="10" width="12.7109375" customWidth="1"/>
  </cols>
  <sheetData>
    <row r="1" spans="2:10" ht="29.25" customHeight="1" x14ac:dyDescent="0.3">
      <c r="B1" s="130" t="s">
        <v>28</v>
      </c>
      <c r="C1" s="155">
        <v>45808</v>
      </c>
      <c r="D1" s="155"/>
      <c r="E1" s="155"/>
      <c r="F1" s="131" t="s">
        <v>49</v>
      </c>
      <c r="G1" s="132"/>
      <c r="H1" s="6"/>
      <c r="I1" s="1"/>
      <c r="J1" s="1"/>
    </row>
    <row r="2" spans="2:10" ht="27" customHeight="1" x14ac:dyDescent="0.25">
      <c r="B2" s="18" t="s">
        <v>0</v>
      </c>
      <c r="C2" s="18" t="s">
        <v>1</v>
      </c>
      <c r="D2" s="18" t="s">
        <v>2</v>
      </c>
      <c r="E2" s="18" t="s">
        <v>4</v>
      </c>
      <c r="F2" s="18" t="s">
        <v>5</v>
      </c>
      <c r="G2" s="18" t="s">
        <v>6</v>
      </c>
      <c r="H2" s="3"/>
    </row>
    <row r="3" spans="2:10" ht="21" x14ac:dyDescent="0.25">
      <c r="B3" s="27">
        <f t="shared" ref="B3:B19" si="0">C3*D3</f>
        <v>20826.000000000007</v>
      </c>
      <c r="C3" s="26" t="s">
        <v>7</v>
      </c>
      <c r="D3" s="25">
        <f t="shared" ref="D3:D19" si="1">F3-E3</f>
        <v>1.8000000000000007</v>
      </c>
      <c r="E3" s="22">
        <v>8.1999999999999993</v>
      </c>
      <c r="F3" s="22">
        <v>10</v>
      </c>
      <c r="G3" s="19" t="s">
        <v>22</v>
      </c>
    </row>
    <row r="4" spans="2:10" ht="21" x14ac:dyDescent="0.25">
      <c r="B4" s="27">
        <f t="shared" si="0"/>
        <v>0</v>
      </c>
      <c r="C4" s="26" t="s">
        <v>9</v>
      </c>
      <c r="D4" s="25">
        <f t="shared" si="1"/>
        <v>0</v>
      </c>
      <c r="E4" s="22">
        <v>1</v>
      </c>
      <c r="F4" s="22">
        <v>1</v>
      </c>
      <c r="G4" s="19" t="s">
        <v>24</v>
      </c>
    </row>
    <row r="5" spans="2:10" ht="21" x14ac:dyDescent="0.25">
      <c r="B5" s="27">
        <f t="shared" si="0"/>
        <v>12629.4</v>
      </c>
      <c r="C5" s="26" t="s">
        <v>10</v>
      </c>
      <c r="D5" s="25">
        <f t="shared" si="1"/>
        <v>1.4</v>
      </c>
      <c r="E5" s="22">
        <v>1.6</v>
      </c>
      <c r="F5" s="22">
        <v>3</v>
      </c>
      <c r="G5" s="19" t="s">
        <v>19</v>
      </c>
    </row>
    <row r="6" spans="2:10" ht="21" x14ac:dyDescent="0.25">
      <c r="B6" s="27">
        <f t="shared" si="0"/>
        <v>0</v>
      </c>
      <c r="C6" s="26" t="s">
        <v>8</v>
      </c>
      <c r="D6" s="25">
        <f t="shared" si="1"/>
        <v>0</v>
      </c>
      <c r="E6" s="22">
        <v>1</v>
      </c>
      <c r="F6" s="22">
        <v>1</v>
      </c>
      <c r="G6" s="19" t="s">
        <v>30</v>
      </c>
    </row>
    <row r="7" spans="2:10" ht="21" x14ac:dyDescent="0.25">
      <c r="B7" s="27">
        <f t="shared" si="0"/>
        <v>0</v>
      </c>
      <c r="C7" s="26" t="s">
        <v>12</v>
      </c>
      <c r="D7" s="25">
        <f t="shared" si="1"/>
        <v>0</v>
      </c>
      <c r="E7" s="22">
        <v>0</v>
      </c>
      <c r="F7" s="22">
        <v>0</v>
      </c>
      <c r="G7" s="19" t="s">
        <v>21</v>
      </c>
    </row>
    <row r="8" spans="2:10" ht="21" x14ac:dyDescent="0.25">
      <c r="B8" s="27">
        <f t="shared" si="0"/>
        <v>316.00000000000028</v>
      </c>
      <c r="C8" s="26" t="s">
        <v>11</v>
      </c>
      <c r="D8" s="25">
        <f t="shared" si="1"/>
        <v>4.0000000000000036E-2</v>
      </c>
      <c r="E8" s="22">
        <v>0.36</v>
      </c>
      <c r="F8" s="22">
        <v>0.4</v>
      </c>
      <c r="G8" s="19" t="s">
        <v>20</v>
      </c>
    </row>
    <row r="9" spans="2:10" ht="21" x14ac:dyDescent="0.25">
      <c r="B9" s="27">
        <f t="shared" si="0"/>
        <v>0</v>
      </c>
      <c r="C9" s="26" t="s">
        <v>13</v>
      </c>
      <c r="D9" s="25">
        <f t="shared" si="1"/>
        <v>0</v>
      </c>
      <c r="E9" s="22"/>
      <c r="F9" s="23"/>
      <c r="G9" s="20" t="s">
        <v>67</v>
      </c>
    </row>
    <row r="10" spans="2:10" ht="22.5" customHeight="1" x14ac:dyDescent="0.25">
      <c r="B10" s="27">
        <f t="shared" si="0"/>
        <v>0</v>
      </c>
      <c r="C10" s="26" t="s">
        <v>14</v>
      </c>
      <c r="D10" s="25">
        <f t="shared" si="1"/>
        <v>0</v>
      </c>
      <c r="E10" s="22"/>
      <c r="F10" s="22"/>
      <c r="G10" s="21" t="s">
        <v>53</v>
      </c>
    </row>
    <row r="11" spans="2:10" ht="21" x14ac:dyDescent="0.25">
      <c r="B11" s="27">
        <f t="shared" si="0"/>
        <v>0</v>
      </c>
      <c r="C11" s="26" t="s">
        <v>15</v>
      </c>
      <c r="D11" s="25">
        <f t="shared" si="1"/>
        <v>0</v>
      </c>
      <c r="E11" s="22"/>
      <c r="F11" s="22"/>
      <c r="G11" s="21" t="s">
        <v>54</v>
      </c>
    </row>
    <row r="12" spans="2:10" ht="21" x14ac:dyDescent="0.3">
      <c r="B12" s="27">
        <f t="shared" si="0"/>
        <v>0</v>
      </c>
      <c r="C12" s="26" t="s">
        <v>13</v>
      </c>
      <c r="D12" s="25">
        <f t="shared" si="1"/>
        <v>0</v>
      </c>
      <c r="E12" s="22"/>
      <c r="F12" s="24"/>
      <c r="G12" s="21" t="s">
        <v>55</v>
      </c>
    </row>
    <row r="13" spans="2:10" ht="21" x14ac:dyDescent="0.3">
      <c r="B13" s="27">
        <f t="shared" si="0"/>
        <v>0</v>
      </c>
      <c r="C13" s="26" t="s">
        <v>14</v>
      </c>
      <c r="D13" s="25">
        <f t="shared" si="1"/>
        <v>0</v>
      </c>
      <c r="E13" s="22"/>
      <c r="F13" s="24"/>
      <c r="G13" s="21" t="s">
        <v>56</v>
      </c>
    </row>
    <row r="14" spans="2:10" ht="21" x14ac:dyDescent="0.3">
      <c r="B14" s="27">
        <f t="shared" si="0"/>
        <v>0</v>
      </c>
      <c r="C14" s="26" t="s">
        <v>13</v>
      </c>
      <c r="D14" s="25">
        <f t="shared" si="1"/>
        <v>0</v>
      </c>
      <c r="E14" s="22"/>
      <c r="F14" s="24"/>
      <c r="G14" s="21" t="s">
        <v>57</v>
      </c>
    </row>
    <row r="15" spans="2:10" ht="21" x14ac:dyDescent="0.3">
      <c r="B15" s="27">
        <f t="shared" si="0"/>
        <v>0</v>
      </c>
      <c r="C15" s="26" t="s">
        <v>14</v>
      </c>
      <c r="D15" s="25">
        <f t="shared" si="1"/>
        <v>0</v>
      </c>
      <c r="E15" s="22"/>
      <c r="F15" s="24"/>
      <c r="G15" s="20" t="s">
        <v>58</v>
      </c>
    </row>
    <row r="16" spans="2:10" ht="21" x14ac:dyDescent="0.3">
      <c r="B16" s="27">
        <f t="shared" si="0"/>
        <v>0</v>
      </c>
      <c r="C16" s="26" t="s">
        <v>13</v>
      </c>
      <c r="D16" s="25">
        <f t="shared" si="1"/>
        <v>0</v>
      </c>
      <c r="E16" s="22"/>
      <c r="F16" s="24"/>
      <c r="G16" s="21" t="s">
        <v>68</v>
      </c>
    </row>
    <row r="17" spans="2:8" ht="21" x14ac:dyDescent="0.3">
      <c r="B17" s="27">
        <f t="shared" si="0"/>
        <v>0</v>
      </c>
      <c r="C17" s="26" t="s">
        <v>14</v>
      </c>
      <c r="D17" s="25">
        <f t="shared" si="1"/>
        <v>0</v>
      </c>
      <c r="E17" s="22"/>
      <c r="F17" s="24"/>
      <c r="G17" s="21" t="s">
        <v>69</v>
      </c>
    </row>
    <row r="18" spans="2:8" ht="21" x14ac:dyDescent="0.3">
      <c r="B18" s="27">
        <f t="shared" si="0"/>
        <v>0</v>
      </c>
      <c r="C18" s="26" t="s">
        <v>13</v>
      </c>
      <c r="D18" s="25">
        <f t="shared" si="1"/>
        <v>0</v>
      </c>
      <c r="E18" s="22"/>
      <c r="F18" s="24"/>
      <c r="G18" s="21" t="s">
        <v>70</v>
      </c>
    </row>
    <row r="19" spans="2:8" ht="21" x14ac:dyDescent="0.3">
      <c r="B19" s="27">
        <f t="shared" si="0"/>
        <v>0</v>
      </c>
      <c r="C19" s="26" t="s">
        <v>14</v>
      </c>
      <c r="D19" s="25">
        <f t="shared" si="1"/>
        <v>0</v>
      </c>
      <c r="E19" s="22"/>
      <c r="F19" s="24"/>
      <c r="G19" s="20" t="s">
        <v>71</v>
      </c>
    </row>
    <row r="20" spans="2:8" ht="21" x14ac:dyDescent="0.3">
      <c r="B20" s="27">
        <f>SUM(B3:B19)</f>
        <v>33771.400000000009</v>
      </c>
      <c r="C20" s="19" t="s">
        <v>25</v>
      </c>
      <c r="D20" s="28">
        <f>SUM(D3:D19)</f>
        <v>3.2400000000000007</v>
      </c>
      <c r="E20" s="28">
        <f>SUM(E3:E19)</f>
        <v>12.159999999999998</v>
      </c>
      <c r="F20" s="28">
        <f>SUM(F3:F19)</f>
        <v>15.4</v>
      </c>
      <c r="G20" s="29"/>
    </row>
    <row r="21" spans="2:8" ht="24.75" customHeight="1" x14ac:dyDescent="0.35">
      <c r="B21" s="96">
        <v>351</v>
      </c>
      <c r="C21" s="19" t="s">
        <v>17</v>
      </c>
      <c r="D21" s="7"/>
      <c r="E21" s="151" t="s">
        <v>26</v>
      </c>
      <c r="F21" s="152"/>
      <c r="G21" s="153"/>
    </row>
    <row r="22" spans="2:8" ht="24" customHeight="1" x14ac:dyDescent="0.35">
      <c r="B22" s="30"/>
      <c r="C22" s="116" t="s">
        <v>27</v>
      </c>
      <c r="D22" s="7"/>
      <c r="E22" s="31">
        <v>5000</v>
      </c>
      <c r="F22" s="27">
        <v>4</v>
      </c>
      <c r="G22" s="27">
        <f>E22*F22</f>
        <v>20000</v>
      </c>
    </row>
    <row r="23" spans="2:8" ht="21" x14ac:dyDescent="0.35">
      <c r="B23" s="30"/>
      <c r="C23" s="19" t="s">
        <v>73</v>
      </c>
      <c r="D23" s="4"/>
      <c r="E23" s="32">
        <v>1000</v>
      </c>
      <c r="F23" s="41">
        <v>11</v>
      </c>
      <c r="G23" s="27">
        <f t="shared" ref="G23:G28" si="2">E23*F23</f>
        <v>11000</v>
      </c>
    </row>
    <row r="24" spans="2:8" ht="21" x14ac:dyDescent="0.3">
      <c r="B24" s="30">
        <v>30</v>
      </c>
      <c r="C24" s="19" t="s">
        <v>23</v>
      </c>
      <c r="D24" s="5"/>
      <c r="E24" s="27">
        <v>500</v>
      </c>
      <c r="F24" s="32">
        <v>4</v>
      </c>
      <c r="G24" s="27">
        <f t="shared" si="2"/>
        <v>2000</v>
      </c>
    </row>
    <row r="25" spans="2:8" ht="21" x14ac:dyDescent="0.3">
      <c r="B25" s="30"/>
      <c r="C25" s="19" t="s">
        <v>3</v>
      </c>
      <c r="D25" s="2" t="s">
        <v>87</v>
      </c>
      <c r="E25" s="33">
        <v>100</v>
      </c>
      <c r="F25" s="27">
        <v>4</v>
      </c>
      <c r="G25" s="27">
        <f t="shared" si="2"/>
        <v>400</v>
      </c>
    </row>
    <row r="26" spans="2:8" ht="21" x14ac:dyDescent="0.3">
      <c r="B26" s="30"/>
      <c r="C26" s="124" t="s">
        <v>92</v>
      </c>
      <c r="D26" s="2"/>
      <c r="E26" s="27">
        <v>50</v>
      </c>
      <c r="F26" s="42"/>
      <c r="G26" s="27">
        <f t="shared" si="2"/>
        <v>0</v>
      </c>
    </row>
    <row r="27" spans="2:8" ht="21" x14ac:dyDescent="0.3">
      <c r="B27" s="30"/>
      <c r="C27" s="123" t="s">
        <v>72</v>
      </c>
      <c r="D27" s="2"/>
      <c r="E27" s="27">
        <v>20</v>
      </c>
      <c r="F27" s="42"/>
      <c r="G27" s="27">
        <f t="shared" si="2"/>
        <v>0</v>
      </c>
    </row>
    <row r="28" spans="2:8" ht="18.75" x14ac:dyDescent="0.3">
      <c r="B28" s="30"/>
      <c r="C28" s="116" t="s">
        <v>74</v>
      </c>
      <c r="D28" s="94"/>
      <c r="E28" s="27">
        <v>10</v>
      </c>
      <c r="F28" s="42"/>
      <c r="G28" s="27">
        <f t="shared" si="2"/>
        <v>0</v>
      </c>
    </row>
    <row r="29" spans="2:8" ht="21" x14ac:dyDescent="0.3">
      <c r="B29" s="30"/>
      <c r="C29" s="124" t="s">
        <v>77</v>
      </c>
      <c r="D29" s="2"/>
      <c r="E29" s="34" t="s">
        <v>18</v>
      </c>
      <c r="F29" s="43"/>
      <c r="G29" s="27">
        <v>0</v>
      </c>
    </row>
    <row r="30" spans="2:8" ht="21.75" thickBot="1" x14ac:dyDescent="0.4">
      <c r="B30" s="30"/>
      <c r="C30" s="125" t="s">
        <v>76</v>
      </c>
      <c r="E30" s="38" t="s">
        <v>25</v>
      </c>
      <c r="F30" s="39"/>
      <c r="G30" s="40">
        <f>SUM(G22:G29)</f>
        <v>33400</v>
      </c>
    </row>
    <row r="31" spans="2:8" ht="21" x14ac:dyDescent="0.35">
      <c r="B31" s="30">
        <f>B20-B21-B22-B23-B24-B25-B26-B29-B30-B28-B27</f>
        <v>33390.400000000009</v>
      </c>
      <c r="C31" s="125" t="s">
        <v>31</v>
      </c>
      <c r="E31" s="154" t="s">
        <v>35</v>
      </c>
      <c r="F31" s="154"/>
      <c r="G31" s="81">
        <f>G30-B31</f>
        <v>9.5999999999912689</v>
      </c>
      <c r="H31" s="3"/>
    </row>
    <row r="32" spans="2:8" ht="21" x14ac:dyDescent="0.35">
      <c r="C32" s="127"/>
      <c r="D32" s="86">
        <f>E32-F32</f>
        <v>0</v>
      </c>
      <c r="E32" s="87"/>
      <c r="F32" s="87"/>
      <c r="G32" s="85" t="s">
        <v>59</v>
      </c>
    </row>
    <row r="33" spans="4:6" ht="21" x14ac:dyDescent="0.35">
      <c r="D33" s="86">
        <f>D32*6.5</f>
        <v>0</v>
      </c>
      <c r="E33" s="148" t="s">
        <v>60</v>
      </c>
      <c r="F33" s="148"/>
    </row>
    <row r="34" spans="4:6" ht="22.5" customHeight="1" x14ac:dyDescent="0.35">
      <c r="D34" s="88">
        <f>B21-D33</f>
        <v>351</v>
      </c>
      <c r="E34" s="156" t="s">
        <v>61</v>
      </c>
      <c r="F34" s="157"/>
    </row>
    <row r="35" spans="4:6" ht="21" customHeight="1" x14ac:dyDescent="0.25"/>
  </sheetData>
  <mergeCells count="5">
    <mergeCell ref="E33:F33"/>
    <mergeCell ref="E34:F34"/>
    <mergeCell ref="E21:G21"/>
    <mergeCell ref="E31:F31"/>
    <mergeCell ref="C1:E1"/>
  </mergeCells>
  <conditionalFormatting sqref="B3:B31">
    <cfRule type="cellIs" dxfId="13" priority="1" operator="equal">
      <formula>0</formula>
    </cfRule>
  </conditionalFormatting>
  <conditionalFormatting sqref="D3:F19">
    <cfRule type="cellIs" dxfId="12" priority="2" operator="equal">
      <formula>0</formula>
    </cfRule>
  </conditionalFormatting>
  <pageMargins left="0.25" right="0.25" top="0.75" bottom="0.75" header="0.3" footer="0.3"/>
  <pageSetup paperSize="9" scale="98" orientation="portrait" r:id="rId1"/>
  <ignoredErrors>
    <ignoredError sqref="C3:C11 C12:C1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J35"/>
  <sheetViews>
    <sheetView topLeftCell="A19" workbookViewId="0">
      <selection activeCell="F22" sqref="F22"/>
    </sheetView>
  </sheetViews>
  <sheetFormatPr defaultRowHeight="15" x14ac:dyDescent="0.25"/>
  <cols>
    <col min="2" max="2" width="15.7109375" customWidth="1"/>
    <col min="3" max="3" width="16.5703125" customWidth="1"/>
    <col min="4" max="4" width="12.7109375" customWidth="1"/>
    <col min="5" max="5" width="10.85546875" customWidth="1"/>
    <col min="6" max="6" width="11.5703125" customWidth="1"/>
    <col min="7" max="7" width="23.5703125" customWidth="1"/>
    <col min="9" max="9" width="10.7109375" customWidth="1"/>
    <col min="10" max="10" width="12.7109375" customWidth="1"/>
  </cols>
  <sheetData>
    <row r="1" spans="2:10" ht="29.25" customHeight="1" x14ac:dyDescent="0.3">
      <c r="B1" s="130" t="s">
        <v>28</v>
      </c>
      <c r="C1" s="155">
        <v>45808</v>
      </c>
      <c r="D1" s="155"/>
      <c r="E1" s="155"/>
      <c r="F1" s="131" t="s">
        <v>47</v>
      </c>
      <c r="G1" s="132"/>
      <c r="H1" s="6"/>
      <c r="I1" s="1"/>
      <c r="J1" s="1"/>
    </row>
    <row r="2" spans="2:10" ht="27" customHeight="1" x14ac:dyDescent="0.25">
      <c r="B2" s="18" t="s">
        <v>0</v>
      </c>
      <c r="C2" s="18" t="s">
        <v>1</v>
      </c>
      <c r="D2" s="18" t="s">
        <v>2</v>
      </c>
      <c r="E2" s="18" t="s">
        <v>4</v>
      </c>
      <c r="F2" s="18" t="s">
        <v>5</v>
      </c>
      <c r="G2" s="18" t="s">
        <v>6</v>
      </c>
      <c r="H2" s="3"/>
    </row>
    <row r="3" spans="2:10" ht="21" x14ac:dyDescent="0.25">
      <c r="B3" s="27">
        <f t="shared" ref="B3:B19" si="0">C3*D3</f>
        <v>115700</v>
      </c>
      <c r="C3" s="26" t="s">
        <v>7</v>
      </c>
      <c r="D3" s="25">
        <f t="shared" ref="D3:D9" si="1">F3-E3</f>
        <v>10</v>
      </c>
      <c r="E3" s="22">
        <v>0</v>
      </c>
      <c r="F3" s="22">
        <v>10</v>
      </c>
      <c r="G3" s="19" t="s">
        <v>22</v>
      </c>
    </row>
    <row r="4" spans="2:10" ht="21" x14ac:dyDescent="0.25">
      <c r="B4" s="27">
        <f t="shared" si="0"/>
        <v>32200</v>
      </c>
      <c r="C4" s="26" t="s">
        <v>9</v>
      </c>
      <c r="D4" s="25">
        <f t="shared" si="1"/>
        <v>4</v>
      </c>
      <c r="E4" s="22"/>
      <c r="F4" s="22">
        <v>4</v>
      </c>
      <c r="G4" s="19" t="s">
        <v>24</v>
      </c>
    </row>
    <row r="5" spans="2:10" ht="21" x14ac:dyDescent="0.25">
      <c r="B5" s="27">
        <f>C5*D5</f>
        <v>0</v>
      </c>
      <c r="C5" s="26" t="s">
        <v>10</v>
      </c>
      <c r="D5" s="25">
        <f t="shared" si="1"/>
        <v>0</v>
      </c>
      <c r="E5" s="22">
        <v>0.6</v>
      </c>
      <c r="F5" s="22">
        <v>0.6</v>
      </c>
      <c r="G5" s="19" t="s">
        <v>19</v>
      </c>
    </row>
    <row r="6" spans="2:10" ht="21" x14ac:dyDescent="0.25">
      <c r="B6" s="27">
        <f t="shared" ref="B6:B7" si="2">C6*D6</f>
        <v>1905.3999999999996</v>
      </c>
      <c r="C6" s="26" t="s">
        <v>8</v>
      </c>
      <c r="D6" s="25">
        <f t="shared" si="1"/>
        <v>0.19999999999999996</v>
      </c>
      <c r="E6" s="22">
        <v>0.8</v>
      </c>
      <c r="F6" s="22">
        <v>1</v>
      </c>
      <c r="G6" s="19" t="s">
        <v>30</v>
      </c>
    </row>
    <row r="7" spans="2:10" ht="21" x14ac:dyDescent="0.25">
      <c r="B7" s="27">
        <f t="shared" si="2"/>
        <v>0</v>
      </c>
      <c r="C7" s="26">
        <v>26865</v>
      </c>
      <c r="D7" s="25">
        <f t="shared" si="1"/>
        <v>0</v>
      </c>
      <c r="E7" s="22">
        <v>0.2</v>
      </c>
      <c r="F7" s="22">
        <v>0.2</v>
      </c>
      <c r="G7" s="19" t="s">
        <v>21</v>
      </c>
    </row>
    <row r="8" spans="2:10" ht="21" x14ac:dyDescent="0.25">
      <c r="B8" s="27">
        <f t="shared" si="0"/>
        <v>1106</v>
      </c>
      <c r="C8" s="26" t="s">
        <v>11</v>
      </c>
      <c r="D8" s="25">
        <f t="shared" si="1"/>
        <v>0.14000000000000001</v>
      </c>
      <c r="E8" s="22">
        <v>0.26</v>
      </c>
      <c r="F8" s="22">
        <v>0.4</v>
      </c>
      <c r="G8" s="19" t="s">
        <v>20</v>
      </c>
    </row>
    <row r="9" spans="2:10" ht="21" x14ac:dyDescent="0.25">
      <c r="B9" s="27">
        <f t="shared" si="0"/>
        <v>0</v>
      </c>
      <c r="C9" s="26" t="s">
        <v>13</v>
      </c>
      <c r="D9" s="25">
        <f t="shared" si="1"/>
        <v>0</v>
      </c>
      <c r="E9" s="22">
        <v>0.34</v>
      </c>
      <c r="F9" s="23">
        <v>0.34</v>
      </c>
      <c r="G9" s="20" t="s">
        <v>67</v>
      </c>
    </row>
    <row r="10" spans="2:10" ht="22.5" customHeight="1" x14ac:dyDescent="0.25">
      <c r="B10" s="27">
        <f t="shared" si="0"/>
        <v>0</v>
      </c>
      <c r="C10" s="26" t="s">
        <v>14</v>
      </c>
      <c r="D10" s="25">
        <f t="shared" ref="D10:D19" si="3">F10-E10</f>
        <v>0</v>
      </c>
      <c r="E10" s="22">
        <v>0.5</v>
      </c>
      <c r="F10" s="22">
        <v>0.5</v>
      </c>
      <c r="G10" s="21" t="s">
        <v>53</v>
      </c>
    </row>
    <row r="11" spans="2:10" ht="21" x14ac:dyDescent="0.25">
      <c r="B11" s="27">
        <f t="shared" si="0"/>
        <v>0</v>
      </c>
      <c r="C11" s="26" t="s">
        <v>15</v>
      </c>
      <c r="D11" s="25">
        <f t="shared" si="3"/>
        <v>0</v>
      </c>
      <c r="E11" s="22"/>
      <c r="F11" s="22"/>
      <c r="G11" s="21" t="s">
        <v>54</v>
      </c>
    </row>
    <row r="12" spans="2:10" ht="21" x14ac:dyDescent="0.3">
      <c r="B12" s="27">
        <f t="shared" si="0"/>
        <v>0</v>
      </c>
      <c r="C12" s="26" t="s">
        <v>13</v>
      </c>
      <c r="D12" s="25">
        <f t="shared" si="3"/>
        <v>0</v>
      </c>
      <c r="E12" s="22"/>
      <c r="F12" s="24"/>
      <c r="G12" s="21" t="s">
        <v>55</v>
      </c>
    </row>
    <row r="13" spans="2:10" ht="21" x14ac:dyDescent="0.3">
      <c r="B13" s="27">
        <f t="shared" si="0"/>
        <v>0</v>
      </c>
      <c r="C13" s="26" t="s">
        <v>14</v>
      </c>
      <c r="D13" s="25">
        <f t="shared" si="3"/>
        <v>0</v>
      </c>
      <c r="E13" s="22"/>
      <c r="F13" s="24"/>
      <c r="G13" s="21" t="s">
        <v>56</v>
      </c>
    </row>
    <row r="14" spans="2:10" ht="21" x14ac:dyDescent="0.3">
      <c r="B14" s="27">
        <f t="shared" si="0"/>
        <v>0</v>
      </c>
      <c r="C14" s="26" t="s">
        <v>13</v>
      </c>
      <c r="D14" s="25">
        <f t="shared" si="3"/>
        <v>0</v>
      </c>
      <c r="E14" s="22"/>
      <c r="F14" s="24"/>
      <c r="G14" s="21" t="s">
        <v>57</v>
      </c>
    </row>
    <row r="15" spans="2:10" ht="21" x14ac:dyDescent="0.3">
      <c r="B15" s="27">
        <f t="shared" si="0"/>
        <v>0</v>
      </c>
      <c r="C15" s="26" t="s">
        <v>14</v>
      </c>
      <c r="D15" s="25">
        <f t="shared" si="3"/>
        <v>0</v>
      </c>
      <c r="E15" s="22"/>
      <c r="F15" s="24"/>
      <c r="G15" s="20" t="s">
        <v>58</v>
      </c>
    </row>
    <row r="16" spans="2:10" ht="21" x14ac:dyDescent="0.3">
      <c r="B16" s="27">
        <f t="shared" si="0"/>
        <v>0</v>
      </c>
      <c r="C16" s="26" t="s">
        <v>13</v>
      </c>
      <c r="D16" s="25">
        <f t="shared" si="3"/>
        <v>0</v>
      </c>
      <c r="E16" s="22"/>
      <c r="F16" s="24"/>
      <c r="G16" s="21" t="s">
        <v>68</v>
      </c>
    </row>
    <row r="17" spans="2:8" ht="21" x14ac:dyDescent="0.3">
      <c r="B17" s="27">
        <f t="shared" si="0"/>
        <v>0</v>
      </c>
      <c r="C17" s="26" t="s">
        <v>14</v>
      </c>
      <c r="D17" s="25">
        <f t="shared" si="3"/>
        <v>0</v>
      </c>
      <c r="E17" s="22"/>
      <c r="F17" s="24"/>
      <c r="G17" s="21" t="s">
        <v>69</v>
      </c>
    </row>
    <row r="18" spans="2:8" ht="21" x14ac:dyDescent="0.3">
      <c r="B18" s="27">
        <f t="shared" si="0"/>
        <v>0</v>
      </c>
      <c r="C18" s="26" t="s">
        <v>13</v>
      </c>
      <c r="D18" s="25">
        <f t="shared" si="3"/>
        <v>0</v>
      </c>
      <c r="E18" s="22"/>
      <c r="F18" s="24"/>
      <c r="G18" s="21" t="s">
        <v>70</v>
      </c>
    </row>
    <row r="19" spans="2:8" ht="21" x14ac:dyDescent="0.3">
      <c r="B19" s="27">
        <f t="shared" si="0"/>
        <v>0</v>
      </c>
      <c r="C19" s="26" t="s">
        <v>14</v>
      </c>
      <c r="D19" s="25">
        <f t="shared" si="3"/>
        <v>0</v>
      </c>
      <c r="E19" s="22"/>
      <c r="F19" s="24"/>
      <c r="G19" s="20" t="s">
        <v>71</v>
      </c>
    </row>
    <row r="20" spans="2:8" ht="21" x14ac:dyDescent="0.3">
      <c r="B20" s="135">
        <f>SUM(B3:B19)</f>
        <v>150911.4</v>
      </c>
      <c r="C20" s="19" t="s">
        <v>25</v>
      </c>
      <c r="D20" s="28">
        <f>SUM(D3:D19)</f>
        <v>14.34</v>
      </c>
      <c r="E20" s="28">
        <f>SUM(E3:E19)</f>
        <v>2.6999999999999997</v>
      </c>
      <c r="F20" s="28">
        <f>SUM(F3:F19)</f>
        <v>17.04</v>
      </c>
      <c r="G20" s="29"/>
    </row>
    <row r="21" spans="2:8" ht="24.75" customHeight="1" x14ac:dyDescent="0.35">
      <c r="B21" s="96">
        <v>361</v>
      </c>
      <c r="C21" s="19" t="s">
        <v>17</v>
      </c>
      <c r="D21" s="7"/>
      <c r="E21" s="151" t="s">
        <v>26</v>
      </c>
      <c r="F21" s="152"/>
      <c r="G21" s="153"/>
    </row>
    <row r="22" spans="2:8" ht="24" customHeight="1" x14ac:dyDescent="0.35">
      <c r="B22" s="30"/>
      <c r="C22" s="116" t="s">
        <v>27</v>
      </c>
      <c r="D22" s="7"/>
      <c r="E22" s="31">
        <v>5000</v>
      </c>
      <c r="F22" s="27">
        <v>14</v>
      </c>
      <c r="G22" s="27">
        <f>E22*F22</f>
        <v>70000</v>
      </c>
    </row>
    <row r="23" spans="2:8" ht="21" x14ac:dyDescent="0.35">
      <c r="B23" s="30"/>
      <c r="C23" s="19" t="s">
        <v>73</v>
      </c>
      <c r="D23" s="4"/>
      <c r="E23" s="32">
        <v>1000</v>
      </c>
      <c r="F23" s="41">
        <v>64</v>
      </c>
      <c r="G23" s="27">
        <f t="shared" ref="G23:G28" si="4">E23*F23</f>
        <v>64000</v>
      </c>
    </row>
    <row r="24" spans="2:8" ht="21" x14ac:dyDescent="0.3">
      <c r="B24" s="30">
        <v>60</v>
      </c>
      <c r="C24" s="19" t="s">
        <v>23</v>
      </c>
      <c r="D24" s="5"/>
      <c r="E24" s="27">
        <v>500</v>
      </c>
      <c r="F24" s="32">
        <v>28</v>
      </c>
      <c r="G24" s="27">
        <f t="shared" si="4"/>
        <v>14000</v>
      </c>
    </row>
    <row r="25" spans="2:8" ht="21" x14ac:dyDescent="0.3">
      <c r="B25" s="30"/>
      <c r="C25" s="19" t="s">
        <v>3</v>
      </c>
      <c r="D25" s="2" t="s">
        <v>90</v>
      </c>
      <c r="E25" s="33">
        <v>100</v>
      </c>
      <c r="F25" s="27">
        <v>12</v>
      </c>
      <c r="G25" s="27">
        <f t="shared" si="4"/>
        <v>1200</v>
      </c>
    </row>
    <row r="26" spans="2:8" ht="21" x14ac:dyDescent="0.3">
      <c r="B26" s="30"/>
      <c r="C26" s="19" t="s">
        <v>29</v>
      </c>
      <c r="D26" s="2" t="s">
        <v>85</v>
      </c>
      <c r="E26" s="27">
        <v>50</v>
      </c>
      <c r="F26" s="42">
        <v>11</v>
      </c>
      <c r="G26" s="27">
        <f t="shared" si="4"/>
        <v>550</v>
      </c>
    </row>
    <row r="27" spans="2:8" ht="21" x14ac:dyDescent="0.3">
      <c r="B27" s="30"/>
      <c r="C27" s="123" t="s">
        <v>72</v>
      </c>
      <c r="D27" s="2"/>
      <c r="E27" s="27">
        <v>20</v>
      </c>
      <c r="F27" s="42"/>
      <c r="G27" s="27">
        <f t="shared" si="4"/>
        <v>0</v>
      </c>
    </row>
    <row r="28" spans="2:8" ht="21" x14ac:dyDescent="0.3">
      <c r="B28" s="30">
        <v>150</v>
      </c>
      <c r="C28" s="123" t="s">
        <v>79</v>
      </c>
      <c r="D28" s="2"/>
      <c r="E28" s="27">
        <v>10</v>
      </c>
      <c r="F28" s="42">
        <v>10</v>
      </c>
      <c r="G28" s="27">
        <f t="shared" si="4"/>
        <v>100</v>
      </c>
    </row>
    <row r="29" spans="2:8" ht="21" x14ac:dyDescent="0.3">
      <c r="B29" s="30">
        <v>240</v>
      </c>
      <c r="C29" s="124" t="s">
        <v>77</v>
      </c>
      <c r="D29" s="2"/>
      <c r="E29" s="34" t="s">
        <v>18</v>
      </c>
      <c r="F29" s="43"/>
      <c r="G29" s="27">
        <v>0</v>
      </c>
    </row>
    <row r="30" spans="2:8" ht="21.75" thickBot="1" x14ac:dyDescent="0.35">
      <c r="B30" s="30"/>
      <c r="C30" s="19" t="s">
        <v>76</v>
      </c>
      <c r="E30" s="35" t="s">
        <v>25</v>
      </c>
      <c r="F30" s="36"/>
      <c r="G30" s="37">
        <f>SUM(G22:G29)</f>
        <v>149850</v>
      </c>
    </row>
    <row r="31" spans="2:8" ht="21" x14ac:dyDescent="0.35">
      <c r="B31" s="30">
        <f>B20-B21-B22-B23-B24-B25-B26-B29-B30-B28-B27</f>
        <v>150100.4</v>
      </c>
      <c r="C31" s="125" t="s">
        <v>31</v>
      </c>
      <c r="E31" s="154" t="s">
        <v>35</v>
      </c>
      <c r="F31" s="154"/>
      <c r="G31" s="81">
        <f>G30-B31</f>
        <v>-250.39999999999418</v>
      </c>
      <c r="H31" s="3"/>
    </row>
    <row r="32" spans="2:8" ht="21" x14ac:dyDescent="0.35">
      <c r="C32" s="127"/>
      <c r="D32" s="86">
        <f>E32-F32</f>
        <v>0</v>
      </c>
      <c r="E32" s="87"/>
      <c r="F32" s="87"/>
      <c r="G32" s="85" t="s">
        <v>59</v>
      </c>
    </row>
    <row r="33" spans="4:6" ht="21" x14ac:dyDescent="0.35">
      <c r="D33" s="86">
        <f>D32*6.5</f>
        <v>0</v>
      </c>
      <c r="E33" s="158" t="s">
        <v>60</v>
      </c>
      <c r="F33" s="158"/>
    </row>
    <row r="34" spans="4:6" ht="22.5" customHeight="1" x14ac:dyDescent="0.35">
      <c r="D34" s="88">
        <f>B21-D33</f>
        <v>361</v>
      </c>
      <c r="E34" s="156" t="s">
        <v>61</v>
      </c>
      <c r="F34" s="157"/>
    </row>
    <row r="35" spans="4:6" ht="21" customHeight="1" x14ac:dyDescent="0.25"/>
  </sheetData>
  <mergeCells count="5">
    <mergeCell ref="E33:F33"/>
    <mergeCell ref="E34:F34"/>
    <mergeCell ref="E21:G21"/>
    <mergeCell ref="E31:F31"/>
    <mergeCell ref="C1:E1"/>
  </mergeCells>
  <conditionalFormatting sqref="B3:B31">
    <cfRule type="cellIs" dxfId="11" priority="1" operator="equal">
      <formula>0</formula>
    </cfRule>
  </conditionalFormatting>
  <conditionalFormatting sqref="D3:F19">
    <cfRule type="cellIs" dxfId="10" priority="2" operator="equal">
      <formula>0</formula>
    </cfRule>
  </conditionalFormatting>
  <pageMargins left="0.25" right="0.25" top="0.75" bottom="0.75" header="0.3" footer="0.3"/>
  <pageSetup paperSize="9" scale="98" orientation="portrait" r:id="rId1"/>
  <ignoredErrors>
    <ignoredError sqref="C3:C6 C8:C11 C12:C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B1:J35"/>
  <sheetViews>
    <sheetView topLeftCell="A17" workbookViewId="0">
      <selection activeCell="F26" sqref="F26"/>
    </sheetView>
  </sheetViews>
  <sheetFormatPr defaultRowHeight="15" x14ac:dyDescent="0.25"/>
  <cols>
    <col min="2" max="2" width="15.7109375" customWidth="1"/>
    <col min="3" max="3" width="16.5703125" customWidth="1"/>
    <col min="4" max="4" width="12.7109375" customWidth="1"/>
    <col min="5" max="5" width="10.85546875" customWidth="1"/>
    <col min="6" max="6" width="11.5703125" customWidth="1"/>
    <col min="7" max="7" width="23.5703125" customWidth="1"/>
    <col min="9" max="9" width="10.7109375" customWidth="1"/>
    <col min="10" max="10" width="12.7109375" customWidth="1"/>
  </cols>
  <sheetData>
    <row r="1" spans="2:10" ht="29.25" customHeight="1" x14ac:dyDescent="0.3">
      <c r="B1" s="130" t="s">
        <v>28</v>
      </c>
      <c r="C1" s="155">
        <v>45808</v>
      </c>
      <c r="D1" s="155"/>
      <c r="E1" s="155"/>
      <c r="F1" s="131" t="s">
        <v>50</v>
      </c>
      <c r="G1" s="132"/>
      <c r="H1" s="6"/>
      <c r="I1" s="1"/>
      <c r="J1" s="1"/>
    </row>
    <row r="2" spans="2:10" ht="27" customHeight="1" x14ac:dyDescent="0.25">
      <c r="B2" s="18" t="s">
        <v>0</v>
      </c>
      <c r="C2" s="18" t="s">
        <v>1</v>
      </c>
      <c r="D2" s="18" t="s">
        <v>2</v>
      </c>
      <c r="E2" s="18" t="s">
        <v>4</v>
      </c>
      <c r="F2" s="18" t="s">
        <v>5</v>
      </c>
      <c r="G2" s="18" t="s">
        <v>6</v>
      </c>
      <c r="H2" s="3"/>
    </row>
    <row r="3" spans="2:10" ht="21" x14ac:dyDescent="0.25">
      <c r="B3" s="27">
        <f>C3*D3</f>
        <v>34710</v>
      </c>
      <c r="C3" s="26" t="s">
        <v>7</v>
      </c>
      <c r="D3" s="25">
        <f>F3-E3</f>
        <v>3</v>
      </c>
      <c r="E3" s="22">
        <v>3</v>
      </c>
      <c r="F3" s="22">
        <v>6</v>
      </c>
      <c r="G3" s="19" t="s">
        <v>22</v>
      </c>
    </row>
    <row r="4" spans="2:10" ht="21" x14ac:dyDescent="0.25">
      <c r="B4" s="27">
        <f t="shared" ref="B4:B19" si="0">C4*D4</f>
        <v>8050</v>
      </c>
      <c r="C4" s="26" t="s">
        <v>9</v>
      </c>
      <c r="D4" s="25">
        <f t="shared" ref="D4:D19" si="1">F4-E4</f>
        <v>1</v>
      </c>
      <c r="E4" s="22">
        <v>0</v>
      </c>
      <c r="F4" s="22">
        <v>1</v>
      </c>
      <c r="G4" s="19" t="s">
        <v>24</v>
      </c>
    </row>
    <row r="5" spans="2:10" ht="21" x14ac:dyDescent="0.25">
      <c r="B5" s="27">
        <f t="shared" si="0"/>
        <v>5412.6</v>
      </c>
      <c r="C5" s="26" t="s">
        <v>10</v>
      </c>
      <c r="D5" s="25">
        <f t="shared" si="1"/>
        <v>0.60000000000000009</v>
      </c>
      <c r="E5" s="22">
        <v>1.4</v>
      </c>
      <c r="F5" s="22">
        <v>2</v>
      </c>
      <c r="G5" s="19" t="s">
        <v>19</v>
      </c>
    </row>
    <row r="6" spans="2:10" ht="21" x14ac:dyDescent="0.25">
      <c r="B6" s="27">
        <f t="shared" ref="B6:B7" si="2">C6*D6</f>
        <v>5716.2</v>
      </c>
      <c r="C6" s="26" t="s">
        <v>8</v>
      </c>
      <c r="D6" s="25">
        <f t="shared" ref="D6" si="3">F6-E6</f>
        <v>0.6</v>
      </c>
      <c r="E6" s="22">
        <v>0.4</v>
      </c>
      <c r="F6" s="22">
        <v>1</v>
      </c>
      <c r="G6" s="19" t="s">
        <v>30</v>
      </c>
    </row>
    <row r="7" spans="2:10" ht="21" x14ac:dyDescent="0.25">
      <c r="B7" s="27">
        <f t="shared" si="2"/>
        <v>0</v>
      </c>
      <c r="C7" s="26">
        <v>26865</v>
      </c>
      <c r="D7" s="25">
        <f>F7-E7</f>
        <v>0</v>
      </c>
      <c r="E7" s="22">
        <v>0.6</v>
      </c>
      <c r="F7" s="22">
        <v>0.6</v>
      </c>
      <c r="G7" s="19" t="s">
        <v>21</v>
      </c>
    </row>
    <row r="8" spans="2:10" ht="21" x14ac:dyDescent="0.25">
      <c r="B8" s="27">
        <f t="shared" si="0"/>
        <v>0</v>
      </c>
      <c r="C8" s="26" t="s">
        <v>11</v>
      </c>
      <c r="D8" s="25">
        <f t="shared" si="1"/>
        <v>0</v>
      </c>
      <c r="E8" s="22">
        <v>0.6</v>
      </c>
      <c r="F8" s="22">
        <v>0.6</v>
      </c>
      <c r="G8" s="19" t="s">
        <v>20</v>
      </c>
    </row>
    <row r="9" spans="2:10" ht="21" x14ac:dyDescent="0.25">
      <c r="B9" s="27">
        <f t="shared" si="0"/>
        <v>0</v>
      </c>
      <c r="C9" s="26" t="s">
        <v>13</v>
      </c>
      <c r="D9" s="25">
        <f t="shared" si="1"/>
        <v>0</v>
      </c>
      <c r="E9" s="22">
        <v>0.4</v>
      </c>
      <c r="F9" s="23">
        <v>0.4</v>
      </c>
      <c r="G9" s="20" t="s">
        <v>67</v>
      </c>
    </row>
    <row r="10" spans="2:10" ht="22.5" customHeight="1" x14ac:dyDescent="0.25">
      <c r="B10" s="27">
        <f t="shared" si="0"/>
        <v>0</v>
      </c>
      <c r="C10" s="26" t="s">
        <v>14</v>
      </c>
      <c r="D10" s="25">
        <f t="shared" si="1"/>
        <v>0</v>
      </c>
      <c r="E10" s="22">
        <v>0.4</v>
      </c>
      <c r="F10" s="22">
        <v>0.4</v>
      </c>
      <c r="G10" s="21" t="s">
        <v>53</v>
      </c>
    </row>
    <row r="11" spans="2:10" ht="21" x14ac:dyDescent="0.25">
      <c r="B11" s="27">
        <f t="shared" si="0"/>
        <v>0</v>
      </c>
      <c r="C11" s="26" t="s">
        <v>15</v>
      </c>
      <c r="D11" s="25">
        <f t="shared" si="1"/>
        <v>0</v>
      </c>
      <c r="E11" s="22"/>
      <c r="F11" s="22"/>
      <c r="G11" s="21" t="s">
        <v>54</v>
      </c>
    </row>
    <row r="12" spans="2:10" ht="21" x14ac:dyDescent="0.3">
      <c r="B12" s="27">
        <f t="shared" si="0"/>
        <v>0</v>
      </c>
      <c r="C12" s="26" t="s">
        <v>13</v>
      </c>
      <c r="D12" s="25">
        <f t="shared" si="1"/>
        <v>0</v>
      </c>
      <c r="E12" s="22"/>
      <c r="F12" s="24"/>
      <c r="G12" s="21" t="s">
        <v>55</v>
      </c>
    </row>
    <row r="13" spans="2:10" ht="21" x14ac:dyDescent="0.3">
      <c r="B13" s="27">
        <f t="shared" si="0"/>
        <v>0</v>
      </c>
      <c r="C13" s="26" t="s">
        <v>14</v>
      </c>
      <c r="D13" s="25">
        <f t="shared" si="1"/>
        <v>0</v>
      </c>
      <c r="E13" s="22"/>
      <c r="F13" s="24"/>
      <c r="G13" s="21" t="s">
        <v>56</v>
      </c>
    </row>
    <row r="14" spans="2:10" ht="21" x14ac:dyDescent="0.3">
      <c r="B14" s="27">
        <f t="shared" si="0"/>
        <v>0</v>
      </c>
      <c r="C14" s="26" t="s">
        <v>13</v>
      </c>
      <c r="D14" s="25">
        <f t="shared" si="1"/>
        <v>0</v>
      </c>
      <c r="E14" s="22"/>
      <c r="F14" s="24"/>
      <c r="G14" s="21" t="s">
        <v>57</v>
      </c>
    </row>
    <row r="15" spans="2:10" ht="21" x14ac:dyDescent="0.3">
      <c r="B15" s="27">
        <f t="shared" si="0"/>
        <v>0</v>
      </c>
      <c r="C15" s="26" t="s">
        <v>14</v>
      </c>
      <c r="D15" s="25">
        <f t="shared" si="1"/>
        <v>0</v>
      </c>
      <c r="E15" s="22"/>
      <c r="F15" s="24"/>
      <c r="G15" s="20" t="s">
        <v>58</v>
      </c>
    </row>
    <row r="16" spans="2:10" ht="21" x14ac:dyDescent="0.3">
      <c r="B16" s="27">
        <f t="shared" si="0"/>
        <v>0</v>
      </c>
      <c r="C16" s="26" t="s">
        <v>13</v>
      </c>
      <c r="D16" s="25">
        <f t="shared" si="1"/>
        <v>0</v>
      </c>
      <c r="E16" s="22"/>
      <c r="F16" s="24"/>
      <c r="G16" s="21" t="s">
        <v>68</v>
      </c>
    </row>
    <row r="17" spans="2:8" ht="21" x14ac:dyDescent="0.3">
      <c r="B17" s="27">
        <f t="shared" si="0"/>
        <v>0</v>
      </c>
      <c r="C17" s="26" t="s">
        <v>14</v>
      </c>
      <c r="D17" s="25">
        <f t="shared" si="1"/>
        <v>0</v>
      </c>
      <c r="E17" s="22"/>
      <c r="F17" s="24"/>
      <c r="G17" s="21" t="s">
        <v>69</v>
      </c>
    </row>
    <row r="18" spans="2:8" ht="21" x14ac:dyDescent="0.3">
      <c r="B18" s="27">
        <f t="shared" si="0"/>
        <v>0</v>
      </c>
      <c r="C18" s="26" t="s">
        <v>13</v>
      </c>
      <c r="D18" s="25">
        <f t="shared" si="1"/>
        <v>0</v>
      </c>
      <c r="E18" s="22"/>
      <c r="F18" s="24"/>
      <c r="G18" s="21" t="s">
        <v>70</v>
      </c>
    </row>
    <row r="19" spans="2:8" ht="21" x14ac:dyDescent="0.3">
      <c r="B19" s="27">
        <f t="shared" si="0"/>
        <v>0</v>
      </c>
      <c r="C19" s="26" t="s">
        <v>14</v>
      </c>
      <c r="D19" s="25">
        <f t="shared" si="1"/>
        <v>0</v>
      </c>
      <c r="E19" s="22"/>
      <c r="F19" s="24"/>
      <c r="G19" s="20" t="s">
        <v>71</v>
      </c>
    </row>
    <row r="20" spans="2:8" ht="21" x14ac:dyDescent="0.3">
      <c r="B20" s="27">
        <f>SUM(B3:B19)</f>
        <v>53888.799999999996</v>
      </c>
      <c r="C20" s="19" t="s">
        <v>16</v>
      </c>
      <c r="D20" s="28">
        <f>SUM(D3:D19)</f>
        <v>5.1999999999999993</v>
      </c>
      <c r="E20" s="28">
        <f>SUM(E3:E19)</f>
        <v>6.8000000000000007</v>
      </c>
      <c r="F20" s="28">
        <f>SUM(F3:F19)</f>
        <v>12</v>
      </c>
      <c r="G20" s="29"/>
    </row>
    <row r="21" spans="2:8" ht="24.75" customHeight="1" x14ac:dyDescent="0.35">
      <c r="B21" s="96">
        <v>598</v>
      </c>
      <c r="C21" s="19" t="s">
        <v>17</v>
      </c>
      <c r="D21" s="7"/>
      <c r="E21" s="151" t="s">
        <v>26</v>
      </c>
      <c r="F21" s="152"/>
      <c r="G21" s="153"/>
    </row>
    <row r="22" spans="2:8" ht="24" customHeight="1" x14ac:dyDescent="0.35">
      <c r="B22" s="30">
        <v>15480</v>
      </c>
      <c r="C22" s="116" t="s">
        <v>27</v>
      </c>
      <c r="D22" s="7"/>
      <c r="E22" s="31">
        <v>5000</v>
      </c>
      <c r="F22" s="27">
        <v>3</v>
      </c>
      <c r="G22" s="27">
        <f>E22*F22</f>
        <v>15000</v>
      </c>
    </row>
    <row r="23" spans="2:8" ht="21" x14ac:dyDescent="0.35">
      <c r="B23" s="30">
        <v>4600</v>
      </c>
      <c r="C23" s="19" t="s">
        <v>93</v>
      </c>
      <c r="D23" s="4"/>
      <c r="E23" s="32">
        <v>1000</v>
      </c>
      <c r="F23" s="41">
        <v>13</v>
      </c>
      <c r="G23" s="27">
        <f t="shared" ref="G23:G28" si="4">E23*F23</f>
        <v>13000</v>
      </c>
    </row>
    <row r="24" spans="2:8" ht="21" x14ac:dyDescent="0.3">
      <c r="B24" s="30"/>
      <c r="C24" s="19" t="s">
        <v>23</v>
      </c>
      <c r="D24" s="5"/>
      <c r="E24" s="27">
        <v>500</v>
      </c>
      <c r="F24" s="32">
        <v>9</v>
      </c>
      <c r="G24" s="27">
        <f t="shared" si="4"/>
        <v>4500</v>
      </c>
    </row>
    <row r="25" spans="2:8" ht="21" x14ac:dyDescent="0.3">
      <c r="B25" s="30"/>
      <c r="C25" s="19" t="s">
        <v>3</v>
      </c>
      <c r="D25" s="2" t="s">
        <v>87</v>
      </c>
      <c r="E25" s="33">
        <v>100</v>
      </c>
      <c r="F25" s="27">
        <v>7</v>
      </c>
      <c r="G25" s="27">
        <f t="shared" si="4"/>
        <v>700</v>
      </c>
    </row>
    <row r="26" spans="2:8" ht="21" x14ac:dyDescent="0.3">
      <c r="B26" s="30"/>
      <c r="C26" s="19" t="s">
        <v>29</v>
      </c>
      <c r="D26" s="2"/>
      <c r="E26" s="27">
        <v>50</v>
      </c>
      <c r="F26" s="42"/>
      <c r="G26" s="27">
        <f t="shared" si="4"/>
        <v>0</v>
      </c>
    </row>
    <row r="27" spans="2:8" ht="21" x14ac:dyDescent="0.3">
      <c r="B27" s="30"/>
      <c r="C27" s="123" t="s">
        <v>72</v>
      </c>
      <c r="D27" s="2"/>
      <c r="E27" s="27">
        <v>20</v>
      </c>
      <c r="F27" s="42"/>
      <c r="G27" s="27">
        <f t="shared" si="4"/>
        <v>0</v>
      </c>
    </row>
    <row r="28" spans="2:8" ht="21" x14ac:dyDescent="0.3">
      <c r="B28" s="30"/>
      <c r="C28" s="116" t="s">
        <v>94</v>
      </c>
      <c r="D28" s="2"/>
      <c r="E28" s="27">
        <v>10</v>
      </c>
      <c r="F28" s="42"/>
      <c r="G28" s="27">
        <f t="shared" si="4"/>
        <v>0</v>
      </c>
    </row>
    <row r="29" spans="2:8" ht="21" x14ac:dyDescent="0.3">
      <c r="B29" s="30"/>
      <c r="C29" s="124" t="s">
        <v>77</v>
      </c>
      <c r="D29" s="2"/>
      <c r="E29" s="34" t="s">
        <v>18</v>
      </c>
      <c r="F29" s="43"/>
      <c r="G29" s="27"/>
    </row>
    <row r="30" spans="2:8" ht="21.75" thickBot="1" x14ac:dyDescent="0.4">
      <c r="B30" s="30"/>
      <c r="C30" s="125" t="s">
        <v>76</v>
      </c>
      <c r="E30" s="38" t="s">
        <v>25</v>
      </c>
      <c r="F30" s="39"/>
      <c r="G30" s="40">
        <f>SUM(G22:G29)</f>
        <v>33200</v>
      </c>
    </row>
    <row r="31" spans="2:8" ht="21" x14ac:dyDescent="0.35">
      <c r="B31" s="30">
        <f>B20-B21-B22-B23-B24-B25-B26-B29-B30-B28-B27</f>
        <v>33210.799999999996</v>
      </c>
      <c r="C31" s="125" t="s">
        <v>31</v>
      </c>
      <c r="E31" s="159" t="s">
        <v>35</v>
      </c>
      <c r="F31" s="160"/>
      <c r="G31" s="83">
        <f>G30-B31</f>
        <v>-10.799999999995634</v>
      </c>
      <c r="H31" s="3"/>
    </row>
    <row r="32" spans="2:8" ht="21" x14ac:dyDescent="0.35">
      <c r="C32" s="127"/>
      <c r="D32" s="86">
        <f>E32-F32</f>
        <v>0</v>
      </c>
      <c r="E32" s="87"/>
      <c r="F32" s="87"/>
      <c r="G32" s="85" t="s">
        <v>59</v>
      </c>
    </row>
    <row r="33" spans="4:6" ht="21" x14ac:dyDescent="0.35">
      <c r="D33" s="86">
        <f>D32*6.5</f>
        <v>0</v>
      </c>
      <c r="E33" s="148" t="s">
        <v>60</v>
      </c>
      <c r="F33" s="148"/>
    </row>
    <row r="34" spans="4:6" ht="22.5" customHeight="1" x14ac:dyDescent="0.35">
      <c r="D34" s="88">
        <f>B21-D33</f>
        <v>598</v>
      </c>
      <c r="E34" s="156" t="s">
        <v>61</v>
      </c>
      <c r="F34" s="157"/>
    </row>
    <row r="35" spans="4:6" ht="21" customHeight="1" x14ac:dyDescent="0.25"/>
  </sheetData>
  <mergeCells count="5">
    <mergeCell ref="E33:F33"/>
    <mergeCell ref="E34:F34"/>
    <mergeCell ref="E21:G21"/>
    <mergeCell ref="E31:F31"/>
    <mergeCell ref="C1:E1"/>
  </mergeCells>
  <conditionalFormatting sqref="B3:B31">
    <cfRule type="cellIs" dxfId="9" priority="1" operator="equal">
      <formula>0</formula>
    </cfRule>
  </conditionalFormatting>
  <conditionalFormatting sqref="D3:F19">
    <cfRule type="cellIs" dxfId="8" priority="2" operator="equal">
      <formula>0</formula>
    </cfRule>
  </conditionalFormatting>
  <pageMargins left="0.25" right="0.25" top="0.75" bottom="0.75" header="0.3" footer="0.3"/>
  <pageSetup paperSize="9" scale="98" orientation="portrait" r:id="rId1"/>
  <ignoredErrors>
    <ignoredError sqref="C3:C6 C8:C11 C12:C1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B1:I35"/>
  <sheetViews>
    <sheetView tabSelected="1" topLeftCell="A18" workbookViewId="0">
      <selection activeCell="C32" sqref="C32"/>
    </sheetView>
  </sheetViews>
  <sheetFormatPr defaultRowHeight="15" x14ac:dyDescent="0.25"/>
  <cols>
    <col min="2" max="2" width="15.7109375" customWidth="1"/>
    <col min="3" max="3" width="17.5703125" customWidth="1"/>
    <col min="4" max="4" width="12.7109375" customWidth="1"/>
    <col min="5" max="5" width="10.85546875" customWidth="1"/>
    <col min="6" max="6" width="11.5703125" customWidth="1"/>
    <col min="7" max="7" width="23.5703125" customWidth="1"/>
    <col min="9" max="9" width="10.7109375" customWidth="1"/>
    <col min="10" max="10" width="12.7109375" customWidth="1"/>
  </cols>
  <sheetData>
    <row r="1" spans="2:9" ht="33" customHeight="1" x14ac:dyDescent="0.3">
      <c r="B1" s="130" t="s">
        <v>28</v>
      </c>
      <c r="C1" s="155">
        <v>45808</v>
      </c>
      <c r="D1" s="155"/>
      <c r="E1" s="155"/>
      <c r="F1" s="131" t="s">
        <v>51</v>
      </c>
      <c r="G1" s="132"/>
      <c r="H1" s="6"/>
      <c r="I1" s="1"/>
    </row>
    <row r="2" spans="2:9" ht="25.5" customHeight="1" x14ac:dyDescent="0.25">
      <c r="B2" s="18" t="s">
        <v>0</v>
      </c>
      <c r="C2" s="18" t="s">
        <v>1</v>
      </c>
      <c r="D2" s="18" t="s">
        <v>2</v>
      </c>
      <c r="E2" s="18" t="s">
        <v>4</v>
      </c>
      <c r="F2" s="18" t="s">
        <v>5</v>
      </c>
      <c r="G2" s="18" t="s">
        <v>6</v>
      </c>
      <c r="H2" s="3"/>
    </row>
    <row r="3" spans="2:9" ht="21" x14ac:dyDescent="0.25">
      <c r="B3" s="27">
        <f>C3*D3</f>
        <v>42809</v>
      </c>
      <c r="C3" s="26" t="s">
        <v>7</v>
      </c>
      <c r="D3" s="25">
        <f>F3-E3</f>
        <v>3.7</v>
      </c>
      <c r="E3" s="22">
        <v>6.3</v>
      </c>
      <c r="F3" s="22">
        <v>10</v>
      </c>
      <c r="G3" s="19" t="s">
        <v>22</v>
      </c>
    </row>
    <row r="4" spans="2:9" ht="21" x14ac:dyDescent="0.25">
      <c r="B4" s="27">
        <f t="shared" ref="B4:B19" si="0">C4*D4</f>
        <v>8050</v>
      </c>
      <c r="C4" s="26" t="s">
        <v>9</v>
      </c>
      <c r="D4" s="25">
        <f t="shared" ref="D4:D19" si="1">F4-E4</f>
        <v>1</v>
      </c>
      <c r="E4" s="22">
        <v>0</v>
      </c>
      <c r="F4" s="22">
        <v>1</v>
      </c>
      <c r="G4" s="19" t="s">
        <v>24</v>
      </c>
    </row>
    <row r="5" spans="2:9" ht="21" x14ac:dyDescent="0.25">
      <c r="B5" s="27">
        <f t="shared" si="0"/>
        <v>6314.7</v>
      </c>
      <c r="C5" s="26">
        <v>9021</v>
      </c>
      <c r="D5" s="25">
        <f t="shared" si="1"/>
        <v>0.7</v>
      </c>
      <c r="E5" s="22">
        <v>0.3</v>
      </c>
      <c r="F5" s="22">
        <v>1</v>
      </c>
      <c r="G5" s="19" t="s">
        <v>19</v>
      </c>
    </row>
    <row r="6" spans="2:9" ht="21" x14ac:dyDescent="0.25">
      <c r="B6" s="27">
        <f t="shared" ref="B6:B8" si="2">C6*D6</f>
        <v>7621.6</v>
      </c>
      <c r="C6" s="26" t="s">
        <v>8</v>
      </c>
      <c r="D6" s="25">
        <f t="shared" ref="D6:D7" si="3">F6-E6</f>
        <v>0.8</v>
      </c>
      <c r="E6" s="22">
        <v>1.2</v>
      </c>
      <c r="F6" s="22">
        <v>2</v>
      </c>
      <c r="G6" s="19" t="s">
        <v>30</v>
      </c>
    </row>
    <row r="7" spans="2:9" ht="21" x14ac:dyDescent="0.25">
      <c r="B7" s="27">
        <f t="shared" si="2"/>
        <v>23103.9</v>
      </c>
      <c r="C7" s="26">
        <v>26865</v>
      </c>
      <c r="D7" s="25">
        <f t="shared" si="3"/>
        <v>0.86</v>
      </c>
      <c r="E7" s="22">
        <v>0.14000000000000001</v>
      </c>
      <c r="F7" s="22">
        <v>1</v>
      </c>
      <c r="G7" s="19" t="s">
        <v>21</v>
      </c>
    </row>
    <row r="8" spans="2:9" ht="21" x14ac:dyDescent="0.25">
      <c r="B8" s="27">
        <f t="shared" si="2"/>
        <v>789.99999999999977</v>
      </c>
      <c r="C8" s="26" t="s">
        <v>11</v>
      </c>
      <c r="D8" s="25">
        <f t="shared" si="1"/>
        <v>9.9999999999999978E-2</v>
      </c>
      <c r="E8" s="22">
        <v>0.9</v>
      </c>
      <c r="F8" s="22">
        <v>1</v>
      </c>
      <c r="G8" s="19" t="s">
        <v>20</v>
      </c>
    </row>
    <row r="9" spans="2:9" ht="21" x14ac:dyDescent="0.25">
      <c r="B9" s="27">
        <f t="shared" si="0"/>
        <v>0</v>
      </c>
      <c r="C9" s="26" t="s">
        <v>13</v>
      </c>
      <c r="D9" s="25">
        <f t="shared" si="1"/>
        <v>0</v>
      </c>
      <c r="E9" s="22">
        <v>0.4</v>
      </c>
      <c r="F9" s="23">
        <v>0.4</v>
      </c>
      <c r="G9" s="20" t="s">
        <v>67</v>
      </c>
    </row>
    <row r="10" spans="2:9" ht="22.5" customHeight="1" x14ac:dyDescent="0.25">
      <c r="B10" s="27">
        <f t="shared" si="0"/>
        <v>0</v>
      </c>
      <c r="C10" s="26" t="s">
        <v>14</v>
      </c>
      <c r="D10" s="25">
        <f t="shared" si="1"/>
        <v>0</v>
      </c>
      <c r="E10" s="22">
        <v>0.4</v>
      </c>
      <c r="F10" s="22">
        <v>0.4</v>
      </c>
      <c r="G10" s="21" t="s">
        <v>53</v>
      </c>
    </row>
    <row r="11" spans="2:9" ht="21" x14ac:dyDescent="0.25">
      <c r="B11" s="27">
        <f t="shared" si="0"/>
        <v>0</v>
      </c>
      <c r="C11" s="26" t="s">
        <v>15</v>
      </c>
      <c r="D11" s="25">
        <f t="shared" si="1"/>
        <v>0</v>
      </c>
      <c r="E11" s="22"/>
      <c r="F11" s="22"/>
      <c r="G11" s="21" t="s">
        <v>54</v>
      </c>
    </row>
    <row r="12" spans="2:9" ht="21" x14ac:dyDescent="0.3">
      <c r="B12" s="27">
        <f t="shared" si="0"/>
        <v>0</v>
      </c>
      <c r="C12" s="26" t="s">
        <v>13</v>
      </c>
      <c r="D12" s="25">
        <f t="shared" si="1"/>
        <v>0</v>
      </c>
      <c r="E12" s="22"/>
      <c r="F12" s="24"/>
      <c r="G12" s="21" t="s">
        <v>55</v>
      </c>
    </row>
    <row r="13" spans="2:9" ht="21" x14ac:dyDescent="0.3">
      <c r="B13" s="27">
        <f t="shared" si="0"/>
        <v>0</v>
      </c>
      <c r="C13" s="26" t="s">
        <v>14</v>
      </c>
      <c r="D13" s="25">
        <f t="shared" si="1"/>
        <v>0</v>
      </c>
      <c r="E13" s="22"/>
      <c r="F13" s="24"/>
      <c r="G13" s="21" t="s">
        <v>56</v>
      </c>
    </row>
    <row r="14" spans="2:9" ht="21" x14ac:dyDescent="0.3">
      <c r="B14" s="27">
        <f t="shared" si="0"/>
        <v>0</v>
      </c>
      <c r="C14" s="26" t="s">
        <v>13</v>
      </c>
      <c r="D14" s="25">
        <f t="shared" si="1"/>
        <v>0</v>
      </c>
      <c r="E14" s="22"/>
      <c r="F14" s="24"/>
      <c r="G14" s="21" t="s">
        <v>57</v>
      </c>
    </row>
    <row r="15" spans="2:9" ht="21" x14ac:dyDescent="0.3">
      <c r="B15" s="27">
        <f t="shared" si="0"/>
        <v>0</v>
      </c>
      <c r="C15" s="26" t="s">
        <v>14</v>
      </c>
      <c r="D15" s="25">
        <f t="shared" si="1"/>
        <v>0</v>
      </c>
      <c r="E15" s="22"/>
      <c r="F15" s="24"/>
      <c r="G15" s="20" t="s">
        <v>58</v>
      </c>
    </row>
    <row r="16" spans="2:9" ht="21" x14ac:dyDescent="0.3">
      <c r="B16" s="27">
        <f t="shared" si="0"/>
        <v>0</v>
      </c>
      <c r="C16" s="26" t="s">
        <v>13</v>
      </c>
      <c r="D16" s="25">
        <f t="shared" si="1"/>
        <v>0</v>
      </c>
      <c r="E16" s="22"/>
      <c r="F16" s="24"/>
      <c r="G16" s="21" t="s">
        <v>68</v>
      </c>
    </row>
    <row r="17" spans="2:8" ht="21" x14ac:dyDescent="0.3">
      <c r="B17" s="27">
        <f t="shared" si="0"/>
        <v>0</v>
      </c>
      <c r="C17" s="26" t="s">
        <v>14</v>
      </c>
      <c r="D17" s="25">
        <f t="shared" si="1"/>
        <v>0</v>
      </c>
      <c r="E17" s="22"/>
      <c r="F17" s="24"/>
      <c r="G17" s="21" t="s">
        <v>69</v>
      </c>
    </row>
    <row r="18" spans="2:8" ht="21" x14ac:dyDescent="0.3">
      <c r="B18" s="27">
        <f t="shared" si="0"/>
        <v>0</v>
      </c>
      <c r="C18" s="26" t="s">
        <v>13</v>
      </c>
      <c r="D18" s="25">
        <f t="shared" si="1"/>
        <v>0</v>
      </c>
      <c r="E18" s="22"/>
      <c r="F18" s="24"/>
      <c r="G18" s="21" t="s">
        <v>70</v>
      </c>
    </row>
    <row r="19" spans="2:8" ht="21" x14ac:dyDescent="0.3">
      <c r="B19" s="27">
        <f t="shared" si="0"/>
        <v>0</v>
      </c>
      <c r="C19" s="26" t="s">
        <v>14</v>
      </c>
      <c r="D19" s="25">
        <f t="shared" si="1"/>
        <v>0</v>
      </c>
      <c r="E19" s="22"/>
      <c r="F19" s="24"/>
      <c r="G19" s="20" t="s">
        <v>71</v>
      </c>
    </row>
    <row r="20" spans="2:8" ht="21" x14ac:dyDescent="0.3">
      <c r="B20" s="27">
        <f>SUM(B3:B19)</f>
        <v>88689.2</v>
      </c>
      <c r="C20" s="19" t="s">
        <v>16</v>
      </c>
      <c r="D20" s="28">
        <f>SUM(D3:D19)</f>
        <v>7.16</v>
      </c>
      <c r="E20" s="28">
        <f>SUM(E3:E19)</f>
        <v>9.64</v>
      </c>
      <c r="F20" s="28">
        <f>SUM(F3:F19)</f>
        <v>16.799999999999997</v>
      </c>
      <c r="G20" s="29"/>
    </row>
    <row r="21" spans="2:8" ht="24.75" customHeight="1" x14ac:dyDescent="0.35">
      <c r="B21" s="96">
        <v>250</v>
      </c>
      <c r="C21" s="19" t="s">
        <v>17</v>
      </c>
      <c r="D21" s="7"/>
      <c r="E21" s="163" t="s">
        <v>26</v>
      </c>
      <c r="F21" s="164"/>
      <c r="G21" s="165"/>
    </row>
    <row r="22" spans="2:8" ht="24" customHeight="1" x14ac:dyDescent="0.35">
      <c r="B22" s="30"/>
      <c r="C22" s="116" t="s">
        <v>27</v>
      </c>
      <c r="D22" s="7"/>
      <c r="E22" s="31">
        <v>5000</v>
      </c>
      <c r="F22" s="27">
        <v>2</v>
      </c>
      <c r="G22" s="27">
        <f>E22*F22</f>
        <v>10000</v>
      </c>
    </row>
    <row r="23" spans="2:8" ht="21" x14ac:dyDescent="0.35">
      <c r="B23" s="30"/>
      <c r="C23" s="116" t="s">
        <v>73</v>
      </c>
      <c r="D23" s="4"/>
      <c r="E23" s="32">
        <v>1000</v>
      </c>
      <c r="F23" s="41">
        <v>40</v>
      </c>
      <c r="G23" s="27">
        <f t="shared" ref="G23:G28" si="4">E23*F23</f>
        <v>40000</v>
      </c>
    </row>
    <row r="24" spans="2:8" ht="21" x14ac:dyDescent="0.3">
      <c r="B24" s="30">
        <v>50</v>
      </c>
      <c r="C24" s="19" t="s">
        <v>23</v>
      </c>
      <c r="D24" s="5"/>
      <c r="E24" s="27">
        <v>500</v>
      </c>
      <c r="F24" s="32">
        <v>63</v>
      </c>
      <c r="G24" s="27">
        <f t="shared" si="4"/>
        <v>31500</v>
      </c>
    </row>
    <row r="25" spans="2:8" ht="21" x14ac:dyDescent="0.3">
      <c r="B25" s="30"/>
      <c r="C25" s="19" t="s">
        <v>88</v>
      </c>
      <c r="D25" s="2" t="s">
        <v>90</v>
      </c>
      <c r="E25" s="33">
        <v>100</v>
      </c>
      <c r="F25" s="27">
        <v>20</v>
      </c>
      <c r="G25" s="27">
        <f t="shared" si="4"/>
        <v>2000</v>
      </c>
    </row>
    <row r="26" spans="2:8" ht="21" x14ac:dyDescent="0.3">
      <c r="B26" s="30"/>
      <c r="C26" s="19" t="s">
        <v>89</v>
      </c>
      <c r="D26" s="2"/>
      <c r="E26" s="27">
        <v>50</v>
      </c>
      <c r="F26" s="42">
        <v>82</v>
      </c>
      <c r="G26" s="27">
        <f t="shared" si="4"/>
        <v>4100</v>
      </c>
    </row>
    <row r="27" spans="2:8" ht="21" x14ac:dyDescent="0.3">
      <c r="B27" s="30"/>
      <c r="C27" s="123" t="s">
        <v>72</v>
      </c>
      <c r="D27" s="2"/>
      <c r="E27" s="27">
        <v>20</v>
      </c>
      <c r="F27" s="42"/>
      <c r="G27" s="27">
        <f t="shared" si="4"/>
        <v>0</v>
      </c>
    </row>
    <row r="28" spans="2:8" ht="21" x14ac:dyDescent="0.3">
      <c r="B28" s="30"/>
      <c r="C28" s="19" t="s">
        <v>91</v>
      </c>
      <c r="D28" s="2"/>
      <c r="E28" s="27">
        <v>10</v>
      </c>
      <c r="F28" s="42">
        <v>82</v>
      </c>
      <c r="G28" s="27">
        <f t="shared" si="4"/>
        <v>820</v>
      </c>
    </row>
    <row r="29" spans="2:8" ht="21" x14ac:dyDescent="0.3">
      <c r="B29" s="30">
        <v>40</v>
      </c>
      <c r="C29" s="124" t="s">
        <v>77</v>
      </c>
      <c r="D29" s="2"/>
      <c r="E29" s="34" t="s">
        <v>18</v>
      </c>
      <c r="F29" s="43"/>
      <c r="G29" s="27">
        <v>0</v>
      </c>
    </row>
    <row r="30" spans="2:8" ht="21.75" thickBot="1" x14ac:dyDescent="0.4">
      <c r="B30" s="30"/>
      <c r="C30" s="125" t="s">
        <v>76</v>
      </c>
      <c r="E30" s="38" t="s">
        <v>25</v>
      </c>
      <c r="F30" s="39"/>
      <c r="G30" s="40">
        <f>SUM(G22:G29)</f>
        <v>88420</v>
      </c>
    </row>
    <row r="31" spans="2:8" ht="21" x14ac:dyDescent="0.35">
      <c r="B31" s="30">
        <f>B20-B21-B22-B23-B24-B25-B26-B29-B30-B28-B27</f>
        <v>88349.2</v>
      </c>
      <c r="C31" s="125" t="s">
        <v>31</v>
      </c>
      <c r="E31" s="166" t="s">
        <v>35</v>
      </c>
      <c r="F31" s="167"/>
      <c r="G31" s="82">
        <f>G30-B31</f>
        <v>70.80000000000291</v>
      </c>
      <c r="H31" s="3"/>
    </row>
    <row r="32" spans="2:8" ht="21" x14ac:dyDescent="0.35">
      <c r="B32" s="146"/>
      <c r="C32" s="147"/>
      <c r="D32" s="86">
        <f>E32-F32</f>
        <v>90</v>
      </c>
      <c r="E32" s="87">
        <v>2610</v>
      </c>
      <c r="F32" s="87">
        <v>2520</v>
      </c>
      <c r="G32" s="85" t="s">
        <v>59</v>
      </c>
    </row>
    <row r="33" spans="2:6" ht="21" x14ac:dyDescent="0.35">
      <c r="B33" s="146"/>
      <c r="C33" s="146"/>
      <c r="D33" s="86">
        <f>D32*5.5</f>
        <v>495</v>
      </c>
      <c r="E33" s="161" t="s">
        <v>60</v>
      </c>
      <c r="F33" s="162"/>
    </row>
    <row r="34" spans="2:6" ht="22.5" customHeight="1" x14ac:dyDescent="0.35">
      <c r="D34" s="88">
        <f>B21-D33</f>
        <v>-245</v>
      </c>
      <c r="E34" s="156" t="s">
        <v>61</v>
      </c>
      <c r="F34" s="157"/>
    </row>
    <row r="35" spans="2:6" ht="21" customHeight="1" x14ac:dyDescent="0.25"/>
  </sheetData>
  <mergeCells count="5">
    <mergeCell ref="E33:F33"/>
    <mergeCell ref="E34:F34"/>
    <mergeCell ref="E21:G21"/>
    <mergeCell ref="E31:F31"/>
    <mergeCell ref="C1:E1"/>
  </mergeCells>
  <conditionalFormatting sqref="B3:B31">
    <cfRule type="cellIs" dxfId="7" priority="1" operator="equal">
      <formula>0</formula>
    </cfRule>
  </conditionalFormatting>
  <conditionalFormatting sqref="D3:F19">
    <cfRule type="cellIs" dxfId="6" priority="2" operator="equal">
      <formula>0</formula>
    </cfRule>
  </conditionalFormatting>
  <pageMargins left="0.25" right="0.25" top="0.75" bottom="0.75" header="0.3" footer="0.3"/>
  <pageSetup paperSize="9" scale="98" orientation="portrait" r:id="rId1"/>
  <ignoredErrors>
    <ignoredError sqref="C3:C4 C12:C19 C6:C1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V571"/>
  <sheetViews>
    <sheetView topLeftCell="A33" zoomScale="85" zoomScaleNormal="85" workbookViewId="0">
      <selection activeCell="C42" sqref="C42"/>
    </sheetView>
  </sheetViews>
  <sheetFormatPr defaultRowHeight="15" x14ac:dyDescent="0.25"/>
  <cols>
    <col min="2" max="2" width="18.7109375" customWidth="1"/>
    <col min="3" max="3" width="18.42578125" style="12" customWidth="1"/>
    <col min="4" max="4" width="25" customWidth="1"/>
    <col min="5" max="5" width="15.28515625" customWidth="1"/>
    <col min="6" max="7" width="15" style="8" customWidth="1"/>
    <col min="8" max="8" width="16.7109375" style="8" customWidth="1"/>
    <col min="9" max="9" width="16.5703125" customWidth="1"/>
    <col min="10" max="10" width="14" customWidth="1"/>
    <col min="11" max="11" width="14.85546875" customWidth="1"/>
    <col min="12" max="12" width="20.7109375" customWidth="1"/>
    <col min="13" max="13" width="5.5703125" customWidth="1"/>
    <col min="14" max="15" width="10.7109375" customWidth="1"/>
    <col min="16" max="16" width="10.85546875" customWidth="1"/>
    <col min="17" max="22" width="10.7109375" customWidth="1"/>
    <col min="23" max="29" width="8.7109375" customWidth="1"/>
  </cols>
  <sheetData>
    <row r="1" spans="2:22" s="9" customFormat="1" ht="34.5" customHeight="1" x14ac:dyDescent="0.25">
      <c r="B1" s="133" t="s">
        <v>34</v>
      </c>
      <c r="C1" s="216">
        <v>45808</v>
      </c>
      <c r="D1" s="217"/>
      <c r="E1" s="218"/>
      <c r="F1" s="219" t="s">
        <v>37</v>
      </c>
      <c r="G1" s="220"/>
      <c r="H1" s="220"/>
      <c r="I1" s="220"/>
      <c r="J1" s="220"/>
      <c r="K1" s="220"/>
      <c r="L1" s="221"/>
      <c r="N1" s="168" t="s">
        <v>84</v>
      </c>
      <c r="O1" s="169"/>
      <c r="P1" s="170"/>
      <c r="Q1" s="171" t="s">
        <v>80</v>
      </c>
      <c r="R1" s="172"/>
      <c r="S1" s="173"/>
      <c r="T1" s="174" t="s">
        <v>81</v>
      </c>
      <c r="U1" s="175"/>
      <c r="V1" s="176"/>
    </row>
    <row r="2" spans="2:22" s="9" customFormat="1" ht="28.5" customHeight="1" x14ac:dyDescent="0.25">
      <c r="B2" s="13" t="s">
        <v>33</v>
      </c>
      <c r="C2" s="128"/>
      <c r="D2" s="129" t="s">
        <v>86</v>
      </c>
      <c r="E2" s="128" t="s">
        <v>5</v>
      </c>
      <c r="F2" s="13" t="s">
        <v>4</v>
      </c>
      <c r="G2" s="13" t="s">
        <v>2</v>
      </c>
      <c r="H2" s="13" t="s">
        <v>32</v>
      </c>
      <c r="I2" s="13" t="s">
        <v>36</v>
      </c>
      <c r="J2" s="44" t="s">
        <v>0</v>
      </c>
      <c r="K2" s="69" t="s">
        <v>38</v>
      </c>
      <c r="L2" s="45" t="s">
        <v>39</v>
      </c>
      <c r="N2" s="103">
        <v>5000</v>
      </c>
      <c r="O2" s="104">
        <v>2</v>
      </c>
      <c r="P2" s="105">
        <f>N2*O2</f>
        <v>10000</v>
      </c>
      <c r="Q2" s="106">
        <v>5000</v>
      </c>
      <c r="R2" s="107">
        <v>0</v>
      </c>
      <c r="S2" s="108">
        <f>Q2*R2</f>
        <v>0</v>
      </c>
      <c r="T2" s="112">
        <v>5000</v>
      </c>
      <c r="U2" s="113">
        <v>9</v>
      </c>
      <c r="V2" s="114">
        <f>T2*U2</f>
        <v>45000</v>
      </c>
    </row>
    <row r="3" spans="2:22" ht="24.95" customHeight="1" x14ac:dyDescent="0.25">
      <c r="B3" s="46"/>
      <c r="C3" s="46"/>
      <c r="D3" s="16" t="s">
        <v>22</v>
      </c>
      <c r="E3" s="47">
        <f>SUM(AMIR!F3,WASEEM!F3,ADNAN!F3,MOBASHIR!F3,BABAR!F3)</f>
        <v>41</v>
      </c>
      <c r="F3" s="47">
        <f>SUM(AMIR!E3,WASEEM!E3,ADNAN!E3,MOBASHIR!E3,BABAR!E3)</f>
        <v>20</v>
      </c>
      <c r="G3" s="47">
        <f t="shared" ref="G3:G8" si="0">E3-F3</f>
        <v>21</v>
      </c>
      <c r="H3" s="48">
        <f>11200.18+280.0045</f>
        <v>11480.184499999999</v>
      </c>
      <c r="I3" s="49" t="s">
        <v>7</v>
      </c>
      <c r="J3" s="50">
        <f>I3*G3</f>
        <v>242970</v>
      </c>
      <c r="K3" s="51">
        <f>I3-H3</f>
        <v>89.815500000000611</v>
      </c>
      <c r="L3" s="52">
        <f>K3*G3</f>
        <v>1886.1255000000128</v>
      </c>
      <c r="N3" s="103">
        <v>1000</v>
      </c>
      <c r="O3" s="104">
        <v>9</v>
      </c>
      <c r="P3" s="105">
        <f>N3*O3</f>
        <v>9000</v>
      </c>
      <c r="Q3" s="106">
        <v>1000</v>
      </c>
      <c r="R3" s="107">
        <v>17</v>
      </c>
      <c r="S3" s="108">
        <f t="shared" ref="S3:S8" si="1">Q3*R3</f>
        <v>17000</v>
      </c>
      <c r="T3" s="112">
        <v>1000</v>
      </c>
      <c r="U3" s="113">
        <v>37</v>
      </c>
      <c r="V3" s="114">
        <f t="shared" ref="V3:V8" si="2">T3*U3</f>
        <v>37000</v>
      </c>
    </row>
    <row r="4" spans="2:22" ht="24.95" customHeight="1" x14ac:dyDescent="0.25">
      <c r="B4" s="46"/>
      <c r="C4" s="46"/>
      <c r="D4" s="16" t="s">
        <v>24</v>
      </c>
      <c r="E4" s="47">
        <f>SUM(WASEEM!F4,ADNAN!F4,AMIR!F4,MOBASHIR!F4,BABAR!F4,)</f>
        <v>8</v>
      </c>
      <c r="F4" s="47">
        <f>SUM(AMIR!E4,WASEEM!E4,ADNAN!E4,MOBASHIR!E4,BABAR!E4)</f>
        <v>2</v>
      </c>
      <c r="G4" s="47">
        <f>E4-F4</f>
        <v>6</v>
      </c>
      <c r="H4" s="48">
        <v>8003.73</v>
      </c>
      <c r="I4" s="49">
        <v>8050</v>
      </c>
      <c r="J4" s="50">
        <f t="shared" ref="J4:J8" si="3">I4*G4</f>
        <v>48300</v>
      </c>
      <c r="K4" s="51">
        <f t="shared" ref="K4:K19" si="4">I4-H4</f>
        <v>46.270000000000437</v>
      </c>
      <c r="L4" s="52">
        <f t="shared" ref="L4:L8" si="5">K4*G4</f>
        <v>277.62000000000262</v>
      </c>
      <c r="N4" s="103">
        <v>500</v>
      </c>
      <c r="O4" s="104">
        <v>47</v>
      </c>
      <c r="P4" s="105">
        <f t="shared" ref="P4:P8" si="6">N4*O4</f>
        <v>23500</v>
      </c>
      <c r="Q4" s="106">
        <v>500</v>
      </c>
      <c r="R4" s="107">
        <v>0</v>
      </c>
      <c r="S4" s="108">
        <f t="shared" si="1"/>
        <v>0</v>
      </c>
      <c r="T4" s="112">
        <v>500</v>
      </c>
      <c r="U4" s="113">
        <v>5</v>
      </c>
      <c r="V4" s="114">
        <f t="shared" si="2"/>
        <v>2500</v>
      </c>
    </row>
    <row r="5" spans="2:22" ht="24.95" customHeight="1" x14ac:dyDescent="0.25">
      <c r="B5" s="46"/>
      <c r="C5" s="46"/>
      <c r="D5" s="16" t="s">
        <v>19</v>
      </c>
      <c r="E5" s="47">
        <f>SUM(AMIR!F5,WASEEM!F5,ADNAN!F5,MOBASHIR!F5,BABAR!F5)</f>
        <v>7.6</v>
      </c>
      <c r="F5" s="47">
        <f>SUM(AMIR!E5,WASEEM!E5,ADNAN!E5,MOBASHIR!E5,BABAR!E5)</f>
        <v>4.7</v>
      </c>
      <c r="G5" s="47">
        <f t="shared" si="0"/>
        <v>2.8999999999999995</v>
      </c>
      <c r="H5" s="48">
        <v>8975.73</v>
      </c>
      <c r="I5" s="49">
        <v>9021</v>
      </c>
      <c r="J5" s="50">
        <f t="shared" si="3"/>
        <v>26160.899999999994</v>
      </c>
      <c r="K5" s="51">
        <f t="shared" si="4"/>
        <v>45.270000000000437</v>
      </c>
      <c r="L5" s="52">
        <f t="shared" si="5"/>
        <v>131.28300000000124</v>
      </c>
      <c r="N5" s="103">
        <v>100</v>
      </c>
      <c r="O5" s="104">
        <v>9</v>
      </c>
      <c r="P5" s="105">
        <f t="shared" si="6"/>
        <v>900</v>
      </c>
      <c r="Q5" s="106">
        <v>100</v>
      </c>
      <c r="R5" s="107">
        <v>0</v>
      </c>
      <c r="S5" s="108">
        <f t="shared" si="1"/>
        <v>0</v>
      </c>
      <c r="T5" s="112">
        <v>100</v>
      </c>
      <c r="U5" s="113">
        <v>183</v>
      </c>
      <c r="V5" s="114">
        <f t="shared" si="2"/>
        <v>18300</v>
      </c>
    </row>
    <row r="6" spans="2:22" ht="24.95" customHeight="1" x14ac:dyDescent="0.25">
      <c r="B6" s="46"/>
      <c r="C6" s="46"/>
      <c r="D6" s="16" t="s">
        <v>30</v>
      </c>
      <c r="E6" s="47">
        <f>SUM(AMIR!F6,WASEEM!F6,ADNAN!F6,MOBASHIR!F6,BABAR!F6)</f>
        <v>6</v>
      </c>
      <c r="F6" s="47">
        <f>SUM(AMIR!E6,WASEEM!E6,ADNAN!E6,MOBASHIR!E6,BABAR!E6)</f>
        <v>3.4000000000000004</v>
      </c>
      <c r="G6" s="47">
        <f t="shared" si="0"/>
        <v>2.5999999999999996</v>
      </c>
      <c r="H6" s="48">
        <v>9477.8799999999992</v>
      </c>
      <c r="I6" s="49">
        <v>9527</v>
      </c>
      <c r="J6" s="50">
        <f>I6*G6</f>
        <v>24770.199999999997</v>
      </c>
      <c r="K6" s="51">
        <f>I6-H6</f>
        <v>49.1200000000008</v>
      </c>
      <c r="L6" s="52">
        <f t="shared" si="5"/>
        <v>127.71200000000206</v>
      </c>
      <c r="N6" s="103">
        <v>50</v>
      </c>
      <c r="O6" s="104">
        <v>0</v>
      </c>
      <c r="P6" s="105">
        <f t="shared" si="6"/>
        <v>0</v>
      </c>
      <c r="Q6" s="106">
        <v>50</v>
      </c>
      <c r="R6" s="107">
        <f>WASEEM!F26</f>
        <v>0</v>
      </c>
      <c r="S6" s="108">
        <f t="shared" si="1"/>
        <v>0</v>
      </c>
      <c r="T6" s="112">
        <v>50</v>
      </c>
      <c r="U6" s="113">
        <v>58</v>
      </c>
      <c r="V6" s="114">
        <f t="shared" si="2"/>
        <v>2900</v>
      </c>
    </row>
    <row r="7" spans="2:22" ht="24.95" customHeight="1" x14ac:dyDescent="0.25">
      <c r="B7" s="46"/>
      <c r="C7" s="46"/>
      <c r="D7" s="16" t="s">
        <v>21</v>
      </c>
      <c r="E7" s="47">
        <f>SUM(AMIR!F7,WASEEM!F7,ADNAN!F7,MOBASHIR!F7,BABAR!F7)</f>
        <v>2</v>
      </c>
      <c r="F7" s="47">
        <f>SUM(AMIR!E7,WASEEM!E7,ADNAN!E7,MOBASHIR!E7,BABAR!E7)</f>
        <v>1.1400000000000001</v>
      </c>
      <c r="G7" s="47">
        <f t="shared" si="0"/>
        <v>0.85999999999999988</v>
      </c>
      <c r="H7" s="48">
        <v>26823.25</v>
      </c>
      <c r="I7" s="49">
        <v>26865</v>
      </c>
      <c r="J7" s="50">
        <f t="shared" si="3"/>
        <v>23103.899999999998</v>
      </c>
      <c r="K7" s="51">
        <f>I7-H7</f>
        <v>41.75</v>
      </c>
      <c r="L7" s="52">
        <f>K7*G7</f>
        <v>35.904999999999994</v>
      </c>
      <c r="N7" s="103">
        <v>20</v>
      </c>
      <c r="O7" s="104">
        <v>0</v>
      </c>
      <c r="P7" s="105">
        <f t="shared" si="6"/>
        <v>0</v>
      </c>
      <c r="Q7" s="106">
        <v>20</v>
      </c>
      <c r="R7" s="107">
        <f>WASEEM!F27</f>
        <v>0</v>
      </c>
      <c r="S7" s="108">
        <f t="shared" si="1"/>
        <v>0</v>
      </c>
      <c r="T7" s="112">
        <v>20</v>
      </c>
      <c r="U7" s="113">
        <f>ADNAN!F27</f>
        <v>0</v>
      </c>
      <c r="V7" s="114">
        <f t="shared" si="2"/>
        <v>0</v>
      </c>
    </row>
    <row r="8" spans="2:22" ht="24.95" customHeight="1" x14ac:dyDescent="0.25">
      <c r="B8" s="46"/>
      <c r="C8" s="46"/>
      <c r="D8" s="16" t="s">
        <v>20</v>
      </c>
      <c r="E8" s="47">
        <f>SUM(AMIR!F8,WASEEM!F8,ADNAN!F8,MOBASHIR!F8,BABAR!F8,)</f>
        <v>2.8000000000000003</v>
      </c>
      <c r="F8" s="47">
        <f>SUM(AMIR!E8,WASEEM!E8,ADNAN!E8,MOBASHIR!E8,BABAR!E8)</f>
        <v>2.52</v>
      </c>
      <c r="G8" s="47">
        <f t="shared" si="0"/>
        <v>0.28000000000000025</v>
      </c>
      <c r="H8" s="48">
        <v>7870.76</v>
      </c>
      <c r="I8" s="49">
        <v>7900</v>
      </c>
      <c r="J8" s="50">
        <f t="shared" si="3"/>
        <v>2212.0000000000018</v>
      </c>
      <c r="K8" s="51">
        <f t="shared" si="4"/>
        <v>29.239999999999782</v>
      </c>
      <c r="L8" s="52">
        <f t="shared" si="5"/>
        <v>8.1871999999999456</v>
      </c>
      <c r="N8" s="103">
        <v>10</v>
      </c>
      <c r="O8" s="104">
        <v>0</v>
      </c>
      <c r="P8" s="105">
        <f t="shared" si="6"/>
        <v>0</v>
      </c>
      <c r="Q8" s="106">
        <v>10</v>
      </c>
      <c r="R8" s="107">
        <f>WASEEM!F28</f>
        <v>0</v>
      </c>
      <c r="S8" s="108">
        <f t="shared" si="1"/>
        <v>0</v>
      </c>
      <c r="T8" s="112">
        <v>10</v>
      </c>
      <c r="U8" s="113"/>
      <c r="V8" s="114">
        <f t="shared" si="2"/>
        <v>0</v>
      </c>
    </row>
    <row r="9" spans="2:22" ht="27" customHeight="1" x14ac:dyDescent="0.25">
      <c r="B9" s="91"/>
      <c r="C9" s="91"/>
      <c r="D9" s="89" t="s">
        <v>52</v>
      </c>
      <c r="E9" s="47">
        <f>SUM(AMIR!F9,WASEEM!F9,ADNAN!F9,MOBASHIR!F9,BABAR!F9)</f>
        <v>1.1400000000000001</v>
      </c>
      <c r="F9" s="47">
        <f>SUM(AMIR!E9+WASEEM!E9+ADNAN!E9+MOBASHIR!E9+BABAR!E9)</f>
        <v>1.1400000000000001</v>
      </c>
      <c r="G9" s="47">
        <f>E9-F9</f>
        <v>0</v>
      </c>
      <c r="H9" s="48">
        <v>6561.1890000000003</v>
      </c>
      <c r="I9" s="49" t="s">
        <v>13</v>
      </c>
      <c r="J9" s="50">
        <f>I9*G9</f>
        <v>0</v>
      </c>
      <c r="K9" s="51">
        <f t="shared" si="4"/>
        <v>295.81099999999969</v>
      </c>
      <c r="L9" s="52">
        <f>K9*G9</f>
        <v>0</v>
      </c>
      <c r="N9" s="103" t="s">
        <v>18</v>
      </c>
      <c r="O9" s="104">
        <f>AMIR!F29</f>
        <v>0</v>
      </c>
      <c r="P9" s="105"/>
      <c r="Q9" s="106" t="s">
        <v>18</v>
      </c>
      <c r="R9" s="107">
        <f>WASEEM!F29</f>
        <v>0</v>
      </c>
      <c r="S9" s="108"/>
      <c r="T9" s="112" t="s">
        <v>18</v>
      </c>
      <c r="U9" s="113">
        <f>ADNAN!F29</f>
        <v>0</v>
      </c>
      <c r="V9" s="114"/>
    </row>
    <row r="10" spans="2:22" ht="24.95" customHeight="1" x14ac:dyDescent="0.25">
      <c r="B10" s="91"/>
      <c r="C10" s="91"/>
      <c r="D10" s="90" t="s">
        <v>53</v>
      </c>
      <c r="E10" s="47">
        <f>SUM(AMIR!F10,WASEEM!F10,ADNAN!F10,MOBASHIR!F10,BABAR!F10)</f>
        <v>1.3</v>
      </c>
      <c r="F10" s="47">
        <f>SUM(AMIR!E10+WASEEM!E10+ADNAN!E10+MOBASHIR!E10+BABAR!E10)</f>
        <v>1.3</v>
      </c>
      <c r="G10" s="47">
        <f>E10-F10</f>
        <v>0</v>
      </c>
      <c r="H10" s="48">
        <v>7933.6537499999995</v>
      </c>
      <c r="I10" s="49" t="s">
        <v>14</v>
      </c>
      <c r="J10" s="50">
        <f t="shared" ref="J10:J19" si="7">I10*G10</f>
        <v>0</v>
      </c>
      <c r="K10" s="51">
        <f t="shared" si="4"/>
        <v>357.34625000000051</v>
      </c>
      <c r="L10" s="52">
        <f>K10*G10</f>
        <v>0</v>
      </c>
      <c r="N10" s="182" t="s">
        <v>16</v>
      </c>
      <c r="O10" s="196">
        <f>SUM(P2:P9)</f>
        <v>43400</v>
      </c>
      <c r="P10" s="196"/>
      <c r="Q10" s="183" t="s">
        <v>16</v>
      </c>
      <c r="R10" s="194">
        <f>SUM(S2:S9)</f>
        <v>17000</v>
      </c>
      <c r="S10" s="194"/>
      <c r="T10" s="208" t="s">
        <v>16</v>
      </c>
      <c r="U10" s="190">
        <f>SUM(V2:V9)</f>
        <v>105700</v>
      </c>
      <c r="V10" s="191"/>
    </row>
    <row r="11" spans="2:22" ht="24.95" customHeight="1" thickBot="1" x14ac:dyDescent="0.3">
      <c r="B11" s="91"/>
      <c r="C11" s="91"/>
      <c r="D11" s="90" t="s">
        <v>54</v>
      </c>
      <c r="E11" s="47">
        <f>SUM(AMIR!F11,WASEEM!F11,ADNAN!F11,MOBASHIR!F11,BABAR!F11)</f>
        <v>0</v>
      </c>
      <c r="F11" s="47">
        <f>SUM(AMIR!E11+WASEEM!E11+ADNAN!E11+MOBASHIR!E11+BABAR!E11)</f>
        <v>0</v>
      </c>
      <c r="G11" s="47">
        <f t="shared" ref="G11:G19" si="8">E11-F11</f>
        <v>0</v>
      </c>
      <c r="H11" s="48">
        <v>8803.4175000000014</v>
      </c>
      <c r="I11" s="49" t="s">
        <v>15</v>
      </c>
      <c r="J11" s="50">
        <f t="shared" si="7"/>
        <v>0</v>
      </c>
      <c r="K11" s="51">
        <f t="shared" si="4"/>
        <v>397.58249999999862</v>
      </c>
      <c r="L11" s="52">
        <f>K11*G11</f>
        <v>0</v>
      </c>
      <c r="N11" s="182"/>
      <c r="O11" s="197"/>
      <c r="P11" s="197"/>
      <c r="Q11" s="183"/>
      <c r="R11" s="195"/>
      <c r="S11" s="195"/>
      <c r="T11" s="208"/>
      <c r="U11" s="192"/>
      <c r="V11" s="193"/>
    </row>
    <row r="12" spans="2:22" ht="24.95" customHeight="1" x14ac:dyDescent="0.25">
      <c r="B12" s="91"/>
      <c r="C12" s="91"/>
      <c r="D12" s="90" t="s">
        <v>55</v>
      </c>
      <c r="E12" s="47">
        <f>SUM(AMIR!F12,WASEEM!F12,ADNAN!F12,MOBASHIR!F12,BABAR!F12)</f>
        <v>0</v>
      </c>
      <c r="F12" s="47">
        <f>SUM(AMIR!E12+WASEEM!E12+ADNAN!E12+MOBASHIR!E12+BABAR!E12)</f>
        <v>0</v>
      </c>
      <c r="G12" s="47">
        <f t="shared" si="8"/>
        <v>0</v>
      </c>
      <c r="H12" s="48">
        <v>6561.1890000000003</v>
      </c>
      <c r="I12" s="49" t="s">
        <v>13</v>
      </c>
      <c r="J12" s="50">
        <f t="shared" si="7"/>
        <v>0</v>
      </c>
      <c r="K12" s="51">
        <f t="shared" si="4"/>
        <v>295.81099999999969</v>
      </c>
      <c r="L12" s="52">
        <f t="shared" ref="L12:L19" si="9">K12*G12</f>
        <v>0</v>
      </c>
      <c r="N12" s="198" t="s">
        <v>82</v>
      </c>
      <c r="O12" s="199"/>
      <c r="P12" s="200"/>
      <c r="Q12" s="201" t="s">
        <v>83</v>
      </c>
      <c r="R12" s="202"/>
      <c r="S12" s="203"/>
      <c r="T12" s="204"/>
      <c r="U12" s="205"/>
      <c r="V12" s="206"/>
    </row>
    <row r="13" spans="2:22" ht="24.95" customHeight="1" x14ac:dyDescent="0.25">
      <c r="B13" s="91"/>
      <c r="C13" s="91"/>
      <c r="D13" s="90" t="s">
        <v>56</v>
      </c>
      <c r="E13" s="47">
        <f>SUM(AMIR!F13,WASEEM!F13,ADNAN!F13,MOBASHIR!F13,BABAR!F13)</f>
        <v>0</v>
      </c>
      <c r="F13" s="47">
        <f>SUM(AMIR!E13+WASEEM!E13+ADNAN!E13+MOBASHIR!E13+BABAR!E13)</f>
        <v>0</v>
      </c>
      <c r="G13" s="47">
        <f t="shared" si="8"/>
        <v>0</v>
      </c>
      <c r="H13" s="48">
        <v>7933.6537499999995</v>
      </c>
      <c r="I13" s="49" t="s">
        <v>14</v>
      </c>
      <c r="J13" s="50">
        <f t="shared" si="7"/>
        <v>0</v>
      </c>
      <c r="K13" s="51">
        <f t="shared" si="4"/>
        <v>357.34625000000051</v>
      </c>
      <c r="L13" s="52">
        <f t="shared" si="9"/>
        <v>0</v>
      </c>
      <c r="N13" s="118">
        <v>5000</v>
      </c>
      <c r="O13" s="119">
        <v>6</v>
      </c>
      <c r="P13" s="120">
        <f t="shared" ref="P13:P19" si="10">N13*O13</f>
        <v>30000</v>
      </c>
      <c r="Q13" s="115">
        <v>5000</v>
      </c>
      <c r="R13" s="116">
        <f>BABAR!F22</f>
        <v>2</v>
      </c>
      <c r="S13" s="117">
        <f t="shared" ref="S13:S19" si="11">Q13*R13</f>
        <v>10000</v>
      </c>
      <c r="T13" s="109">
        <v>5000</v>
      </c>
      <c r="U13" s="110">
        <v>0</v>
      </c>
      <c r="V13" s="111">
        <f>T13*U13</f>
        <v>0</v>
      </c>
    </row>
    <row r="14" spans="2:22" ht="24.95" customHeight="1" x14ac:dyDescent="0.25">
      <c r="B14" s="91"/>
      <c r="C14" s="91"/>
      <c r="D14" s="90" t="s">
        <v>57</v>
      </c>
      <c r="E14" s="47">
        <f>SUM(AMIR!F14,WASEEM!F14,ADNAN!F14,MOBASHIR!F14,BABAR!F14)</f>
        <v>0</v>
      </c>
      <c r="F14" s="47">
        <f>SUM(AMIR!E14+WASEEM!E14+ADNAN!E14+MOBASHIR!E14+BABAR!E14)</f>
        <v>0</v>
      </c>
      <c r="G14" s="47">
        <f t="shared" si="8"/>
        <v>0</v>
      </c>
      <c r="H14" s="48">
        <v>6561.1890000000003</v>
      </c>
      <c r="I14" s="49" t="s">
        <v>13</v>
      </c>
      <c r="J14" s="50">
        <f t="shared" si="7"/>
        <v>0</v>
      </c>
      <c r="K14" s="51">
        <f t="shared" si="4"/>
        <v>295.81099999999969</v>
      </c>
      <c r="L14" s="52">
        <f t="shared" si="9"/>
        <v>0</v>
      </c>
      <c r="N14" s="118">
        <v>1000</v>
      </c>
      <c r="O14" s="119">
        <v>85</v>
      </c>
      <c r="P14" s="120">
        <f t="shared" si="10"/>
        <v>85000</v>
      </c>
      <c r="Q14" s="115">
        <v>1000</v>
      </c>
      <c r="R14" s="116">
        <v>11</v>
      </c>
      <c r="S14" s="117">
        <f t="shared" si="11"/>
        <v>11000</v>
      </c>
      <c r="T14" s="109">
        <v>1000</v>
      </c>
      <c r="U14" s="110">
        <v>0</v>
      </c>
      <c r="V14" s="111">
        <f t="shared" ref="V14:V19" si="12">T14*U14</f>
        <v>0</v>
      </c>
    </row>
    <row r="15" spans="2:22" ht="24.95" customHeight="1" x14ac:dyDescent="0.25">
      <c r="B15" s="91"/>
      <c r="C15" s="91"/>
      <c r="D15" s="89" t="s">
        <v>58</v>
      </c>
      <c r="E15" s="47">
        <f>SUM(AMIR!F15,WASEEM!F15,ADNAN!F15,MOBASHIR!F15,BABAR!F15)</f>
        <v>0</v>
      </c>
      <c r="F15" s="47">
        <f>SUM(AMIR!E15+WASEEM!E15+ADNAN!E15+MOBASHIR!E15+BABAR!E15)</f>
        <v>0</v>
      </c>
      <c r="G15" s="47">
        <f t="shared" si="8"/>
        <v>0</v>
      </c>
      <c r="H15" s="48">
        <v>7933.6537499999995</v>
      </c>
      <c r="I15" s="49" t="s">
        <v>14</v>
      </c>
      <c r="J15" s="50">
        <f t="shared" si="7"/>
        <v>0</v>
      </c>
      <c r="K15" s="51">
        <f t="shared" si="4"/>
        <v>357.34625000000051</v>
      </c>
      <c r="L15" s="52">
        <f t="shared" si="9"/>
        <v>0</v>
      </c>
      <c r="N15" s="118">
        <v>500</v>
      </c>
      <c r="O15" s="119">
        <v>23</v>
      </c>
      <c r="P15" s="120">
        <f t="shared" si="10"/>
        <v>11500</v>
      </c>
      <c r="Q15" s="115">
        <v>500</v>
      </c>
      <c r="R15" s="116">
        <v>3</v>
      </c>
      <c r="S15" s="117">
        <f t="shared" si="11"/>
        <v>1500</v>
      </c>
      <c r="T15" s="109">
        <v>500</v>
      </c>
      <c r="U15" s="110">
        <v>0</v>
      </c>
      <c r="V15" s="111">
        <f t="shared" si="12"/>
        <v>0</v>
      </c>
    </row>
    <row r="16" spans="2:22" ht="24.95" customHeight="1" x14ac:dyDescent="0.25">
      <c r="B16" s="91"/>
      <c r="C16" s="91"/>
      <c r="D16" s="90" t="s">
        <v>63</v>
      </c>
      <c r="E16" s="47">
        <f>SUM(AMIR!F16,WASEEM!F16,ADNAN!F16,MOBASHIR!F16,BABAR!F16)</f>
        <v>0</v>
      </c>
      <c r="F16" s="47">
        <f>SUM(AMIR!E16+WASEEM!E16+ADNAN!E16+MOBASHIR!E16+BABAR!E16)</f>
        <v>0</v>
      </c>
      <c r="G16" s="47">
        <f t="shared" si="8"/>
        <v>0</v>
      </c>
      <c r="H16" s="48">
        <v>6561.1890000000003</v>
      </c>
      <c r="I16" s="49" t="s">
        <v>13</v>
      </c>
      <c r="J16" s="50">
        <f t="shared" si="7"/>
        <v>0</v>
      </c>
      <c r="K16" s="51">
        <f t="shared" si="4"/>
        <v>295.81099999999969</v>
      </c>
      <c r="L16" s="52">
        <f t="shared" si="9"/>
        <v>0</v>
      </c>
      <c r="N16" s="118">
        <v>100</v>
      </c>
      <c r="O16" s="119">
        <v>145</v>
      </c>
      <c r="P16" s="120">
        <f t="shared" si="10"/>
        <v>14500</v>
      </c>
      <c r="Q16" s="115">
        <v>100</v>
      </c>
      <c r="R16" s="116">
        <v>12</v>
      </c>
      <c r="S16" s="117">
        <f t="shared" si="11"/>
        <v>1200</v>
      </c>
      <c r="T16" s="109">
        <v>100</v>
      </c>
      <c r="U16" s="110">
        <v>0</v>
      </c>
      <c r="V16" s="111">
        <f t="shared" si="12"/>
        <v>0</v>
      </c>
    </row>
    <row r="17" spans="2:22" ht="24.95" customHeight="1" x14ac:dyDescent="0.25">
      <c r="B17" s="91"/>
      <c r="C17" s="91"/>
      <c r="D17" s="89" t="s">
        <v>64</v>
      </c>
      <c r="E17" s="47">
        <f>SUM(AMIR!F17,WASEEM!F17,ADNAN!F17,MOBASHIR!F17,BABAR!F17)</f>
        <v>0</v>
      </c>
      <c r="F17" s="47">
        <f>SUM(AMIR!E17+WASEEM!E17+ADNAN!E17+MOBASHIR!E17+BABAR!E17)</f>
        <v>0</v>
      </c>
      <c r="G17" s="47">
        <f t="shared" si="8"/>
        <v>0</v>
      </c>
      <c r="H17" s="48">
        <v>7933.6537499999995</v>
      </c>
      <c r="I17" s="49" t="s">
        <v>14</v>
      </c>
      <c r="J17" s="50">
        <f t="shared" si="7"/>
        <v>0</v>
      </c>
      <c r="K17" s="51">
        <f t="shared" si="4"/>
        <v>357.34625000000051</v>
      </c>
      <c r="L17" s="52">
        <f t="shared" si="9"/>
        <v>0</v>
      </c>
      <c r="N17" s="118">
        <v>50</v>
      </c>
      <c r="O17" s="119">
        <v>52</v>
      </c>
      <c r="P17" s="120">
        <f t="shared" si="10"/>
        <v>2600</v>
      </c>
      <c r="Q17" s="115">
        <v>50</v>
      </c>
      <c r="R17" s="116"/>
      <c r="S17" s="117">
        <f t="shared" si="11"/>
        <v>0</v>
      </c>
      <c r="T17" s="109">
        <v>50</v>
      </c>
      <c r="U17" s="110">
        <v>0</v>
      </c>
      <c r="V17" s="111">
        <f t="shared" si="12"/>
        <v>0</v>
      </c>
    </row>
    <row r="18" spans="2:22" ht="24.95" customHeight="1" x14ac:dyDescent="0.25">
      <c r="B18" s="91"/>
      <c r="C18" s="91"/>
      <c r="D18" s="90" t="s">
        <v>65</v>
      </c>
      <c r="E18" s="47">
        <f>SUM(AMIR!F18,WASEEM!F18,ADNAN!F18,MOBASHIR!F18,BABAR!F18)</f>
        <v>0</v>
      </c>
      <c r="F18" s="47">
        <f>SUM(AMIR!E18+WASEEM!E18+ADNAN!E18+MOBASHIR!E18+BABAR!E18)</f>
        <v>0</v>
      </c>
      <c r="G18" s="47">
        <f t="shared" si="8"/>
        <v>0</v>
      </c>
      <c r="H18" s="48">
        <v>6561.1890000000003</v>
      </c>
      <c r="I18" s="49" t="s">
        <v>13</v>
      </c>
      <c r="J18" s="50">
        <f t="shared" si="7"/>
        <v>0</v>
      </c>
      <c r="K18" s="51">
        <f t="shared" si="4"/>
        <v>295.81099999999969</v>
      </c>
      <c r="L18" s="52">
        <f t="shared" si="9"/>
        <v>0</v>
      </c>
      <c r="N18" s="118">
        <v>20</v>
      </c>
      <c r="O18" s="119">
        <v>8</v>
      </c>
      <c r="P18" s="120">
        <f t="shared" si="10"/>
        <v>160</v>
      </c>
      <c r="Q18" s="115">
        <v>20</v>
      </c>
      <c r="R18" s="116"/>
      <c r="S18" s="117">
        <f t="shared" si="11"/>
        <v>0</v>
      </c>
      <c r="T18" s="109">
        <v>20</v>
      </c>
      <c r="U18" s="110">
        <v>0</v>
      </c>
      <c r="V18" s="111">
        <f t="shared" si="12"/>
        <v>0</v>
      </c>
    </row>
    <row r="19" spans="2:22" ht="24.95" customHeight="1" x14ac:dyDescent="0.25">
      <c r="B19" s="91"/>
      <c r="C19" s="91"/>
      <c r="D19" s="89" t="s">
        <v>66</v>
      </c>
      <c r="E19" s="47">
        <f>SUM(AMIR!F19,WASEEM!F19,ADNAN!F19,MOBASHIR!F19,BABAR!F19)</f>
        <v>0</v>
      </c>
      <c r="F19" s="47">
        <f>SUM(AMIR!E19+WASEEM!E19+ADNAN!E19+MOBASHIR!E19+BABAR!E19)</f>
        <v>0</v>
      </c>
      <c r="G19" s="47">
        <f t="shared" si="8"/>
        <v>0</v>
      </c>
      <c r="H19" s="48">
        <v>7933.6537499999995</v>
      </c>
      <c r="I19" s="49" t="s">
        <v>14</v>
      </c>
      <c r="J19" s="50">
        <f t="shared" si="7"/>
        <v>0</v>
      </c>
      <c r="K19" s="51">
        <f t="shared" si="4"/>
        <v>357.34625000000051</v>
      </c>
      <c r="L19" s="52">
        <f t="shared" si="9"/>
        <v>0</v>
      </c>
      <c r="N19" s="118">
        <v>10</v>
      </c>
      <c r="O19" s="119">
        <v>32</v>
      </c>
      <c r="P19" s="120">
        <f t="shared" si="10"/>
        <v>320</v>
      </c>
      <c r="Q19" s="115">
        <v>10</v>
      </c>
      <c r="R19" s="116"/>
      <c r="S19" s="117">
        <f t="shared" si="11"/>
        <v>0</v>
      </c>
      <c r="T19" s="109">
        <v>10</v>
      </c>
      <c r="U19" s="110">
        <v>0</v>
      </c>
      <c r="V19" s="111">
        <f t="shared" si="12"/>
        <v>0</v>
      </c>
    </row>
    <row r="20" spans="2:22" ht="24.95" customHeight="1" x14ac:dyDescent="0.25">
      <c r="B20" s="73"/>
      <c r="C20" s="74"/>
      <c r="D20" s="79"/>
      <c r="E20" s="54">
        <f>SUM(E3:E19)</f>
        <v>69.839999999999989</v>
      </c>
      <c r="F20" s="54">
        <f>SUM(F3:F19)</f>
        <v>36.200000000000003</v>
      </c>
      <c r="G20" s="54">
        <f>SUM(G3:G19)</f>
        <v>33.64</v>
      </c>
      <c r="H20" s="48"/>
      <c r="I20" s="55"/>
      <c r="J20" s="50"/>
      <c r="K20" s="53"/>
      <c r="L20" s="52"/>
      <c r="N20" s="118" t="s">
        <v>18</v>
      </c>
      <c r="O20" s="119">
        <f>MOBASHIR!F29</f>
        <v>0</v>
      </c>
      <c r="P20" s="120"/>
      <c r="Q20" s="115" t="s">
        <v>18</v>
      </c>
      <c r="R20" s="116">
        <f>BABAR!F29</f>
        <v>0</v>
      </c>
      <c r="S20" s="117"/>
      <c r="T20" s="109" t="s">
        <v>18</v>
      </c>
      <c r="U20" s="110"/>
      <c r="V20" s="111"/>
    </row>
    <row r="21" spans="2:22" ht="24.95" customHeight="1" x14ac:dyDescent="0.35">
      <c r="B21" s="75"/>
      <c r="C21" s="74"/>
      <c r="D21" s="80"/>
      <c r="E21" s="56"/>
      <c r="F21" s="57"/>
      <c r="G21" s="58"/>
      <c r="H21" s="57"/>
      <c r="I21" s="59" t="s">
        <v>42</v>
      </c>
      <c r="J21" s="60">
        <f>SUM(J3:J20)</f>
        <v>367517.00000000006</v>
      </c>
      <c r="K21" s="63"/>
      <c r="L21" s="17">
        <f>SUM(L3:L20)</f>
        <v>2466.832700000019</v>
      </c>
      <c r="N21" s="181" t="s">
        <v>16</v>
      </c>
      <c r="O21" s="209">
        <f>SUM(P13:P20)</f>
        <v>144080</v>
      </c>
      <c r="P21" s="209"/>
      <c r="Q21" s="180" t="s">
        <v>16</v>
      </c>
      <c r="R21" s="211">
        <f>SUM(S13:S20)</f>
        <v>23700</v>
      </c>
      <c r="S21" s="211"/>
      <c r="T21" s="207" t="s">
        <v>16</v>
      </c>
      <c r="U21" s="186">
        <f>SUM(V13:V20)</f>
        <v>0</v>
      </c>
      <c r="V21" s="187"/>
    </row>
    <row r="22" spans="2:22" ht="24.95" customHeight="1" thickBot="1" x14ac:dyDescent="0.3">
      <c r="B22" s="76"/>
      <c r="C22" s="77"/>
      <c r="D22" s="78"/>
      <c r="E22" s="61"/>
      <c r="F22" s="62"/>
      <c r="G22" s="58"/>
      <c r="H22" s="62"/>
      <c r="I22" s="15" t="s">
        <v>43</v>
      </c>
      <c r="J22" s="99">
        <f>SUM(AMIR!B21,WASEEM!B21,ADNAN!B21,MOBASHIR!B21,BABAR!B21)</f>
        <v>1867</v>
      </c>
      <c r="K22" s="63"/>
      <c r="L22" s="63"/>
      <c r="N22" s="181"/>
      <c r="O22" s="210"/>
      <c r="P22" s="210"/>
      <c r="Q22" s="180"/>
      <c r="R22" s="212"/>
      <c r="S22" s="212"/>
      <c r="T22" s="207"/>
      <c r="U22" s="188"/>
      <c r="V22" s="189"/>
    </row>
    <row r="23" spans="2:22" ht="24.95" customHeight="1" x14ac:dyDescent="0.3">
      <c r="B23" s="76"/>
      <c r="C23" s="77"/>
      <c r="D23" s="78"/>
      <c r="E23" s="222" t="s">
        <v>26</v>
      </c>
      <c r="F23" s="223"/>
      <c r="G23" s="224"/>
      <c r="H23" s="64"/>
      <c r="I23" s="10" t="s">
        <v>27</v>
      </c>
      <c r="J23" s="100">
        <f>SUM(AMIR!B22,WASEEM!B22,ADNAN!B22,MOBASHIR!B22,BABAR!B22)</f>
        <v>15480</v>
      </c>
      <c r="K23" s="97">
        <f>SUM(AMIR!B29+WASEEM!B29+ADNAN!B29+MOBASHIR!B29+BABAR!B29)</f>
        <v>280</v>
      </c>
      <c r="L23" s="38" t="s">
        <v>77</v>
      </c>
    </row>
    <row r="24" spans="2:22" ht="24.95" customHeight="1" x14ac:dyDescent="0.3">
      <c r="B24" s="76"/>
      <c r="C24" s="77"/>
      <c r="D24" s="78"/>
      <c r="E24" s="72" t="s">
        <v>44</v>
      </c>
      <c r="F24" s="72" t="s">
        <v>46</v>
      </c>
      <c r="G24" s="72" t="s">
        <v>45</v>
      </c>
      <c r="H24" s="64"/>
      <c r="I24" s="65" t="s">
        <v>73</v>
      </c>
      <c r="J24" s="100">
        <f>SUM(AMIR!B23,WASEEM!B23,ADNAN!B23,MOBASHIR!B23,BABAR!B23)</f>
        <v>4600</v>
      </c>
      <c r="K24" s="97">
        <f>SUM(AMIR!B30+WASEEM!B30+ADNAN!B30+MOBASHIR!B30+BABAR!B30)</f>
        <v>0</v>
      </c>
      <c r="L24" s="101" t="s">
        <v>78</v>
      </c>
    </row>
    <row r="25" spans="2:22" ht="24.95" customHeight="1" x14ac:dyDescent="0.35">
      <c r="B25" s="76"/>
      <c r="C25" s="77"/>
      <c r="D25" s="78"/>
      <c r="E25" s="122">
        <v>5000</v>
      </c>
      <c r="F25" s="121">
        <f t="shared" ref="F25:F32" si="13">O2+R2+U2+O13+R13+U13</f>
        <v>19</v>
      </c>
      <c r="G25" s="121">
        <f>E25*F25</f>
        <v>95000</v>
      </c>
      <c r="H25" s="64"/>
      <c r="I25" s="65" t="s">
        <v>23</v>
      </c>
      <c r="J25" s="100">
        <f>SUM(AMIR!B24,WASEEM!B24,ADNAN!B24,MOBASHIR!B24,BABAR!B24)</f>
        <v>140</v>
      </c>
      <c r="K25" s="63"/>
      <c r="L25" s="102"/>
    </row>
    <row r="26" spans="2:22" ht="24.95" customHeight="1" x14ac:dyDescent="0.35">
      <c r="B26" s="76"/>
      <c r="C26" s="77"/>
      <c r="D26" s="78"/>
      <c r="E26" s="122">
        <v>1000</v>
      </c>
      <c r="F26" s="121">
        <f t="shared" si="13"/>
        <v>159</v>
      </c>
      <c r="G26" s="121">
        <f t="shared" ref="G26:G30" si="14">E26*F26</f>
        <v>159000</v>
      </c>
      <c r="H26" s="64"/>
      <c r="I26" s="65" t="s">
        <v>3</v>
      </c>
      <c r="J26" s="100">
        <f>SUM(AMIR!B25,WASEEM!B25,ADNAN!B25,MOBASHIR!B25,BABAR!B25)</f>
        <v>0</v>
      </c>
      <c r="K26" s="63"/>
      <c r="L26" s="63"/>
    </row>
    <row r="27" spans="2:22" ht="24.95" customHeight="1" x14ac:dyDescent="0.35">
      <c r="B27" s="76"/>
      <c r="C27" s="77"/>
      <c r="D27" s="78"/>
      <c r="E27" s="122">
        <v>500</v>
      </c>
      <c r="F27" s="121">
        <f t="shared" si="13"/>
        <v>78</v>
      </c>
      <c r="G27" s="121">
        <f t="shared" si="14"/>
        <v>39000</v>
      </c>
      <c r="H27" s="64"/>
      <c r="I27" s="65" t="s">
        <v>29</v>
      </c>
      <c r="J27" s="100">
        <f>SUM(AMIR!B26,WASEEM!B26,ADNAN!B26,MOBASHIR!B26,BABAR!B26)</f>
        <v>0</v>
      </c>
      <c r="K27" s="63"/>
      <c r="L27" s="63"/>
    </row>
    <row r="28" spans="2:22" ht="24.95" customHeight="1" x14ac:dyDescent="0.35">
      <c r="B28" s="76"/>
      <c r="C28" s="77"/>
      <c r="D28" s="78"/>
      <c r="E28" s="122">
        <v>100</v>
      </c>
      <c r="F28" s="121">
        <f t="shared" si="13"/>
        <v>349</v>
      </c>
      <c r="G28" s="121">
        <f t="shared" si="14"/>
        <v>34900</v>
      </c>
      <c r="H28" s="64"/>
      <c r="I28" s="65" t="s">
        <v>72</v>
      </c>
      <c r="J28" s="100">
        <f>SUM(AMIR!B27,WASEEM!B27,ADNAN!B27,MOBASHIR!B27,BABAR!B27)</f>
        <v>0</v>
      </c>
      <c r="K28" s="68"/>
      <c r="L28" s="68"/>
    </row>
    <row r="29" spans="2:22" ht="24.95" customHeight="1" x14ac:dyDescent="0.35">
      <c r="B29" s="76"/>
      <c r="C29" s="77"/>
      <c r="D29" s="78"/>
      <c r="E29" s="122">
        <v>50</v>
      </c>
      <c r="F29" s="121">
        <f t="shared" si="13"/>
        <v>110</v>
      </c>
      <c r="G29" s="121">
        <f t="shared" si="14"/>
        <v>5500</v>
      </c>
      <c r="H29" s="64"/>
      <c r="I29" s="67"/>
      <c r="J29" s="97"/>
      <c r="K29" s="68"/>
      <c r="L29" s="68"/>
    </row>
    <row r="30" spans="2:22" ht="24.95" customHeight="1" x14ac:dyDescent="0.35">
      <c r="B30" s="76"/>
      <c r="C30" s="77"/>
      <c r="D30" s="78"/>
      <c r="E30" s="122">
        <v>20</v>
      </c>
      <c r="F30" s="121">
        <f t="shared" si="13"/>
        <v>8</v>
      </c>
      <c r="G30" s="121">
        <f t="shared" si="14"/>
        <v>160</v>
      </c>
      <c r="H30" s="64"/>
      <c r="I30" s="225" t="s">
        <v>62</v>
      </c>
      <c r="J30" s="98"/>
      <c r="K30" s="68"/>
      <c r="L30" s="68"/>
    </row>
    <row r="31" spans="2:22" ht="24.95" customHeight="1" x14ac:dyDescent="0.35">
      <c r="B31" s="78"/>
      <c r="C31" s="77"/>
      <c r="D31" s="78"/>
      <c r="E31" s="122">
        <v>10</v>
      </c>
      <c r="F31" s="121">
        <f t="shared" si="13"/>
        <v>32</v>
      </c>
      <c r="G31" s="121">
        <f>E31*F31</f>
        <v>320</v>
      </c>
      <c r="H31" s="64"/>
      <c r="I31" s="226"/>
      <c r="J31" s="92">
        <f>SUM(AMIR!G31+WASEEM!G31+MOBASHIR!G31+ADNAN!G31+BABAR!G31)</f>
        <v>-479.99999999999272</v>
      </c>
      <c r="K31" s="68"/>
      <c r="L31" s="68"/>
    </row>
    <row r="32" spans="2:22" ht="24.95" customHeight="1" x14ac:dyDescent="0.35">
      <c r="B32" s="78"/>
      <c r="C32" s="77"/>
      <c r="D32" s="78"/>
      <c r="E32" s="122" t="s">
        <v>18</v>
      </c>
      <c r="F32" s="121">
        <f t="shared" si="13"/>
        <v>0</v>
      </c>
      <c r="G32" s="121">
        <v>0</v>
      </c>
      <c r="H32" s="64"/>
      <c r="I32" s="184" t="s">
        <v>41</v>
      </c>
      <c r="J32" s="185"/>
      <c r="K32" s="68"/>
      <c r="L32" s="68"/>
    </row>
    <row r="33" spans="2:14" ht="24.95" customHeight="1" x14ac:dyDescent="0.3">
      <c r="B33" s="78"/>
      <c r="C33" s="77"/>
      <c r="D33" s="78"/>
      <c r="E33" s="70" t="s">
        <v>25</v>
      </c>
      <c r="F33" s="71"/>
      <c r="G33" s="71">
        <f>SUM(G25:G32)</f>
        <v>333880</v>
      </c>
      <c r="H33" s="61"/>
      <c r="I33" s="14" t="s">
        <v>40</v>
      </c>
      <c r="J33" s="11">
        <f>J23+G33</f>
        <v>349360</v>
      </c>
      <c r="K33" s="68"/>
      <c r="L33" s="68"/>
    </row>
    <row r="34" spans="2:14" ht="24.95" customHeight="1" x14ac:dyDescent="0.25">
      <c r="F34"/>
      <c r="G34"/>
      <c r="H34"/>
    </row>
    <row r="35" spans="2:14" ht="25.5" customHeight="1" x14ac:dyDescent="0.25">
      <c r="E35" s="138" t="s">
        <v>44</v>
      </c>
      <c r="F35" s="138" t="s">
        <v>46</v>
      </c>
      <c r="G35" s="138" t="s">
        <v>95</v>
      </c>
      <c r="H35" s="144"/>
      <c r="I35" s="138" t="s">
        <v>44</v>
      </c>
      <c r="J35" s="138" t="s">
        <v>46</v>
      </c>
      <c r="K35" s="138" t="s">
        <v>95</v>
      </c>
    </row>
    <row r="36" spans="2:14" ht="24.95" customHeight="1" x14ac:dyDescent="0.35">
      <c r="C36" s="136">
        <f>60000+52000</f>
        <v>112000</v>
      </c>
      <c r="E36" s="122">
        <v>5000</v>
      </c>
      <c r="F36" s="121">
        <v>24</v>
      </c>
      <c r="G36" s="137">
        <f>E36*F36</f>
        <v>120000</v>
      </c>
      <c r="H36" s="145">
        <f t="shared" ref="H36:H43" si="15">F36+J36+F25</f>
        <v>44</v>
      </c>
      <c r="I36" s="122">
        <v>5000</v>
      </c>
      <c r="J36" s="121">
        <v>1</v>
      </c>
      <c r="K36" s="137">
        <f>I36*J36</f>
        <v>5000</v>
      </c>
    </row>
    <row r="37" spans="2:14" ht="24.95" customHeight="1" x14ac:dyDescent="0.35">
      <c r="C37" s="136">
        <v>204500</v>
      </c>
      <c r="E37" s="122">
        <v>1000</v>
      </c>
      <c r="F37" s="121">
        <v>155</v>
      </c>
      <c r="G37" s="137">
        <f t="shared" ref="G37:G42" si="16">E37*F37</f>
        <v>155000</v>
      </c>
      <c r="H37" s="145">
        <f t="shared" si="15"/>
        <v>314</v>
      </c>
      <c r="I37" s="122">
        <v>1000</v>
      </c>
      <c r="J37" s="121"/>
      <c r="K37" s="137">
        <f t="shared" ref="K37:K42" si="17">I37*J37</f>
        <v>0</v>
      </c>
    </row>
    <row r="38" spans="2:14" ht="24.95" customHeight="1" x14ac:dyDescent="0.35">
      <c r="C38" s="136">
        <v>12500</v>
      </c>
      <c r="E38" s="122">
        <v>500</v>
      </c>
      <c r="F38" s="121">
        <v>119</v>
      </c>
      <c r="G38" s="137">
        <f t="shared" si="16"/>
        <v>59500</v>
      </c>
      <c r="H38" s="145">
        <f t="shared" si="15"/>
        <v>219</v>
      </c>
      <c r="I38" s="122">
        <v>500</v>
      </c>
      <c r="J38" s="121">
        <v>22</v>
      </c>
      <c r="K38" s="137">
        <f t="shared" si="17"/>
        <v>11000</v>
      </c>
      <c r="L38">
        <f>56+54</f>
        <v>110</v>
      </c>
    </row>
    <row r="39" spans="2:14" ht="24.95" customHeight="1" x14ac:dyDescent="0.35">
      <c r="E39" s="122">
        <v>100</v>
      </c>
      <c r="F39" s="121">
        <v>44</v>
      </c>
      <c r="G39" s="137">
        <f t="shared" si="16"/>
        <v>4400</v>
      </c>
      <c r="H39" s="145">
        <f t="shared" si="15"/>
        <v>393</v>
      </c>
      <c r="I39" s="122">
        <v>100</v>
      </c>
      <c r="J39" s="121"/>
      <c r="K39" s="137">
        <f t="shared" si="17"/>
        <v>0</v>
      </c>
    </row>
    <row r="40" spans="2:14" ht="24.95" customHeight="1" x14ac:dyDescent="0.35">
      <c r="E40" s="122">
        <v>50</v>
      </c>
      <c r="F40" s="121">
        <v>94</v>
      </c>
      <c r="G40" s="137">
        <f t="shared" si="16"/>
        <v>4700</v>
      </c>
      <c r="H40" s="145">
        <f t="shared" si="15"/>
        <v>204</v>
      </c>
      <c r="I40" s="122">
        <v>50</v>
      </c>
      <c r="J40" s="121"/>
      <c r="K40" s="137">
        <f t="shared" si="17"/>
        <v>0</v>
      </c>
    </row>
    <row r="41" spans="2:14" ht="24.95" customHeight="1" x14ac:dyDescent="0.35">
      <c r="C41" s="12">
        <f>72899+693500</f>
        <v>766399</v>
      </c>
      <c r="E41" s="122">
        <v>20</v>
      </c>
      <c r="F41" s="121">
        <v>0</v>
      </c>
      <c r="G41" s="137">
        <f t="shared" si="16"/>
        <v>0</v>
      </c>
      <c r="H41" s="145">
        <f t="shared" si="15"/>
        <v>8</v>
      </c>
      <c r="I41" s="122">
        <v>20</v>
      </c>
      <c r="J41" s="121"/>
      <c r="K41" s="137">
        <f t="shared" si="17"/>
        <v>0</v>
      </c>
    </row>
    <row r="42" spans="2:14" ht="24.95" customHeight="1" x14ac:dyDescent="0.35">
      <c r="C42" s="12">
        <f>72899+693500</f>
        <v>766399</v>
      </c>
      <c r="E42" s="122">
        <v>10</v>
      </c>
      <c r="F42" s="121">
        <v>92</v>
      </c>
      <c r="G42" s="137">
        <f t="shared" si="16"/>
        <v>920</v>
      </c>
      <c r="H42" s="145">
        <f t="shared" si="15"/>
        <v>124</v>
      </c>
      <c r="I42" s="122">
        <v>10</v>
      </c>
      <c r="J42" s="121"/>
      <c r="K42" s="137">
        <f t="shared" si="17"/>
        <v>0</v>
      </c>
      <c r="N42">
        <f>6250-300-100</f>
        <v>5850</v>
      </c>
    </row>
    <row r="43" spans="2:14" ht="24.95" customHeight="1" x14ac:dyDescent="0.35">
      <c r="E43" s="122" t="s">
        <v>18</v>
      </c>
      <c r="F43" s="121">
        <v>0</v>
      </c>
      <c r="G43" s="66">
        <v>0</v>
      </c>
      <c r="H43" s="145">
        <f t="shared" si="15"/>
        <v>0</v>
      </c>
      <c r="I43" s="122" t="s">
        <v>18</v>
      </c>
      <c r="J43" s="121"/>
      <c r="K43" s="66">
        <v>0</v>
      </c>
    </row>
    <row r="44" spans="2:14" ht="24.95" customHeight="1" x14ac:dyDescent="0.35">
      <c r="E44" s="70" t="s">
        <v>25</v>
      </c>
      <c r="F44" s="71"/>
      <c r="G44" s="71">
        <f>SUM(G36:G43)</f>
        <v>344520</v>
      </c>
      <c r="H44" s="87">
        <f>G44+K44+G33</f>
        <v>694400</v>
      </c>
      <c r="I44" s="70" t="s">
        <v>25</v>
      </c>
      <c r="J44" s="71"/>
      <c r="K44" s="71">
        <f>SUM(K36:K43)</f>
        <v>16000</v>
      </c>
      <c r="L44">
        <f>K44+G44</f>
        <v>360520</v>
      </c>
    </row>
    <row r="45" spans="2:14" ht="24.95" customHeight="1" x14ac:dyDescent="0.25">
      <c r="F45"/>
      <c r="G45"/>
      <c r="H45" s="134"/>
      <c r="K45" s="93"/>
    </row>
    <row r="46" spans="2:14" ht="24.95" customHeight="1" x14ac:dyDescent="0.25">
      <c r="E46" s="213" t="s">
        <v>97</v>
      </c>
      <c r="F46" s="214"/>
      <c r="G46" s="215"/>
      <c r="H46"/>
      <c r="I46" s="177" t="s">
        <v>96</v>
      </c>
      <c r="J46" s="178"/>
      <c r="K46" s="179"/>
      <c r="L46">
        <f>G55+K44+G44+G33+C36+C37+C38</f>
        <v>1047100</v>
      </c>
    </row>
    <row r="47" spans="2:14" ht="24.95" customHeight="1" x14ac:dyDescent="0.35">
      <c r="E47" s="122">
        <v>5000</v>
      </c>
      <c r="F47" s="121">
        <v>2</v>
      </c>
      <c r="G47" s="121">
        <f>E47*F47</f>
        <v>10000</v>
      </c>
      <c r="H47" s="143">
        <f>J47+F47</f>
        <v>2</v>
      </c>
      <c r="I47" s="139">
        <v>5000</v>
      </c>
      <c r="J47" s="140"/>
      <c r="K47" s="140">
        <f>I47*J47</f>
        <v>0</v>
      </c>
    </row>
    <row r="48" spans="2:14" ht="24.95" customHeight="1" x14ac:dyDescent="0.35">
      <c r="E48" s="122">
        <v>1000</v>
      </c>
      <c r="F48" s="121">
        <v>11</v>
      </c>
      <c r="G48" s="121">
        <f>E48*F48</f>
        <v>11000</v>
      </c>
      <c r="H48" s="143">
        <f t="shared" ref="H48:H54" si="18">J48+F48</f>
        <v>11</v>
      </c>
      <c r="I48" s="139">
        <v>1000</v>
      </c>
      <c r="J48" s="140"/>
      <c r="K48" s="140">
        <f t="shared" ref="K48:K53" si="19">I48*J48</f>
        <v>0</v>
      </c>
    </row>
    <row r="49" spans="5:11" ht="24.95" customHeight="1" x14ac:dyDescent="0.35">
      <c r="E49" s="122">
        <v>500</v>
      </c>
      <c r="F49" s="121">
        <v>3</v>
      </c>
      <c r="G49" s="121">
        <f t="shared" ref="G49:G53" si="20">E49*F49</f>
        <v>1500</v>
      </c>
      <c r="H49" s="143">
        <f t="shared" si="18"/>
        <v>3</v>
      </c>
      <c r="I49" s="139">
        <v>500</v>
      </c>
      <c r="J49" s="140"/>
      <c r="K49" s="140">
        <f t="shared" si="19"/>
        <v>0</v>
      </c>
    </row>
    <row r="50" spans="5:11" ht="24.95" customHeight="1" x14ac:dyDescent="0.35">
      <c r="E50" s="122">
        <v>100</v>
      </c>
      <c r="F50" s="121">
        <v>12</v>
      </c>
      <c r="G50" s="121">
        <f t="shared" si="20"/>
        <v>1200</v>
      </c>
      <c r="H50" s="143">
        <f t="shared" si="18"/>
        <v>12</v>
      </c>
      <c r="I50" s="139">
        <v>100</v>
      </c>
      <c r="J50" s="140"/>
      <c r="K50" s="140">
        <f t="shared" si="19"/>
        <v>0</v>
      </c>
    </row>
    <row r="51" spans="5:11" ht="24.95" customHeight="1" x14ac:dyDescent="0.35">
      <c r="E51" s="122">
        <v>50</v>
      </c>
      <c r="F51" s="121"/>
      <c r="G51" s="121">
        <f t="shared" si="20"/>
        <v>0</v>
      </c>
      <c r="H51" s="143">
        <f t="shared" si="18"/>
        <v>0</v>
      </c>
      <c r="I51" s="139">
        <v>50</v>
      </c>
      <c r="J51" s="140"/>
      <c r="K51" s="140">
        <f t="shared" si="19"/>
        <v>0</v>
      </c>
    </row>
    <row r="52" spans="5:11" ht="24.95" customHeight="1" x14ac:dyDescent="0.35">
      <c r="E52" s="122">
        <v>20</v>
      </c>
      <c r="F52" s="121"/>
      <c r="G52" s="121">
        <f t="shared" si="20"/>
        <v>0</v>
      </c>
      <c r="H52" s="143">
        <f t="shared" si="18"/>
        <v>0</v>
      </c>
      <c r="I52" s="139">
        <v>20</v>
      </c>
      <c r="J52" s="140"/>
      <c r="K52" s="140">
        <f t="shared" si="19"/>
        <v>0</v>
      </c>
    </row>
    <row r="53" spans="5:11" ht="24.95" customHeight="1" x14ac:dyDescent="0.35">
      <c r="E53" s="122">
        <v>10</v>
      </c>
      <c r="F53" s="121"/>
      <c r="G53" s="121">
        <f t="shared" si="20"/>
        <v>0</v>
      </c>
      <c r="H53" s="143">
        <f t="shared" si="18"/>
        <v>0</v>
      </c>
      <c r="I53" s="139">
        <v>10</v>
      </c>
      <c r="J53" s="140"/>
      <c r="K53" s="140">
        <f t="shared" si="19"/>
        <v>0</v>
      </c>
    </row>
    <row r="54" spans="5:11" ht="24.95" customHeight="1" x14ac:dyDescent="0.35">
      <c r="E54" s="122" t="s">
        <v>18</v>
      </c>
      <c r="F54" s="121">
        <v>0</v>
      </c>
      <c r="G54" s="121">
        <v>0</v>
      </c>
      <c r="H54" s="143">
        <f t="shared" si="18"/>
        <v>0</v>
      </c>
      <c r="I54" s="139" t="s">
        <v>18</v>
      </c>
      <c r="J54" s="140"/>
      <c r="K54" s="140">
        <v>0</v>
      </c>
    </row>
    <row r="55" spans="5:11" ht="24.95" customHeight="1" x14ac:dyDescent="0.3">
      <c r="E55" s="70" t="s">
        <v>25</v>
      </c>
      <c r="F55" s="71"/>
      <c r="G55" s="71">
        <f>SUM(G47:G54)</f>
        <v>23700</v>
      </c>
      <c r="H55" s="143">
        <f>G55+K55</f>
        <v>23700</v>
      </c>
      <c r="I55" s="141" t="s">
        <v>25</v>
      </c>
      <c r="J55" s="142"/>
      <c r="K55" s="142">
        <f>SUM(K47:K54)</f>
        <v>0</v>
      </c>
    </row>
    <row r="56" spans="5:11" ht="18" customHeight="1" x14ac:dyDescent="0.25">
      <c r="F56"/>
      <c r="G56"/>
      <c r="H56"/>
    </row>
    <row r="57" spans="5:11" ht="18" customHeight="1" x14ac:dyDescent="0.25">
      <c r="F57"/>
      <c r="G57"/>
      <c r="H57"/>
    </row>
    <row r="58" spans="5:11" ht="18" customHeight="1" x14ac:dyDescent="0.25">
      <c r="F58"/>
      <c r="G58"/>
      <c r="H58"/>
    </row>
    <row r="59" spans="5:11" ht="18" customHeight="1" x14ac:dyDescent="0.25">
      <c r="F59"/>
      <c r="G59"/>
      <c r="H59"/>
    </row>
    <row r="60" spans="5:11" ht="18" customHeight="1" x14ac:dyDescent="0.25">
      <c r="F60"/>
      <c r="G60"/>
      <c r="H60"/>
    </row>
    <row r="61" spans="5:11" ht="18" customHeight="1" x14ac:dyDescent="0.25">
      <c r="F61"/>
      <c r="G61"/>
      <c r="H61"/>
    </row>
    <row r="62" spans="5:11" ht="18" customHeight="1" x14ac:dyDescent="0.25">
      <c r="F62"/>
      <c r="G62"/>
      <c r="H62"/>
    </row>
    <row r="63" spans="5:11" ht="18" customHeight="1" x14ac:dyDescent="0.25">
      <c r="F63"/>
      <c r="G63"/>
      <c r="H63"/>
    </row>
    <row r="64" spans="5:11" ht="18" customHeight="1" x14ac:dyDescent="0.25">
      <c r="F64"/>
      <c r="G64"/>
      <c r="H64"/>
    </row>
    <row r="65" spans="6:8" ht="18" customHeight="1" x14ac:dyDescent="0.25">
      <c r="F65"/>
      <c r="G65"/>
      <c r="H65"/>
    </row>
    <row r="66" spans="6:8" ht="18" customHeight="1" x14ac:dyDescent="0.25">
      <c r="F66"/>
      <c r="G66"/>
      <c r="H66"/>
    </row>
    <row r="67" spans="6:8" ht="18" customHeight="1" x14ac:dyDescent="0.25">
      <c r="F67"/>
      <c r="G67"/>
      <c r="H67"/>
    </row>
    <row r="68" spans="6:8" ht="18" customHeight="1" x14ac:dyDescent="0.25">
      <c r="F68"/>
      <c r="G68"/>
      <c r="H68"/>
    </row>
    <row r="69" spans="6:8" ht="18" customHeight="1" x14ac:dyDescent="0.25">
      <c r="F69"/>
      <c r="G69"/>
      <c r="H69"/>
    </row>
    <row r="70" spans="6:8" ht="18" customHeight="1" x14ac:dyDescent="0.25">
      <c r="F70"/>
      <c r="G70"/>
      <c r="H70"/>
    </row>
    <row r="71" spans="6:8" ht="18" customHeight="1" x14ac:dyDescent="0.25">
      <c r="F71"/>
      <c r="G71"/>
      <c r="H71"/>
    </row>
    <row r="72" spans="6:8" ht="18" customHeight="1" x14ac:dyDescent="0.25">
      <c r="F72"/>
      <c r="G72"/>
      <c r="H72"/>
    </row>
    <row r="73" spans="6:8" ht="18" customHeight="1" x14ac:dyDescent="0.25">
      <c r="F73"/>
      <c r="G73"/>
      <c r="H73"/>
    </row>
    <row r="74" spans="6:8" ht="18" customHeight="1" x14ac:dyDescent="0.25">
      <c r="F74"/>
      <c r="G74"/>
      <c r="H74"/>
    </row>
    <row r="75" spans="6:8" ht="18" customHeight="1" x14ac:dyDescent="0.25">
      <c r="F75"/>
      <c r="G75"/>
      <c r="H75"/>
    </row>
    <row r="76" spans="6:8" ht="18" customHeight="1" x14ac:dyDescent="0.25">
      <c r="F76"/>
      <c r="G76"/>
      <c r="H76"/>
    </row>
    <row r="77" spans="6:8" ht="18" customHeight="1" x14ac:dyDescent="0.25">
      <c r="F77"/>
      <c r="G77"/>
      <c r="H77"/>
    </row>
    <row r="78" spans="6:8" ht="18" customHeight="1" x14ac:dyDescent="0.25">
      <c r="F78"/>
      <c r="G78"/>
      <c r="H78"/>
    </row>
    <row r="79" spans="6:8" ht="18" customHeight="1" x14ac:dyDescent="0.25">
      <c r="F79"/>
      <c r="G79"/>
      <c r="H79"/>
    </row>
    <row r="80" spans="6:8" ht="18" customHeight="1" x14ac:dyDescent="0.25">
      <c r="F80"/>
      <c r="G80"/>
      <c r="H80"/>
    </row>
    <row r="81" spans="6:7" ht="18" customHeight="1" x14ac:dyDescent="0.25">
      <c r="F81"/>
      <c r="G81"/>
    </row>
    <row r="82" spans="6:7" ht="18" customHeight="1" x14ac:dyDescent="0.25"/>
    <row r="83" spans="6:7" ht="18" customHeight="1" x14ac:dyDescent="0.25"/>
    <row r="84" spans="6:7" ht="18" customHeight="1" x14ac:dyDescent="0.25"/>
    <row r="85" spans="6:7" ht="18" customHeight="1" x14ac:dyDescent="0.25"/>
    <row r="86" spans="6:7" ht="18" customHeight="1" x14ac:dyDescent="0.25"/>
    <row r="87" spans="6:7" ht="18" customHeight="1" x14ac:dyDescent="0.25"/>
    <row r="88" spans="6:7" ht="18" customHeight="1" x14ac:dyDescent="0.25"/>
    <row r="89" spans="6:7" ht="18" customHeight="1" x14ac:dyDescent="0.25"/>
    <row r="90" spans="6:7" ht="18" customHeight="1" x14ac:dyDescent="0.25"/>
    <row r="91" spans="6:7" ht="18" customHeight="1" x14ac:dyDescent="0.25"/>
    <row r="92" spans="6:7" ht="18" customHeight="1" x14ac:dyDescent="0.25"/>
    <row r="93" spans="6:7" ht="18" customHeight="1" x14ac:dyDescent="0.25"/>
    <row r="94" spans="6:7" ht="18" customHeight="1" x14ac:dyDescent="0.25"/>
    <row r="95" spans="6:7" ht="18" customHeight="1" x14ac:dyDescent="0.25"/>
    <row r="96" spans="6:7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  <row r="369" ht="18" customHeight="1" x14ac:dyDescent="0.25"/>
    <row r="370" ht="18" customHeight="1" x14ac:dyDescent="0.25"/>
    <row r="371" ht="18" customHeight="1" x14ac:dyDescent="0.25"/>
    <row r="372" ht="18" customHeight="1" x14ac:dyDescent="0.25"/>
    <row r="373" ht="18" customHeight="1" x14ac:dyDescent="0.25"/>
    <row r="374" ht="18" customHeight="1" x14ac:dyDescent="0.25"/>
    <row r="375" ht="18" customHeight="1" x14ac:dyDescent="0.25"/>
    <row r="376" ht="18" customHeight="1" x14ac:dyDescent="0.25"/>
    <row r="377" ht="18" customHeight="1" x14ac:dyDescent="0.25"/>
    <row r="378" ht="18" customHeight="1" x14ac:dyDescent="0.25"/>
    <row r="379" ht="18" customHeight="1" x14ac:dyDescent="0.25"/>
    <row r="380" ht="18" customHeight="1" x14ac:dyDescent="0.25"/>
    <row r="381" ht="18" customHeight="1" x14ac:dyDescent="0.25"/>
    <row r="382" ht="18" customHeight="1" x14ac:dyDescent="0.25"/>
    <row r="383" ht="18" customHeight="1" x14ac:dyDescent="0.25"/>
    <row r="384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  <row r="456" ht="18" customHeight="1" x14ac:dyDescent="0.25"/>
    <row r="457" ht="18" customHeight="1" x14ac:dyDescent="0.25"/>
    <row r="458" ht="18" customHeight="1" x14ac:dyDescent="0.25"/>
    <row r="459" ht="18" customHeight="1" x14ac:dyDescent="0.25"/>
    <row r="460" ht="18" customHeight="1" x14ac:dyDescent="0.25"/>
    <row r="461" ht="18" customHeight="1" x14ac:dyDescent="0.25"/>
    <row r="462" ht="18" customHeight="1" x14ac:dyDescent="0.25"/>
    <row r="463" ht="18" customHeight="1" x14ac:dyDescent="0.25"/>
    <row r="464" ht="18" customHeight="1" x14ac:dyDescent="0.25"/>
    <row r="465" ht="18" customHeight="1" x14ac:dyDescent="0.25"/>
    <row r="466" ht="18" customHeight="1" x14ac:dyDescent="0.25"/>
    <row r="467" ht="18" customHeight="1" x14ac:dyDescent="0.25"/>
    <row r="468" ht="18" customHeight="1" x14ac:dyDescent="0.25"/>
    <row r="469" ht="18" customHeight="1" x14ac:dyDescent="0.25"/>
    <row r="470" ht="18" customHeight="1" x14ac:dyDescent="0.25"/>
    <row r="471" ht="18" customHeight="1" x14ac:dyDescent="0.25"/>
    <row r="472" ht="18" customHeight="1" x14ac:dyDescent="0.25"/>
    <row r="473" ht="18" customHeight="1" x14ac:dyDescent="0.25"/>
    <row r="474" ht="18" customHeight="1" x14ac:dyDescent="0.25"/>
    <row r="475" ht="18" customHeight="1" x14ac:dyDescent="0.25"/>
    <row r="476" ht="18" customHeight="1" x14ac:dyDescent="0.25"/>
    <row r="477" ht="18" customHeight="1" x14ac:dyDescent="0.25"/>
    <row r="478" ht="18" customHeight="1" x14ac:dyDescent="0.25"/>
    <row r="479" ht="18" customHeight="1" x14ac:dyDescent="0.25"/>
    <row r="480" ht="18" customHeight="1" x14ac:dyDescent="0.25"/>
    <row r="481" ht="18" customHeight="1" x14ac:dyDescent="0.25"/>
    <row r="482" ht="18" customHeight="1" x14ac:dyDescent="0.25"/>
    <row r="483" ht="18" customHeight="1" x14ac:dyDescent="0.25"/>
    <row r="484" ht="18" customHeight="1" x14ac:dyDescent="0.25"/>
    <row r="485" ht="18" customHeight="1" x14ac:dyDescent="0.25"/>
    <row r="486" ht="18" customHeight="1" x14ac:dyDescent="0.25"/>
    <row r="487" ht="18" customHeight="1" x14ac:dyDescent="0.25"/>
    <row r="488" ht="18" customHeight="1" x14ac:dyDescent="0.25"/>
    <row r="489" ht="18" customHeight="1" x14ac:dyDescent="0.25"/>
    <row r="490" ht="18" customHeight="1" x14ac:dyDescent="0.25"/>
    <row r="491" ht="18" customHeight="1" x14ac:dyDescent="0.25"/>
    <row r="492" ht="18" customHeight="1" x14ac:dyDescent="0.25"/>
    <row r="493" ht="18" customHeight="1" x14ac:dyDescent="0.25"/>
    <row r="494" ht="18" customHeight="1" x14ac:dyDescent="0.25"/>
    <row r="495" ht="18" customHeight="1" x14ac:dyDescent="0.25"/>
    <row r="496" ht="18" customHeight="1" x14ac:dyDescent="0.25"/>
    <row r="497" ht="18" customHeight="1" x14ac:dyDescent="0.25"/>
    <row r="498" ht="18" customHeight="1" x14ac:dyDescent="0.25"/>
    <row r="499" ht="18" customHeight="1" x14ac:dyDescent="0.25"/>
    <row r="500" ht="18" customHeight="1" x14ac:dyDescent="0.25"/>
    <row r="501" ht="18" customHeight="1" x14ac:dyDescent="0.25"/>
    <row r="502" ht="18" customHeight="1" x14ac:dyDescent="0.25"/>
    <row r="503" ht="18" customHeight="1" x14ac:dyDescent="0.25"/>
    <row r="504" ht="18" customHeight="1" x14ac:dyDescent="0.25"/>
    <row r="505" ht="18" customHeight="1" x14ac:dyDescent="0.25"/>
    <row r="506" ht="18" customHeight="1" x14ac:dyDescent="0.25"/>
    <row r="507" ht="18" customHeight="1" x14ac:dyDescent="0.25"/>
    <row r="508" ht="18" customHeight="1" x14ac:dyDescent="0.25"/>
    <row r="509" ht="18" customHeight="1" x14ac:dyDescent="0.25"/>
    <row r="510" ht="18" customHeight="1" x14ac:dyDescent="0.25"/>
    <row r="511" ht="18" customHeight="1" x14ac:dyDescent="0.25"/>
    <row r="512" ht="18" customHeight="1" x14ac:dyDescent="0.25"/>
    <row r="513" ht="18" customHeight="1" x14ac:dyDescent="0.25"/>
    <row r="514" ht="18" customHeight="1" x14ac:dyDescent="0.25"/>
    <row r="515" ht="18" customHeight="1" x14ac:dyDescent="0.25"/>
    <row r="516" ht="18" customHeight="1" x14ac:dyDescent="0.25"/>
    <row r="517" ht="18" customHeight="1" x14ac:dyDescent="0.25"/>
    <row r="518" ht="18" customHeight="1" x14ac:dyDescent="0.25"/>
    <row r="519" ht="18" customHeight="1" x14ac:dyDescent="0.25"/>
    <row r="520" ht="18" customHeight="1" x14ac:dyDescent="0.25"/>
    <row r="521" ht="18" customHeight="1" x14ac:dyDescent="0.25"/>
    <row r="522" ht="18" customHeight="1" x14ac:dyDescent="0.25"/>
    <row r="523" ht="18" customHeight="1" x14ac:dyDescent="0.25"/>
    <row r="524" ht="18" customHeight="1" x14ac:dyDescent="0.25"/>
    <row r="525" ht="18" customHeight="1" x14ac:dyDescent="0.25"/>
    <row r="526" ht="18" customHeight="1" x14ac:dyDescent="0.25"/>
    <row r="527" ht="18" customHeight="1" x14ac:dyDescent="0.25"/>
    <row r="528" ht="18" customHeight="1" x14ac:dyDescent="0.25"/>
    <row r="529" ht="18" customHeight="1" x14ac:dyDescent="0.25"/>
    <row r="530" ht="18" customHeight="1" x14ac:dyDescent="0.25"/>
    <row r="531" ht="18" customHeight="1" x14ac:dyDescent="0.25"/>
    <row r="532" ht="18" customHeight="1" x14ac:dyDescent="0.25"/>
    <row r="533" ht="18" customHeight="1" x14ac:dyDescent="0.25"/>
    <row r="534" ht="18" customHeight="1" x14ac:dyDescent="0.25"/>
    <row r="535" ht="18" customHeight="1" x14ac:dyDescent="0.25"/>
    <row r="536" ht="18" customHeight="1" x14ac:dyDescent="0.25"/>
    <row r="537" ht="18" customHeight="1" x14ac:dyDescent="0.25"/>
    <row r="538" ht="18" customHeight="1" x14ac:dyDescent="0.25"/>
    <row r="539" ht="18" customHeight="1" x14ac:dyDescent="0.25"/>
    <row r="540" ht="18" customHeight="1" x14ac:dyDescent="0.25"/>
    <row r="541" ht="18" customHeight="1" x14ac:dyDescent="0.25"/>
    <row r="542" ht="18" customHeight="1" x14ac:dyDescent="0.25"/>
    <row r="543" ht="18" customHeight="1" x14ac:dyDescent="0.25"/>
    <row r="544" ht="18" customHeight="1" x14ac:dyDescent="0.25"/>
    <row r="545" ht="18" customHeight="1" x14ac:dyDescent="0.25"/>
    <row r="546" ht="18" customHeight="1" x14ac:dyDescent="0.25"/>
    <row r="547" ht="18" customHeight="1" x14ac:dyDescent="0.25"/>
    <row r="548" ht="18" customHeight="1" x14ac:dyDescent="0.25"/>
    <row r="549" ht="18" customHeight="1" x14ac:dyDescent="0.25"/>
    <row r="550" ht="18" customHeight="1" x14ac:dyDescent="0.25"/>
    <row r="551" ht="18" customHeight="1" x14ac:dyDescent="0.25"/>
    <row r="552" ht="18" customHeight="1" x14ac:dyDescent="0.25"/>
    <row r="553" ht="18" customHeight="1" x14ac:dyDescent="0.25"/>
    <row r="554" ht="18" customHeight="1" x14ac:dyDescent="0.25"/>
    <row r="555" ht="18" customHeight="1" x14ac:dyDescent="0.25"/>
    <row r="556" ht="18" customHeight="1" x14ac:dyDescent="0.25"/>
    <row r="557" ht="18" customHeight="1" x14ac:dyDescent="0.25"/>
    <row r="558" ht="18" customHeight="1" x14ac:dyDescent="0.25"/>
    <row r="559" ht="18" customHeight="1" x14ac:dyDescent="0.25"/>
    <row r="560" ht="18" customHeight="1" x14ac:dyDescent="0.25"/>
    <row r="561" ht="18" customHeight="1" x14ac:dyDescent="0.25"/>
    <row r="562" ht="18" customHeight="1" x14ac:dyDescent="0.25"/>
    <row r="563" ht="18" customHeight="1" x14ac:dyDescent="0.25"/>
    <row r="564" ht="18" customHeight="1" x14ac:dyDescent="0.25"/>
    <row r="565" ht="18" customHeight="1" x14ac:dyDescent="0.25"/>
    <row r="566" ht="18" customHeight="1" x14ac:dyDescent="0.25"/>
    <row r="567" ht="18" customHeight="1" x14ac:dyDescent="0.25"/>
    <row r="568" ht="18" customHeight="1" x14ac:dyDescent="0.25"/>
    <row r="569" ht="18" customHeight="1" x14ac:dyDescent="0.25"/>
    <row r="570" ht="18" customHeight="1" x14ac:dyDescent="0.25"/>
    <row r="571" ht="18" customHeight="1" x14ac:dyDescent="0.25"/>
  </sheetData>
  <mergeCells count="25">
    <mergeCell ref="C1:E1"/>
    <mergeCell ref="F1:L1"/>
    <mergeCell ref="E23:G23"/>
    <mergeCell ref="I30:I31"/>
    <mergeCell ref="T21:T22"/>
    <mergeCell ref="T10:T11"/>
    <mergeCell ref="O21:P22"/>
    <mergeCell ref="R21:S22"/>
    <mergeCell ref="E46:G46"/>
    <mergeCell ref="N1:P1"/>
    <mergeCell ref="Q1:S1"/>
    <mergeCell ref="T1:V1"/>
    <mergeCell ref="I46:K46"/>
    <mergeCell ref="Q21:Q22"/>
    <mergeCell ref="N21:N22"/>
    <mergeCell ref="N10:N11"/>
    <mergeCell ref="Q10:Q11"/>
    <mergeCell ref="I32:J32"/>
    <mergeCell ref="U21:V22"/>
    <mergeCell ref="U10:V11"/>
    <mergeCell ref="R10:S11"/>
    <mergeCell ref="O10:P11"/>
    <mergeCell ref="N12:P12"/>
    <mergeCell ref="Q12:S12"/>
    <mergeCell ref="T12:V12"/>
  </mergeCells>
  <conditionalFormatting sqref="E3:G19">
    <cfRule type="cellIs" dxfId="5" priority="1" operator="equal">
      <formula>0</formula>
    </cfRule>
  </conditionalFormatting>
  <conditionalFormatting sqref="G3:G19">
    <cfRule type="cellIs" dxfId="4" priority="6" operator="equal">
      <formula>0</formula>
    </cfRule>
  </conditionalFormatting>
  <conditionalFormatting sqref="J3:J19">
    <cfRule type="cellIs" dxfId="3" priority="2" operator="equal">
      <formula>0</formula>
    </cfRule>
    <cfRule type="cellIs" dxfId="2" priority="3" operator="equal">
      <formula>80990</formula>
    </cfRule>
  </conditionalFormatting>
  <conditionalFormatting sqref="L3:L19">
    <cfRule type="cellIs" dxfId="1" priority="4" operator="equal">
      <formula>0</formula>
    </cfRule>
    <cfRule type="cellIs" dxfId="0" priority="5" operator="equal">
      <formula>0</formula>
    </cfRule>
  </conditionalFormatting>
  <pageMargins left="0.7" right="0.7" top="0.75" bottom="0.75" header="0.3" footer="0.3"/>
  <pageSetup orientation="portrait" r:id="rId1"/>
  <ignoredErrors>
    <ignoredError sqref="I3 I9:I11 I12:I13 I14:I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AMIR</vt:lpstr>
      <vt:lpstr>WASEEM</vt:lpstr>
      <vt:lpstr>ADNAN</vt:lpstr>
      <vt:lpstr>MOBASHIR</vt:lpstr>
      <vt:lpstr>BABAR</vt:lpstr>
      <vt:lpstr>Profit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Hamza</dc:creator>
  <cp:lastModifiedBy>Ghazi Holdings</cp:lastModifiedBy>
  <cp:lastPrinted>2025-03-11T19:17:56Z</cp:lastPrinted>
  <dcterms:created xsi:type="dcterms:W3CDTF">2025-03-11T18:15:46Z</dcterms:created>
  <dcterms:modified xsi:type="dcterms:W3CDTF">2025-06-02T07:40:14Z</dcterms:modified>
</cp:coreProperties>
</file>