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4dd5a15c35446a2/- MAY 2025/"/>
    </mc:Choice>
  </mc:AlternateContent>
  <xr:revisionPtr revIDLastSave="742" documentId="14_{2709E306-A476-4E5A-8B03-46728325370B}" xr6:coauthVersionLast="47" xr6:coauthVersionMax="47" xr10:uidLastSave="{B254C5F7-37B1-4F39-BDC2-5B3E3768585B}"/>
  <bookViews>
    <workbookView xWindow="-120" yWindow="-120" windowWidth="29040" windowHeight="15990" tabRatio="804" firstSheet="14" activeTab="32" xr2:uid="{00000000-000D-0000-FFFF-FFFF00000000}"/>
  </bookViews>
  <sheets>
    <sheet name="Rate List" sheetId="3" r:id="rId1"/>
    <sheet name="0" sheetId="1" r:id="rId2"/>
    <sheet name="1" sheetId="46" r:id="rId3"/>
    <sheet name="2" sheetId="47" r:id="rId4"/>
    <sheet name="3" sheetId="48" r:id="rId5"/>
    <sheet name="4" sheetId="49" r:id="rId6"/>
    <sheet name="5" sheetId="50" r:id="rId7"/>
    <sheet name="6" sheetId="51" r:id="rId8"/>
    <sheet name="7" sheetId="52" r:id="rId9"/>
    <sheet name="8" sheetId="53" r:id="rId10"/>
    <sheet name="9" sheetId="54" r:id="rId11"/>
    <sheet name="10" sheetId="55" r:id="rId12"/>
    <sheet name="11" sheetId="56" r:id="rId13"/>
    <sheet name="12" sheetId="57" r:id="rId14"/>
    <sheet name="13" sheetId="58" r:id="rId15"/>
    <sheet name="14" sheetId="59" r:id="rId16"/>
    <sheet name="15" sheetId="60" r:id="rId17"/>
    <sheet name="16" sheetId="61" r:id="rId18"/>
    <sheet name="17" sheetId="62" r:id="rId19"/>
    <sheet name="18" sheetId="63" r:id="rId20"/>
    <sheet name="19" sheetId="64" r:id="rId21"/>
    <sheet name="20" sheetId="65" r:id="rId22"/>
    <sheet name="21" sheetId="66" r:id="rId23"/>
    <sheet name="22" sheetId="67" r:id="rId24"/>
    <sheet name="23" sheetId="68" r:id="rId25"/>
    <sheet name="24" sheetId="69" r:id="rId26"/>
    <sheet name="25" sheetId="70" r:id="rId27"/>
    <sheet name="26" sheetId="71" r:id="rId28"/>
    <sheet name="27" sheetId="72" r:id="rId29"/>
    <sheet name="28" sheetId="73" r:id="rId30"/>
    <sheet name="29" sheetId="74" r:id="rId31"/>
    <sheet name="30" sheetId="75" r:id="rId32"/>
    <sheet name="31" sheetId="76" r:id="rId33"/>
    <sheet name="Total Sale" sheetId="77" r:id="rId34"/>
    <sheet name="Credit" sheetId="78" r:id="rId35"/>
  </sheets>
  <definedNames>
    <definedName name="_xlnm._FilterDatabase" localSheetId="1" hidden="1">'0'!$A$8:$T$8</definedName>
    <definedName name="_xlnm._FilterDatabase" localSheetId="2" hidden="1">'1'!$A$8:$T$8</definedName>
    <definedName name="_xlnm._FilterDatabase" localSheetId="11" hidden="1">'10'!$A$8:$Q$8</definedName>
    <definedName name="_xlnm._FilterDatabase" localSheetId="12" hidden="1">'11'!$A$8:$Q$8</definedName>
    <definedName name="_xlnm._FilterDatabase" localSheetId="13" hidden="1">'12'!$A$8:$Q$8</definedName>
    <definedName name="_xlnm._FilterDatabase" localSheetId="14" hidden="1">'13'!$A$8:$Q$8</definedName>
    <definedName name="_xlnm._FilterDatabase" localSheetId="15" hidden="1">'14'!$A$8:$Q$8</definedName>
    <definedName name="_xlnm._FilterDatabase" localSheetId="16" hidden="1">'15'!$A$8:$Q$8</definedName>
    <definedName name="_xlnm._FilterDatabase" localSheetId="17" hidden="1">'16'!$A$8:$T$8</definedName>
    <definedName name="_xlnm._FilterDatabase" localSheetId="18" hidden="1">'17'!$A$8:$Q$8</definedName>
    <definedName name="_xlnm._FilterDatabase" localSheetId="19" hidden="1">'18'!$A$8:$Q$8</definedName>
    <definedName name="_xlnm._FilterDatabase" localSheetId="20" hidden="1">'19'!$A$8:$Q$8</definedName>
    <definedName name="_xlnm._FilterDatabase" localSheetId="3" hidden="1">'2'!$A$8:$Q$8</definedName>
    <definedName name="_xlnm._FilterDatabase" localSheetId="21" hidden="1">'20'!$A$8:$Q$8</definedName>
    <definedName name="_xlnm._FilterDatabase" localSheetId="22" hidden="1">'21'!$A$8:$Q$8</definedName>
    <definedName name="_xlnm._FilterDatabase" localSheetId="23" hidden="1">'22'!$A$8:$Q$8</definedName>
    <definedName name="_xlnm._FilterDatabase" localSheetId="24" hidden="1">'23'!$A$8:$Q$8</definedName>
    <definedName name="_xlnm._FilterDatabase" localSheetId="25" hidden="1">'24'!$A$8:$Q$8</definedName>
    <definedName name="_xlnm._FilterDatabase" localSheetId="26" hidden="1">'25'!$A$8:$Q$8</definedName>
    <definedName name="_xlnm._FilterDatabase" localSheetId="27" hidden="1">'26'!$A$8:$Q$8</definedName>
    <definedName name="_xlnm._FilterDatabase" localSheetId="28" hidden="1">'27'!$A$8:$Q$8</definedName>
    <definedName name="_xlnm._FilterDatabase" localSheetId="29" hidden="1">'28'!$A$8:$T$8</definedName>
    <definedName name="_xlnm._FilterDatabase" localSheetId="30" hidden="1">'29'!$A$8:$Q$8</definedName>
    <definedName name="_xlnm._FilterDatabase" localSheetId="4" hidden="1">'3'!$A$8:$Q$8</definedName>
    <definedName name="_xlnm._FilterDatabase" localSheetId="31" hidden="1">'30'!$A$8:$Q$8</definedName>
    <definedName name="_xlnm._FilterDatabase" localSheetId="32" hidden="1">'31'!$A$8:$Q$8</definedName>
    <definedName name="_xlnm._FilterDatabase" localSheetId="5" hidden="1">'4'!$A$8:$Q$8</definedName>
    <definedName name="_xlnm._FilterDatabase" localSheetId="6" hidden="1">'5'!$A$8:$Q$8</definedName>
    <definedName name="_xlnm._FilterDatabase" localSheetId="7" hidden="1">'6'!$A$8:$Q$8</definedName>
    <definedName name="_xlnm._FilterDatabase" localSheetId="8" hidden="1">'7'!$A$8:$Q$8</definedName>
    <definedName name="_xlnm._FilterDatabase" localSheetId="9" hidden="1">'8'!$A$8:$Q$8</definedName>
    <definedName name="_xlnm._FilterDatabase" localSheetId="10" hidden="1">'9'!$A$8:$Q$8</definedName>
    <definedName name="_xlnm._FilterDatabase" localSheetId="0" hidden="1">'Rate List'!$B$8:$B$8</definedName>
    <definedName name="_xlnm._FilterDatabase" localSheetId="33" hidden="1">'Total Sale'!$A$8:$Q$8</definedName>
    <definedName name="_xlnm.Print_Area" localSheetId="1">'0'!$A$1:$U$69</definedName>
    <definedName name="_xlnm.Print_Area" localSheetId="2">'1'!$A$1:$V$68</definedName>
    <definedName name="_xlnm.Print_Area" localSheetId="11">'10'!$A$1:$V$68</definedName>
    <definedName name="_xlnm.Print_Area" localSheetId="12">'11'!$A$1:$V$68</definedName>
    <definedName name="_xlnm.Print_Area" localSheetId="13">'12'!$A$1:$V$68</definedName>
    <definedName name="_xlnm.Print_Area" localSheetId="14">'13'!$A$1:$V$68</definedName>
    <definedName name="_xlnm.Print_Area" localSheetId="15">'14'!$A$1:$V$68</definedName>
    <definedName name="_xlnm.Print_Area" localSheetId="16">'15'!$A$1:$V$68</definedName>
    <definedName name="_xlnm.Print_Area" localSheetId="17">'16'!$A$1:$V$68</definedName>
    <definedName name="_xlnm.Print_Area" localSheetId="18">'17'!$A$1:$V$68</definedName>
    <definedName name="_xlnm.Print_Area" localSheetId="19">'18'!$A$1:$V$68</definedName>
    <definedName name="_xlnm.Print_Area" localSheetId="20">'19'!$A$1:$V$68</definedName>
    <definedName name="_xlnm.Print_Area" localSheetId="3">'2'!$A$1:$V$68</definedName>
    <definedName name="_xlnm.Print_Area" localSheetId="21">'20'!$A$1:$V$68</definedName>
    <definedName name="_xlnm.Print_Area" localSheetId="22">'21'!$A$1:$V$68</definedName>
    <definedName name="_xlnm.Print_Area" localSheetId="23">'22'!$A$1:$V$68</definedName>
    <definedName name="_xlnm.Print_Area" localSheetId="24">'23'!$A$1:$V$68</definedName>
    <definedName name="_xlnm.Print_Area" localSheetId="25">'24'!$A$1:$V$68</definedName>
    <definedName name="_xlnm.Print_Area" localSheetId="26">'25'!$A$1:$V$68</definedName>
    <definedName name="_xlnm.Print_Area" localSheetId="27">'26'!$A$1:$V$68</definedName>
    <definedName name="_xlnm.Print_Area" localSheetId="28">'27'!$A$1:$V$68</definedName>
    <definedName name="_xlnm.Print_Area" localSheetId="29">'28'!$A$1:$V$68</definedName>
    <definedName name="_xlnm.Print_Area" localSheetId="30">'29'!$A$1:$V$68</definedName>
    <definedName name="_xlnm.Print_Area" localSheetId="4">'3'!$A$1:$V$68</definedName>
    <definedName name="_xlnm.Print_Area" localSheetId="31">'30'!$A$1:$V$68</definedName>
    <definedName name="_xlnm.Print_Area" localSheetId="32">'31'!$A$1:$V$68</definedName>
    <definedName name="_xlnm.Print_Area" localSheetId="5">'4'!$A$1:$V$68</definedName>
    <definedName name="_xlnm.Print_Area" localSheetId="6">'5'!$A$1:$V$68</definedName>
    <definedName name="_xlnm.Print_Area" localSheetId="7">'6'!$A$1:$V$68</definedName>
    <definedName name="_xlnm.Print_Area" localSheetId="8">'7'!$A$1:$V$68</definedName>
    <definedName name="_xlnm.Print_Area" localSheetId="9">'8'!$A$1:$V$68</definedName>
    <definedName name="_xlnm.Print_Area" localSheetId="10">'9'!$A$1:$V$68</definedName>
    <definedName name="_xlnm.Print_Area" localSheetId="0">'Rate List'!$A$1:$V$8</definedName>
    <definedName name="_xlnm.Print_Area" localSheetId="33">'Total Sale'!$A$1:$AC$68</definedName>
    <definedName name="_xlnm.Print_Titles" localSheetId="1">'0'!$1:$8</definedName>
    <definedName name="_xlnm.Print_Titles" localSheetId="2">'1'!$1:$8</definedName>
    <definedName name="_xlnm.Print_Titles" localSheetId="11">'10'!$1:$8</definedName>
    <definedName name="_xlnm.Print_Titles" localSheetId="12">'11'!$1:$8</definedName>
    <definedName name="_xlnm.Print_Titles" localSheetId="13">'12'!$1:$8</definedName>
    <definedName name="_xlnm.Print_Titles" localSheetId="14">'13'!$1:$8</definedName>
    <definedName name="_xlnm.Print_Titles" localSheetId="15">'14'!$1:$8</definedName>
    <definedName name="_xlnm.Print_Titles" localSheetId="16">'15'!$1:$8</definedName>
    <definedName name="_xlnm.Print_Titles" localSheetId="17">'16'!$1:$8</definedName>
    <definedName name="_xlnm.Print_Titles" localSheetId="18">'17'!$1:$8</definedName>
    <definedName name="_xlnm.Print_Titles" localSheetId="19">'18'!$1:$8</definedName>
    <definedName name="_xlnm.Print_Titles" localSheetId="20">'19'!$1:$8</definedName>
    <definedName name="_xlnm.Print_Titles" localSheetId="3">'2'!$1:$8</definedName>
    <definedName name="_xlnm.Print_Titles" localSheetId="21">'20'!$1:$8</definedName>
    <definedName name="_xlnm.Print_Titles" localSheetId="22">'21'!$1:$8</definedName>
    <definedName name="_xlnm.Print_Titles" localSheetId="23">'22'!$1:$8</definedName>
    <definedName name="_xlnm.Print_Titles" localSheetId="24">'23'!$1:$8</definedName>
    <definedName name="_xlnm.Print_Titles" localSheetId="25">'24'!$1:$8</definedName>
    <definedName name="_xlnm.Print_Titles" localSheetId="26">'25'!$1:$8</definedName>
    <definedName name="_xlnm.Print_Titles" localSheetId="27">'26'!$1:$8</definedName>
    <definedName name="_xlnm.Print_Titles" localSheetId="28">'27'!$1:$8</definedName>
    <definedName name="_xlnm.Print_Titles" localSheetId="29">'28'!$1:$8</definedName>
    <definedName name="_xlnm.Print_Titles" localSheetId="30">'29'!$1:$8</definedName>
    <definedName name="_xlnm.Print_Titles" localSheetId="4">'3'!$1:$8</definedName>
    <definedName name="_xlnm.Print_Titles" localSheetId="31">'30'!$1:$8</definedName>
    <definedName name="_xlnm.Print_Titles" localSheetId="32">'31'!$1:$8</definedName>
    <definedName name="_xlnm.Print_Titles" localSheetId="5">'4'!$1:$8</definedName>
    <definedName name="_xlnm.Print_Titles" localSheetId="6">'5'!$1:$8</definedName>
    <definedName name="_xlnm.Print_Titles" localSheetId="7">'6'!$1:$8</definedName>
    <definedName name="_xlnm.Print_Titles" localSheetId="8">'7'!$1:$8</definedName>
    <definedName name="_xlnm.Print_Titles" localSheetId="9">'8'!$1:$8</definedName>
    <definedName name="_xlnm.Print_Titles" localSheetId="10">'9'!$1:$8</definedName>
    <definedName name="_xlnm.Print_Titles" localSheetId="0">'Rate List'!$1:$8</definedName>
    <definedName name="_xlnm.Print_Titles" localSheetId="33">'Total Sale'!$1:$8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78" l="1"/>
  <c r="K27" i="78"/>
  <c r="K21" i="78"/>
  <c r="K15" i="78"/>
  <c r="K9" i="78"/>
  <c r="K3" i="78"/>
  <c r="W35" i="76"/>
  <c r="AA10" i="74"/>
  <c r="AA17" i="72"/>
  <c r="W35" i="73"/>
  <c r="W14" i="72"/>
  <c r="AB37" i="71"/>
  <c r="AB37" i="69"/>
  <c r="AC23" i="63"/>
  <c r="AC23" i="50"/>
  <c r="X65" i="77"/>
  <c r="S9" i="77"/>
  <c r="T9" i="77"/>
  <c r="W14" i="65"/>
  <c r="AA10" i="64"/>
  <c r="AA17" i="63"/>
  <c r="AB37" i="62"/>
  <c r="J25" i="77"/>
  <c r="H46" i="78"/>
  <c r="B46" i="78"/>
  <c r="B44" i="78"/>
  <c r="E1" i="67"/>
  <c r="E1" i="68"/>
  <c r="E1" i="69"/>
  <c r="E1" i="70"/>
  <c r="E1" i="71"/>
  <c r="E1" i="72"/>
  <c r="E1" i="73"/>
  <c r="E1" i="74"/>
  <c r="E1" i="76"/>
  <c r="E1" i="75"/>
  <c r="D1" i="77"/>
  <c r="W35" i="51"/>
  <c r="W21" i="51"/>
  <c r="W42" i="52"/>
  <c r="W21" i="56"/>
  <c r="U44" i="48"/>
  <c r="U44" i="49"/>
  <c r="U44" i="50"/>
  <c r="U44" i="51"/>
  <c r="U44" i="52"/>
  <c r="U44" i="53"/>
  <c r="U44" i="54"/>
  <c r="U44" i="55"/>
  <c r="U44" i="56"/>
  <c r="U44" i="57"/>
  <c r="U44" i="58"/>
  <c r="U44" i="59"/>
  <c r="U44" i="60"/>
  <c r="U44" i="61"/>
  <c r="U44" i="62"/>
  <c r="U44" i="63"/>
  <c r="U44" i="64"/>
  <c r="U44" i="65"/>
  <c r="U44" i="66"/>
  <c r="U44" i="67"/>
  <c r="U44" i="68"/>
  <c r="U44" i="69"/>
  <c r="U44" i="70"/>
  <c r="U44" i="71"/>
  <c r="U44" i="72"/>
  <c r="U44" i="73"/>
  <c r="U44" i="74"/>
  <c r="U44" i="75"/>
  <c r="U44" i="76"/>
  <c r="U44" i="47"/>
  <c r="U42" i="48"/>
  <c r="U42" i="49"/>
  <c r="U42" i="50"/>
  <c r="U42" i="51"/>
  <c r="U42" i="52"/>
  <c r="U42" i="53"/>
  <c r="U42" i="54"/>
  <c r="U42" i="55"/>
  <c r="U42" i="56"/>
  <c r="U42" i="57"/>
  <c r="U42" i="58"/>
  <c r="U42" i="59"/>
  <c r="U42" i="60"/>
  <c r="U42" i="61"/>
  <c r="U42" i="62"/>
  <c r="U42" i="63"/>
  <c r="U42" i="64"/>
  <c r="U42" i="65"/>
  <c r="U42" i="66"/>
  <c r="U42" i="67"/>
  <c r="U42" i="68"/>
  <c r="U42" i="69"/>
  <c r="U42" i="70"/>
  <c r="U42" i="71"/>
  <c r="U42" i="72"/>
  <c r="U42" i="73"/>
  <c r="U42" i="74"/>
  <c r="U42" i="75"/>
  <c r="U42" i="76"/>
  <c r="U42" i="47"/>
  <c r="U41" i="48"/>
  <c r="U41" i="49"/>
  <c r="U41" i="50"/>
  <c r="U41" i="51"/>
  <c r="U41" i="52"/>
  <c r="U41" i="53"/>
  <c r="U41" i="54"/>
  <c r="U41" i="55"/>
  <c r="U41" i="56"/>
  <c r="U41" i="57"/>
  <c r="U41" i="58"/>
  <c r="U41" i="59"/>
  <c r="U41" i="60"/>
  <c r="U41" i="61"/>
  <c r="U41" i="62"/>
  <c r="U41" i="63"/>
  <c r="U41" i="64"/>
  <c r="U41" i="65"/>
  <c r="U41" i="66"/>
  <c r="U41" i="67"/>
  <c r="U41" i="68"/>
  <c r="U41" i="69"/>
  <c r="U41" i="70"/>
  <c r="U41" i="71"/>
  <c r="U41" i="72"/>
  <c r="U41" i="73"/>
  <c r="U41" i="74"/>
  <c r="U41" i="75"/>
  <c r="U41" i="76"/>
  <c r="U41" i="47"/>
  <c r="U40" i="48"/>
  <c r="U40" i="49"/>
  <c r="U40" i="50"/>
  <c r="U40" i="51"/>
  <c r="U40" i="52"/>
  <c r="U40" i="53"/>
  <c r="U40" i="54"/>
  <c r="U40" i="55"/>
  <c r="U40" i="56"/>
  <c r="U40" i="57"/>
  <c r="U40" i="58"/>
  <c r="U40" i="59"/>
  <c r="U40" i="60"/>
  <c r="U40" i="61"/>
  <c r="U40" i="62"/>
  <c r="U40" i="63"/>
  <c r="U40" i="64"/>
  <c r="U40" i="65"/>
  <c r="U40" i="66"/>
  <c r="U40" i="67"/>
  <c r="U40" i="68"/>
  <c r="U40" i="69"/>
  <c r="U40" i="70"/>
  <c r="U40" i="71"/>
  <c r="U40" i="72"/>
  <c r="U40" i="73"/>
  <c r="U40" i="74"/>
  <c r="U40" i="75"/>
  <c r="U40" i="76"/>
  <c r="U40" i="47"/>
  <c r="U39" i="48"/>
  <c r="U39" i="49"/>
  <c r="U39" i="50"/>
  <c r="U39" i="51"/>
  <c r="U39" i="52"/>
  <c r="U39" i="53"/>
  <c r="U39" i="54"/>
  <c r="U39" i="55"/>
  <c r="U39" i="56"/>
  <c r="U39" i="57"/>
  <c r="U39" i="58"/>
  <c r="U39" i="59"/>
  <c r="U39" i="60"/>
  <c r="U39" i="61"/>
  <c r="U39" i="62"/>
  <c r="U39" i="63"/>
  <c r="U39" i="64"/>
  <c r="U39" i="65"/>
  <c r="U39" i="66"/>
  <c r="U39" i="67"/>
  <c r="U39" i="68"/>
  <c r="U39" i="69"/>
  <c r="U39" i="70"/>
  <c r="U39" i="71"/>
  <c r="U39" i="72"/>
  <c r="U39" i="73"/>
  <c r="U39" i="74"/>
  <c r="U39" i="75"/>
  <c r="U39" i="76"/>
  <c r="U39" i="47"/>
  <c r="U38" i="48"/>
  <c r="U38" i="49"/>
  <c r="U38" i="50"/>
  <c r="U38" i="51"/>
  <c r="U38" i="52"/>
  <c r="U38" i="53"/>
  <c r="U38" i="54"/>
  <c r="U38" i="55"/>
  <c r="U38" i="56"/>
  <c r="U38" i="57"/>
  <c r="U38" i="58"/>
  <c r="U38" i="59"/>
  <c r="U38" i="60"/>
  <c r="U38" i="61"/>
  <c r="U38" i="62"/>
  <c r="U38" i="63"/>
  <c r="U38" i="64"/>
  <c r="U38" i="65"/>
  <c r="U38" i="66"/>
  <c r="U38" i="67"/>
  <c r="U38" i="68"/>
  <c r="U38" i="69"/>
  <c r="U38" i="70"/>
  <c r="U38" i="71"/>
  <c r="U38" i="72"/>
  <c r="U38" i="73"/>
  <c r="U38" i="74"/>
  <c r="U38" i="75"/>
  <c r="U38" i="76"/>
  <c r="U38" i="47"/>
  <c r="U37" i="48"/>
  <c r="U37" i="49"/>
  <c r="U37" i="50"/>
  <c r="U37" i="51"/>
  <c r="U37" i="52"/>
  <c r="U37" i="53"/>
  <c r="U37" i="54"/>
  <c r="U37" i="55"/>
  <c r="U37" i="56"/>
  <c r="U37" i="57"/>
  <c r="U37" i="58"/>
  <c r="U37" i="59"/>
  <c r="U37" i="60"/>
  <c r="U37" i="61"/>
  <c r="U37" i="62"/>
  <c r="U37" i="63"/>
  <c r="U37" i="64"/>
  <c r="U37" i="65"/>
  <c r="U37" i="66"/>
  <c r="U37" i="67"/>
  <c r="U37" i="68"/>
  <c r="U37" i="69"/>
  <c r="U37" i="70"/>
  <c r="U37" i="71"/>
  <c r="U37" i="72"/>
  <c r="U37" i="73"/>
  <c r="U37" i="74"/>
  <c r="U37" i="75"/>
  <c r="U37" i="76"/>
  <c r="U37" i="47"/>
  <c r="U35" i="48"/>
  <c r="U35" i="49"/>
  <c r="U35" i="50"/>
  <c r="U35" i="51"/>
  <c r="U35" i="52"/>
  <c r="U35" i="53"/>
  <c r="U35" i="54"/>
  <c r="U35" i="55"/>
  <c r="U35" i="56"/>
  <c r="U35" i="57"/>
  <c r="U35" i="58"/>
  <c r="U35" i="59"/>
  <c r="U35" i="60"/>
  <c r="U35" i="61"/>
  <c r="U35" i="62"/>
  <c r="U35" i="63"/>
  <c r="U35" i="64"/>
  <c r="U35" i="65"/>
  <c r="U35" i="66"/>
  <c r="U35" i="67"/>
  <c r="U35" i="68"/>
  <c r="U35" i="69"/>
  <c r="U35" i="70"/>
  <c r="U35" i="71"/>
  <c r="U35" i="72"/>
  <c r="U35" i="73"/>
  <c r="U35" i="74"/>
  <c r="U35" i="75"/>
  <c r="U35" i="76"/>
  <c r="U35" i="47"/>
  <c r="U34" i="48"/>
  <c r="U34" i="49"/>
  <c r="U34" i="50"/>
  <c r="U34" i="51"/>
  <c r="U34" i="52"/>
  <c r="U34" i="53"/>
  <c r="U34" i="54"/>
  <c r="U34" i="55"/>
  <c r="U34" i="56"/>
  <c r="U34" i="57"/>
  <c r="U34" i="58"/>
  <c r="U34" i="59"/>
  <c r="U34" i="60"/>
  <c r="U34" i="61"/>
  <c r="U34" i="62"/>
  <c r="U34" i="63"/>
  <c r="U34" i="64"/>
  <c r="U34" i="65"/>
  <c r="U34" i="66"/>
  <c r="U34" i="67"/>
  <c r="U34" i="68"/>
  <c r="U34" i="69"/>
  <c r="U34" i="70"/>
  <c r="U34" i="71"/>
  <c r="U34" i="72"/>
  <c r="U34" i="73"/>
  <c r="U34" i="74"/>
  <c r="U34" i="75"/>
  <c r="U34" i="76"/>
  <c r="U34" i="47"/>
  <c r="U33" i="48"/>
  <c r="U33" i="49"/>
  <c r="U33" i="50"/>
  <c r="U33" i="51"/>
  <c r="U33" i="52"/>
  <c r="U33" i="53"/>
  <c r="U33" i="54"/>
  <c r="U33" i="55"/>
  <c r="U33" i="56"/>
  <c r="U33" i="57"/>
  <c r="U33" i="58"/>
  <c r="U33" i="59"/>
  <c r="U33" i="60"/>
  <c r="U33" i="61"/>
  <c r="U33" i="62"/>
  <c r="U33" i="63"/>
  <c r="U33" i="64"/>
  <c r="U33" i="65"/>
  <c r="U33" i="66"/>
  <c r="U33" i="67"/>
  <c r="U33" i="68"/>
  <c r="U33" i="69"/>
  <c r="U33" i="70"/>
  <c r="U33" i="71"/>
  <c r="U33" i="72"/>
  <c r="U33" i="73"/>
  <c r="U33" i="74"/>
  <c r="U33" i="75"/>
  <c r="U33" i="76"/>
  <c r="U33" i="47"/>
  <c r="U32" i="48"/>
  <c r="U32" i="49"/>
  <c r="U32" i="50"/>
  <c r="U32" i="51"/>
  <c r="U32" i="52"/>
  <c r="U32" i="53"/>
  <c r="U32" i="54"/>
  <c r="U32" i="55"/>
  <c r="U32" i="56"/>
  <c r="U32" i="57"/>
  <c r="U32" i="58"/>
  <c r="U32" i="59"/>
  <c r="U32" i="60"/>
  <c r="U32" i="61"/>
  <c r="U32" i="62"/>
  <c r="U32" i="63"/>
  <c r="U32" i="64"/>
  <c r="U32" i="65"/>
  <c r="U32" i="66"/>
  <c r="U32" i="67"/>
  <c r="U32" i="68"/>
  <c r="U32" i="69"/>
  <c r="U32" i="70"/>
  <c r="U32" i="71"/>
  <c r="U32" i="72"/>
  <c r="U32" i="73"/>
  <c r="U32" i="74"/>
  <c r="U32" i="75"/>
  <c r="U32" i="76"/>
  <c r="U32" i="47"/>
  <c r="U31" i="48"/>
  <c r="U31" i="49"/>
  <c r="U31" i="50"/>
  <c r="U31" i="51"/>
  <c r="U31" i="52"/>
  <c r="U31" i="53"/>
  <c r="U31" i="54"/>
  <c r="U31" i="55"/>
  <c r="U31" i="56"/>
  <c r="U31" i="57"/>
  <c r="U31" i="58"/>
  <c r="U31" i="59"/>
  <c r="U31" i="60"/>
  <c r="U31" i="61"/>
  <c r="U31" i="62"/>
  <c r="U31" i="63"/>
  <c r="U31" i="64"/>
  <c r="U31" i="65"/>
  <c r="U31" i="66"/>
  <c r="U31" i="67"/>
  <c r="U31" i="68"/>
  <c r="U31" i="69"/>
  <c r="U31" i="70"/>
  <c r="U31" i="71"/>
  <c r="U31" i="72"/>
  <c r="U31" i="73"/>
  <c r="U31" i="74"/>
  <c r="U31" i="75"/>
  <c r="U31" i="76"/>
  <c r="U31" i="47"/>
  <c r="U30" i="48"/>
  <c r="U30" i="49"/>
  <c r="U30" i="50"/>
  <c r="U30" i="51"/>
  <c r="U30" i="52"/>
  <c r="U30" i="53"/>
  <c r="U30" i="54"/>
  <c r="U30" i="55"/>
  <c r="U30" i="56"/>
  <c r="U30" i="57"/>
  <c r="U30" i="58"/>
  <c r="U30" i="59"/>
  <c r="U30" i="60"/>
  <c r="U30" i="61"/>
  <c r="U30" i="62"/>
  <c r="U30" i="63"/>
  <c r="U30" i="64"/>
  <c r="U30" i="65"/>
  <c r="U30" i="66"/>
  <c r="U30" i="67"/>
  <c r="U30" i="68"/>
  <c r="U30" i="69"/>
  <c r="U30" i="70"/>
  <c r="U30" i="71"/>
  <c r="U30" i="72"/>
  <c r="U30" i="73"/>
  <c r="U30" i="74"/>
  <c r="U30" i="75"/>
  <c r="U30" i="76"/>
  <c r="U30" i="47"/>
  <c r="U28" i="48"/>
  <c r="U28" i="49"/>
  <c r="U28" i="50"/>
  <c r="U28" i="51"/>
  <c r="U28" i="52"/>
  <c r="U28" i="53"/>
  <c r="U28" i="54"/>
  <c r="U28" i="55"/>
  <c r="U28" i="56"/>
  <c r="U28" i="57"/>
  <c r="U28" i="58"/>
  <c r="U28" i="59"/>
  <c r="U28" i="60"/>
  <c r="U28" i="61"/>
  <c r="U28" i="62"/>
  <c r="U28" i="63"/>
  <c r="U28" i="64"/>
  <c r="U28" i="65"/>
  <c r="U28" i="66"/>
  <c r="U28" i="67"/>
  <c r="U28" i="68"/>
  <c r="U28" i="69"/>
  <c r="U28" i="70"/>
  <c r="U28" i="71"/>
  <c r="U28" i="72"/>
  <c r="U28" i="73"/>
  <c r="U28" i="74"/>
  <c r="U28" i="75"/>
  <c r="U28" i="76"/>
  <c r="U28" i="47"/>
  <c r="U27" i="48"/>
  <c r="U27" i="49"/>
  <c r="U27" i="50"/>
  <c r="U27" i="51"/>
  <c r="U27" i="52"/>
  <c r="U27" i="53"/>
  <c r="U27" i="54"/>
  <c r="U27" i="55"/>
  <c r="U27" i="56"/>
  <c r="U27" i="57"/>
  <c r="U27" i="58"/>
  <c r="U27" i="59"/>
  <c r="U27" i="60"/>
  <c r="U27" i="61"/>
  <c r="U27" i="62"/>
  <c r="U27" i="63"/>
  <c r="U27" i="64"/>
  <c r="U27" i="65"/>
  <c r="U27" i="66"/>
  <c r="U27" i="67"/>
  <c r="U27" i="68"/>
  <c r="U27" i="69"/>
  <c r="U27" i="70"/>
  <c r="U27" i="71"/>
  <c r="U27" i="72"/>
  <c r="U27" i="73"/>
  <c r="U27" i="74"/>
  <c r="U27" i="75"/>
  <c r="U27" i="76"/>
  <c r="U27" i="77"/>
  <c r="U27" i="47"/>
  <c r="U26" i="48"/>
  <c r="U26" i="49"/>
  <c r="U26" i="50"/>
  <c r="U26" i="51"/>
  <c r="U26" i="52"/>
  <c r="U26" i="53"/>
  <c r="U26" i="54"/>
  <c r="U26" i="55"/>
  <c r="U26" i="56"/>
  <c r="U26" i="57"/>
  <c r="U26" i="58"/>
  <c r="U26" i="59"/>
  <c r="U26" i="60"/>
  <c r="U26" i="61"/>
  <c r="U26" i="62"/>
  <c r="U26" i="63"/>
  <c r="U26" i="64"/>
  <c r="U26" i="65"/>
  <c r="U26" i="66"/>
  <c r="U26" i="67"/>
  <c r="U26" i="68"/>
  <c r="U26" i="69"/>
  <c r="U26" i="70"/>
  <c r="U26" i="71"/>
  <c r="U26" i="72"/>
  <c r="U26" i="73"/>
  <c r="U26" i="74"/>
  <c r="U26" i="75"/>
  <c r="U26" i="76"/>
  <c r="U26" i="47"/>
  <c r="U25" i="48"/>
  <c r="U25" i="49"/>
  <c r="U25" i="50"/>
  <c r="U25" i="51"/>
  <c r="U25" i="52"/>
  <c r="U25" i="53"/>
  <c r="U25" i="54"/>
  <c r="U25" i="55"/>
  <c r="U25" i="56"/>
  <c r="U25" i="57"/>
  <c r="U25" i="58"/>
  <c r="U25" i="59"/>
  <c r="U25" i="60"/>
  <c r="U25" i="61"/>
  <c r="U25" i="62"/>
  <c r="U25" i="63"/>
  <c r="U25" i="64"/>
  <c r="U25" i="65"/>
  <c r="U25" i="66"/>
  <c r="U25" i="67"/>
  <c r="U25" i="68"/>
  <c r="U25" i="69"/>
  <c r="U25" i="70"/>
  <c r="U25" i="71"/>
  <c r="U25" i="72"/>
  <c r="U25" i="73"/>
  <c r="U25" i="74"/>
  <c r="U25" i="75"/>
  <c r="U25" i="76"/>
  <c r="U25" i="47"/>
  <c r="U24" i="48"/>
  <c r="U24" i="49"/>
  <c r="U24" i="50"/>
  <c r="U24" i="51"/>
  <c r="U24" i="52"/>
  <c r="U24" i="53"/>
  <c r="U24" i="54"/>
  <c r="U24" i="55"/>
  <c r="U24" i="56"/>
  <c r="U24" i="57"/>
  <c r="U24" i="58"/>
  <c r="U24" i="59"/>
  <c r="U24" i="60"/>
  <c r="U24" i="61"/>
  <c r="U24" i="62"/>
  <c r="U24" i="63"/>
  <c r="U24" i="64"/>
  <c r="U24" i="65"/>
  <c r="U24" i="66"/>
  <c r="U24" i="67"/>
  <c r="U24" i="68"/>
  <c r="U24" i="69"/>
  <c r="U24" i="70"/>
  <c r="U24" i="71"/>
  <c r="U24" i="72"/>
  <c r="U24" i="73"/>
  <c r="U24" i="74"/>
  <c r="U24" i="75"/>
  <c r="U24" i="76"/>
  <c r="U24" i="47"/>
  <c r="U23" i="48"/>
  <c r="U23" i="49"/>
  <c r="U23" i="50"/>
  <c r="U23" i="51"/>
  <c r="U23" i="52"/>
  <c r="U23" i="53"/>
  <c r="U23" i="54"/>
  <c r="U23" i="55"/>
  <c r="U23" i="56"/>
  <c r="U23" i="57"/>
  <c r="U23" i="58"/>
  <c r="U23" i="59"/>
  <c r="U23" i="60"/>
  <c r="U23" i="61"/>
  <c r="U23" i="62"/>
  <c r="U23" i="63"/>
  <c r="U23" i="64"/>
  <c r="U23" i="65"/>
  <c r="U23" i="66"/>
  <c r="U23" i="67"/>
  <c r="U23" i="68"/>
  <c r="U23" i="69"/>
  <c r="U23" i="70"/>
  <c r="U23" i="71"/>
  <c r="U23" i="72"/>
  <c r="U23" i="73"/>
  <c r="U23" i="74"/>
  <c r="U23" i="75"/>
  <c r="U23" i="76"/>
  <c r="U23" i="47"/>
  <c r="U21" i="48"/>
  <c r="U21" i="49"/>
  <c r="U21" i="50"/>
  <c r="U21" i="51"/>
  <c r="U21" i="52"/>
  <c r="U21" i="53"/>
  <c r="U21" i="54"/>
  <c r="U21" i="55"/>
  <c r="U21" i="56"/>
  <c r="U21" i="57"/>
  <c r="U21" i="58"/>
  <c r="U21" i="59"/>
  <c r="U21" i="60"/>
  <c r="U21" i="61"/>
  <c r="U21" i="62"/>
  <c r="U21" i="63"/>
  <c r="U21" i="64"/>
  <c r="U21" i="65"/>
  <c r="U21" i="66"/>
  <c r="U21" i="67"/>
  <c r="U21" i="68"/>
  <c r="U21" i="69"/>
  <c r="U21" i="70"/>
  <c r="U21" i="71"/>
  <c r="U21" i="72"/>
  <c r="U21" i="73"/>
  <c r="U21" i="74"/>
  <c r="U21" i="75"/>
  <c r="U21" i="76"/>
  <c r="U21" i="47"/>
  <c r="U20" i="48"/>
  <c r="U20" i="49"/>
  <c r="U20" i="50"/>
  <c r="U20" i="51"/>
  <c r="U20" i="52"/>
  <c r="U20" i="53"/>
  <c r="U20" i="54"/>
  <c r="U20" i="55"/>
  <c r="U20" i="56"/>
  <c r="U20" i="57"/>
  <c r="U20" i="58"/>
  <c r="U20" i="59"/>
  <c r="U20" i="60"/>
  <c r="U20" i="61"/>
  <c r="U20" i="62"/>
  <c r="U20" i="63"/>
  <c r="U20" i="64"/>
  <c r="U20" i="65"/>
  <c r="U20" i="66"/>
  <c r="U20" i="67"/>
  <c r="U20" i="77"/>
  <c r="U20" i="68"/>
  <c r="U20" i="69"/>
  <c r="U20" i="70"/>
  <c r="U20" i="71"/>
  <c r="U20" i="72"/>
  <c r="U20" i="73"/>
  <c r="U20" i="74"/>
  <c r="U20" i="75"/>
  <c r="U20" i="76"/>
  <c r="U20" i="47"/>
  <c r="U19" i="48"/>
  <c r="U19" i="49"/>
  <c r="U19" i="50"/>
  <c r="U19" i="51"/>
  <c r="U19" i="52"/>
  <c r="U19" i="53"/>
  <c r="U19" i="54"/>
  <c r="U19" i="55"/>
  <c r="U19" i="56"/>
  <c r="U19" i="57"/>
  <c r="U19" i="58"/>
  <c r="U19" i="59"/>
  <c r="U19" i="60"/>
  <c r="U19" i="61"/>
  <c r="U19" i="62"/>
  <c r="U19" i="63"/>
  <c r="U19" i="64"/>
  <c r="U19" i="65"/>
  <c r="U19" i="66"/>
  <c r="U19" i="67"/>
  <c r="U19" i="68"/>
  <c r="U19" i="69"/>
  <c r="U19" i="70"/>
  <c r="U19" i="71"/>
  <c r="U19" i="72"/>
  <c r="U19" i="73"/>
  <c r="U19" i="74"/>
  <c r="U19" i="75"/>
  <c r="U19" i="76"/>
  <c r="U19" i="47"/>
  <c r="U18" i="48"/>
  <c r="U18" i="49"/>
  <c r="U18" i="50"/>
  <c r="U18" i="51"/>
  <c r="U18" i="52"/>
  <c r="U18" i="53"/>
  <c r="U18" i="54"/>
  <c r="U18" i="55"/>
  <c r="U18" i="56"/>
  <c r="U18" i="57"/>
  <c r="U18" i="58"/>
  <c r="U18" i="59"/>
  <c r="U18" i="60"/>
  <c r="U18" i="61"/>
  <c r="U18" i="62"/>
  <c r="U18" i="63"/>
  <c r="U18" i="64"/>
  <c r="U18" i="65"/>
  <c r="U18" i="66"/>
  <c r="U18" i="67"/>
  <c r="U18" i="68"/>
  <c r="U18" i="69"/>
  <c r="U18" i="70"/>
  <c r="U18" i="71"/>
  <c r="U18" i="72"/>
  <c r="U18" i="73"/>
  <c r="U18" i="74"/>
  <c r="U18" i="75"/>
  <c r="U18" i="76"/>
  <c r="U18" i="47"/>
  <c r="U17" i="48"/>
  <c r="U17" i="49"/>
  <c r="U17" i="50"/>
  <c r="U17" i="51"/>
  <c r="U17" i="52"/>
  <c r="U17" i="53"/>
  <c r="U17" i="54"/>
  <c r="U17" i="55"/>
  <c r="U17" i="56"/>
  <c r="U17" i="57"/>
  <c r="U17" i="58"/>
  <c r="U17" i="59"/>
  <c r="U17" i="60"/>
  <c r="U17" i="61"/>
  <c r="U17" i="62"/>
  <c r="U17" i="63"/>
  <c r="U17" i="64"/>
  <c r="U17" i="65"/>
  <c r="U17" i="66"/>
  <c r="U17" i="67"/>
  <c r="U17" i="68"/>
  <c r="U17" i="69"/>
  <c r="U17" i="70"/>
  <c r="U17" i="71"/>
  <c r="U17" i="72"/>
  <c r="U17" i="73"/>
  <c r="U17" i="74"/>
  <c r="U17" i="75"/>
  <c r="U17" i="76"/>
  <c r="U17" i="47"/>
  <c r="U16" i="48"/>
  <c r="U16" i="49"/>
  <c r="U16" i="50"/>
  <c r="U16" i="51"/>
  <c r="U16" i="52"/>
  <c r="U16" i="53"/>
  <c r="U16" i="54"/>
  <c r="U16" i="55"/>
  <c r="U16" i="56"/>
  <c r="U16" i="57"/>
  <c r="U16" i="58"/>
  <c r="U16" i="59"/>
  <c r="U16" i="60"/>
  <c r="U16" i="61"/>
  <c r="U16" i="62"/>
  <c r="U16" i="63"/>
  <c r="U16" i="64"/>
  <c r="U16" i="65"/>
  <c r="U16" i="66"/>
  <c r="U16" i="67"/>
  <c r="U16" i="68"/>
  <c r="U16" i="69"/>
  <c r="U16" i="70"/>
  <c r="U16" i="71"/>
  <c r="U16" i="72"/>
  <c r="U16" i="73"/>
  <c r="U16" i="74"/>
  <c r="U16" i="75"/>
  <c r="U16" i="76"/>
  <c r="U16" i="47"/>
  <c r="U14" i="48"/>
  <c r="U14" i="49"/>
  <c r="U14" i="50"/>
  <c r="U14" i="51"/>
  <c r="U14" i="52"/>
  <c r="U14" i="53"/>
  <c r="U14" i="54"/>
  <c r="U14" i="55"/>
  <c r="U14" i="56"/>
  <c r="U14" i="57"/>
  <c r="U14" i="58"/>
  <c r="U14" i="59"/>
  <c r="U14" i="60"/>
  <c r="U14" i="61"/>
  <c r="U14" i="62"/>
  <c r="U14" i="63"/>
  <c r="U14" i="64"/>
  <c r="U14" i="65"/>
  <c r="U14" i="66"/>
  <c r="U14" i="67"/>
  <c r="U14" i="68"/>
  <c r="U14" i="69"/>
  <c r="U14" i="70"/>
  <c r="U14" i="71"/>
  <c r="U14" i="72"/>
  <c r="U14" i="73"/>
  <c r="U14" i="74"/>
  <c r="U14" i="75"/>
  <c r="U14" i="76"/>
  <c r="U14" i="47"/>
  <c r="U13" i="48"/>
  <c r="U13" i="49"/>
  <c r="U13" i="50"/>
  <c r="U13" i="51"/>
  <c r="U13" i="52"/>
  <c r="U13" i="53"/>
  <c r="U13" i="54"/>
  <c r="U13" i="55"/>
  <c r="U13" i="56"/>
  <c r="U13" i="57"/>
  <c r="U13" i="58"/>
  <c r="U13" i="59"/>
  <c r="U13" i="60"/>
  <c r="U13" i="61"/>
  <c r="U13" i="62"/>
  <c r="U13" i="63"/>
  <c r="U13" i="64"/>
  <c r="U13" i="65"/>
  <c r="U13" i="66"/>
  <c r="U13" i="67"/>
  <c r="U13" i="68"/>
  <c r="U13" i="69"/>
  <c r="U13" i="70"/>
  <c r="U13" i="71"/>
  <c r="U13" i="72"/>
  <c r="U13" i="73"/>
  <c r="U13" i="74"/>
  <c r="U13" i="75"/>
  <c r="U13" i="76"/>
  <c r="U13" i="47"/>
  <c r="U11" i="48"/>
  <c r="U11" i="49"/>
  <c r="U11" i="50"/>
  <c r="U11" i="51"/>
  <c r="U11" i="52"/>
  <c r="U11" i="53"/>
  <c r="U11" i="54"/>
  <c r="U11" i="55"/>
  <c r="U11" i="56"/>
  <c r="U11" i="57"/>
  <c r="U11" i="58"/>
  <c r="U11" i="59"/>
  <c r="U11" i="60"/>
  <c r="U11" i="61"/>
  <c r="U11" i="62"/>
  <c r="U11" i="63"/>
  <c r="U11" i="64"/>
  <c r="U11" i="65"/>
  <c r="U11" i="66"/>
  <c r="U11" i="67"/>
  <c r="U11" i="68"/>
  <c r="U11" i="69"/>
  <c r="U11" i="70"/>
  <c r="U11" i="71"/>
  <c r="U11" i="72"/>
  <c r="U11" i="73"/>
  <c r="U11" i="74"/>
  <c r="U11" i="75"/>
  <c r="U11" i="76"/>
  <c r="U11" i="47"/>
  <c r="U12" i="48"/>
  <c r="U12" i="49"/>
  <c r="U12" i="50"/>
  <c r="U12" i="51"/>
  <c r="U12" i="52"/>
  <c r="U12" i="53"/>
  <c r="U12" i="54"/>
  <c r="U12" i="55"/>
  <c r="U12" i="56"/>
  <c r="U12" i="57"/>
  <c r="U12" i="58"/>
  <c r="U12" i="59"/>
  <c r="U12" i="60"/>
  <c r="U12" i="61"/>
  <c r="U12" i="62"/>
  <c r="U12" i="63"/>
  <c r="U12" i="64"/>
  <c r="U12" i="65"/>
  <c r="U12" i="66"/>
  <c r="U12" i="67"/>
  <c r="U12" i="68"/>
  <c r="U12" i="69"/>
  <c r="U12" i="70"/>
  <c r="U12" i="71"/>
  <c r="U12" i="72"/>
  <c r="U12" i="73"/>
  <c r="U12" i="74"/>
  <c r="U12" i="75"/>
  <c r="U12" i="76"/>
  <c r="U12" i="47"/>
  <c r="U10" i="48"/>
  <c r="U10" i="49"/>
  <c r="U10" i="50"/>
  <c r="U10" i="51"/>
  <c r="U10" i="52"/>
  <c r="U10" i="53"/>
  <c r="U10" i="54"/>
  <c r="U10" i="55"/>
  <c r="U10" i="56"/>
  <c r="U10" i="57"/>
  <c r="U10" i="58"/>
  <c r="U10" i="59"/>
  <c r="U10" i="60"/>
  <c r="U10" i="61"/>
  <c r="U10" i="62"/>
  <c r="U10" i="63"/>
  <c r="U10" i="64"/>
  <c r="U10" i="65"/>
  <c r="U10" i="66"/>
  <c r="U10" i="67"/>
  <c r="U10" i="68"/>
  <c r="U10" i="69"/>
  <c r="U10" i="70"/>
  <c r="U10" i="71"/>
  <c r="U10" i="72"/>
  <c r="U10" i="73"/>
  <c r="U10" i="74"/>
  <c r="U10" i="75"/>
  <c r="U10" i="76"/>
  <c r="U10" i="47"/>
  <c r="U9" i="48"/>
  <c r="U9" i="49"/>
  <c r="U9" i="50"/>
  <c r="U9" i="51"/>
  <c r="U9" i="52"/>
  <c r="U9" i="53"/>
  <c r="U9" i="54"/>
  <c r="U9" i="55"/>
  <c r="U9" i="56"/>
  <c r="U9" i="57"/>
  <c r="U9" i="58"/>
  <c r="U9" i="59"/>
  <c r="U9" i="60"/>
  <c r="U9" i="61"/>
  <c r="U9" i="62"/>
  <c r="U9" i="63"/>
  <c r="U9" i="64"/>
  <c r="U9" i="65"/>
  <c r="U9" i="66"/>
  <c r="U9" i="67"/>
  <c r="U9" i="68"/>
  <c r="U9" i="69"/>
  <c r="U9" i="70"/>
  <c r="U9" i="71"/>
  <c r="U9" i="72"/>
  <c r="U9" i="73"/>
  <c r="U9" i="74"/>
  <c r="U9" i="75"/>
  <c r="U9" i="76"/>
  <c r="U9" i="47"/>
  <c r="U19" i="46"/>
  <c r="U9" i="46"/>
  <c r="T11" i="77"/>
  <c r="S11" i="77"/>
  <c r="K58" i="77"/>
  <c r="L58" i="77"/>
  <c r="M58" i="77"/>
  <c r="N58" i="77"/>
  <c r="O58" i="77"/>
  <c r="P58" i="77"/>
  <c r="Q58" i="77"/>
  <c r="R58" i="77"/>
  <c r="S58" i="77"/>
  <c r="T58" i="77"/>
  <c r="K56" i="77"/>
  <c r="L56" i="77"/>
  <c r="M56" i="77"/>
  <c r="N56" i="77"/>
  <c r="O56" i="77"/>
  <c r="P56" i="77"/>
  <c r="Q56" i="77"/>
  <c r="R56" i="77"/>
  <c r="S56" i="77"/>
  <c r="T56" i="77"/>
  <c r="K55" i="77"/>
  <c r="L55" i="77"/>
  <c r="M55" i="77"/>
  <c r="N55" i="77"/>
  <c r="O55" i="77"/>
  <c r="P55" i="77"/>
  <c r="Q55" i="77"/>
  <c r="R55" i="77"/>
  <c r="S55" i="77"/>
  <c r="T55" i="77"/>
  <c r="K54" i="77"/>
  <c r="L54" i="77"/>
  <c r="M54" i="77"/>
  <c r="N54" i="77"/>
  <c r="O54" i="77"/>
  <c r="P54" i="77"/>
  <c r="Q54" i="77"/>
  <c r="R54" i="77"/>
  <c r="S54" i="77"/>
  <c r="T54" i="77"/>
  <c r="K53" i="77"/>
  <c r="L53" i="77"/>
  <c r="M53" i="77"/>
  <c r="N53" i="77"/>
  <c r="O53" i="77"/>
  <c r="P53" i="77"/>
  <c r="Q53" i="77"/>
  <c r="R53" i="77"/>
  <c r="S53" i="77"/>
  <c r="T53" i="77"/>
  <c r="K52" i="77"/>
  <c r="L52" i="77"/>
  <c r="M52" i="77"/>
  <c r="N52" i="77"/>
  <c r="O52" i="77"/>
  <c r="P52" i="77"/>
  <c r="Q52" i="77"/>
  <c r="R52" i="77"/>
  <c r="S52" i="77"/>
  <c r="T52" i="77"/>
  <c r="K51" i="77"/>
  <c r="L51" i="77"/>
  <c r="M51" i="77"/>
  <c r="N51" i="77"/>
  <c r="O51" i="77"/>
  <c r="P51" i="77"/>
  <c r="Q51" i="77"/>
  <c r="R51" i="77"/>
  <c r="S51" i="77"/>
  <c r="T51" i="77"/>
  <c r="K49" i="77"/>
  <c r="L49" i="77"/>
  <c r="M49" i="77"/>
  <c r="N49" i="77"/>
  <c r="O49" i="77"/>
  <c r="P49" i="77"/>
  <c r="Q49" i="77"/>
  <c r="R49" i="77"/>
  <c r="S49" i="77"/>
  <c r="T49" i="77"/>
  <c r="K48" i="77"/>
  <c r="L48" i="77"/>
  <c r="M48" i="77"/>
  <c r="N48" i="77"/>
  <c r="O48" i="77"/>
  <c r="P48" i="77"/>
  <c r="Q48" i="77"/>
  <c r="R48" i="77"/>
  <c r="S48" i="77"/>
  <c r="T48" i="77"/>
  <c r="K47" i="77"/>
  <c r="L47" i="77"/>
  <c r="M47" i="77"/>
  <c r="N47" i="77"/>
  <c r="O47" i="77"/>
  <c r="P47" i="77"/>
  <c r="Q47" i="77"/>
  <c r="R47" i="77"/>
  <c r="S47" i="77"/>
  <c r="T47" i="77"/>
  <c r="K46" i="77"/>
  <c r="L46" i="77"/>
  <c r="M46" i="77"/>
  <c r="N46" i="77"/>
  <c r="O46" i="77"/>
  <c r="P46" i="77"/>
  <c r="Q46" i="77"/>
  <c r="R46" i="77"/>
  <c r="S46" i="77"/>
  <c r="T46" i="77"/>
  <c r="K45" i="77"/>
  <c r="L45" i="77"/>
  <c r="M45" i="77"/>
  <c r="N45" i="77"/>
  <c r="O45" i="77"/>
  <c r="P45" i="77"/>
  <c r="Q45" i="77"/>
  <c r="R45" i="77"/>
  <c r="S45" i="77"/>
  <c r="T45" i="77"/>
  <c r="K44" i="77"/>
  <c r="L44" i="77"/>
  <c r="M44" i="77"/>
  <c r="N44" i="77"/>
  <c r="O44" i="77"/>
  <c r="P44" i="77"/>
  <c r="Q44" i="77"/>
  <c r="R44" i="77"/>
  <c r="S44" i="77"/>
  <c r="T44" i="77"/>
  <c r="L41" i="77"/>
  <c r="M41" i="77"/>
  <c r="N41" i="77"/>
  <c r="O41" i="77"/>
  <c r="P41" i="77"/>
  <c r="Q41" i="77"/>
  <c r="R41" i="77"/>
  <c r="S41" i="77"/>
  <c r="T41" i="77"/>
  <c r="L42" i="77"/>
  <c r="M42" i="77"/>
  <c r="N42" i="77"/>
  <c r="O42" i="77"/>
  <c r="P42" i="77"/>
  <c r="Q42" i="77"/>
  <c r="R42" i="77"/>
  <c r="S42" i="77"/>
  <c r="T42" i="77"/>
  <c r="L40" i="77"/>
  <c r="M40" i="77"/>
  <c r="N40" i="77"/>
  <c r="O40" i="77"/>
  <c r="P40" i="77"/>
  <c r="Q40" i="77"/>
  <c r="R40" i="77"/>
  <c r="S40" i="77"/>
  <c r="T40" i="77"/>
  <c r="L39" i="77"/>
  <c r="M39" i="77"/>
  <c r="N39" i="77"/>
  <c r="O39" i="77"/>
  <c r="P39" i="77"/>
  <c r="Q39" i="77"/>
  <c r="R39" i="77"/>
  <c r="S39" i="77"/>
  <c r="T39" i="77"/>
  <c r="L38" i="77"/>
  <c r="M38" i="77"/>
  <c r="N38" i="77"/>
  <c r="O38" i="77"/>
  <c r="P38" i="77"/>
  <c r="Q38" i="77"/>
  <c r="R38" i="77"/>
  <c r="S38" i="77"/>
  <c r="T38" i="77"/>
  <c r="U38" i="77"/>
  <c r="K38" i="77"/>
  <c r="K39" i="77"/>
  <c r="K37" i="77"/>
  <c r="L37" i="77"/>
  <c r="M37" i="77"/>
  <c r="N37" i="77"/>
  <c r="O37" i="77"/>
  <c r="P37" i="77"/>
  <c r="Q37" i="77"/>
  <c r="R37" i="77"/>
  <c r="S37" i="77"/>
  <c r="T37" i="77"/>
  <c r="L35" i="77"/>
  <c r="M35" i="77"/>
  <c r="N35" i="77"/>
  <c r="O35" i="77"/>
  <c r="P35" i="77"/>
  <c r="Q35" i="77"/>
  <c r="R35" i="77"/>
  <c r="S35" i="77"/>
  <c r="T35" i="77"/>
  <c r="U35" i="77"/>
  <c r="K34" i="77"/>
  <c r="L34" i="77"/>
  <c r="M34" i="77"/>
  <c r="N34" i="77"/>
  <c r="O34" i="77"/>
  <c r="P34" i="77"/>
  <c r="Q34" i="77"/>
  <c r="R34" i="77"/>
  <c r="S34" i="77"/>
  <c r="T34" i="77"/>
  <c r="K33" i="77"/>
  <c r="L33" i="77"/>
  <c r="M33" i="77"/>
  <c r="N33" i="77"/>
  <c r="O33" i="77"/>
  <c r="P33" i="77"/>
  <c r="Q33" i="77"/>
  <c r="R33" i="77"/>
  <c r="S33" i="77"/>
  <c r="T33" i="77"/>
  <c r="K32" i="77"/>
  <c r="L32" i="77"/>
  <c r="M32" i="77"/>
  <c r="N32" i="77"/>
  <c r="O32" i="77"/>
  <c r="P32" i="77"/>
  <c r="Q32" i="77"/>
  <c r="R32" i="77"/>
  <c r="S32" i="77"/>
  <c r="T32" i="77"/>
  <c r="K31" i="77"/>
  <c r="L31" i="77"/>
  <c r="M31" i="77"/>
  <c r="N31" i="77"/>
  <c r="O31" i="77"/>
  <c r="P31" i="77"/>
  <c r="Q31" i="77"/>
  <c r="R31" i="77"/>
  <c r="S31" i="77"/>
  <c r="T31" i="77"/>
  <c r="K30" i="77"/>
  <c r="L30" i="77"/>
  <c r="M30" i="77"/>
  <c r="N30" i="77"/>
  <c r="O30" i="77"/>
  <c r="P30" i="77"/>
  <c r="Q30" i="77"/>
  <c r="R30" i="77"/>
  <c r="S30" i="77"/>
  <c r="T30" i="77"/>
  <c r="K28" i="77"/>
  <c r="L28" i="77"/>
  <c r="M28" i="77"/>
  <c r="N28" i="77"/>
  <c r="O28" i="77"/>
  <c r="P28" i="77"/>
  <c r="Q28" i="77"/>
  <c r="R28" i="77"/>
  <c r="S28" i="77"/>
  <c r="T28" i="77"/>
  <c r="K27" i="77"/>
  <c r="L27" i="77"/>
  <c r="M27" i="77"/>
  <c r="N27" i="77"/>
  <c r="O27" i="77"/>
  <c r="P27" i="77"/>
  <c r="Q27" i="77"/>
  <c r="R27" i="77"/>
  <c r="S27" i="77"/>
  <c r="T27" i="77"/>
  <c r="K26" i="77"/>
  <c r="L26" i="77"/>
  <c r="M26" i="77"/>
  <c r="N26" i="77"/>
  <c r="O26" i="77"/>
  <c r="P26" i="77"/>
  <c r="Q26" i="77"/>
  <c r="R26" i="77"/>
  <c r="S26" i="77"/>
  <c r="T26" i="77"/>
  <c r="K25" i="77"/>
  <c r="L25" i="77"/>
  <c r="M25" i="77"/>
  <c r="N25" i="77"/>
  <c r="O25" i="77"/>
  <c r="P25" i="77"/>
  <c r="Q25" i="77"/>
  <c r="R25" i="77"/>
  <c r="S25" i="77"/>
  <c r="T25" i="77"/>
  <c r="K24" i="77"/>
  <c r="L24" i="77"/>
  <c r="M24" i="77"/>
  <c r="N24" i="77"/>
  <c r="O24" i="77"/>
  <c r="P24" i="77"/>
  <c r="Q24" i="77"/>
  <c r="R24" i="77"/>
  <c r="S24" i="77"/>
  <c r="T24" i="77"/>
  <c r="K23" i="77"/>
  <c r="L23" i="77"/>
  <c r="M23" i="77"/>
  <c r="N23" i="77"/>
  <c r="O23" i="77"/>
  <c r="P23" i="77"/>
  <c r="Q23" i="77"/>
  <c r="R23" i="77"/>
  <c r="S23" i="77"/>
  <c r="T23" i="77"/>
  <c r="L21" i="77"/>
  <c r="M21" i="77"/>
  <c r="N21" i="77"/>
  <c r="O21" i="77"/>
  <c r="P21" i="77"/>
  <c r="Q21" i="77"/>
  <c r="R21" i="77"/>
  <c r="S21" i="77"/>
  <c r="T21" i="77"/>
  <c r="U21" i="77"/>
  <c r="L20" i="77"/>
  <c r="M20" i="77"/>
  <c r="N20" i="77"/>
  <c r="O20" i="77"/>
  <c r="P20" i="77"/>
  <c r="Q20" i="77"/>
  <c r="R20" i="77"/>
  <c r="S20" i="77"/>
  <c r="T20" i="77"/>
  <c r="L19" i="77"/>
  <c r="M19" i="77"/>
  <c r="N19" i="77"/>
  <c r="O19" i="77"/>
  <c r="P19" i="77"/>
  <c r="Q19" i="77"/>
  <c r="R19" i="77"/>
  <c r="S19" i="77"/>
  <c r="T19" i="77"/>
  <c r="L18" i="77"/>
  <c r="M18" i="77"/>
  <c r="N18" i="77"/>
  <c r="O18" i="77"/>
  <c r="P18" i="77"/>
  <c r="Q18" i="77"/>
  <c r="R18" i="77"/>
  <c r="S18" i="77"/>
  <c r="T18" i="77"/>
  <c r="L17" i="77"/>
  <c r="M17" i="77"/>
  <c r="N17" i="77"/>
  <c r="O17" i="77"/>
  <c r="P17" i="77"/>
  <c r="Q17" i="77"/>
  <c r="R17" i="77"/>
  <c r="S17" i="77"/>
  <c r="T17" i="77"/>
  <c r="L16" i="77"/>
  <c r="M16" i="77"/>
  <c r="N16" i="77"/>
  <c r="O16" i="77"/>
  <c r="P16" i="77"/>
  <c r="Q16" i="77"/>
  <c r="R16" i="77"/>
  <c r="S16" i="77"/>
  <c r="T16" i="77"/>
  <c r="K18" i="77"/>
  <c r="K17" i="77"/>
  <c r="K16" i="77"/>
  <c r="K14" i="77"/>
  <c r="L14" i="77"/>
  <c r="M14" i="77"/>
  <c r="N14" i="77"/>
  <c r="O14" i="77"/>
  <c r="P14" i="77"/>
  <c r="Q14" i="77"/>
  <c r="R14" i="77"/>
  <c r="S14" i="77"/>
  <c r="T14" i="77"/>
  <c r="K13" i="77"/>
  <c r="L13" i="77"/>
  <c r="M13" i="77"/>
  <c r="N13" i="77"/>
  <c r="O13" i="77"/>
  <c r="P13" i="77"/>
  <c r="Q13" i="77"/>
  <c r="R13" i="77"/>
  <c r="S13" i="77"/>
  <c r="T13" i="77"/>
  <c r="K12" i="77"/>
  <c r="L12" i="77"/>
  <c r="M12" i="77"/>
  <c r="N12" i="77"/>
  <c r="O12" i="77"/>
  <c r="P12" i="77"/>
  <c r="Q12" i="77"/>
  <c r="R12" i="77"/>
  <c r="S12" i="77"/>
  <c r="T12" i="77"/>
  <c r="K11" i="77"/>
  <c r="L11" i="77"/>
  <c r="M11" i="77"/>
  <c r="N11" i="77"/>
  <c r="O11" i="77"/>
  <c r="P11" i="77"/>
  <c r="Q11" i="77"/>
  <c r="R11" i="77"/>
  <c r="K10" i="77"/>
  <c r="L10" i="77"/>
  <c r="M10" i="77"/>
  <c r="N10" i="77"/>
  <c r="O10" i="77"/>
  <c r="P10" i="77"/>
  <c r="Q10" i="77"/>
  <c r="R10" i="77"/>
  <c r="S10" i="77"/>
  <c r="T10" i="77"/>
  <c r="K9" i="77"/>
  <c r="L9" i="77"/>
  <c r="M9" i="77"/>
  <c r="N9" i="77"/>
  <c r="O9" i="77"/>
  <c r="P9" i="77"/>
  <c r="Q9" i="77"/>
  <c r="R9" i="77"/>
  <c r="U11" i="77"/>
  <c r="U40" i="77"/>
  <c r="U12" i="77"/>
  <c r="U16" i="77"/>
  <c r="U30" i="77"/>
  <c r="U41" i="77"/>
  <c r="U44" i="77"/>
  <c r="U28" i="77"/>
  <c r="U31" i="77"/>
  <c r="U34" i="77"/>
  <c r="U33" i="77"/>
  <c r="U42" i="77"/>
  <c r="U10" i="77"/>
  <c r="U24" i="77"/>
  <c r="U17" i="77"/>
  <c r="U23" i="77"/>
  <c r="U26" i="77"/>
  <c r="U37" i="77"/>
  <c r="U39" i="77"/>
  <c r="U9" i="77"/>
  <c r="Z23" i="46"/>
  <c r="Q3" i="77"/>
  <c r="U8" i="77"/>
  <c r="T8" i="77"/>
  <c r="S8" i="77"/>
  <c r="R8" i="77"/>
  <c r="Q8" i="77"/>
  <c r="U7" i="77"/>
  <c r="T7" i="77"/>
  <c r="S7" i="77"/>
  <c r="R7" i="77"/>
  <c r="Q7" i="77"/>
  <c r="T5" i="77"/>
  <c r="S5" i="77"/>
  <c r="R5" i="77"/>
  <c r="Q5" i="77"/>
  <c r="T4" i="77"/>
  <c r="S4" i="77"/>
  <c r="R4" i="77"/>
  <c r="Q4" i="77"/>
  <c r="U3" i="77"/>
  <c r="T3" i="77"/>
  <c r="S3" i="77"/>
  <c r="R3" i="77"/>
  <c r="T8" i="74"/>
  <c r="S8" i="74"/>
  <c r="R8" i="74"/>
  <c r="Q8" i="74"/>
  <c r="T7" i="74"/>
  <c r="T59" i="74"/>
  <c r="S7" i="74"/>
  <c r="R7" i="74"/>
  <c r="R59" i="74"/>
  <c r="Q7" i="74"/>
  <c r="Q59" i="74"/>
  <c r="T8" i="62"/>
  <c r="T57" i="62"/>
  <c r="S8" i="62"/>
  <c r="R8" i="62"/>
  <c r="Q8" i="62"/>
  <c r="T7" i="62"/>
  <c r="S7" i="62"/>
  <c r="R7" i="62"/>
  <c r="R59" i="62"/>
  <c r="Q7" i="62"/>
  <c r="Q59" i="62"/>
  <c r="T65" i="76"/>
  <c r="S65" i="76"/>
  <c r="R65" i="76"/>
  <c r="Q65" i="76"/>
  <c r="T64" i="76"/>
  <c r="S64" i="76"/>
  <c r="R64" i="76"/>
  <c r="Q64" i="76"/>
  <c r="T63" i="76"/>
  <c r="S63" i="76"/>
  <c r="R63" i="76"/>
  <c r="Q63" i="76"/>
  <c r="T62" i="76"/>
  <c r="S62" i="76"/>
  <c r="R62" i="76"/>
  <c r="Q62" i="76"/>
  <c r="T61" i="76"/>
  <c r="S61" i="76"/>
  <c r="R61" i="76"/>
  <c r="Q61" i="76"/>
  <c r="T60" i="76"/>
  <c r="T67" i="76"/>
  <c r="S60" i="76"/>
  <c r="S67" i="76"/>
  <c r="R60" i="76"/>
  <c r="Q60" i="76"/>
  <c r="Q67" i="76"/>
  <c r="T65" i="75"/>
  <c r="S65" i="75"/>
  <c r="R65" i="75"/>
  <c r="Q65" i="75"/>
  <c r="T64" i="75"/>
  <c r="S64" i="75"/>
  <c r="R64" i="75"/>
  <c r="Q64" i="75"/>
  <c r="T63" i="75"/>
  <c r="S63" i="75"/>
  <c r="R63" i="75"/>
  <c r="Q63" i="75"/>
  <c r="T62" i="75"/>
  <c r="S62" i="75"/>
  <c r="R62" i="75"/>
  <c r="Q62" i="75"/>
  <c r="T61" i="75"/>
  <c r="S61" i="75"/>
  <c r="R61" i="75"/>
  <c r="Q61" i="75"/>
  <c r="T60" i="75"/>
  <c r="T67" i="75"/>
  <c r="S60" i="75"/>
  <c r="S67" i="75"/>
  <c r="R60" i="75"/>
  <c r="Q60" i="75"/>
  <c r="T65" i="74"/>
  <c r="S65" i="74"/>
  <c r="R65" i="74"/>
  <c r="Q65" i="74"/>
  <c r="T64" i="74"/>
  <c r="S64" i="74"/>
  <c r="R64" i="74"/>
  <c r="Q64" i="74"/>
  <c r="T63" i="74"/>
  <c r="S63" i="74"/>
  <c r="R63" i="74"/>
  <c r="Q63" i="74"/>
  <c r="T62" i="74"/>
  <c r="S62" i="74"/>
  <c r="R62" i="74"/>
  <c r="Q62" i="74"/>
  <c r="T61" i="74"/>
  <c r="S61" i="74"/>
  <c r="R61" i="74"/>
  <c r="Q61" i="74"/>
  <c r="T60" i="74"/>
  <c r="T67" i="74"/>
  <c r="S60" i="74"/>
  <c r="S67" i="74"/>
  <c r="R60" i="74"/>
  <c r="Q60" i="74"/>
  <c r="T65" i="73"/>
  <c r="S65" i="73"/>
  <c r="R65" i="73"/>
  <c r="Q65" i="73"/>
  <c r="T64" i="73"/>
  <c r="S64" i="73"/>
  <c r="R64" i="73"/>
  <c r="Q64" i="73"/>
  <c r="T63" i="73"/>
  <c r="S63" i="73"/>
  <c r="R63" i="73"/>
  <c r="Q63" i="73"/>
  <c r="T62" i="73"/>
  <c r="S62" i="73"/>
  <c r="R62" i="73"/>
  <c r="Q62" i="73"/>
  <c r="T61" i="73"/>
  <c r="S61" i="73"/>
  <c r="R61" i="73"/>
  <c r="Q61" i="73"/>
  <c r="T60" i="73"/>
  <c r="T67" i="73"/>
  <c r="S60" i="73"/>
  <c r="S67" i="73"/>
  <c r="R60" i="73"/>
  <c r="R67" i="73"/>
  <c r="Q60" i="73"/>
  <c r="T65" i="72"/>
  <c r="S65" i="72"/>
  <c r="R65" i="72"/>
  <c r="Q65" i="72"/>
  <c r="T64" i="72"/>
  <c r="S64" i="72"/>
  <c r="R64" i="72"/>
  <c r="Q64" i="72"/>
  <c r="T63" i="72"/>
  <c r="S63" i="72"/>
  <c r="R63" i="72"/>
  <c r="Q63" i="72"/>
  <c r="T62" i="72"/>
  <c r="S62" i="72"/>
  <c r="R62" i="72"/>
  <c r="Q62" i="72"/>
  <c r="T61" i="72"/>
  <c r="S61" i="72"/>
  <c r="R61" i="72"/>
  <c r="Q61" i="72"/>
  <c r="T60" i="72"/>
  <c r="T67" i="72"/>
  <c r="S60" i="72"/>
  <c r="S67" i="72"/>
  <c r="R60" i="72"/>
  <c r="R67" i="72"/>
  <c r="Q60" i="72"/>
  <c r="T65" i="71"/>
  <c r="S65" i="71"/>
  <c r="R65" i="71"/>
  <c r="Q65" i="71"/>
  <c r="T64" i="71"/>
  <c r="S64" i="71"/>
  <c r="R64" i="71"/>
  <c r="Q64" i="71"/>
  <c r="T63" i="71"/>
  <c r="S63" i="71"/>
  <c r="R63" i="71"/>
  <c r="Q63" i="71"/>
  <c r="T62" i="71"/>
  <c r="S62" i="71"/>
  <c r="R62" i="71"/>
  <c r="Q62" i="71"/>
  <c r="T61" i="71"/>
  <c r="S61" i="71"/>
  <c r="R61" i="71"/>
  <c r="Q61" i="71"/>
  <c r="T60" i="71"/>
  <c r="T67" i="71"/>
  <c r="S60" i="71"/>
  <c r="S67" i="71"/>
  <c r="R60" i="71"/>
  <c r="R67" i="71"/>
  <c r="Q60" i="71"/>
  <c r="T65" i="70"/>
  <c r="S65" i="70"/>
  <c r="R65" i="70"/>
  <c r="Q65" i="70"/>
  <c r="T64" i="70"/>
  <c r="S64" i="70"/>
  <c r="R64" i="70"/>
  <c r="Q64" i="70"/>
  <c r="T63" i="70"/>
  <c r="S63" i="70"/>
  <c r="R63" i="70"/>
  <c r="Q63" i="70"/>
  <c r="T62" i="70"/>
  <c r="S62" i="70"/>
  <c r="R62" i="70"/>
  <c r="Q62" i="70"/>
  <c r="T61" i="70"/>
  <c r="S61" i="70"/>
  <c r="R61" i="70"/>
  <c r="Q61" i="70"/>
  <c r="T60" i="70"/>
  <c r="T67" i="70"/>
  <c r="S60" i="70"/>
  <c r="S67" i="70"/>
  <c r="R60" i="70"/>
  <c r="R67" i="70"/>
  <c r="Q60" i="70"/>
  <c r="T65" i="69"/>
  <c r="S65" i="69"/>
  <c r="R65" i="69"/>
  <c r="Q65" i="69"/>
  <c r="T64" i="69"/>
  <c r="S64" i="69"/>
  <c r="R64" i="69"/>
  <c r="Q64" i="69"/>
  <c r="T63" i="69"/>
  <c r="S63" i="69"/>
  <c r="R63" i="69"/>
  <c r="Q63" i="69"/>
  <c r="T62" i="69"/>
  <c r="S62" i="69"/>
  <c r="R62" i="69"/>
  <c r="Q62" i="69"/>
  <c r="T61" i="69"/>
  <c r="S61" i="69"/>
  <c r="R61" i="69"/>
  <c r="Q61" i="69"/>
  <c r="T60" i="69"/>
  <c r="T67" i="69"/>
  <c r="S60" i="69"/>
  <c r="S67" i="69"/>
  <c r="R60" i="69"/>
  <c r="R67" i="69"/>
  <c r="Q60" i="69"/>
  <c r="Q67" i="69"/>
  <c r="T65" i="68"/>
  <c r="S65" i="68"/>
  <c r="R65" i="68"/>
  <c r="Q65" i="68"/>
  <c r="T64" i="68"/>
  <c r="S64" i="68"/>
  <c r="R64" i="68"/>
  <c r="Q64" i="68"/>
  <c r="T63" i="68"/>
  <c r="S63" i="68"/>
  <c r="R63" i="68"/>
  <c r="Q63" i="68"/>
  <c r="T62" i="68"/>
  <c r="S62" i="68"/>
  <c r="R62" i="68"/>
  <c r="Q62" i="68"/>
  <c r="T61" i="68"/>
  <c r="S61" i="68"/>
  <c r="R61" i="68"/>
  <c r="Q61" i="68"/>
  <c r="T60" i="68"/>
  <c r="T67" i="68"/>
  <c r="S60" i="68"/>
  <c r="S67" i="68"/>
  <c r="R60" i="68"/>
  <c r="R67" i="68"/>
  <c r="Q60" i="68"/>
  <c r="T65" i="67"/>
  <c r="S65" i="67"/>
  <c r="R65" i="67"/>
  <c r="Q65" i="67"/>
  <c r="T64" i="67"/>
  <c r="S64" i="67"/>
  <c r="R64" i="67"/>
  <c r="Q64" i="67"/>
  <c r="T63" i="67"/>
  <c r="S63" i="67"/>
  <c r="R63" i="67"/>
  <c r="Q63" i="67"/>
  <c r="T62" i="67"/>
  <c r="S62" i="67"/>
  <c r="R62" i="67"/>
  <c r="Q62" i="67"/>
  <c r="T61" i="67"/>
  <c r="S61" i="67"/>
  <c r="R61" i="67"/>
  <c r="Q61" i="67"/>
  <c r="T60" i="67"/>
  <c r="T67" i="67"/>
  <c r="S60" i="67"/>
  <c r="S67" i="67"/>
  <c r="R60" i="67"/>
  <c r="Q60" i="67"/>
  <c r="T65" i="66"/>
  <c r="S65" i="66"/>
  <c r="R65" i="66"/>
  <c r="Q65" i="66"/>
  <c r="T64" i="66"/>
  <c r="S64" i="66"/>
  <c r="R64" i="66"/>
  <c r="Q64" i="66"/>
  <c r="T63" i="66"/>
  <c r="S63" i="66"/>
  <c r="R63" i="66"/>
  <c r="Q63" i="66"/>
  <c r="T62" i="66"/>
  <c r="S62" i="66"/>
  <c r="R62" i="66"/>
  <c r="Q62" i="66"/>
  <c r="T61" i="66"/>
  <c r="S61" i="66"/>
  <c r="R61" i="66"/>
  <c r="Q61" i="66"/>
  <c r="T60" i="66"/>
  <c r="T67" i="66"/>
  <c r="S60" i="66"/>
  <c r="S67" i="66"/>
  <c r="R60" i="66"/>
  <c r="Q60" i="66"/>
  <c r="T65" i="65"/>
  <c r="S65" i="65"/>
  <c r="R65" i="65"/>
  <c r="Q65" i="65"/>
  <c r="T64" i="65"/>
  <c r="S64" i="65"/>
  <c r="R64" i="65"/>
  <c r="Q64" i="65"/>
  <c r="T63" i="65"/>
  <c r="S63" i="65"/>
  <c r="R63" i="65"/>
  <c r="Q63" i="65"/>
  <c r="T62" i="65"/>
  <c r="S62" i="65"/>
  <c r="R62" i="65"/>
  <c r="Q62" i="65"/>
  <c r="T61" i="65"/>
  <c r="S61" i="65"/>
  <c r="R61" i="65"/>
  <c r="Q61" i="65"/>
  <c r="T60" i="65"/>
  <c r="T67" i="65"/>
  <c r="S60" i="65"/>
  <c r="S67" i="65"/>
  <c r="R60" i="65"/>
  <c r="R67" i="65"/>
  <c r="Q60" i="65"/>
  <c r="T65" i="64"/>
  <c r="S65" i="64"/>
  <c r="R65" i="64"/>
  <c r="Q65" i="64"/>
  <c r="T64" i="64"/>
  <c r="S64" i="64"/>
  <c r="R64" i="64"/>
  <c r="Q64" i="64"/>
  <c r="T63" i="64"/>
  <c r="S63" i="64"/>
  <c r="R63" i="64"/>
  <c r="Q63" i="64"/>
  <c r="T62" i="64"/>
  <c r="S62" i="64"/>
  <c r="R62" i="64"/>
  <c r="Q62" i="64"/>
  <c r="T61" i="64"/>
  <c r="S61" i="64"/>
  <c r="R61" i="64"/>
  <c r="Q61" i="64"/>
  <c r="T60" i="64"/>
  <c r="T67" i="64"/>
  <c r="S60" i="64"/>
  <c r="S67" i="64"/>
  <c r="R60" i="64"/>
  <c r="R67" i="64"/>
  <c r="Q60" i="64"/>
  <c r="Q67" i="64"/>
  <c r="T65" i="63"/>
  <c r="S65" i="63"/>
  <c r="R65" i="63"/>
  <c r="Q65" i="63"/>
  <c r="T64" i="63"/>
  <c r="S64" i="63"/>
  <c r="R64" i="63"/>
  <c r="Q64" i="63"/>
  <c r="T63" i="63"/>
  <c r="S63" i="63"/>
  <c r="R63" i="63"/>
  <c r="Q63" i="63"/>
  <c r="T62" i="63"/>
  <c r="S62" i="63"/>
  <c r="R62" i="63"/>
  <c r="Q62" i="63"/>
  <c r="T61" i="63"/>
  <c r="S61" i="63"/>
  <c r="R61" i="63"/>
  <c r="Q61" i="63"/>
  <c r="T60" i="63"/>
  <c r="T67" i="63"/>
  <c r="S60" i="63"/>
  <c r="S67" i="63"/>
  <c r="R60" i="63"/>
  <c r="R67" i="63"/>
  <c r="Q60" i="63"/>
  <c r="Q67" i="63"/>
  <c r="T65" i="62"/>
  <c r="S65" i="62"/>
  <c r="R65" i="62"/>
  <c r="Q65" i="62"/>
  <c r="T64" i="62"/>
  <c r="S64" i="62"/>
  <c r="R64" i="62"/>
  <c r="Q64" i="62"/>
  <c r="T63" i="62"/>
  <c r="S63" i="62"/>
  <c r="R63" i="62"/>
  <c r="Q63" i="62"/>
  <c r="T62" i="62"/>
  <c r="S62" i="62"/>
  <c r="R62" i="62"/>
  <c r="Q62" i="62"/>
  <c r="T61" i="62"/>
  <c r="S61" i="62"/>
  <c r="R61" i="62"/>
  <c r="Q61" i="62"/>
  <c r="T60" i="62"/>
  <c r="T67" i="62"/>
  <c r="S60" i="62"/>
  <c r="S67" i="62"/>
  <c r="R60" i="62"/>
  <c r="Q60" i="62"/>
  <c r="T59" i="62"/>
  <c r="S59" i="62"/>
  <c r="S57" i="62"/>
  <c r="T50" i="62"/>
  <c r="S50" i="62"/>
  <c r="S43" i="62"/>
  <c r="T36" i="62"/>
  <c r="S36" i="62"/>
  <c r="S29" i="62"/>
  <c r="T22" i="62"/>
  <c r="S22" i="62"/>
  <c r="S15" i="62"/>
  <c r="T65" i="61"/>
  <c r="S65" i="61"/>
  <c r="R65" i="61"/>
  <c r="Q65" i="61"/>
  <c r="T64" i="61"/>
  <c r="S64" i="61"/>
  <c r="R64" i="61"/>
  <c r="Q64" i="61"/>
  <c r="T63" i="61"/>
  <c r="S63" i="61"/>
  <c r="R63" i="61"/>
  <c r="Q63" i="61"/>
  <c r="T62" i="61"/>
  <c r="S62" i="61"/>
  <c r="R62" i="61"/>
  <c r="Q62" i="61"/>
  <c r="T61" i="61"/>
  <c r="S61" i="61"/>
  <c r="R61" i="61"/>
  <c r="Q61" i="61"/>
  <c r="T60" i="61"/>
  <c r="T67" i="61"/>
  <c r="S60" i="61"/>
  <c r="S67" i="61"/>
  <c r="R60" i="61"/>
  <c r="R67" i="61"/>
  <c r="Q60" i="61"/>
  <c r="Q67" i="61"/>
  <c r="P60" i="61"/>
  <c r="P61" i="61"/>
  <c r="P62" i="61"/>
  <c r="P63" i="61"/>
  <c r="P67" i="61"/>
  <c r="P64" i="61"/>
  <c r="P65" i="61"/>
  <c r="T65" i="60"/>
  <c r="S65" i="60"/>
  <c r="R65" i="60"/>
  <c r="Q65" i="60"/>
  <c r="T64" i="60"/>
  <c r="S64" i="60"/>
  <c r="R64" i="60"/>
  <c r="Q64" i="60"/>
  <c r="T63" i="60"/>
  <c r="S63" i="60"/>
  <c r="R63" i="60"/>
  <c r="Q63" i="60"/>
  <c r="T62" i="60"/>
  <c r="S62" i="60"/>
  <c r="R62" i="60"/>
  <c r="Q62" i="60"/>
  <c r="T61" i="60"/>
  <c r="S61" i="60"/>
  <c r="R61" i="60"/>
  <c r="Q61" i="60"/>
  <c r="T60" i="60"/>
  <c r="S60" i="60"/>
  <c r="R60" i="60"/>
  <c r="R67" i="60"/>
  <c r="Q60" i="60"/>
  <c r="Q67" i="60"/>
  <c r="T65" i="59"/>
  <c r="S65" i="59"/>
  <c r="R65" i="59"/>
  <c r="Q65" i="59"/>
  <c r="T64" i="59"/>
  <c r="S64" i="59"/>
  <c r="R64" i="59"/>
  <c r="Q64" i="59"/>
  <c r="T63" i="59"/>
  <c r="S63" i="59"/>
  <c r="R63" i="59"/>
  <c r="Q63" i="59"/>
  <c r="T62" i="59"/>
  <c r="S62" i="59"/>
  <c r="R62" i="59"/>
  <c r="Q62" i="59"/>
  <c r="T61" i="59"/>
  <c r="S61" i="59"/>
  <c r="R61" i="59"/>
  <c r="Q61" i="59"/>
  <c r="T60" i="59"/>
  <c r="S60" i="59"/>
  <c r="S67" i="59"/>
  <c r="R60" i="59"/>
  <c r="R67" i="59"/>
  <c r="Q60" i="59"/>
  <c r="Q67" i="59"/>
  <c r="T65" i="58"/>
  <c r="S65" i="58"/>
  <c r="R65" i="58"/>
  <c r="Q65" i="58"/>
  <c r="T64" i="58"/>
  <c r="S64" i="58"/>
  <c r="R64" i="58"/>
  <c r="Q64" i="58"/>
  <c r="T63" i="58"/>
  <c r="S63" i="58"/>
  <c r="R63" i="58"/>
  <c r="Q63" i="58"/>
  <c r="T62" i="58"/>
  <c r="S62" i="58"/>
  <c r="R62" i="58"/>
  <c r="Q62" i="58"/>
  <c r="T61" i="58"/>
  <c r="S61" i="58"/>
  <c r="R61" i="58"/>
  <c r="Q61" i="58"/>
  <c r="T60" i="58"/>
  <c r="S60" i="58"/>
  <c r="S67" i="58"/>
  <c r="R60" i="58"/>
  <c r="R67" i="58"/>
  <c r="Q60" i="58"/>
  <c r="Q67" i="58"/>
  <c r="T65" i="57"/>
  <c r="S65" i="57"/>
  <c r="R65" i="57"/>
  <c r="Q65" i="57"/>
  <c r="T64" i="57"/>
  <c r="S64" i="57"/>
  <c r="R64" i="57"/>
  <c r="Q64" i="57"/>
  <c r="T63" i="57"/>
  <c r="S63" i="57"/>
  <c r="R63" i="57"/>
  <c r="Q63" i="57"/>
  <c r="T62" i="57"/>
  <c r="S62" i="57"/>
  <c r="R62" i="57"/>
  <c r="Q62" i="57"/>
  <c r="T61" i="57"/>
  <c r="S61" i="57"/>
  <c r="R61" i="57"/>
  <c r="Q61" i="57"/>
  <c r="T60" i="57"/>
  <c r="T67" i="57"/>
  <c r="S60" i="57"/>
  <c r="R60" i="57"/>
  <c r="R67" i="57"/>
  <c r="Q60" i="57"/>
  <c r="Q67" i="57"/>
  <c r="T65" i="56"/>
  <c r="S65" i="56"/>
  <c r="R65" i="56"/>
  <c r="Q65" i="56"/>
  <c r="T64" i="56"/>
  <c r="S64" i="56"/>
  <c r="R64" i="56"/>
  <c r="Q64" i="56"/>
  <c r="T63" i="56"/>
  <c r="S63" i="56"/>
  <c r="R63" i="56"/>
  <c r="Q63" i="56"/>
  <c r="T62" i="56"/>
  <c r="S62" i="56"/>
  <c r="R62" i="56"/>
  <c r="Q62" i="56"/>
  <c r="T61" i="56"/>
  <c r="S61" i="56"/>
  <c r="R61" i="56"/>
  <c r="Q61" i="56"/>
  <c r="T60" i="56"/>
  <c r="S60" i="56"/>
  <c r="R60" i="56"/>
  <c r="R67" i="56"/>
  <c r="Q60" i="56"/>
  <c r="Q67" i="56"/>
  <c r="T65" i="55"/>
  <c r="S65" i="55"/>
  <c r="R65" i="55"/>
  <c r="Q65" i="55"/>
  <c r="T64" i="55"/>
  <c r="S64" i="55"/>
  <c r="R64" i="55"/>
  <c r="Q64" i="55"/>
  <c r="T63" i="55"/>
  <c r="S63" i="55"/>
  <c r="R63" i="55"/>
  <c r="Q63" i="55"/>
  <c r="T62" i="55"/>
  <c r="S62" i="55"/>
  <c r="R62" i="55"/>
  <c r="Q62" i="55"/>
  <c r="T61" i="55"/>
  <c r="S61" i="55"/>
  <c r="R61" i="55"/>
  <c r="Q61" i="55"/>
  <c r="T60" i="55"/>
  <c r="T67" i="55"/>
  <c r="S60" i="55"/>
  <c r="S67" i="55"/>
  <c r="R60" i="55"/>
  <c r="R67" i="55"/>
  <c r="Q60" i="55"/>
  <c r="Q67" i="55"/>
  <c r="T65" i="54"/>
  <c r="S65" i="54"/>
  <c r="R65" i="54"/>
  <c r="Q65" i="54"/>
  <c r="T64" i="54"/>
  <c r="S64" i="54"/>
  <c r="R64" i="54"/>
  <c r="Q64" i="54"/>
  <c r="T63" i="54"/>
  <c r="S63" i="54"/>
  <c r="R63" i="54"/>
  <c r="Q63" i="54"/>
  <c r="T62" i="54"/>
  <c r="S62" i="54"/>
  <c r="R62" i="54"/>
  <c r="Q62" i="54"/>
  <c r="T61" i="54"/>
  <c r="S61" i="54"/>
  <c r="R61" i="54"/>
  <c r="Q61" i="54"/>
  <c r="T60" i="54"/>
  <c r="T67" i="54"/>
  <c r="S60" i="54"/>
  <c r="R60" i="54"/>
  <c r="R67" i="54"/>
  <c r="Q60" i="54"/>
  <c r="Q67" i="54"/>
  <c r="T65" i="53"/>
  <c r="S65" i="53"/>
  <c r="R65" i="53"/>
  <c r="Q65" i="53"/>
  <c r="T64" i="53"/>
  <c r="S64" i="53"/>
  <c r="R64" i="53"/>
  <c r="Q64" i="53"/>
  <c r="T63" i="53"/>
  <c r="S63" i="53"/>
  <c r="R63" i="53"/>
  <c r="Q63" i="53"/>
  <c r="T62" i="53"/>
  <c r="S62" i="53"/>
  <c r="R62" i="53"/>
  <c r="Q62" i="53"/>
  <c r="T61" i="53"/>
  <c r="S61" i="53"/>
  <c r="R61" i="53"/>
  <c r="Q61" i="53"/>
  <c r="T60" i="53"/>
  <c r="S60" i="53"/>
  <c r="R60" i="53"/>
  <c r="R67" i="53"/>
  <c r="Q60" i="53"/>
  <c r="Q67" i="53"/>
  <c r="T65" i="52"/>
  <c r="S65" i="52"/>
  <c r="R65" i="52"/>
  <c r="Q65" i="52"/>
  <c r="T64" i="52"/>
  <c r="S64" i="52"/>
  <c r="R64" i="52"/>
  <c r="Q64" i="52"/>
  <c r="T63" i="52"/>
  <c r="S63" i="52"/>
  <c r="R63" i="52"/>
  <c r="Q63" i="52"/>
  <c r="T62" i="52"/>
  <c r="S62" i="52"/>
  <c r="R62" i="52"/>
  <c r="Q62" i="52"/>
  <c r="T61" i="52"/>
  <c r="S61" i="52"/>
  <c r="R61" i="52"/>
  <c r="Q61" i="52"/>
  <c r="T60" i="52"/>
  <c r="T67" i="52"/>
  <c r="S60" i="52"/>
  <c r="S67" i="52"/>
  <c r="R60" i="52"/>
  <c r="R67" i="52"/>
  <c r="Q60" i="52"/>
  <c r="Q67" i="52"/>
  <c r="T65" i="51"/>
  <c r="S65" i="51"/>
  <c r="R65" i="51"/>
  <c r="Q65" i="51"/>
  <c r="T64" i="51"/>
  <c r="S64" i="51"/>
  <c r="R64" i="51"/>
  <c r="Q64" i="51"/>
  <c r="T63" i="51"/>
  <c r="S63" i="51"/>
  <c r="R63" i="51"/>
  <c r="Q63" i="51"/>
  <c r="T62" i="51"/>
  <c r="S62" i="51"/>
  <c r="R62" i="51"/>
  <c r="Q62" i="51"/>
  <c r="T61" i="51"/>
  <c r="S61" i="51"/>
  <c r="R61" i="51"/>
  <c r="Q61" i="51"/>
  <c r="T60" i="51"/>
  <c r="S60" i="51"/>
  <c r="R60" i="51"/>
  <c r="R67" i="51"/>
  <c r="Q60" i="51"/>
  <c r="Q67" i="51"/>
  <c r="T65" i="50"/>
  <c r="S65" i="50"/>
  <c r="R65" i="50"/>
  <c r="Q65" i="50"/>
  <c r="T64" i="50"/>
  <c r="S64" i="50"/>
  <c r="R64" i="50"/>
  <c r="Q64" i="50"/>
  <c r="T63" i="50"/>
  <c r="S63" i="50"/>
  <c r="R63" i="50"/>
  <c r="Q63" i="50"/>
  <c r="T62" i="50"/>
  <c r="S62" i="50"/>
  <c r="R62" i="50"/>
  <c r="Q62" i="50"/>
  <c r="T61" i="50"/>
  <c r="S61" i="50"/>
  <c r="R61" i="50"/>
  <c r="Q61" i="50"/>
  <c r="T60" i="50"/>
  <c r="S60" i="50"/>
  <c r="R60" i="50"/>
  <c r="R67" i="50"/>
  <c r="Q60" i="50"/>
  <c r="Q67" i="50"/>
  <c r="T65" i="49"/>
  <c r="S65" i="49"/>
  <c r="R65" i="49"/>
  <c r="Q65" i="49"/>
  <c r="T64" i="49"/>
  <c r="S64" i="49"/>
  <c r="R64" i="49"/>
  <c r="Q64" i="49"/>
  <c r="T63" i="49"/>
  <c r="S63" i="49"/>
  <c r="R63" i="49"/>
  <c r="Q63" i="49"/>
  <c r="T62" i="49"/>
  <c r="S62" i="49"/>
  <c r="R62" i="49"/>
  <c r="Q62" i="49"/>
  <c r="T61" i="49"/>
  <c r="S61" i="49"/>
  <c r="R61" i="49"/>
  <c r="Q61" i="49"/>
  <c r="T60" i="49"/>
  <c r="S60" i="49"/>
  <c r="S67" i="49"/>
  <c r="R60" i="49"/>
  <c r="R67" i="49"/>
  <c r="Q60" i="49"/>
  <c r="Q67" i="49"/>
  <c r="T65" i="48"/>
  <c r="S65" i="48"/>
  <c r="R65" i="48"/>
  <c r="Q65" i="48"/>
  <c r="T64" i="48"/>
  <c r="S64" i="48"/>
  <c r="R64" i="48"/>
  <c r="Q64" i="48"/>
  <c r="T63" i="48"/>
  <c r="S63" i="48"/>
  <c r="R63" i="48"/>
  <c r="Q63" i="48"/>
  <c r="T62" i="48"/>
  <c r="S62" i="48"/>
  <c r="R62" i="48"/>
  <c r="Q62" i="48"/>
  <c r="T61" i="48"/>
  <c r="S61" i="48"/>
  <c r="R61" i="48"/>
  <c r="Q61" i="48"/>
  <c r="T60" i="48"/>
  <c r="T67" i="48"/>
  <c r="S60" i="48"/>
  <c r="S67" i="48"/>
  <c r="R60" i="48"/>
  <c r="R67" i="48"/>
  <c r="Q60" i="48"/>
  <c r="Q67" i="48"/>
  <c r="T65" i="47"/>
  <c r="S65" i="47"/>
  <c r="R65" i="47"/>
  <c r="Q65" i="47"/>
  <c r="T64" i="47"/>
  <c r="S64" i="47"/>
  <c r="R64" i="47"/>
  <c r="Q64" i="47"/>
  <c r="T63" i="47"/>
  <c r="S63" i="47"/>
  <c r="R63" i="47"/>
  <c r="Q63" i="47"/>
  <c r="T62" i="47"/>
  <c r="S62" i="47"/>
  <c r="R62" i="47"/>
  <c r="Q62" i="47"/>
  <c r="T61" i="47"/>
  <c r="S61" i="47"/>
  <c r="R61" i="47"/>
  <c r="Q61" i="47"/>
  <c r="T60" i="47"/>
  <c r="T67" i="47"/>
  <c r="S60" i="47"/>
  <c r="R60" i="47"/>
  <c r="R67" i="47"/>
  <c r="Q60" i="47"/>
  <c r="Q67" i="47"/>
  <c r="T65" i="46"/>
  <c r="S65" i="46"/>
  <c r="R65" i="46"/>
  <c r="Q65" i="46"/>
  <c r="T64" i="46"/>
  <c r="S64" i="46"/>
  <c r="R64" i="46"/>
  <c r="Q64" i="46"/>
  <c r="T63" i="46"/>
  <c r="S63" i="46"/>
  <c r="R63" i="46"/>
  <c r="Q63" i="46"/>
  <c r="T62" i="46"/>
  <c r="S62" i="46"/>
  <c r="R62" i="46"/>
  <c r="Q62" i="46"/>
  <c r="T61" i="46"/>
  <c r="S61" i="46"/>
  <c r="R61" i="46"/>
  <c r="Q61" i="46"/>
  <c r="T60" i="46"/>
  <c r="T67" i="46"/>
  <c r="S60" i="46"/>
  <c r="R60" i="46"/>
  <c r="R67" i="46"/>
  <c r="Q60" i="46"/>
  <c r="Q67" i="46"/>
  <c r="T69" i="77"/>
  <c r="S69" i="77"/>
  <c r="U2" i="77"/>
  <c r="T2" i="77"/>
  <c r="S2" i="77"/>
  <c r="R2" i="77"/>
  <c r="T8" i="76"/>
  <c r="S8" i="76"/>
  <c r="R8" i="76"/>
  <c r="T7" i="76"/>
  <c r="T59" i="76"/>
  <c r="S7" i="76"/>
  <c r="S59" i="76"/>
  <c r="R7" i="76"/>
  <c r="R59" i="76"/>
  <c r="U2" i="76"/>
  <c r="T2" i="76"/>
  <c r="S2" i="76"/>
  <c r="R2" i="76"/>
  <c r="T8" i="75"/>
  <c r="S8" i="75"/>
  <c r="R8" i="75"/>
  <c r="T7" i="75"/>
  <c r="T59" i="75"/>
  <c r="S7" i="75"/>
  <c r="S59" i="75"/>
  <c r="R7" i="75"/>
  <c r="R59" i="75"/>
  <c r="U2" i="75"/>
  <c r="T2" i="75"/>
  <c r="S2" i="75"/>
  <c r="R2" i="75"/>
  <c r="U2" i="74"/>
  <c r="T2" i="74"/>
  <c r="S2" i="74"/>
  <c r="R2" i="74"/>
  <c r="T8" i="73"/>
  <c r="S8" i="73"/>
  <c r="R8" i="73"/>
  <c r="Q8" i="73"/>
  <c r="T7" i="73"/>
  <c r="T59" i="73"/>
  <c r="S7" i="73"/>
  <c r="S59" i="73"/>
  <c r="R7" i="73"/>
  <c r="R59" i="73"/>
  <c r="Q7" i="73"/>
  <c r="Q59" i="73"/>
  <c r="U2" i="73"/>
  <c r="T2" i="73"/>
  <c r="S2" i="73"/>
  <c r="R2" i="73"/>
  <c r="Q2" i="73"/>
  <c r="T8" i="72"/>
  <c r="S8" i="72"/>
  <c r="R8" i="72"/>
  <c r="T7" i="72"/>
  <c r="T59" i="72"/>
  <c r="S7" i="72"/>
  <c r="S59" i="72"/>
  <c r="R7" i="72"/>
  <c r="R59" i="72"/>
  <c r="U2" i="72"/>
  <c r="T2" i="72"/>
  <c r="S2" i="72"/>
  <c r="R2" i="72"/>
  <c r="T8" i="71"/>
  <c r="S8" i="71"/>
  <c r="R8" i="71"/>
  <c r="T7" i="71"/>
  <c r="T59" i="71"/>
  <c r="S7" i="71"/>
  <c r="S59" i="71"/>
  <c r="R7" i="71"/>
  <c r="R59" i="71"/>
  <c r="U2" i="71"/>
  <c r="T2" i="71"/>
  <c r="S2" i="71"/>
  <c r="R2" i="71"/>
  <c r="T8" i="70"/>
  <c r="S8" i="70"/>
  <c r="R8" i="70"/>
  <c r="T7" i="70"/>
  <c r="T59" i="70"/>
  <c r="S7" i="70"/>
  <c r="S59" i="70"/>
  <c r="R7" i="70"/>
  <c r="R59" i="70"/>
  <c r="U2" i="70"/>
  <c r="T2" i="70"/>
  <c r="S2" i="70"/>
  <c r="R2" i="70"/>
  <c r="T8" i="69"/>
  <c r="S8" i="69"/>
  <c r="R8" i="69"/>
  <c r="T7" i="69"/>
  <c r="T59" i="69"/>
  <c r="S7" i="69"/>
  <c r="S59" i="69"/>
  <c r="R7" i="69"/>
  <c r="R59" i="69"/>
  <c r="U2" i="69"/>
  <c r="T2" i="69"/>
  <c r="S2" i="69"/>
  <c r="R2" i="69"/>
  <c r="T8" i="68"/>
  <c r="S8" i="68"/>
  <c r="R8" i="68"/>
  <c r="T7" i="68"/>
  <c r="T59" i="68"/>
  <c r="S7" i="68"/>
  <c r="S59" i="68"/>
  <c r="R7" i="68"/>
  <c r="R59" i="68"/>
  <c r="U2" i="68"/>
  <c r="T2" i="68"/>
  <c r="S2" i="68"/>
  <c r="R2" i="68"/>
  <c r="T8" i="67"/>
  <c r="S8" i="67"/>
  <c r="R8" i="67"/>
  <c r="T7" i="67"/>
  <c r="T59" i="67"/>
  <c r="S7" i="67"/>
  <c r="S59" i="67"/>
  <c r="R7" i="67"/>
  <c r="R59" i="67"/>
  <c r="U2" i="67"/>
  <c r="T2" i="67"/>
  <c r="S2" i="67"/>
  <c r="R2" i="67"/>
  <c r="T8" i="66"/>
  <c r="S8" i="66"/>
  <c r="R8" i="66"/>
  <c r="T7" i="66"/>
  <c r="T59" i="66"/>
  <c r="S7" i="66"/>
  <c r="S59" i="66"/>
  <c r="R7" i="66"/>
  <c r="R59" i="66"/>
  <c r="U2" i="66"/>
  <c r="T2" i="66"/>
  <c r="S2" i="66"/>
  <c r="R2" i="66"/>
  <c r="T8" i="65"/>
  <c r="S8" i="65"/>
  <c r="R8" i="65"/>
  <c r="T7" i="65"/>
  <c r="T59" i="65"/>
  <c r="S7" i="65"/>
  <c r="S59" i="65"/>
  <c r="R7" i="65"/>
  <c r="R59" i="65"/>
  <c r="U2" i="65"/>
  <c r="T2" i="65"/>
  <c r="S2" i="65"/>
  <c r="R2" i="65"/>
  <c r="T8" i="64"/>
  <c r="S8" i="64"/>
  <c r="R8" i="64"/>
  <c r="T7" i="64"/>
  <c r="T59" i="64"/>
  <c r="S7" i="64"/>
  <c r="S59" i="64"/>
  <c r="R7" i="64"/>
  <c r="R59" i="64"/>
  <c r="U2" i="64"/>
  <c r="T2" i="64"/>
  <c r="S2" i="64"/>
  <c r="R2" i="64"/>
  <c r="T8" i="63"/>
  <c r="S8" i="63"/>
  <c r="R8" i="63"/>
  <c r="T7" i="63"/>
  <c r="T59" i="63"/>
  <c r="S7" i="63"/>
  <c r="S59" i="63"/>
  <c r="R7" i="63"/>
  <c r="R59" i="63"/>
  <c r="U2" i="63"/>
  <c r="T2" i="63"/>
  <c r="S2" i="63"/>
  <c r="R2" i="63"/>
  <c r="U2" i="62"/>
  <c r="T2" i="62"/>
  <c r="S2" i="62"/>
  <c r="R2" i="62"/>
  <c r="T8" i="61"/>
  <c r="S8" i="61"/>
  <c r="R8" i="61"/>
  <c r="Q8" i="61"/>
  <c r="T7" i="61"/>
  <c r="T59" i="61"/>
  <c r="S7" i="61"/>
  <c r="R7" i="61"/>
  <c r="R59" i="61"/>
  <c r="Q7" i="61"/>
  <c r="Q59" i="61"/>
  <c r="U2" i="61"/>
  <c r="T2" i="61"/>
  <c r="S2" i="61"/>
  <c r="R2" i="61"/>
  <c r="Q2" i="61"/>
  <c r="T8" i="60"/>
  <c r="S8" i="60"/>
  <c r="R8" i="60"/>
  <c r="T7" i="60"/>
  <c r="T59" i="60"/>
  <c r="S7" i="60"/>
  <c r="S59" i="60"/>
  <c r="R7" i="60"/>
  <c r="R59" i="60"/>
  <c r="U2" i="60"/>
  <c r="T2" i="60"/>
  <c r="S2" i="60"/>
  <c r="R2" i="60"/>
  <c r="T8" i="59"/>
  <c r="S8" i="59"/>
  <c r="R8" i="59"/>
  <c r="T7" i="59"/>
  <c r="T59" i="59"/>
  <c r="S7" i="59"/>
  <c r="S59" i="59"/>
  <c r="R7" i="59"/>
  <c r="R59" i="59"/>
  <c r="U2" i="59"/>
  <c r="T2" i="59"/>
  <c r="S2" i="59"/>
  <c r="R2" i="59"/>
  <c r="T8" i="58"/>
  <c r="S8" i="58"/>
  <c r="R8" i="58"/>
  <c r="T7" i="58"/>
  <c r="T59" i="58"/>
  <c r="S7" i="58"/>
  <c r="S59" i="58"/>
  <c r="R7" i="58"/>
  <c r="R59" i="58"/>
  <c r="U2" i="58"/>
  <c r="T2" i="58"/>
  <c r="S2" i="58"/>
  <c r="R2" i="58"/>
  <c r="T8" i="57"/>
  <c r="S8" i="57"/>
  <c r="R8" i="57"/>
  <c r="T7" i="57"/>
  <c r="T59" i="57"/>
  <c r="S7" i="57"/>
  <c r="S59" i="57"/>
  <c r="R7" i="57"/>
  <c r="R59" i="57"/>
  <c r="U2" i="57"/>
  <c r="T2" i="57"/>
  <c r="S2" i="57"/>
  <c r="R2" i="57"/>
  <c r="T8" i="56"/>
  <c r="S8" i="56"/>
  <c r="R8" i="56"/>
  <c r="T7" i="56"/>
  <c r="T59" i="56"/>
  <c r="S7" i="56"/>
  <c r="S59" i="56"/>
  <c r="R7" i="56"/>
  <c r="R59" i="56"/>
  <c r="U2" i="56"/>
  <c r="T2" i="56"/>
  <c r="S2" i="56"/>
  <c r="R2" i="56"/>
  <c r="T8" i="55"/>
  <c r="S8" i="55"/>
  <c r="R8" i="55"/>
  <c r="T7" i="55"/>
  <c r="T59" i="55"/>
  <c r="S7" i="55"/>
  <c r="S59" i="55"/>
  <c r="R7" i="55"/>
  <c r="R59" i="55"/>
  <c r="U2" i="55"/>
  <c r="T2" i="55"/>
  <c r="S2" i="55"/>
  <c r="R2" i="55"/>
  <c r="U2" i="54"/>
  <c r="T8" i="54"/>
  <c r="S8" i="54"/>
  <c r="R8" i="54"/>
  <c r="T7" i="54"/>
  <c r="T59" i="54"/>
  <c r="S7" i="54"/>
  <c r="S59" i="54"/>
  <c r="R7" i="54"/>
  <c r="R59" i="54"/>
  <c r="T2" i="54"/>
  <c r="S2" i="54"/>
  <c r="R2" i="54"/>
  <c r="T8" i="53"/>
  <c r="S8" i="53"/>
  <c r="R8" i="53"/>
  <c r="T7" i="53"/>
  <c r="T59" i="53"/>
  <c r="S7" i="53"/>
  <c r="S59" i="53"/>
  <c r="R7" i="53"/>
  <c r="R59" i="53"/>
  <c r="T2" i="53"/>
  <c r="S2" i="53"/>
  <c r="R2" i="53"/>
  <c r="T8" i="52"/>
  <c r="S8" i="52"/>
  <c r="R8" i="52"/>
  <c r="T7" i="52"/>
  <c r="T59" i="52"/>
  <c r="S7" i="52"/>
  <c r="S59" i="52"/>
  <c r="R7" i="52"/>
  <c r="R59" i="52"/>
  <c r="T2" i="52"/>
  <c r="S2" i="52"/>
  <c r="R2" i="52"/>
  <c r="T8" i="51"/>
  <c r="S8" i="51"/>
  <c r="R8" i="51"/>
  <c r="T7" i="51"/>
  <c r="T59" i="51"/>
  <c r="S7" i="51"/>
  <c r="S59" i="51"/>
  <c r="R7" i="51"/>
  <c r="R59" i="51"/>
  <c r="T2" i="51"/>
  <c r="S2" i="51"/>
  <c r="R2" i="51"/>
  <c r="T8" i="50"/>
  <c r="S8" i="50"/>
  <c r="R8" i="50"/>
  <c r="T7" i="50"/>
  <c r="T59" i="50"/>
  <c r="S7" i="50"/>
  <c r="S59" i="50"/>
  <c r="R7" i="50"/>
  <c r="R59" i="50"/>
  <c r="T2" i="50"/>
  <c r="S2" i="50"/>
  <c r="R2" i="50"/>
  <c r="T8" i="49"/>
  <c r="S8" i="49"/>
  <c r="R8" i="49"/>
  <c r="T7" i="49"/>
  <c r="T59" i="49"/>
  <c r="S7" i="49"/>
  <c r="R7" i="49"/>
  <c r="R59" i="49"/>
  <c r="T2" i="49"/>
  <c r="S2" i="49"/>
  <c r="R2" i="49"/>
  <c r="T8" i="48"/>
  <c r="S8" i="48"/>
  <c r="R8" i="48"/>
  <c r="T7" i="48"/>
  <c r="T59" i="48"/>
  <c r="S7" i="48"/>
  <c r="S59" i="48"/>
  <c r="R7" i="48"/>
  <c r="R59" i="48"/>
  <c r="T2" i="48"/>
  <c r="S2" i="48"/>
  <c r="R2" i="48"/>
  <c r="R2" i="47"/>
  <c r="S2" i="47"/>
  <c r="T2" i="47"/>
  <c r="U2" i="47"/>
  <c r="U3" i="47"/>
  <c r="U6" i="47"/>
  <c r="U7" i="47"/>
  <c r="U8" i="47"/>
  <c r="T6" i="77"/>
  <c r="S6" i="77"/>
  <c r="R6" i="77"/>
  <c r="U5" i="3"/>
  <c r="U8" i="71"/>
  <c r="U4" i="3"/>
  <c r="U7" i="75"/>
  <c r="T8" i="46"/>
  <c r="S8" i="46"/>
  <c r="R8" i="46"/>
  <c r="R8" i="47"/>
  <c r="Q8" i="46"/>
  <c r="T7" i="46"/>
  <c r="T59" i="46"/>
  <c r="S7" i="46"/>
  <c r="S59" i="46"/>
  <c r="R7" i="46"/>
  <c r="R59" i="46"/>
  <c r="Q7" i="46"/>
  <c r="Q59" i="46"/>
  <c r="Q3" i="46"/>
  <c r="Q6" i="46"/>
  <c r="R3" i="46"/>
  <c r="R6" i="46"/>
  <c r="S3" i="46"/>
  <c r="S6" i="46"/>
  <c r="T3" i="46"/>
  <c r="T6" i="46"/>
  <c r="Q2" i="46"/>
  <c r="R2" i="46"/>
  <c r="S2" i="46"/>
  <c r="T2" i="46"/>
  <c r="S6" i="1"/>
  <c r="R6" i="1"/>
  <c r="Q6" i="1"/>
  <c r="T65" i="1"/>
  <c r="S65" i="1"/>
  <c r="R65" i="1"/>
  <c r="Q65" i="1"/>
  <c r="T64" i="1"/>
  <c r="S64" i="1"/>
  <c r="R64" i="1"/>
  <c r="Q64" i="1"/>
  <c r="T63" i="1"/>
  <c r="S63" i="1"/>
  <c r="R63" i="1"/>
  <c r="Q63" i="1"/>
  <c r="T62" i="1"/>
  <c r="S62" i="1"/>
  <c r="R62" i="1"/>
  <c r="Q62" i="1"/>
  <c r="T61" i="1"/>
  <c r="S61" i="1"/>
  <c r="R61" i="1"/>
  <c r="Q61" i="1"/>
  <c r="T60" i="1"/>
  <c r="T67" i="1"/>
  <c r="S60" i="1"/>
  <c r="S67" i="1"/>
  <c r="S68" i="1"/>
  <c r="S70" i="1"/>
  <c r="R60" i="1"/>
  <c r="R67" i="1"/>
  <c r="R68" i="1"/>
  <c r="R70" i="1"/>
  <c r="Q60" i="1"/>
  <c r="Q67" i="1"/>
  <c r="Q68" i="1"/>
  <c r="Q70" i="1"/>
  <c r="T59" i="1"/>
  <c r="S59" i="1"/>
  <c r="R59" i="1"/>
  <c r="Q59" i="1"/>
  <c r="T57" i="1"/>
  <c r="S57" i="1"/>
  <c r="R57" i="1"/>
  <c r="Q57" i="1"/>
  <c r="T50" i="1"/>
  <c r="S50" i="1"/>
  <c r="R50" i="1"/>
  <c r="Q50" i="1"/>
  <c r="T43" i="1"/>
  <c r="S43" i="1"/>
  <c r="R43" i="1"/>
  <c r="Q43" i="1"/>
  <c r="T36" i="1"/>
  <c r="S36" i="1"/>
  <c r="R36" i="1"/>
  <c r="Q36" i="1"/>
  <c r="T29" i="1"/>
  <c r="S29" i="1"/>
  <c r="R29" i="1"/>
  <c r="Q29" i="1"/>
  <c r="T22" i="1"/>
  <c r="S22" i="1"/>
  <c r="R22" i="1"/>
  <c r="Q22" i="1"/>
  <c r="T15" i="1"/>
  <c r="S15" i="1"/>
  <c r="R15" i="1"/>
  <c r="Q15" i="1"/>
  <c r="T15" i="62"/>
  <c r="T29" i="62"/>
  <c r="T66" i="62"/>
  <c r="T43" i="62"/>
  <c r="T67" i="50"/>
  <c r="S67" i="46"/>
  <c r="S67" i="47"/>
  <c r="S67" i="53"/>
  <c r="S67" i="56"/>
  <c r="Q67" i="65"/>
  <c r="Q67" i="66"/>
  <c r="Q67" i="70"/>
  <c r="Q67" i="72"/>
  <c r="Q67" i="74"/>
  <c r="Q67" i="75"/>
  <c r="T67" i="53"/>
  <c r="T67" i="58"/>
  <c r="T67" i="60"/>
  <c r="R67" i="66"/>
  <c r="R67" i="67"/>
  <c r="R67" i="74"/>
  <c r="S67" i="50"/>
  <c r="S67" i="51"/>
  <c r="S67" i="54"/>
  <c r="S67" i="57"/>
  <c r="Q67" i="67"/>
  <c r="Q67" i="68"/>
  <c r="Q67" i="71"/>
  <c r="Q67" i="73"/>
  <c r="T67" i="49"/>
  <c r="T67" i="51"/>
  <c r="T67" i="56"/>
  <c r="T67" i="59"/>
  <c r="R67" i="62"/>
  <c r="R67" i="75"/>
  <c r="R67" i="76"/>
  <c r="S67" i="60"/>
  <c r="Q67" i="62"/>
  <c r="R15" i="62"/>
  <c r="T36" i="74"/>
  <c r="S36" i="61"/>
  <c r="R36" i="62"/>
  <c r="Q57" i="74"/>
  <c r="T57" i="72"/>
  <c r="T15" i="74"/>
  <c r="T43" i="74"/>
  <c r="T22" i="74"/>
  <c r="T36" i="66"/>
  <c r="R43" i="62"/>
  <c r="T29" i="74"/>
  <c r="T57" i="74"/>
  <c r="T50" i="74"/>
  <c r="T57" i="49"/>
  <c r="S50" i="50"/>
  <c r="S57" i="65"/>
  <c r="T62" i="77"/>
  <c r="Q15" i="46"/>
  <c r="Q57" i="46"/>
  <c r="Q50" i="46"/>
  <c r="Q43" i="46"/>
  <c r="Q36" i="46"/>
  <c r="Q29" i="46"/>
  <c r="Q22" i="46"/>
  <c r="Q66" i="1"/>
  <c r="R66" i="1"/>
  <c r="S15" i="46"/>
  <c r="S57" i="46"/>
  <c r="S50" i="46"/>
  <c r="S43" i="46"/>
  <c r="S36" i="46"/>
  <c r="S29" i="46"/>
  <c r="S22" i="46"/>
  <c r="R7" i="47"/>
  <c r="R59" i="47"/>
  <c r="T66" i="1"/>
  <c r="R15" i="46"/>
  <c r="R57" i="46"/>
  <c r="R50" i="46"/>
  <c r="R43" i="46"/>
  <c r="R36" i="46"/>
  <c r="R29" i="46"/>
  <c r="R22" i="46"/>
  <c r="S66" i="1"/>
  <c r="T15" i="46"/>
  <c r="T57" i="46"/>
  <c r="T50" i="46"/>
  <c r="T43" i="46"/>
  <c r="T36" i="46"/>
  <c r="T29" i="46"/>
  <c r="T22" i="46"/>
  <c r="S7" i="47"/>
  <c r="S59" i="47"/>
  <c r="S8" i="47"/>
  <c r="T7" i="47"/>
  <c r="T59" i="47"/>
  <c r="T8" i="47"/>
  <c r="Q7" i="47"/>
  <c r="Q59" i="47"/>
  <c r="Q8" i="47"/>
  <c r="Q68" i="46"/>
  <c r="Q70" i="46"/>
  <c r="Q3" i="47"/>
  <c r="Q6" i="47"/>
  <c r="Q68" i="47"/>
  <c r="R50" i="74"/>
  <c r="T59" i="77"/>
  <c r="R57" i="53"/>
  <c r="T57" i="56"/>
  <c r="S57" i="63"/>
  <c r="R68" i="46"/>
  <c r="R70" i="46"/>
  <c r="R3" i="47"/>
  <c r="R6" i="47"/>
  <c r="R68" i="47"/>
  <c r="R70" i="47"/>
  <c r="R3" i="48"/>
  <c r="R6" i="48"/>
  <c r="R68" i="48"/>
  <c r="R70" i="48"/>
  <c r="R3" i="49"/>
  <c r="R6" i="49"/>
  <c r="R68" i="49"/>
  <c r="R70" i="49"/>
  <c r="R3" i="50"/>
  <c r="R6" i="50"/>
  <c r="R68" i="50"/>
  <c r="R70" i="50"/>
  <c r="R3" i="51"/>
  <c r="R6" i="51"/>
  <c r="R68" i="51"/>
  <c r="R70" i="51"/>
  <c r="R3" i="52"/>
  <c r="R6" i="52"/>
  <c r="R68" i="52"/>
  <c r="R70" i="52"/>
  <c r="R3" i="53"/>
  <c r="R6" i="53"/>
  <c r="R68" i="53"/>
  <c r="R70" i="53"/>
  <c r="R3" i="54"/>
  <c r="R6" i="54"/>
  <c r="R68" i="54"/>
  <c r="R70" i="54"/>
  <c r="R3" i="55"/>
  <c r="R6" i="55"/>
  <c r="R68" i="55"/>
  <c r="R70" i="55"/>
  <c r="R3" i="56"/>
  <c r="R6" i="56"/>
  <c r="R68" i="56"/>
  <c r="R70" i="56"/>
  <c r="R3" i="57"/>
  <c r="R6" i="57"/>
  <c r="R68" i="57"/>
  <c r="R70" i="57"/>
  <c r="R3" i="58"/>
  <c r="R6" i="58"/>
  <c r="R68" i="58"/>
  <c r="R70" i="58"/>
  <c r="R3" i="59"/>
  <c r="R6" i="59"/>
  <c r="R68" i="59"/>
  <c r="R70" i="59"/>
  <c r="R3" i="60"/>
  <c r="R6" i="60"/>
  <c r="R68" i="60"/>
  <c r="R70" i="60"/>
  <c r="R3" i="61"/>
  <c r="R6" i="61"/>
  <c r="R68" i="61"/>
  <c r="R70" i="61"/>
  <c r="R3" i="62"/>
  <c r="R6" i="62"/>
  <c r="R50" i="62"/>
  <c r="S68" i="46"/>
  <c r="S70" i="46"/>
  <c r="S3" i="47"/>
  <c r="S6" i="47"/>
  <c r="S68" i="47"/>
  <c r="S70" i="47"/>
  <c r="S3" i="48"/>
  <c r="S6" i="48"/>
  <c r="S68" i="48"/>
  <c r="S70" i="48"/>
  <c r="S3" i="49"/>
  <c r="S6" i="49"/>
  <c r="S68" i="49"/>
  <c r="S70" i="49"/>
  <c r="S3" i="50"/>
  <c r="S6" i="50"/>
  <c r="T68" i="46"/>
  <c r="T70" i="46"/>
  <c r="T3" i="47"/>
  <c r="T6" i="47"/>
  <c r="T68" i="47"/>
  <c r="T70" i="47"/>
  <c r="T3" i="48"/>
  <c r="T6" i="48"/>
  <c r="T68" i="48"/>
  <c r="T70" i="48"/>
  <c r="T3" i="49"/>
  <c r="T6" i="49"/>
  <c r="S57" i="49"/>
  <c r="R57" i="48"/>
  <c r="T57" i="50"/>
  <c r="T57" i="51"/>
  <c r="T57" i="52"/>
  <c r="S57" i="53"/>
  <c r="R50" i="54"/>
  <c r="T50" i="75"/>
  <c r="R29" i="62"/>
  <c r="R57" i="62"/>
  <c r="R22" i="74"/>
  <c r="S50" i="48"/>
  <c r="R57" i="49"/>
  <c r="T57" i="53"/>
  <c r="S57" i="54"/>
  <c r="R50" i="55"/>
  <c r="R50" i="56"/>
  <c r="R22" i="57"/>
  <c r="S57" i="64"/>
  <c r="R22" i="62"/>
  <c r="T57" i="48"/>
  <c r="R57" i="50"/>
  <c r="R57" i="51"/>
  <c r="R57" i="52"/>
  <c r="T57" i="54"/>
  <c r="T22" i="57"/>
  <c r="U7" i="76"/>
  <c r="U8" i="76"/>
  <c r="S29" i="48"/>
  <c r="S57" i="48"/>
  <c r="S36" i="53"/>
  <c r="R29" i="54"/>
  <c r="R57" i="54"/>
  <c r="R29" i="55"/>
  <c r="R57" i="55"/>
  <c r="R29" i="56"/>
  <c r="R57" i="56"/>
  <c r="R29" i="57"/>
  <c r="S43" i="51"/>
  <c r="S50" i="52"/>
  <c r="S57" i="55"/>
  <c r="U7" i="57"/>
  <c r="U8" i="57"/>
  <c r="U7" i="69"/>
  <c r="U8" i="69"/>
  <c r="S36" i="48"/>
  <c r="S15" i="53"/>
  <c r="S43" i="53"/>
  <c r="R36" i="54"/>
  <c r="R36" i="55"/>
  <c r="R36" i="56"/>
  <c r="S36" i="64"/>
  <c r="T57" i="55"/>
  <c r="S57" i="56"/>
  <c r="S15" i="48"/>
  <c r="S43" i="48"/>
  <c r="S22" i="53"/>
  <c r="S50" i="53"/>
  <c r="R15" i="54"/>
  <c r="R43" i="54"/>
  <c r="R15" i="55"/>
  <c r="R43" i="55"/>
  <c r="R15" i="56"/>
  <c r="R43" i="56"/>
  <c r="R15" i="57"/>
  <c r="U7" i="55"/>
  <c r="U8" i="55"/>
  <c r="S29" i="57"/>
  <c r="S57" i="61"/>
  <c r="U7" i="73"/>
  <c r="T22" i="76"/>
  <c r="S22" i="48"/>
  <c r="S29" i="53"/>
  <c r="R22" i="54"/>
  <c r="R22" i="55"/>
  <c r="R22" i="56"/>
  <c r="S36" i="63"/>
  <c r="T57" i="60"/>
  <c r="T50" i="60"/>
  <c r="T43" i="60"/>
  <c r="T36" i="60"/>
  <c r="T29" i="60"/>
  <c r="T22" i="60"/>
  <c r="T15" i="60"/>
  <c r="S57" i="67"/>
  <c r="S50" i="67"/>
  <c r="S43" i="67"/>
  <c r="S36" i="67"/>
  <c r="S29" i="67"/>
  <c r="S22" i="67"/>
  <c r="S15" i="67"/>
  <c r="T57" i="68"/>
  <c r="T50" i="68"/>
  <c r="T43" i="68"/>
  <c r="T36" i="68"/>
  <c r="T29" i="68"/>
  <c r="T22" i="68"/>
  <c r="T15" i="68"/>
  <c r="S22" i="49"/>
  <c r="S43" i="49"/>
  <c r="S59" i="49"/>
  <c r="S29" i="50"/>
  <c r="S22" i="51"/>
  <c r="S36" i="51"/>
  <c r="S57" i="51"/>
  <c r="S22" i="52"/>
  <c r="S29" i="52"/>
  <c r="S43" i="52"/>
  <c r="S57" i="52"/>
  <c r="S59" i="61"/>
  <c r="U7" i="54"/>
  <c r="R57" i="57"/>
  <c r="R50" i="57"/>
  <c r="R43" i="57"/>
  <c r="R36" i="57"/>
  <c r="S57" i="58"/>
  <c r="S50" i="58"/>
  <c r="S43" i="58"/>
  <c r="S36" i="58"/>
  <c r="S29" i="58"/>
  <c r="S22" i="58"/>
  <c r="S15" i="58"/>
  <c r="T57" i="59"/>
  <c r="T50" i="59"/>
  <c r="T43" i="59"/>
  <c r="T36" i="59"/>
  <c r="T29" i="59"/>
  <c r="T22" i="59"/>
  <c r="T15" i="59"/>
  <c r="U7" i="60"/>
  <c r="U8" i="60"/>
  <c r="T57" i="65"/>
  <c r="T50" i="65"/>
  <c r="T43" i="65"/>
  <c r="T36" i="65"/>
  <c r="T29" i="65"/>
  <c r="T22" i="65"/>
  <c r="T15" i="65"/>
  <c r="S57" i="66"/>
  <c r="S50" i="66"/>
  <c r="S43" i="66"/>
  <c r="S36" i="66"/>
  <c r="T57" i="67"/>
  <c r="T50" i="67"/>
  <c r="T43" i="67"/>
  <c r="T36" i="67"/>
  <c r="T29" i="67"/>
  <c r="T22" i="67"/>
  <c r="T15" i="67"/>
  <c r="U7" i="68"/>
  <c r="U8" i="68"/>
  <c r="R57" i="69"/>
  <c r="R50" i="69"/>
  <c r="R43" i="69"/>
  <c r="R36" i="69"/>
  <c r="R29" i="69"/>
  <c r="R22" i="69"/>
  <c r="R15" i="69"/>
  <c r="S57" i="70"/>
  <c r="S50" i="70"/>
  <c r="S43" i="70"/>
  <c r="S36" i="70"/>
  <c r="S29" i="70"/>
  <c r="S22" i="70"/>
  <c r="S15" i="70"/>
  <c r="T57" i="71"/>
  <c r="T50" i="71"/>
  <c r="T43" i="71"/>
  <c r="T36" i="71"/>
  <c r="T29" i="71"/>
  <c r="T22" i="71"/>
  <c r="T15" i="71"/>
  <c r="U7" i="72"/>
  <c r="U8" i="72"/>
  <c r="Q57" i="73"/>
  <c r="Q50" i="73"/>
  <c r="Q43" i="73"/>
  <c r="Q36" i="73"/>
  <c r="Q29" i="73"/>
  <c r="Q22" i="73"/>
  <c r="Q15" i="73"/>
  <c r="U8" i="73"/>
  <c r="U8" i="75"/>
  <c r="R57" i="76"/>
  <c r="R50" i="76"/>
  <c r="R43" i="76"/>
  <c r="R36" i="76"/>
  <c r="R29" i="76"/>
  <c r="R22" i="76"/>
  <c r="R15" i="76"/>
  <c r="T15" i="48"/>
  <c r="T22" i="48"/>
  <c r="T29" i="48"/>
  <c r="T36" i="48"/>
  <c r="T43" i="48"/>
  <c r="T50" i="48"/>
  <c r="T15" i="49"/>
  <c r="T22" i="49"/>
  <c r="T29" i="49"/>
  <c r="T36" i="49"/>
  <c r="T43" i="49"/>
  <c r="T50" i="49"/>
  <c r="T15" i="50"/>
  <c r="T22" i="50"/>
  <c r="T29" i="50"/>
  <c r="T36" i="50"/>
  <c r="T43" i="50"/>
  <c r="T50" i="50"/>
  <c r="T15" i="51"/>
  <c r="T22" i="51"/>
  <c r="T29" i="51"/>
  <c r="T36" i="51"/>
  <c r="T43" i="51"/>
  <c r="T50" i="51"/>
  <c r="T15" i="52"/>
  <c r="T22" i="52"/>
  <c r="T29" i="52"/>
  <c r="T36" i="52"/>
  <c r="T43" i="52"/>
  <c r="T50" i="52"/>
  <c r="T15" i="53"/>
  <c r="T22" i="53"/>
  <c r="T29" i="53"/>
  <c r="T36" i="53"/>
  <c r="T43" i="53"/>
  <c r="T50" i="53"/>
  <c r="S15" i="54"/>
  <c r="S22" i="54"/>
  <c r="S29" i="54"/>
  <c r="S36" i="54"/>
  <c r="S43" i="54"/>
  <c r="S50" i="54"/>
  <c r="S15" i="55"/>
  <c r="S22" i="55"/>
  <c r="S29" i="55"/>
  <c r="S36" i="55"/>
  <c r="S43" i="55"/>
  <c r="S50" i="55"/>
  <c r="S15" i="56"/>
  <c r="S22" i="56"/>
  <c r="S29" i="56"/>
  <c r="S36" i="56"/>
  <c r="S43" i="56"/>
  <c r="S50" i="56"/>
  <c r="S15" i="57"/>
  <c r="S22" i="57"/>
  <c r="S15" i="61"/>
  <c r="S43" i="61"/>
  <c r="S15" i="63"/>
  <c r="S43" i="63"/>
  <c r="S15" i="64"/>
  <c r="S43" i="64"/>
  <c r="S15" i="65"/>
  <c r="S43" i="65"/>
  <c r="S15" i="66"/>
  <c r="T29" i="72"/>
  <c r="S59" i="74"/>
  <c r="S36" i="74"/>
  <c r="S43" i="74"/>
  <c r="S15" i="74"/>
  <c r="S50" i="74"/>
  <c r="S22" i="74"/>
  <c r="S57" i="74"/>
  <c r="S29" i="74"/>
  <c r="U5" i="77"/>
  <c r="R57" i="58"/>
  <c r="R50" i="58"/>
  <c r="R43" i="58"/>
  <c r="R36" i="58"/>
  <c r="R29" i="58"/>
  <c r="R22" i="58"/>
  <c r="R15" i="58"/>
  <c r="S57" i="59"/>
  <c r="S50" i="59"/>
  <c r="S43" i="59"/>
  <c r="S36" i="59"/>
  <c r="S29" i="59"/>
  <c r="S22" i="59"/>
  <c r="S15" i="59"/>
  <c r="R57" i="61"/>
  <c r="R50" i="61"/>
  <c r="R43" i="61"/>
  <c r="R36" i="61"/>
  <c r="R29" i="61"/>
  <c r="R22" i="61"/>
  <c r="R15" i="61"/>
  <c r="R57" i="63"/>
  <c r="R50" i="63"/>
  <c r="R43" i="63"/>
  <c r="R36" i="63"/>
  <c r="R29" i="63"/>
  <c r="R22" i="63"/>
  <c r="R15" i="63"/>
  <c r="T50" i="73"/>
  <c r="T22" i="73"/>
  <c r="T43" i="73"/>
  <c r="T15" i="73"/>
  <c r="T36" i="73"/>
  <c r="S29" i="49"/>
  <c r="S50" i="49"/>
  <c r="S15" i="50"/>
  <c r="S36" i="50"/>
  <c r="S57" i="50"/>
  <c r="S29" i="51"/>
  <c r="S50" i="51"/>
  <c r="U4" i="77"/>
  <c r="U7" i="74"/>
  <c r="U7" i="62"/>
  <c r="U8" i="54"/>
  <c r="U7" i="56"/>
  <c r="U8" i="56"/>
  <c r="S57" i="57"/>
  <c r="S50" i="57"/>
  <c r="S43" i="57"/>
  <c r="S36" i="57"/>
  <c r="T57" i="58"/>
  <c r="T50" i="58"/>
  <c r="T43" i="58"/>
  <c r="T36" i="58"/>
  <c r="T29" i="58"/>
  <c r="T22" i="58"/>
  <c r="T15" i="58"/>
  <c r="U7" i="59"/>
  <c r="U8" i="59"/>
  <c r="R57" i="60"/>
  <c r="R50" i="60"/>
  <c r="R43" i="60"/>
  <c r="R36" i="60"/>
  <c r="R29" i="60"/>
  <c r="R22" i="60"/>
  <c r="R15" i="60"/>
  <c r="U7" i="61"/>
  <c r="T57" i="61"/>
  <c r="T50" i="61"/>
  <c r="T43" i="61"/>
  <c r="T36" i="61"/>
  <c r="T29" i="61"/>
  <c r="T22" i="61"/>
  <c r="T15" i="61"/>
  <c r="T57" i="63"/>
  <c r="T50" i="63"/>
  <c r="T43" i="63"/>
  <c r="T36" i="63"/>
  <c r="T29" i="63"/>
  <c r="T22" i="63"/>
  <c r="T15" i="63"/>
  <c r="T57" i="64"/>
  <c r="T50" i="64"/>
  <c r="T43" i="64"/>
  <c r="T36" i="64"/>
  <c r="T29" i="64"/>
  <c r="T22" i="64"/>
  <c r="T15" i="64"/>
  <c r="U7" i="65"/>
  <c r="U8" i="65"/>
  <c r="T57" i="66"/>
  <c r="T50" i="66"/>
  <c r="T43" i="66"/>
  <c r="T29" i="66"/>
  <c r="T22" i="66"/>
  <c r="T15" i="66"/>
  <c r="U7" i="67"/>
  <c r="U8" i="67"/>
  <c r="R57" i="68"/>
  <c r="R50" i="68"/>
  <c r="R43" i="68"/>
  <c r="R36" i="68"/>
  <c r="R29" i="68"/>
  <c r="R22" i="68"/>
  <c r="R15" i="68"/>
  <c r="S57" i="69"/>
  <c r="S50" i="69"/>
  <c r="S43" i="69"/>
  <c r="S36" i="69"/>
  <c r="S29" i="69"/>
  <c r="S22" i="69"/>
  <c r="S15" i="69"/>
  <c r="T57" i="70"/>
  <c r="T50" i="70"/>
  <c r="T43" i="70"/>
  <c r="T36" i="70"/>
  <c r="T29" i="70"/>
  <c r="T22" i="70"/>
  <c r="T15" i="70"/>
  <c r="U7" i="71"/>
  <c r="R57" i="72"/>
  <c r="R50" i="72"/>
  <c r="R43" i="72"/>
  <c r="R36" i="72"/>
  <c r="R29" i="72"/>
  <c r="R22" i="72"/>
  <c r="R15" i="72"/>
  <c r="R57" i="73"/>
  <c r="R50" i="73"/>
  <c r="R43" i="73"/>
  <c r="R36" i="73"/>
  <c r="R29" i="73"/>
  <c r="R22" i="73"/>
  <c r="R15" i="73"/>
  <c r="R57" i="75"/>
  <c r="R50" i="75"/>
  <c r="R43" i="75"/>
  <c r="R36" i="75"/>
  <c r="R29" i="75"/>
  <c r="R22" i="75"/>
  <c r="R15" i="75"/>
  <c r="S57" i="76"/>
  <c r="S50" i="76"/>
  <c r="S43" i="76"/>
  <c r="S36" i="76"/>
  <c r="S29" i="76"/>
  <c r="S22" i="76"/>
  <c r="S15" i="76"/>
  <c r="T15" i="54"/>
  <c r="T22" i="54"/>
  <c r="T29" i="54"/>
  <c r="T36" i="54"/>
  <c r="T43" i="54"/>
  <c r="T50" i="54"/>
  <c r="T15" i="55"/>
  <c r="T22" i="55"/>
  <c r="T29" i="55"/>
  <c r="T36" i="55"/>
  <c r="T43" i="55"/>
  <c r="T50" i="55"/>
  <c r="T15" i="56"/>
  <c r="T22" i="56"/>
  <c r="T29" i="56"/>
  <c r="T36" i="56"/>
  <c r="T43" i="56"/>
  <c r="T50" i="56"/>
  <c r="T15" i="57"/>
  <c r="S22" i="61"/>
  <c r="S50" i="61"/>
  <c r="S22" i="63"/>
  <c r="S50" i="63"/>
  <c r="S22" i="64"/>
  <c r="S50" i="64"/>
  <c r="S22" i="65"/>
  <c r="S50" i="65"/>
  <c r="S22" i="66"/>
  <c r="U6" i="77"/>
  <c r="Q6" i="77"/>
  <c r="R57" i="64"/>
  <c r="R50" i="64"/>
  <c r="R43" i="64"/>
  <c r="R36" i="64"/>
  <c r="R29" i="64"/>
  <c r="R22" i="64"/>
  <c r="R15" i="64"/>
  <c r="R57" i="66"/>
  <c r="R50" i="66"/>
  <c r="R43" i="66"/>
  <c r="R36" i="66"/>
  <c r="R29" i="66"/>
  <c r="R22" i="66"/>
  <c r="R15" i="66"/>
  <c r="R57" i="70"/>
  <c r="R50" i="70"/>
  <c r="R43" i="70"/>
  <c r="R36" i="70"/>
  <c r="R29" i="70"/>
  <c r="R22" i="70"/>
  <c r="R15" i="70"/>
  <c r="S57" i="71"/>
  <c r="S50" i="71"/>
  <c r="S43" i="71"/>
  <c r="S36" i="71"/>
  <c r="S29" i="71"/>
  <c r="S22" i="71"/>
  <c r="S15" i="71"/>
  <c r="T50" i="72"/>
  <c r="T22" i="72"/>
  <c r="T43" i="72"/>
  <c r="T15" i="72"/>
  <c r="T36" i="72"/>
  <c r="T43" i="75"/>
  <c r="T15" i="75"/>
  <c r="T36" i="75"/>
  <c r="T57" i="75"/>
  <c r="T29" i="75"/>
  <c r="S15" i="49"/>
  <c r="S36" i="49"/>
  <c r="S22" i="50"/>
  <c r="S43" i="50"/>
  <c r="S15" i="51"/>
  <c r="S15" i="52"/>
  <c r="S36" i="52"/>
  <c r="S36" i="65"/>
  <c r="T57" i="73"/>
  <c r="T22" i="75"/>
  <c r="U8" i="74"/>
  <c r="U8" i="62"/>
  <c r="T57" i="57"/>
  <c r="T50" i="57"/>
  <c r="T43" i="57"/>
  <c r="T36" i="57"/>
  <c r="T29" i="57"/>
  <c r="U7" i="58"/>
  <c r="U8" i="58"/>
  <c r="R57" i="59"/>
  <c r="R50" i="59"/>
  <c r="R43" i="59"/>
  <c r="R36" i="59"/>
  <c r="R29" i="59"/>
  <c r="R22" i="59"/>
  <c r="R15" i="59"/>
  <c r="S57" i="60"/>
  <c r="S50" i="60"/>
  <c r="S43" i="60"/>
  <c r="S36" i="60"/>
  <c r="S29" i="60"/>
  <c r="S22" i="60"/>
  <c r="S15" i="60"/>
  <c r="Q57" i="61"/>
  <c r="Q50" i="61"/>
  <c r="Q43" i="61"/>
  <c r="Q36" i="61"/>
  <c r="Q29" i="61"/>
  <c r="Q22" i="61"/>
  <c r="Q15" i="61"/>
  <c r="U8" i="61"/>
  <c r="U7" i="63"/>
  <c r="U8" i="63"/>
  <c r="U7" i="64"/>
  <c r="U8" i="64"/>
  <c r="R57" i="65"/>
  <c r="R50" i="65"/>
  <c r="R43" i="65"/>
  <c r="R36" i="65"/>
  <c r="R29" i="65"/>
  <c r="R22" i="65"/>
  <c r="R15" i="65"/>
  <c r="U7" i="66"/>
  <c r="U8" i="66"/>
  <c r="R57" i="67"/>
  <c r="R50" i="67"/>
  <c r="R43" i="67"/>
  <c r="R36" i="67"/>
  <c r="R29" i="67"/>
  <c r="R22" i="67"/>
  <c r="R15" i="67"/>
  <c r="S57" i="68"/>
  <c r="S50" i="68"/>
  <c r="S43" i="68"/>
  <c r="S36" i="68"/>
  <c r="S29" i="68"/>
  <c r="S22" i="68"/>
  <c r="S15" i="68"/>
  <c r="T57" i="69"/>
  <c r="T50" i="69"/>
  <c r="T43" i="69"/>
  <c r="T36" i="69"/>
  <c r="T29" i="69"/>
  <c r="T22" i="69"/>
  <c r="T15" i="69"/>
  <c r="U7" i="70"/>
  <c r="U8" i="70"/>
  <c r="R57" i="71"/>
  <c r="R50" i="71"/>
  <c r="R43" i="71"/>
  <c r="R36" i="71"/>
  <c r="R29" i="71"/>
  <c r="R22" i="71"/>
  <c r="R15" i="71"/>
  <c r="S57" i="72"/>
  <c r="S50" i="72"/>
  <c r="S43" i="72"/>
  <c r="S36" i="72"/>
  <c r="S29" i="72"/>
  <c r="S22" i="72"/>
  <c r="S15" i="72"/>
  <c r="S57" i="73"/>
  <c r="S50" i="73"/>
  <c r="S43" i="73"/>
  <c r="S36" i="73"/>
  <c r="S29" i="73"/>
  <c r="S22" i="73"/>
  <c r="S15" i="73"/>
  <c r="S57" i="75"/>
  <c r="S50" i="75"/>
  <c r="S43" i="75"/>
  <c r="S36" i="75"/>
  <c r="S29" i="75"/>
  <c r="S22" i="75"/>
  <c r="S15" i="75"/>
  <c r="T43" i="76"/>
  <c r="T15" i="76"/>
  <c r="T36" i="76"/>
  <c r="T57" i="76"/>
  <c r="T29" i="76"/>
  <c r="R15" i="48"/>
  <c r="R22" i="48"/>
  <c r="R29" i="48"/>
  <c r="R36" i="48"/>
  <c r="R43" i="48"/>
  <c r="R50" i="48"/>
  <c r="R15" i="49"/>
  <c r="R22" i="49"/>
  <c r="R29" i="49"/>
  <c r="R36" i="49"/>
  <c r="R43" i="49"/>
  <c r="R50" i="49"/>
  <c r="R15" i="50"/>
  <c r="R22" i="50"/>
  <c r="R29" i="50"/>
  <c r="R36" i="50"/>
  <c r="R43" i="50"/>
  <c r="R50" i="50"/>
  <c r="R15" i="51"/>
  <c r="R22" i="51"/>
  <c r="R29" i="51"/>
  <c r="R36" i="51"/>
  <c r="R43" i="51"/>
  <c r="R50" i="51"/>
  <c r="R15" i="52"/>
  <c r="R22" i="52"/>
  <c r="R29" i="52"/>
  <c r="R36" i="52"/>
  <c r="R43" i="52"/>
  <c r="R50" i="52"/>
  <c r="R15" i="53"/>
  <c r="R22" i="53"/>
  <c r="R29" i="53"/>
  <c r="R36" i="53"/>
  <c r="R43" i="53"/>
  <c r="R50" i="53"/>
  <c r="S29" i="61"/>
  <c r="S29" i="63"/>
  <c r="S29" i="64"/>
  <c r="S29" i="65"/>
  <c r="S29" i="66"/>
  <c r="T29" i="73"/>
  <c r="T50" i="76"/>
  <c r="S66" i="62"/>
  <c r="R57" i="74"/>
  <c r="R29" i="74"/>
  <c r="R36" i="74"/>
  <c r="R43" i="74"/>
  <c r="R15" i="74"/>
  <c r="Q57" i="62"/>
  <c r="Q15" i="74"/>
  <c r="Q22" i="74"/>
  <c r="Q29" i="74"/>
  <c r="Q36" i="74"/>
  <c r="Q43" i="74"/>
  <c r="Q50" i="74"/>
  <c r="Q15" i="62"/>
  <c r="Q22" i="62"/>
  <c r="Q29" i="62"/>
  <c r="Q36" i="62"/>
  <c r="Q43" i="62"/>
  <c r="Q50" i="62"/>
  <c r="S63" i="77"/>
  <c r="T64" i="77"/>
  <c r="T60" i="77"/>
  <c r="S65" i="77"/>
  <c r="T63" i="77"/>
  <c r="S61" i="77"/>
  <c r="T61" i="77"/>
  <c r="T65" i="77"/>
  <c r="AA63" i="76"/>
  <c r="Z63" i="76"/>
  <c r="Y63" i="76"/>
  <c r="X63" i="76"/>
  <c r="W63" i="76"/>
  <c r="V63" i="76"/>
  <c r="AA61" i="76"/>
  <c r="Z61" i="76"/>
  <c r="Y61" i="76"/>
  <c r="X61" i="76"/>
  <c r="W61" i="76"/>
  <c r="V61" i="76"/>
  <c r="AA59" i="76"/>
  <c r="Z59" i="76"/>
  <c r="Y59" i="76"/>
  <c r="X59" i="76"/>
  <c r="W59" i="76"/>
  <c r="V59" i="76"/>
  <c r="AC58" i="76"/>
  <c r="AA63" i="75"/>
  <c r="Z63" i="75"/>
  <c r="Y63" i="75"/>
  <c r="X63" i="75"/>
  <c r="W63" i="75"/>
  <c r="V63" i="75"/>
  <c r="AA61" i="75"/>
  <c r="Z61" i="75"/>
  <c r="Y61" i="75"/>
  <c r="X61" i="75"/>
  <c r="W61" i="75"/>
  <c r="V61" i="75"/>
  <c r="AA59" i="75"/>
  <c r="Z59" i="75"/>
  <c r="Y59" i="75"/>
  <c r="X59" i="75"/>
  <c r="W59" i="75"/>
  <c r="V59" i="75"/>
  <c r="AC58" i="75"/>
  <c r="AA63" i="74"/>
  <c r="Z63" i="74"/>
  <c r="Y63" i="74"/>
  <c r="X63" i="74"/>
  <c r="W63" i="74"/>
  <c r="V63" i="74"/>
  <c r="AA61" i="74"/>
  <c r="Z61" i="74"/>
  <c r="Y61" i="74"/>
  <c r="X61" i="74"/>
  <c r="W61" i="74"/>
  <c r="V61" i="74"/>
  <c r="AA59" i="74"/>
  <c r="Z59" i="74"/>
  <c r="Y59" i="74"/>
  <c r="X59" i="74"/>
  <c r="W59" i="74"/>
  <c r="V59" i="74"/>
  <c r="AC58" i="74"/>
  <c r="AA63" i="73"/>
  <c r="Z63" i="73"/>
  <c r="Y63" i="73"/>
  <c r="X63" i="73"/>
  <c r="W63" i="73"/>
  <c r="V63" i="73"/>
  <c r="AA61" i="73"/>
  <c r="Z61" i="73"/>
  <c r="Y61" i="73"/>
  <c r="X61" i="73"/>
  <c r="W61" i="73"/>
  <c r="V61" i="73"/>
  <c r="AA59" i="73"/>
  <c r="Z59" i="73"/>
  <c r="Y59" i="73"/>
  <c r="X59" i="73"/>
  <c r="W59" i="73"/>
  <c r="V59" i="73"/>
  <c r="AC58" i="73"/>
  <c r="AA63" i="72"/>
  <c r="Z63" i="72"/>
  <c r="Y63" i="72"/>
  <c r="X63" i="72"/>
  <c r="W63" i="72"/>
  <c r="V63" i="72"/>
  <c r="AA61" i="72"/>
  <c r="Z61" i="72"/>
  <c r="Y61" i="72"/>
  <c r="X61" i="72"/>
  <c r="W61" i="72"/>
  <c r="V61" i="72"/>
  <c r="AA59" i="72"/>
  <c r="Z59" i="72"/>
  <c r="Y59" i="72"/>
  <c r="X59" i="72"/>
  <c r="W59" i="72"/>
  <c r="V59" i="72"/>
  <c r="AC58" i="72"/>
  <c r="AA63" i="71"/>
  <c r="Z63" i="71"/>
  <c r="Y63" i="71"/>
  <c r="X63" i="71"/>
  <c r="W63" i="71"/>
  <c r="V63" i="71"/>
  <c r="AA61" i="71"/>
  <c r="Z61" i="71"/>
  <c r="Y61" i="71"/>
  <c r="X61" i="71"/>
  <c r="W61" i="71"/>
  <c r="V61" i="71"/>
  <c r="AA59" i="71"/>
  <c r="Z59" i="71"/>
  <c r="Y59" i="71"/>
  <c r="X59" i="71"/>
  <c r="W59" i="71"/>
  <c r="V59" i="71"/>
  <c r="AC58" i="71"/>
  <c r="AA63" i="70"/>
  <c r="Z63" i="70"/>
  <c r="Y63" i="70"/>
  <c r="X63" i="70"/>
  <c r="W63" i="70"/>
  <c r="V63" i="70"/>
  <c r="AA61" i="70"/>
  <c r="Z61" i="70"/>
  <c r="Y61" i="70"/>
  <c r="X61" i="70"/>
  <c r="W61" i="70"/>
  <c r="V61" i="70"/>
  <c r="AA59" i="70"/>
  <c r="Z59" i="70"/>
  <c r="Y59" i="70"/>
  <c r="X59" i="70"/>
  <c r="W59" i="70"/>
  <c r="V59" i="70"/>
  <c r="AC58" i="70"/>
  <c r="AA63" i="69"/>
  <c r="Z63" i="69"/>
  <c r="Y63" i="69"/>
  <c r="X63" i="69"/>
  <c r="W63" i="69"/>
  <c r="V63" i="69"/>
  <c r="AA61" i="69"/>
  <c r="Z61" i="69"/>
  <c r="Y61" i="69"/>
  <c r="X61" i="69"/>
  <c r="W61" i="69"/>
  <c r="V61" i="69"/>
  <c r="AA59" i="69"/>
  <c r="Z59" i="69"/>
  <c r="Y59" i="69"/>
  <c r="X59" i="69"/>
  <c r="W59" i="69"/>
  <c r="V59" i="69"/>
  <c r="AC58" i="69"/>
  <c r="AA63" i="68"/>
  <c r="Z63" i="68"/>
  <c r="Y63" i="68"/>
  <c r="X63" i="68"/>
  <c r="W63" i="68"/>
  <c r="V63" i="68"/>
  <c r="AA61" i="68"/>
  <c r="Z61" i="68"/>
  <c r="Y61" i="68"/>
  <c r="X61" i="68"/>
  <c r="W61" i="68"/>
  <c r="V61" i="68"/>
  <c r="AA59" i="68"/>
  <c r="Z59" i="68"/>
  <c r="Y59" i="68"/>
  <c r="X59" i="68"/>
  <c r="W59" i="68"/>
  <c r="V59" i="68"/>
  <c r="AC58" i="68"/>
  <c r="AA63" i="67"/>
  <c r="Z63" i="67"/>
  <c r="Y63" i="67"/>
  <c r="X63" i="67"/>
  <c r="W63" i="67"/>
  <c r="V63" i="67"/>
  <c r="AA61" i="67"/>
  <c r="Z61" i="67"/>
  <c r="Y61" i="67"/>
  <c r="X61" i="67"/>
  <c r="W61" i="67"/>
  <c r="V61" i="67"/>
  <c r="AA59" i="67"/>
  <c r="Z59" i="67"/>
  <c r="Y59" i="67"/>
  <c r="X59" i="67"/>
  <c r="W59" i="67"/>
  <c r="V59" i="67"/>
  <c r="AC58" i="67"/>
  <c r="AA63" i="66"/>
  <c r="Z63" i="66"/>
  <c r="Y63" i="66"/>
  <c r="X63" i="66"/>
  <c r="W63" i="66"/>
  <c r="V63" i="66"/>
  <c r="AA61" i="66"/>
  <c r="Z61" i="66"/>
  <c r="Y61" i="66"/>
  <c r="X61" i="66"/>
  <c r="W61" i="66"/>
  <c r="V61" i="66"/>
  <c r="AA59" i="66"/>
  <c r="Z59" i="66"/>
  <c r="Y59" i="66"/>
  <c r="X59" i="66"/>
  <c r="W59" i="66"/>
  <c r="V59" i="66"/>
  <c r="AC58" i="66"/>
  <c r="AA63" i="65"/>
  <c r="Z63" i="65"/>
  <c r="Y63" i="65"/>
  <c r="X63" i="65"/>
  <c r="W63" i="65"/>
  <c r="V63" i="65"/>
  <c r="AA61" i="65"/>
  <c r="Z61" i="65"/>
  <c r="Y61" i="65"/>
  <c r="X61" i="65"/>
  <c r="W61" i="65"/>
  <c r="V61" i="65"/>
  <c r="AA59" i="65"/>
  <c r="Z59" i="65"/>
  <c r="Y59" i="65"/>
  <c r="X59" i="65"/>
  <c r="W59" i="65"/>
  <c r="V59" i="65"/>
  <c r="AC58" i="65"/>
  <c r="AA63" i="64"/>
  <c r="Z63" i="64"/>
  <c r="Y63" i="64"/>
  <c r="X63" i="64"/>
  <c r="W63" i="64"/>
  <c r="V63" i="64"/>
  <c r="AA61" i="64"/>
  <c r="Z61" i="64"/>
  <c r="Y61" i="64"/>
  <c r="X61" i="64"/>
  <c r="W61" i="64"/>
  <c r="V61" i="64"/>
  <c r="AA59" i="64"/>
  <c r="Z59" i="64"/>
  <c r="Y59" i="64"/>
  <c r="X59" i="64"/>
  <c r="W59" i="64"/>
  <c r="V59" i="64"/>
  <c r="AC58" i="64"/>
  <c r="AA63" i="63"/>
  <c r="Z63" i="63"/>
  <c r="Y63" i="63"/>
  <c r="X63" i="63"/>
  <c r="W63" i="63"/>
  <c r="V63" i="63"/>
  <c r="AA61" i="63"/>
  <c r="Z61" i="63"/>
  <c r="Y61" i="63"/>
  <c r="X61" i="63"/>
  <c r="W61" i="63"/>
  <c r="V61" i="63"/>
  <c r="AA59" i="63"/>
  <c r="Z59" i="63"/>
  <c r="Y59" i="63"/>
  <c r="X59" i="63"/>
  <c r="W59" i="63"/>
  <c r="V59" i="63"/>
  <c r="AC58" i="63"/>
  <c r="AA63" i="62"/>
  <c r="Z63" i="62"/>
  <c r="Y63" i="62"/>
  <c r="X63" i="62"/>
  <c r="W63" i="62"/>
  <c r="V63" i="62"/>
  <c r="AA61" i="62"/>
  <c r="Z61" i="62"/>
  <c r="Y61" i="62"/>
  <c r="X61" i="62"/>
  <c r="W61" i="62"/>
  <c r="V61" i="62"/>
  <c r="AA59" i="62"/>
  <c r="Z59" i="62"/>
  <c r="Y59" i="62"/>
  <c r="X59" i="62"/>
  <c r="W59" i="62"/>
  <c r="V59" i="62"/>
  <c r="AC58" i="62"/>
  <c r="AA63" i="61"/>
  <c r="Z63" i="61"/>
  <c r="Y63" i="61"/>
  <c r="X63" i="61"/>
  <c r="W63" i="61"/>
  <c r="V63" i="61"/>
  <c r="AA61" i="61"/>
  <c r="Z61" i="61"/>
  <c r="Y61" i="61"/>
  <c r="X61" i="61"/>
  <c r="W61" i="61"/>
  <c r="V61" i="61"/>
  <c r="AA59" i="61"/>
  <c r="Z59" i="61"/>
  <c r="Y59" i="61"/>
  <c r="X59" i="61"/>
  <c r="W59" i="61"/>
  <c r="V59" i="61"/>
  <c r="AC58" i="61"/>
  <c r="AA63" i="60"/>
  <c r="Z63" i="60"/>
  <c r="Y63" i="60"/>
  <c r="X63" i="60"/>
  <c r="W63" i="60"/>
  <c r="V63" i="60"/>
  <c r="AA61" i="60"/>
  <c r="Z61" i="60"/>
  <c r="Y61" i="60"/>
  <c r="X61" i="60"/>
  <c r="W61" i="60"/>
  <c r="V61" i="60"/>
  <c r="AA59" i="60"/>
  <c r="Z59" i="60"/>
  <c r="Y59" i="60"/>
  <c r="X59" i="60"/>
  <c r="W59" i="60"/>
  <c r="V59" i="60"/>
  <c r="AC58" i="60"/>
  <c r="AA63" i="59"/>
  <c r="Z63" i="59"/>
  <c r="Y63" i="59"/>
  <c r="X63" i="59"/>
  <c r="W63" i="59"/>
  <c r="V63" i="59"/>
  <c r="AA61" i="59"/>
  <c r="Z61" i="59"/>
  <c r="Y61" i="59"/>
  <c r="X61" i="59"/>
  <c r="W61" i="59"/>
  <c r="V61" i="59"/>
  <c r="AA59" i="59"/>
  <c r="Z59" i="59"/>
  <c r="Y59" i="59"/>
  <c r="X59" i="59"/>
  <c r="W59" i="59"/>
  <c r="V59" i="59"/>
  <c r="AC58" i="59"/>
  <c r="AA63" i="58"/>
  <c r="Z63" i="58"/>
  <c r="Y63" i="58"/>
  <c r="X63" i="58"/>
  <c r="W63" i="58"/>
  <c r="V63" i="58"/>
  <c r="AA61" i="58"/>
  <c r="Z61" i="58"/>
  <c r="Y61" i="58"/>
  <c r="X61" i="58"/>
  <c r="W61" i="58"/>
  <c r="V61" i="58"/>
  <c r="AA59" i="58"/>
  <c r="Z59" i="58"/>
  <c r="Y59" i="58"/>
  <c r="X59" i="58"/>
  <c r="W59" i="58"/>
  <c r="V59" i="58"/>
  <c r="AC58" i="58"/>
  <c r="AA63" i="57"/>
  <c r="Z63" i="57"/>
  <c r="Y63" i="57"/>
  <c r="X63" i="57"/>
  <c r="W63" i="57"/>
  <c r="V63" i="57"/>
  <c r="AA61" i="57"/>
  <c r="Z61" i="57"/>
  <c r="Y61" i="57"/>
  <c r="X61" i="57"/>
  <c r="W61" i="57"/>
  <c r="V61" i="57"/>
  <c r="AA59" i="57"/>
  <c r="Z59" i="57"/>
  <c r="Y59" i="57"/>
  <c r="X59" i="57"/>
  <c r="W59" i="57"/>
  <c r="V59" i="57"/>
  <c r="AC58" i="57"/>
  <c r="AA63" i="56"/>
  <c r="Z63" i="56"/>
  <c r="Y63" i="56"/>
  <c r="X63" i="56"/>
  <c r="W63" i="56"/>
  <c r="V63" i="56"/>
  <c r="AA61" i="56"/>
  <c r="Z61" i="56"/>
  <c r="Y61" i="56"/>
  <c r="X61" i="56"/>
  <c r="W61" i="56"/>
  <c r="V61" i="56"/>
  <c r="AA59" i="56"/>
  <c r="Z59" i="56"/>
  <c r="Y59" i="56"/>
  <c r="X59" i="56"/>
  <c r="W59" i="56"/>
  <c r="V59" i="56"/>
  <c r="AC58" i="56"/>
  <c r="AA63" i="55"/>
  <c r="Z63" i="55"/>
  <c r="Y63" i="55"/>
  <c r="X63" i="55"/>
  <c r="W63" i="55"/>
  <c r="V63" i="55"/>
  <c r="AA61" i="55"/>
  <c r="Z61" i="55"/>
  <c r="Y61" i="55"/>
  <c r="X61" i="55"/>
  <c r="W61" i="55"/>
  <c r="V61" i="55"/>
  <c r="AA59" i="55"/>
  <c r="Z59" i="55"/>
  <c r="Y59" i="55"/>
  <c r="X59" i="55"/>
  <c r="W59" i="55"/>
  <c r="V59" i="55"/>
  <c r="AC58" i="55"/>
  <c r="AA63" i="54"/>
  <c r="Z63" i="54"/>
  <c r="Y63" i="54"/>
  <c r="X63" i="54"/>
  <c r="W63" i="54"/>
  <c r="V63" i="54"/>
  <c r="AA61" i="54"/>
  <c r="Z61" i="54"/>
  <c r="Y61" i="54"/>
  <c r="X61" i="54"/>
  <c r="W61" i="54"/>
  <c r="V61" i="54"/>
  <c r="AA59" i="54"/>
  <c r="Z59" i="54"/>
  <c r="Y59" i="54"/>
  <c r="X59" i="54"/>
  <c r="W59" i="54"/>
  <c r="V59" i="54"/>
  <c r="AC58" i="54"/>
  <c r="AA63" i="53"/>
  <c r="Z63" i="53"/>
  <c r="Y63" i="53"/>
  <c r="X63" i="53"/>
  <c r="W63" i="53"/>
  <c r="V63" i="53"/>
  <c r="AA61" i="53"/>
  <c r="Z61" i="53"/>
  <c r="Y61" i="53"/>
  <c r="X61" i="53"/>
  <c r="W61" i="53"/>
  <c r="V61" i="53"/>
  <c r="AA59" i="53"/>
  <c r="Z59" i="53"/>
  <c r="Y59" i="53"/>
  <c r="X59" i="53"/>
  <c r="W59" i="53"/>
  <c r="V59" i="53"/>
  <c r="AC58" i="53"/>
  <c r="AA63" i="52"/>
  <c r="Z63" i="52"/>
  <c r="Y63" i="52"/>
  <c r="X63" i="52"/>
  <c r="W63" i="52"/>
  <c r="V63" i="52"/>
  <c r="AA61" i="52"/>
  <c r="Z61" i="52"/>
  <c r="Y61" i="52"/>
  <c r="X61" i="52"/>
  <c r="W61" i="52"/>
  <c r="V61" i="52"/>
  <c r="AA59" i="52"/>
  <c r="Z59" i="52"/>
  <c r="Y59" i="52"/>
  <c r="X59" i="52"/>
  <c r="W59" i="52"/>
  <c r="V59" i="52"/>
  <c r="AC58" i="52"/>
  <c r="AA63" i="51"/>
  <c r="Z63" i="51"/>
  <c r="Y63" i="51"/>
  <c r="X63" i="51"/>
  <c r="W63" i="51"/>
  <c r="V63" i="51"/>
  <c r="AA61" i="51"/>
  <c r="Z61" i="51"/>
  <c r="Y61" i="51"/>
  <c r="X61" i="51"/>
  <c r="W61" i="51"/>
  <c r="V61" i="51"/>
  <c r="AA59" i="51"/>
  <c r="Z59" i="51"/>
  <c r="Y59" i="51"/>
  <c r="X59" i="51"/>
  <c r="W59" i="51"/>
  <c r="V59" i="51"/>
  <c r="AC58" i="51"/>
  <c r="AA63" i="50"/>
  <c r="Z63" i="50"/>
  <c r="Y63" i="50"/>
  <c r="X63" i="50"/>
  <c r="W63" i="50"/>
  <c r="V63" i="50"/>
  <c r="AA61" i="50"/>
  <c r="Z61" i="50"/>
  <c r="Y61" i="50"/>
  <c r="X61" i="50"/>
  <c r="W61" i="50"/>
  <c r="V61" i="50"/>
  <c r="AA59" i="50"/>
  <c r="Z59" i="50"/>
  <c r="Y59" i="50"/>
  <c r="X59" i="50"/>
  <c r="W59" i="50"/>
  <c r="V59" i="50"/>
  <c r="AC58" i="50"/>
  <c r="AA63" i="49"/>
  <c r="Z63" i="49"/>
  <c r="Y63" i="49"/>
  <c r="X63" i="49"/>
  <c r="W63" i="49"/>
  <c r="V63" i="49"/>
  <c r="AA61" i="49"/>
  <c r="Z61" i="49"/>
  <c r="Y61" i="49"/>
  <c r="X61" i="49"/>
  <c r="W61" i="49"/>
  <c r="V61" i="49"/>
  <c r="AA59" i="49"/>
  <c r="Z59" i="49"/>
  <c r="Y59" i="49"/>
  <c r="X59" i="49"/>
  <c r="W59" i="49"/>
  <c r="V59" i="49"/>
  <c r="AC58" i="49"/>
  <c r="AA63" i="48"/>
  <c r="Z63" i="48"/>
  <c r="Y63" i="48"/>
  <c r="X63" i="48"/>
  <c r="W63" i="48"/>
  <c r="V63" i="48"/>
  <c r="AA61" i="48"/>
  <c r="Z61" i="48"/>
  <c r="Y61" i="48"/>
  <c r="X61" i="48"/>
  <c r="W61" i="48"/>
  <c r="V61" i="48"/>
  <c r="AA59" i="48"/>
  <c r="Z59" i="48"/>
  <c r="Y59" i="48"/>
  <c r="X59" i="48"/>
  <c r="W59" i="48"/>
  <c r="V59" i="48"/>
  <c r="AC58" i="48"/>
  <c r="AA63" i="47"/>
  <c r="Z63" i="47"/>
  <c r="Y63" i="47"/>
  <c r="X63" i="47"/>
  <c r="W63" i="47"/>
  <c r="V63" i="47"/>
  <c r="AA61" i="47"/>
  <c r="Z61" i="47"/>
  <c r="Y61" i="47"/>
  <c r="X61" i="47"/>
  <c r="W61" i="47"/>
  <c r="V61" i="47"/>
  <c r="AA59" i="47"/>
  <c r="Z59" i="47"/>
  <c r="Y59" i="47"/>
  <c r="X59" i="47"/>
  <c r="W59" i="47"/>
  <c r="V59" i="47"/>
  <c r="AC58" i="47"/>
  <c r="AA63" i="46"/>
  <c r="Z63" i="46"/>
  <c r="Y63" i="46"/>
  <c r="X63" i="46"/>
  <c r="W63" i="46"/>
  <c r="V63" i="46"/>
  <c r="AA61" i="46"/>
  <c r="Z61" i="46"/>
  <c r="Y61" i="46"/>
  <c r="X61" i="46"/>
  <c r="W61" i="46"/>
  <c r="V61" i="46"/>
  <c r="AA59" i="46"/>
  <c r="Z59" i="46"/>
  <c r="Y59" i="46"/>
  <c r="X59" i="46"/>
  <c r="W59" i="46"/>
  <c r="V59" i="46"/>
  <c r="AC58" i="46"/>
  <c r="AC58" i="1"/>
  <c r="AA63" i="1"/>
  <c r="Z63" i="1"/>
  <c r="Y63" i="1"/>
  <c r="X63" i="1"/>
  <c r="W63" i="1"/>
  <c r="V63" i="1"/>
  <c r="AA61" i="1"/>
  <c r="Z61" i="1"/>
  <c r="Y61" i="1"/>
  <c r="X61" i="1"/>
  <c r="W61" i="1"/>
  <c r="V61" i="1"/>
  <c r="V62" i="1"/>
  <c r="V58" i="1"/>
  <c r="AA59" i="1"/>
  <c r="Z59" i="1"/>
  <c r="Y59" i="1"/>
  <c r="X59" i="1"/>
  <c r="W59" i="1"/>
  <c r="V59" i="1"/>
  <c r="Y61" i="77"/>
  <c r="T68" i="49"/>
  <c r="T70" i="49"/>
  <c r="T3" i="50"/>
  <c r="T6" i="50"/>
  <c r="T68" i="50"/>
  <c r="T70" i="50"/>
  <c r="T3" i="51"/>
  <c r="T6" i="51"/>
  <c r="T68" i="51"/>
  <c r="T70" i="51"/>
  <c r="T3" i="52"/>
  <c r="T6" i="52"/>
  <c r="T68" i="52"/>
  <c r="T70" i="52"/>
  <c r="T3" i="53"/>
  <c r="T6" i="53"/>
  <c r="T68" i="53"/>
  <c r="T70" i="53"/>
  <c r="T3" i="54"/>
  <c r="T6" i="54"/>
  <c r="T68" i="54"/>
  <c r="T70" i="54"/>
  <c r="T3" i="55"/>
  <c r="T6" i="55"/>
  <c r="T68" i="55"/>
  <c r="T70" i="55"/>
  <c r="T3" i="56"/>
  <c r="T6" i="56"/>
  <c r="T68" i="56"/>
  <c r="T70" i="56"/>
  <c r="T3" i="57"/>
  <c r="T6" i="57"/>
  <c r="T68" i="57"/>
  <c r="T70" i="57"/>
  <c r="T3" i="58"/>
  <c r="T6" i="58"/>
  <c r="T68" i="58"/>
  <c r="T70" i="58"/>
  <c r="T3" i="59"/>
  <c r="T6" i="59"/>
  <c r="T68" i="59"/>
  <c r="T70" i="59"/>
  <c r="T3" i="60"/>
  <c r="T6" i="60"/>
  <c r="T68" i="60"/>
  <c r="T70" i="60"/>
  <c r="T3" i="61"/>
  <c r="T6" i="61"/>
  <c r="T68" i="61"/>
  <c r="T70" i="61"/>
  <c r="T3" i="62"/>
  <c r="T6" i="62"/>
  <c r="T68" i="62"/>
  <c r="T70" i="62"/>
  <c r="T3" i="63"/>
  <c r="T6" i="63"/>
  <c r="T68" i="63"/>
  <c r="T70" i="63"/>
  <c r="T3" i="64"/>
  <c r="T6" i="64"/>
  <c r="T68" i="64"/>
  <c r="T70" i="64"/>
  <c r="T3" i="65"/>
  <c r="T6" i="65"/>
  <c r="T68" i="65"/>
  <c r="T70" i="65"/>
  <c r="T3" i="66"/>
  <c r="T6" i="66"/>
  <c r="T68" i="66"/>
  <c r="T70" i="66"/>
  <c r="T3" i="67"/>
  <c r="T6" i="67"/>
  <c r="T68" i="67"/>
  <c r="T70" i="67"/>
  <c r="T3" i="68"/>
  <c r="T6" i="68"/>
  <c r="T68" i="68"/>
  <c r="T70" i="68"/>
  <c r="T3" i="69"/>
  <c r="T6" i="69"/>
  <c r="T68" i="69"/>
  <c r="T70" i="69"/>
  <c r="T3" i="70"/>
  <c r="T6" i="70"/>
  <c r="T68" i="70"/>
  <c r="T70" i="70"/>
  <c r="T3" i="71"/>
  <c r="T6" i="71"/>
  <c r="T68" i="71"/>
  <c r="T70" i="71"/>
  <c r="T3" i="72"/>
  <c r="T6" i="72"/>
  <c r="T68" i="72"/>
  <c r="T70" i="72"/>
  <c r="T3" i="73"/>
  <c r="T6" i="73"/>
  <c r="T68" i="73"/>
  <c r="T70" i="73"/>
  <c r="T3" i="74"/>
  <c r="T6" i="74"/>
  <c r="T68" i="74"/>
  <c r="T70" i="74"/>
  <c r="T3" i="75"/>
  <c r="T6" i="75"/>
  <c r="T68" i="75"/>
  <c r="T70" i="75"/>
  <c r="T3" i="76"/>
  <c r="T6" i="76"/>
  <c r="T68" i="76"/>
  <c r="T70" i="76"/>
  <c r="S68" i="50"/>
  <c r="S70" i="50"/>
  <c r="S3" i="51"/>
  <c r="S6" i="51"/>
  <c r="S68" i="51"/>
  <c r="S70" i="51"/>
  <c r="S3" i="52"/>
  <c r="S6" i="52"/>
  <c r="S68" i="52"/>
  <c r="S70" i="52"/>
  <c r="S3" i="53"/>
  <c r="S6" i="53"/>
  <c r="S68" i="53"/>
  <c r="S70" i="53"/>
  <c r="S3" i="54"/>
  <c r="S6" i="54"/>
  <c r="S68" i="54"/>
  <c r="S70" i="54"/>
  <c r="S3" i="55"/>
  <c r="S6" i="55"/>
  <c r="S68" i="55"/>
  <c r="S70" i="55"/>
  <c r="S3" i="56"/>
  <c r="S6" i="56"/>
  <c r="S68" i="56"/>
  <c r="S70" i="56"/>
  <c r="S3" i="57"/>
  <c r="S6" i="57"/>
  <c r="S68" i="57"/>
  <c r="S70" i="57"/>
  <c r="S3" i="58"/>
  <c r="S6" i="58"/>
  <c r="S68" i="58"/>
  <c r="S70" i="58"/>
  <c r="S3" i="59"/>
  <c r="S6" i="59"/>
  <c r="S68" i="59"/>
  <c r="S70" i="59"/>
  <c r="S3" i="60"/>
  <c r="S6" i="60"/>
  <c r="S68" i="60"/>
  <c r="S70" i="60"/>
  <c r="S3" i="61"/>
  <c r="S6" i="61"/>
  <c r="S68" i="61"/>
  <c r="S70" i="61"/>
  <c r="S3" i="62"/>
  <c r="S6" i="62"/>
  <c r="S68" i="62"/>
  <c r="S70" i="62"/>
  <c r="S3" i="63"/>
  <c r="S6" i="63"/>
  <c r="S68" i="63"/>
  <c r="S70" i="63"/>
  <c r="S3" i="64"/>
  <c r="S6" i="64"/>
  <c r="S68" i="64"/>
  <c r="S70" i="64"/>
  <c r="S3" i="65"/>
  <c r="S6" i="65"/>
  <c r="S68" i="65"/>
  <c r="S70" i="65"/>
  <c r="S3" i="66"/>
  <c r="S6" i="66"/>
  <c r="S68" i="66"/>
  <c r="S70" i="66"/>
  <c r="S3" i="67"/>
  <c r="S6" i="67"/>
  <c r="S68" i="67"/>
  <c r="S70" i="67"/>
  <c r="S3" i="68"/>
  <c r="S6" i="68"/>
  <c r="S68" i="68"/>
  <c r="S70" i="68"/>
  <c r="S3" i="69"/>
  <c r="S6" i="69"/>
  <c r="S68" i="69"/>
  <c r="S70" i="69"/>
  <c r="S3" i="70"/>
  <c r="S6" i="70"/>
  <c r="S68" i="70"/>
  <c r="S70" i="70"/>
  <c r="S3" i="71"/>
  <c r="S6" i="71"/>
  <c r="S68" i="71"/>
  <c r="S70" i="71"/>
  <c r="S3" i="72"/>
  <c r="S6" i="72"/>
  <c r="S68" i="72"/>
  <c r="S70" i="72"/>
  <c r="S3" i="73"/>
  <c r="S6" i="73"/>
  <c r="S68" i="73"/>
  <c r="S70" i="73"/>
  <c r="S3" i="74"/>
  <c r="S6" i="74"/>
  <c r="S68" i="74"/>
  <c r="S70" i="74"/>
  <c r="S3" i="75"/>
  <c r="S6" i="75"/>
  <c r="S68" i="75"/>
  <c r="S70" i="75"/>
  <c r="S3" i="76"/>
  <c r="S6" i="76"/>
  <c r="S68" i="76"/>
  <c r="S70" i="76"/>
  <c r="T66" i="74"/>
  <c r="R66" i="62"/>
  <c r="R36" i="47"/>
  <c r="Q57" i="47"/>
  <c r="Q50" i="47"/>
  <c r="Q43" i="47"/>
  <c r="Q36" i="47"/>
  <c r="Q29" i="47"/>
  <c r="Q22" i="47"/>
  <c r="Q15" i="47"/>
  <c r="S57" i="47"/>
  <c r="S50" i="47"/>
  <c r="S43" i="47"/>
  <c r="S36" i="47"/>
  <c r="S29" i="47"/>
  <c r="S22" i="47"/>
  <c r="S15" i="47"/>
  <c r="T66" i="46"/>
  <c r="R66" i="46"/>
  <c r="R15" i="47"/>
  <c r="R43" i="47"/>
  <c r="S66" i="46"/>
  <c r="R22" i="47"/>
  <c r="R50" i="47"/>
  <c r="T57" i="47"/>
  <c r="T50" i="47"/>
  <c r="T43" i="47"/>
  <c r="T36" i="47"/>
  <c r="T29" i="47"/>
  <c r="T22" i="47"/>
  <c r="T15" i="47"/>
  <c r="Q66" i="46"/>
  <c r="R29" i="47"/>
  <c r="R57" i="47"/>
  <c r="R66" i="50"/>
  <c r="T66" i="76"/>
  <c r="S66" i="72"/>
  <c r="T66" i="69"/>
  <c r="R66" i="70"/>
  <c r="R66" i="72"/>
  <c r="T66" i="70"/>
  <c r="R66" i="56"/>
  <c r="R66" i="54"/>
  <c r="S66" i="48"/>
  <c r="S66" i="53"/>
  <c r="T66" i="73"/>
  <c r="R66" i="63"/>
  <c r="S66" i="55"/>
  <c r="T66" i="53"/>
  <c r="Q66" i="73"/>
  <c r="T66" i="67"/>
  <c r="T66" i="59"/>
  <c r="R66" i="57"/>
  <c r="R66" i="55"/>
  <c r="R66" i="52"/>
  <c r="T66" i="55"/>
  <c r="S66" i="50"/>
  <c r="S66" i="63"/>
  <c r="T66" i="49"/>
  <c r="S66" i="70"/>
  <c r="S66" i="73"/>
  <c r="R66" i="59"/>
  <c r="S66" i="52"/>
  <c r="T66" i="72"/>
  <c r="S66" i="71"/>
  <c r="R66" i="73"/>
  <c r="T66" i="61"/>
  <c r="R66" i="60"/>
  <c r="R66" i="58"/>
  <c r="S66" i="74"/>
  <c r="T66" i="71"/>
  <c r="T66" i="60"/>
  <c r="S66" i="75"/>
  <c r="R66" i="67"/>
  <c r="S66" i="60"/>
  <c r="S66" i="51"/>
  <c r="S66" i="49"/>
  <c r="T66" i="75"/>
  <c r="R66" i="64"/>
  <c r="T66" i="56"/>
  <c r="T66" i="54"/>
  <c r="R66" i="75"/>
  <c r="R66" i="68"/>
  <c r="T66" i="63"/>
  <c r="T66" i="58"/>
  <c r="S66" i="59"/>
  <c r="S66" i="66"/>
  <c r="S66" i="64"/>
  <c r="S66" i="61"/>
  <c r="S66" i="56"/>
  <c r="S66" i="54"/>
  <c r="T66" i="52"/>
  <c r="T66" i="50"/>
  <c r="T66" i="48"/>
  <c r="S66" i="67"/>
  <c r="R66" i="48"/>
  <c r="T66" i="57"/>
  <c r="S66" i="65"/>
  <c r="S66" i="57"/>
  <c r="T66" i="51"/>
  <c r="R66" i="53"/>
  <c r="R66" i="51"/>
  <c r="R66" i="49"/>
  <c r="R66" i="74"/>
  <c r="R66" i="71"/>
  <c r="S66" i="68"/>
  <c r="R66" i="65"/>
  <c r="Q66" i="61"/>
  <c r="R66" i="66"/>
  <c r="S66" i="76"/>
  <c r="S66" i="69"/>
  <c r="T66" i="66"/>
  <c r="T66" i="64"/>
  <c r="R66" i="61"/>
  <c r="R66" i="76"/>
  <c r="R66" i="69"/>
  <c r="T66" i="65"/>
  <c r="S66" i="58"/>
  <c r="T66" i="68"/>
  <c r="Q66" i="74"/>
  <c r="Q66" i="62"/>
  <c r="T67" i="77"/>
  <c r="T68" i="77"/>
  <c r="T70" i="77"/>
  <c r="O2" i="48"/>
  <c r="Q66" i="47"/>
  <c r="S66" i="47"/>
  <c r="T66" i="47"/>
  <c r="R66" i="47"/>
  <c r="AA63" i="77"/>
  <c r="Z63" i="77"/>
  <c r="Y63" i="77"/>
  <c r="X63" i="77"/>
  <c r="W63" i="77"/>
  <c r="V63" i="77"/>
  <c r="Z62" i="77"/>
  <c r="X62" i="77"/>
  <c r="V62" i="77"/>
  <c r="AA61" i="77"/>
  <c r="Z61" i="77"/>
  <c r="X61" i="77"/>
  <c r="W61" i="77"/>
  <c r="V61" i="77"/>
  <c r="Z60" i="77"/>
  <c r="X60" i="77"/>
  <c r="V60" i="77"/>
  <c r="AA59" i="77"/>
  <c r="Z59" i="77"/>
  <c r="Y59" i="77"/>
  <c r="X59" i="77"/>
  <c r="W59" i="77"/>
  <c r="V59" i="77"/>
  <c r="AB58" i="77"/>
  <c r="Z58" i="77"/>
  <c r="X58" i="77"/>
  <c r="V58" i="77"/>
  <c r="Z55" i="50"/>
  <c r="Z62" i="50"/>
  <c r="X55" i="50"/>
  <c r="X62" i="50"/>
  <c r="V55" i="50"/>
  <c r="V62" i="50"/>
  <c r="Z53" i="50"/>
  <c r="Z60" i="50"/>
  <c r="X53" i="50"/>
  <c r="X60" i="50"/>
  <c r="V53" i="50"/>
  <c r="V60" i="50"/>
  <c r="Z51" i="50"/>
  <c r="X51" i="50"/>
  <c r="X58" i="50"/>
  <c r="V51" i="50"/>
  <c r="V58" i="50"/>
  <c r="V65" i="77"/>
  <c r="AB51" i="77"/>
  <c r="AB44" i="77"/>
  <c r="AB37" i="77"/>
  <c r="AB30" i="77"/>
  <c r="AB23" i="77"/>
  <c r="AB16" i="77"/>
  <c r="AB9" i="77"/>
  <c r="AC6" i="77"/>
  <c r="Q69" i="77"/>
  <c r="P69" i="77"/>
  <c r="O69" i="77"/>
  <c r="N69" i="77"/>
  <c r="M69" i="77"/>
  <c r="L69" i="77"/>
  <c r="K69" i="77"/>
  <c r="J69" i="77"/>
  <c r="I69" i="77"/>
  <c r="H69" i="77"/>
  <c r="G69" i="77"/>
  <c r="F69" i="77"/>
  <c r="E69" i="77"/>
  <c r="D69" i="77"/>
  <c r="C69" i="77"/>
  <c r="J58" i="77"/>
  <c r="J56" i="77"/>
  <c r="I56" i="77"/>
  <c r="J55" i="77"/>
  <c r="I55" i="77"/>
  <c r="J54" i="77"/>
  <c r="I54" i="77"/>
  <c r="J53" i="77"/>
  <c r="I53" i="77"/>
  <c r="J52" i="77"/>
  <c r="I52" i="77"/>
  <c r="J51" i="77"/>
  <c r="I51" i="77"/>
  <c r="J49" i="77"/>
  <c r="I49" i="77"/>
  <c r="J48" i="77"/>
  <c r="I48" i="77"/>
  <c r="J47" i="77"/>
  <c r="I47" i="77"/>
  <c r="J46" i="77"/>
  <c r="I46" i="77"/>
  <c r="J45" i="77"/>
  <c r="I45" i="77"/>
  <c r="J44" i="77"/>
  <c r="I44" i="77"/>
  <c r="K42" i="77"/>
  <c r="J42" i="77"/>
  <c r="I42" i="77"/>
  <c r="K41" i="77"/>
  <c r="J41" i="77"/>
  <c r="I41" i="77"/>
  <c r="K40" i="77"/>
  <c r="J40" i="77"/>
  <c r="I40" i="77"/>
  <c r="J39" i="77"/>
  <c r="I39" i="77"/>
  <c r="J38" i="77"/>
  <c r="I38" i="77"/>
  <c r="J37" i="77"/>
  <c r="I37" i="77"/>
  <c r="K35" i="77"/>
  <c r="J35" i="77"/>
  <c r="I35" i="77"/>
  <c r="J34" i="77"/>
  <c r="I34" i="77"/>
  <c r="J33" i="77"/>
  <c r="I33" i="77"/>
  <c r="J32" i="77"/>
  <c r="I32" i="77"/>
  <c r="J31" i="77"/>
  <c r="I31" i="77"/>
  <c r="J30" i="77"/>
  <c r="I30" i="77"/>
  <c r="J28" i="77"/>
  <c r="I28" i="77"/>
  <c r="J27" i="77"/>
  <c r="I27" i="77"/>
  <c r="J26" i="77"/>
  <c r="I26" i="77"/>
  <c r="I25" i="77"/>
  <c r="J24" i="77"/>
  <c r="I24" i="77"/>
  <c r="J23" i="77"/>
  <c r="I23" i="77"/>
  <c r="K21" i="77"/>
  <c r="J21" i="77"/>
  <c r="K20" i="77"/>
  <c r="J20" i="77"/>
  <c r="K19" i="77"/>
  <c r="J19" i="77"/>
  <c r="J18" i="77"/>
  <c r="J17" i="77"/>
  <c r="J16" i="77"/>
  <c r="J14" i="77"/>
  <c r="J13" i="77"/>
  <c r="J12" i="77"/>
  <c r="J11" i="77"/>
  <c r="J10" i="77"/>
  <c r="J9" i="77"/>
  <c r="P8" i="77"/>
  <c r="O8" i="77"/>
  <c r="N8" i="77"/>
  <c r="M8" i="77"/>
  <c r="L8" i="77"/>
  <c r="K8" i="77"/>
  <c r="J8" i="77"/>
  <c r="P7" i="77"/>
  <c r="O7" i="77"/>
  <c r="N7" i="77"/>
  <c r="M7" i="77"/>
  <c r="L7" i="77"/>
  <c r="K7" i="77"/>
  <c r="J7" i="77"/>
  <c r="P5" i="77"/>
  <c r="O5" i="77"/>
  <c r="N5" i="77"/>
  <c r="M5" i="77"/>
  <c r="L5" i="77"/>
  <c r="K5" i="77"/>
  <c r="J5" i="77"/>
  <c r="P4" i="77"/>
  <c r="O4" i="77"/>
  <c r="N4" i="77"/>
  <c r="M4" i="77"/>
  <c r="L4" i="77"/>
  <c r="K4" i="77"/>
  <c r="J4" i="77"/>
  <c r="Q2" i="77"/>
  <c r="P2" i="77"/>
  <c r="O2" i="77"/>
  <c r="N2" i="77"/>
  <c r="M2" i="77"/>
  <c r="L2" i="77"/>
  <c r="K2" i="77"/>
  <c r="J2" i="77"/>
  <c r="P65" i="76"/>
  <c r="O65" i="76"/>
  <c r="N65" i="76"/>
  <c r="M65" i="76"/>
  <c r="L65" i="76"/>
  <c r="K65" i="76"/>
  <c r="J65" i="76"/>
  <c r="P64" i="76"/>
  <c r="O64" i="76"/>
  <c r="N64" i="76"/>
  <c r="M64" i="76"/>
  <c r="L64" i="76"/>
  <c r="K64" i="76"/>
  <c r="J64" i="76"/>
  <c r="P63" i="76"/>
  <c r="O63" i="76"/>
  <c r="N63" i="76"/>
  <c r="M63" i="76"/>
  <c r="L63" i="76"/>
  <c r="K63" i="76"/>
  <c r="J63" i="76"/>
  <c r="P62" i="76"/>
  <c r="O62" i="76"/>
  <c r="N62" i="76"/>
  <c r="M62" i="76"/>
  <c r="L62" i="76"/>
  <c r="K62" i="76"/>
  <c r="J62" i="76"/>
  <c r="P61" i="76"/>
  <c r="O61" i="76"/>
  <c r="N61" i="76"/>
  <c r="M61" i="76"/>
  <c r="L61" i="76"/>
  <c r="K61" i="76"/>
  <c r="J61" i="76"/>
  <c r="P60" i="76"/>
  <c r="O60" i="76"/>
  <c r="O67" i="76"/>
  <c r="N60" i="76"/>
  <c r="M60" i="76"/>
  <c r="L60" i="76"/>
  <c r="K60" i="76"/>
  <c r="K67" i="76"/>
  <c r="J60" i="76"/>
  <c r="Q8" i="76"/>
  <c r="P8" i="76"/>
  <c r="O8" i="76"/>
  <c r="N8" i="76"/>
  <c r="M8" i="76"/>
  <c r="L8" i="76"/>
  <c r="K8" i="76"/>
  <c r="J8" i="76"/>
  <c r="Q7" i="76"/>
  <c r="Q59" i="76"/>
  <c r="P7" i="76"/>
  <c r="O7" i="76"/>
  <c r="N7" i="76"/>
  <c r="M7" i="76"/>
  <c r="L7" i="76"/>
  <c r="K7" i="76"/>
  <c r="J7" i="76"/>
  <c r="Q2" i="76"/>
  <c r="P2" i="76"/>
  <c r="O2" i="76"/>
  <c r="N2" i="76"/>
  <c r="M2" i="76"/>
  <c r="L2" i="76"/>
  <c r="K2" i="76"/>
  <c r="J2" i="76"/>
  <c r="P65" i="75"/>
  <c r="O65" i="75"/>
  <c r="N65" i="75"/>
  <c r="M65" i="75"/>
  <c r="L65" i="75"/>
  <c r="K65" i="75"/>
  <c r="J65" i="75"/>
  <c r="P64" i="75"/>
  <c r="O64" i="75"/>
  <c r="N64" i="75"/>
  <c r="M64" i="75"/>
  <c r="L64" i="75"/>
  <c r="K64" i="75"/>
  <c r="J64" i="75"/>
  <c r="P63" i="75"/>
  <c r="O63" i="75"/>
  <c r="N63" i="75"/>
  <c r="M63" i="75"/>
  <c r="L63" i="75"/>
  <c r="K63" i="75"/>
  <c r="J63" i="75"/>
  <c r="P62" i="75"/>
  <c r="O62" i="75"/>
  <c r="N62" i="75"/>
  <c r="M62" i="75"/>
  <c r="L62" i="75"/>
  <c r="K62" i="75"/>
  <c r="J62" i="75"/>
  <c r="P61" i="75"/>
  <c r="O61" i="75"/>
  <c r="N61" i="75"/>
  <c r="M61" i="75"/>
  <c r="L61" i="75"/>
  <c r="K61" i="75"/>
  <c r="J61" i="75"/>
  <c r="P60" i="75"/>
  <c r="O60" i="75"/>
  <c r="N60" i="75"/>
  <c r="M60" i="75"/>
  <c r="M67" i="75"/>
  <c r="L60" i="75"/>
  <c r="K60" i="75"/>
  <c r="J60" i="75"/>
  <c r="Q8" i="75"/>
  <c r="P8" i="75"/>
  <c r="O8" i="75"/>
  <c r="N8" i="75"/>
  <c r="M8" i="75"/>
  <c r="L8" i="75"/>
  <c r="K8" i="75"/>
  <c r="J8" i="75"/>
  <c r="Q7" i="75"/>
  <c r="Q59" i="75"/>
  <c r="P7" i="75"/>
  <c r="O7" i="75"/>
  <c r="N7" i="75"/>
  <c r="M7" i="75"/>
  <c r="L7" i="75"/>
  <c r="K7" i="75"/>
  <c r="J7" i="75"/>
  <c r="Q2" i="75"/>
  <c r="P2" i="75"/>
  <c r="O2" i="75"/>
  <c r="N2" i="75"/>
  <c r="M2" i="75"/>
  <c r="L2" i="75"/>
  <c r="K2" i="75"/>
  <c r="J2" i="75"/>
  <c r="P65" i="74"/>
  <c r="O65" i="74"/>
  <c r="N65" i="74"/>
  <c r="M65" i="74"/>
  <c r="L65" i="74"/>
  <c r="K65" i="74"/>
  <c r="J65" i="74"/>
  <c r="P64" i="74"/>
  <c r="O64" i="74"/>
  <c r="N64" i="74"/>
  <c r="M64" i="74"/>
  <c r="L64" i="74"/>
  <c r="K64" i="74"/>
  <c r="J64" i="74"/>
  <c r="P63" i="74"/>
  <c r="O63" i="74"/>
  <c r="N63" i="74"/>
  <c r="M63" i="74"/>
  <c r="L63" i="74"/>
  <c r="K63" i="74"/>
  <c r="J63" i="74"/>
  <c r="P62" i="74"/>
  <c r="O62" i="74"/>
  <c r="N62" i="74"/>
  <c r="M62" i="74"/>
  <c r="L62" i="74"/>
  <c r="K62" i="74"/>
  <c r="J62" i="74"/>
  <c r="P61" i="74"/>
  <c r="O61" i="74"/>
  <c r="N61" i="74"/>
  <c r="M61" i="74"/>
  <c r="L61" i="74"/>
  <c r="K61" i="74"/>
  <c r="J61" i="74"/>
  <c r="P60" i="74"/>
  <c r="O60" i="74"/>
  <c r="O67" i="74"/>
  <c r="N60" i="74"/>
  <c r="M60" i="74"/>
  <c r="L60" i="74"/>
  <c r="K60" i="74"/>
  <c r="K67" i="74"/>
  <c r="J60" i="74"/>
  <c r="P8" i="74"/>
  <c r="O8" i="74"/>
  <c r="N8" i="74"/>
  <c r="M8" i="74"/>
  <c r="L8" i="74"/>
  <c r="K8" i="74"/>
  <c r="J8" i="74"/>
  <c r="P7" i="74"/>
  <c r="O7" i="74"/>
  <c r="N7" i="74"/>
  <c r="M7" i="74"/>
  <c r="L7" i="74"/>
  <c r="K7" i="74"/>
  <c r="J7" i="74"/>
  <c r="Q2" i="74"/>
  <c r="P2" i="74"/>
  <c r="O2" i="74"/>
  <c r="N2" i="74"/>
  <c r="M2" i="74"/>
  <c r="L2" i="74"/>
  <c r="K2" i="74"/>
  <c r="J2" i="74"/>
  <c r="P65" i="73"/>
  <c r="O65" i="73"/>
  <c r="N65" i="73"/>
  <c r="M65" i="73"/>
  <c r="L65" i="73"/>
  <c r="K65" i="73"/>
  <c r="J65" i="73"/>
  <c r="P64" i="73"/>
  <c r="O64" i="73"/>
  <c r="N64" i="73"/>
  <c r="M64" i="73"/>
  <c r="L64" i="73"/>
  <c r="K64" i="73"/>
  <c r="J64" i="73"/>
  <c r="P63" i="73"/>
  <c r="O63" i="73"/>
  <c r="N63" i="73"/>
  <c r="M63" i="73"/>
  <c r="L63" i="73"/>
  <c r="K63" i="73"/>
  <c r="J63" i="73"/>
  <c r="P62" i="73"/>
  <c r="O62" i="73"/>
  <c r="N62" i="73"/>
  <c r="M62" i="73"/>
  <c r="L62" i="73"/>
  <c r="K62" i="73"/>
  <c r="J62" i="73"/>
  <c r="P61" i="73"/>
  <c r="O61" i="73"/>
  <c r="N61" i="73"/>
  <c r="M61" i="73"/>
  <c r="L61" i="73"/>
  <c r="K61" i="73"/>
  <c r="J61" i="73"/>
  <c r="P60" i="73"/>
  <c r="O60" i="73"/>
  <c r="O67" i="73"/>
  <c r="N60" i="73"/>
  <c r="M60" i="73"/>
  <c r="L60" i="73"/>
  <c r="K60" i="73"/>
  <c r="K67" i="73"/>
  <c r="J60" i="73"/>
  <c r="P8" i="73"/>
  <c r="O8" i="73"/>
  <c r="N8" i="73"/>
  <c r="M8" i="73"/>
  <c r="L8" i="73"/>
  <c r="K8" i="73"/>
  <c r="J8" i="73"/>
  <c r="P7" i="73"/>
  <c r="O7" i="73"/>
  <c r="N7" i="73"/>
  <c r="M7" i="73"/>
  <c r="L7" i="73"/>
  <c r="K7" i="73"/>
  <c r="J7" i="73"/>
  <c r="P2" i="73"/>
  <c r="O2" i="73"/>
  <c r="N2" i="73"/>
  <c r="M2" i="73"/>
  <c r="L2" i="73"/>
  <c r="K2" i="73"/>
  <c r="J2" i="73"/>
  <c r="P65" i="72"/>
  <c r="O65" i="72"/>
  <c r="N65" i="72"/>
  <c r="M65" i="72"/>
  <c r="L65" i="72"/>
  <c r="K65" i="72"/>
  <c r="J65" i="72"/>
  <c r="P64" i="72"/>
  <c r="O64" i="72"/>
  <c r="N64" i="72"/>
  <c r="M64" i="72"/>
  <c r="L64" i="72"/>
  <c r="K64" i="72"/>
  <c r="J64" i="72"/>
  <c r="P63" i="72"/>
  <c r="O63" i="72"/>
  <c r="N63" i="72"/>
  <c r="M63" i="72"/>
  <c r="L63" i="72"/>
  <c r="K63" i="72"/>
  <c r="J63" i="72"/>
  <c r="P62" i="72"/>
  <c r="O62" i="72"/>
  <c r="N62" i="72"/>
  <c r="M62" i="72"/>
  <c r="L62" i="72"/>
  <c r="K62" i="72"/>
  <c r="J62" i="72"/>
  <c r="P61" i="72"/>
  <c r="O61" i="72"/>
  <c r="N61" i="72"/>
  <c r="M61" i="72"/>
  <c r="L61" i="72"/>
  <c r="K61" i="72"/>
  <c r="J61" i="72"/>
  <c r="P60" i="72"/>
  <c r="O60" i="72"/>
  <c r="N60" i="72"/>
  <c r="N67" i="72"/>
  <c r="M60" i="72"/>
  <c r="L60" i="72"/>
  <c r="K60" i="72"/>
  <c r="J60" i="72"/>
  <c r="J67" i="72"/>
  <c r="Q8" i="72"/>
  <c r="P8" i="72"/>
  <c r="O8" i="72"/>
  <c r="N8" i="72"/>
  <c r="M8" i="72"/>
  <c r="L8" i="72"/>
  <c r="K8" i="72"/>
  <c r="J8" i="72"/>
  <c r="Q7" i="72"/>
  <c r="Q59" i="72"/>
  <c r="P7" i="72"/>
  <c r="O7" i="72"/>
  <c r="N7" i="72"/>
  <c r="M7" i="72"/>
  <c r="L7" i="72"/>
  <c r="K7" i="72"/>
  <c r="J7" i="72"/>
  <c r="Q2" i="72"/>
  <c r="P2" i="72"/>
  <c r="O2" i="72"/>
  <c r="N2" i="72"/>
  <c r="M2" i="72"/>
  <c r="L2" i="72"/>
  <c r="K2" i="72"/>
  <c r="J2" i="72"/>
  <c r="P65" i="71"/>
  <c r="O65" i="71"/>
  <c r="N65" i="71"/>
  <c r="M65" i="71"/>
  <c r="L65" i="71"/>
  <c r="K65" i="71"/>
  <c r="J65" i="71"/>
  <c r="P64" i="71"/>
  <c r="O64" i="71"/>
  <c r="N64" i="71"/>
  <c r="M64" i="71"/>
  <c r="L64" i="71"/>
  <c r="K64" i="71"/>
  <c r="J64" i="71"/>
  <c r="P63" i="71"/>
  <c r="O63" i="71"/>
  <c r="N63" i="71"/>
  <c r="M63" i="71"/>
  <c r="L63" i="71"/>
  <c r="K63" i="71"/>
  <c r="J63" i="71"/>
  <c r="P62" i="71"/>
  <c r="O62" i="71"/>
  <c r="N62" i="71"/>
  <c r="M62" i="71"/>
  <c r="L62" i="71"/>
  <c r="K62" i="71"/>
  <c r="J62" i="71"/>
  <c r="P61" i="71"/>
  <c r="O61" i="71"/>
  <c r="N61" i="71"/>
  <c r="M61" i="71"/>
  <c r="L61" i="71"/>
  <c r="K61" i="71"/>
  <c r="J61" i="71"/>
  <c r="P60" i="71"/>
  <c r="P67" i="71"/>
  <c r="O60" i="71"/>
  <c r="N60" i="71"/>
  <c r="M60" i="71"/>
  <c r="L60" i="71"/>
  <c r="L67" i="71"/>
  <c r="K60" i="71"/>
  <c r="J60" i="71"/>
  <c r="Q8" i="71"/>
  <c r="P8" i="71"/>
  <c r="O8" i="71"/>
  <c r="N8" i="71"/>
  <c r="M8" i="71"/>
  <c r="L8" i="71"/>
  <c r="K8" i="71"/>
  <c r="J8" i="71"/>
  <c r="Q7" i="71"/>
  <c r="Q59" i="71"/>
  <c r="P7" i="71"/>
  <c r="O7" i="71"/>
  <c r="N7" i="71"/>
  <c r="M7" i="71"/>
  <c r="L7" i="71"/>
  <c r="K7" i="71"/>
  <c r="J7" i="71"/>
  <c r="Q2" i="71"/>
  <c r="P2" i="71"/>
  <c r="O2" i="71"/>
  <c r="N2" i="71"/>
  <c r="M2" i="71"/>
  <c r="L2" i="71"/>
  <c r="K2" i="71"/>
  <c r="J2" i="71"/>
  <c r="P65" i="70"/>
  <c r="O65" i="70"/>
  <c r="N65" i="70"/>
  <c r="M65" i="70"/>
  <c r="L65" i="70"/>
  <c r="K65" i="70"/>
  <c r="J65" i="70"/>
  <c r="P64" i="70"/>
  <c r="O64" i="70"/>
  <c r="N64" i="70"/>
  <c r="M64" i="70"/>
  <c r="L64" i="70"/>
  <c r="K64" i="70"/>
  <c r="J64" i="70"/>
  <c r="P63" i="70"/>
  <c r="O63" i="70"/>
  <c r="N63" i="70"/>
  <c r="M63" i="70"/>
  <c r="L63" i="70"/>
  <c r="K63" i="70"/>
  <c r="J63" i="70"/>
  <c r="P62" i="70"/>
  <c r="O62" i="70"/>
  <c r="N62" i="70"/>
  <c r="M62" i="70"/>
  <c r="L62" i="70"/>
  <c r="K62" i="70"/>
  <c r="J62" i="70"/>
  <c r="P61" i="70"/>
  <c r="O61" i="70"/>
  <c r="N61" i="70"/>
  <c r="M61" i="70"/>
  <c r="L61" i="70"/>
  <c r="K61" i="70"/>
  <c r="J61" i="70"/>
  <c r="P60" i="70"/>
  <c r="O60" i="70"/>
  <c r="N60" i="70"/>
  <c r="N67" i="70"/>
  <c r="M60" i="70"/>
  <c r="L60" i="70"/>
  <c r="K60" i="70"/>
  <c r="J60" i="70"/>
  <c r="Q8" i="70"/>
  <c r="P8" i="70"/>
  <c r="O8" i="70"/>
  <c r="N8" i="70"/>
  <c r="M8" i="70"/>
  <c r="L8" i="70"/>
  <c r="K8" i="70"/>
  <c r="J8" i="70"/>
  <c r="Q7" i="70"/>
  <c r="Q59" i="70"/>
  <c r="P7" i="70"/>
  <c r="O7" i="70"/>
  <c r="N7" i="70"/>
  <c r="M7" i="70"/>
  <c r="L7" i="70"/>
  <c r="K7" i="70"/>
  <c r="J7" i="70"/>
  <c r="Q2" i="70"/>
  <c r="P2" i="70"/>
  <c r="O2" i="70"/>
  <c r="N2" i="70"/>
  <c r="M2" i="70"/>
  <c r="L2" i="70"/>
  <c r="K2" i="70"/>
  <c r="J2" i="70"/>
  <c r="P65" i="69"/>
  <c r="O65" i="69"/>
  <c r="N65" i="69"/>
  <c r="M65" i="69"/>
  <c r="L65" i="69"/>
  <c r="K65" i="69"/>
  <c r="J65" i="69"/>
  <c r="P64" i="69"/>
  <c r="O64" i="69"/>
  <c r="N64" i="69"/>
  <c r="M64" i="69"/>
  <c r="L64" i="69"/>
  <c r="K64" i="69"/>
  <c r="J64" i="69"/>
  <c r="P63" i="69"/>
  <c r="O63" i="69"/>
  <c r="N63" i="69"/>
  <c r="M63" i="69"/>
  <c r="L63" i="69"/>
  <c r="K63" i="69"/>
  <c r="J63" i="69"/>
  <c r="P62" i="69"/>
  <c r="O62" i="69"/>
  <c r="N62" i="69"/>
  <c r="M62" i="69"/>
  <c r="L62" i="69"/>
  <c r="K62" i="69"/>
  <c r="J62" i="69"/>
  <c r="P61" i="69"/>
  <c r="O61" i="69"/>
  <c r="N61" i="69"/>
  <c r="M61" i="69"/>
  <c r="L61" i="69"/>
  <c r="K61" i="69"/>
  <c r="J61" i="69"/>
  <c r="P60" i="69"/>
  <c r="O60" i="69"/>
  <c r="N60" i="69"/>
  <c r="M60" i="69"/>
  <c r="L60" i="69"/>
  <c r="L67" i="69"/>
  <c r="K60" i="69"/>
  <c r="J60" i="69"/>
  <c r="Q8" i="69"/>
  <c r="P8" i="69"/>
  <c r="O8" i="69"/>
  <c r="N8" i="69"/>
  <c r="M8" i="69"/>
  <c r="L8" i="69"/>
  <c r="K8" i="69"/>
  <c r="J8" i="69"/>
  <c r="Q7" i="69"/>
  <c r="Q59" i="69"/>
  <c r="P7" i="69"/>
  <c r="O7" i="69"/>
  <c r="N7" i="69"/>
  <c r="M7" i="69"/>
  <c r="L7" i="69"/>
  <c r="K7" i="69"/>
  <c r="J7" i="69"/>
  <c r="Q2" i="69"/>
  <c r="P2" i="69"/>
  <c r="O2" i="69"/>
  <c r="N2" i="69"/>
  <c r="M2" i="69"/>
  <c r="L2" i="69"/>
  <c r="K2" i="69"/>
  <c r="J2" i="69"/>
  <c r="P65" i="68"/>
  <c r="O65" i="68"/>
  <c r="N65" i="68"/>
  <c r="M65" i="68"/>
  <c r="L65" i="68"/>
  <c r="K65" i="68"/>
  <c r="J65" i="68"/>
  <c r="P64" i="68"/>
  <c r="O64" i="68"/>
  <c r="N64" i="68"/>
  <c r="M64" i="68"/>
  <c r="L64" i="68"/>
  <c r="K64" i="68"/>
  <c r="J64" i="68"/>
  <c r="P63" i="68"/>
  <c r="O63" i="68"/>
  <c r="N63" i="68"/>
  <c r="M63" i="68"/>
  <c r="L63" i="68"/>
  <c r="K63" i="68"/>
  <c r="J63" i="68"/>
  <c r="P62" i="68"/>
  <c r="O62" i="68"/>
  <c r="N62" i="68"/>
  <c r="M62" i="68"/>
  <c r="L62" i="68"/>
  <c r="K62" i="68"/>
  <c r="J62" i="68"/>
  <c r="P61" i="68"/>
  <c r="O61" i="68"/>
  <c r="N61" i="68"/>
  <c r="M61" i="68"/>
  <c r="L61" i="68"/>
  <c r="K61" i="68"/>
  <c r="J61" i="68"/>
  <c r="P60" i="68"/>
  <c r="O60" i="68"/>
  <c r="N60" i="68"/>
  <c r="N67" i="68"/>
  <c r="M60" i="68"/>
  <c r="L60" i="68"/>
  <c r="K60" i="68"/>
  <c r="J60" i="68"/>
  <c r="J67" i="68"/>
  <c r="Q8" i="68"/>
  <c r="P8" i="68"/>
  <c r="O8" i="68"/>
  <c r="N8" i="68"/>
  <c r="M8" i="68"/>
  <c r="L8" i="68"/>
  <c r="K8" i="68"/>
  <c r="J8" i="68"/>
  <c r="Q7" i="68"/>
  <c r="Q59" i="68"/>
  <c r="P7" i="68"/>
  <c r="O7" i="68"/>
  <c r="N7" i="68"/>
  <c r="M7" i="68"/>
  <c r="L7" i="68"/>
  <c r="K7" i="68"/>
  <c r="J7" i="68"/>
  <c r="Q2" i="68"/>
  <c r="P2" i="68"/>
  <c r="O2" i="68"/>
  <c r="N2" i="68"/>
  <c r="M2" i="68"/>
  <c r="L2" i="68"/>
  <c r="K2" i="68"/>
  <c r="J2" i="68"/>
  <c r="P65" i="67"/>
  <c r="O65" i="67"/>
  <c r="N65" i="67"/>
  <c r="M65" i="67"/>
  <c r="L65" i="67"/>
  <c r="K65" i="67"/>
  <c r="J65" i="67"/>
  <c r="P64" i="67"/>
  <c r="O64" i="67"/>
  <c r="N64" i="67"/>
  <c r="M64" i="67"/>
  <c r="L64" i="67"/>
  <c r="K64" i="67"/>
  <c r="J64" i="67"/>
  <c r="P63" i="67"/>
  <c r="O63" i="67"/>
  <c r="N63" i="67"/>
  <c r="M63" i="67"/>
  <c r="L63" i="67"/>
  <c r="K63" i="67"/>
  <c r="J63" i="67"/>
  <c r="P62" i="67"/>
  <c r="O62" i="67"/>
  <c r="N62" i="67"/>
  <c r="M62" i="67"/>
  <c r="L62" i="67"/>
  <c r="K62" i="67"/>
  <c r="J62" i="67"/>
  <c r="P61" i="67"/>
  <c r="O61" i="67"/>
  <c r="N61" i="67"/>
  <c r="M61" i="67"/>
  <c r="L61" i="67"/>
  <c r="K61" i="67"/>
  <c r="J61" i="67"/>
  <c r="P60" i="67"/>
  <c r="P67" i="67"/>
  <c r="O60" i="67"/>
  <c r="N60" i="67"/>
  <c r="M60" i="67"/>
  <c r="L60" i="67"/>
  <c r="K60" i="67"/>
  <c r="J60" i="67"/>
  <c r="Q8" i="67"/>
  <c r="P8" i="67"/>
  <c r="O8" i="67"/>
  <c r="N8" i="67"/>
  <c r="M8" i="67"/>
  <c r="L8" i="67"/>
  <c r="K8" i="67"/>
  <c r="J8" i="67"/>
  <c r="Q7" i="67"/>
  <c r="Q59" i="67"/>
  <c r="P7" i="67"/>
  <c r="O7" i="67"/>
  <c r="N7" i="67"/>
  <c r="M7" i="67"/>
  <c r="L7" i="67"/>
  <c r="K7" i="67"/>
  <c r="J7" i="67"/>
  <c r="Q2" i="67"/>
  <c r="P2" i="67"/>
  <c r="O2" i="67"/>
  <c r="N2" i="67"/>
  <c r="M2" i="67"/>
  <c r="L2" i="67"/>
  <c r="K2" i="67"/>
  <c r="J2" i="67"/>
  <c r="P65" i="66"/>
  <c r="O65" i="66"/>
  <c r="N65" i="66"/>
  <c r="M65" i="66"/>
  <c r="L65" i="66"/>
  <c r="K65" i="66"/>
  <c r="J65" i="66"/>
  <c r="P64" i="66"/>
  <c r="O64" i="66"/>
  <c r="N64" i="66"/>
  <c r="M64" i="66"/>
  <c r="L64" i="66"/>
  <c r="K64" i="66"/>
  <c r="J64" i="66"/>
  <c r="P63" i="66"/>
  <c r="O63" i="66"/>
  <c r="N63" i="66"/>
  <c r="M63" i="66"/>
  <c r="L63" i="66"/>
  <c r="K63" i="66"/>
  <c r="J63" i="66"/>
  <c r="P62" i="66"/>
  <c r="O62" i="66"/>
  <c r="N62" i="66"/>
  <c r="M62" i="66"/>
  <c r="L62" i="66"/>
  <c r="K62" i="66"/>
  <c r="J62" i="66"/>
  <c r="P61" i="66"/>
  <c r="O61" i="66"/>
  <c r="N61" i="66"/>
  <c r="M61" i="66"/>
  <c r="L61" i="66"/>
  <c r="K61" i="66"/>
  <c r="J61" i="66"/>
  <c r="P60" i="66"/>
  <c r="P67" i="66"/>
  <c r="O60" i="66"/>
  <c r="N60" i="66"/>
  <c r="M60" i="66"/>
  <c r="L60" i="66"/>
  <c r="L67" i="66"/>
  <c r="K60" i="66"/>
  <c r="J60" i="66"/>
  <c r="Q8" i="66"/>
  <c r="P8" i="66"/>
  <c r="O8" i="66"/>
  <c r="N8" i="66"/>
  <c r="M8" i="66"/>
  <c r="L8" i="66"/>
  <c r="K8" i="66"/>
  <c r="J8" i="66"/>
  <c r="Q7" i="66"/>
  <c r="Q59" i="66"/>
  <c r="P7" i="66"/>
  <c r="O7" i="66"/>
  <c r="N7" i="66"/>
  <c r="M7" i="66"/>
  <c r="L7" i="66"/>
  <c r="K7" i="66"/>
  <c r="J7" i="66"/>
  <c r="Q2" i="66"/>
  <c r="P2" i="66"/>
  <c r="O2" i="66"/>
  <c r="N2" i="66"/>
  <c r="M2" i="66"/>
  <c r="L2" i="66"/>
  <c r="K2" i="66"/>
  <c r="J2" i="66"/>
  <c r="P65" i="65"/>
  <c r="O65" i="65"/>
  <c r="N65" i="65"/>
  <c r="M65" i="65"/>
  <c r="L65" i="65"/>
  <c r="K65" i="65"/>
  <c r="J65" i="65"/>
  <c r="P64" i="65"/>
  <c r="O64" i="65"/>
  <c r="N64" i="65"/>
  <c r="M64" i="65"/>
  <c r="L64" i="65"/>
  <c r="K64" i="65"/>
  <c r="J64" i="65"/>
  <c r="P63" i="65"/>
  <c r="O63" i="65"/>
  <c r="N63" i="65"/>
  <c r="M63" i="65"/>
  <c r="L63" i="65"/>
  <c r="K63" i="65"/>
  <c r="J63" i="65"/>
  <c r="P62" i="65"/>
  <c r="O62" i="65"/>
  <c r="N62" i="65"/>
  <c r="M62" i="65"/>
  <c r="L62" i="65"/>
  <c r="K62" i="65"/>
  <c r="J62" i="65"/>
  <c r="P61" i="65"/>
  <c r="O61" i="65"/>
  <c r="N61" i="65"/>
  <c r="M61" i="65"/>
  <c r="L61" i="65"/>
  <c r="K61" i="65"/>
  <c r="J61" i="65"/>
  <c r="P60" i="65"/>
  <c r="O60" i="65"/>
  <c r="N60" i="65"/>
  <c r="N67" i="65"/>
  <c r="M60" i="65"/>
  <c r="L60" i="65"/>
  <c r="K60" i="65"/>
  <c r="J60" i="65"/>
  <c r="J67" i="65"/>
  <c r="Q8" i="65"/>
  <c r="P8" i="65"/>
  <c r="O8" i="65"/>
  <c r="N8" i="65"/>
  <c r="M8" i="65"/>
  <c r="L8" i="65"/>
  <c r="K8" i="65"/>
  <c r="J8" i="65"/>
  <c r="Q7" i="65"/>
  <c r="Q59" i="65"/>
  <c r="P7" i="65"/>
  <c r="O7" i="65"/>
  <c r="N7" i="65"/>
  <c r="M7" i="65"/>
  <c r="L7" i="65"/>
  <c r="K7" i="65"/>
  <c r="J7" i="65"/>
  <c r="Q2" i="65"/>
  <c r="P2" i="65"/>
  <c r="O2" i="65"/>
  <c r="N2" i="65"/>
  <c r="M2" i="65"/>
  <c r="L2" i="65"/>
  <c r="K2" i="65"/>
  <c r="J2" i="65"/>
  <c r="P65" i="64"/>
  <c r="O65" i="64"/>
  <c r="N65" i="64"/>
  <c r="M65" i="64"/>
  <c r="L65" i="64"/>
  <c r="K65" i="64"/>
  <c r="J65" i="64"/>
  <c r="P64" i="64"/>
  <c r="O64" i="64"/>
  <c r="N64" i="64"/>
  <c r="M64" i="64"/>
  <c r="L64" i="64"/>
  <c r="K64" i="64"/>
  <c r="J64" i="64"/>
  <c r="P63" i="64"/>
  <c r="O63" i="64"/>
  <c r="N63" i="64"/>
  <c r="M63" i="64"/>
  <c r="L63" i="64"/>
  <c r="K63" i="64"/>
  <c r="J63" i="64"/>
  <c r="P62" i="64"/>
  <c r="O62" i="64"/>
  <c r="N62" i="64"/>
  <c r="M62" i="64"/>
  <c r="L62" i="64"/>
  <c r="K62" i="64"/>
  <c r="J62" i="64"/>
  <c r="P61" i="64"/>
  <c r="O61" i="64"/>
  <c r="N61" i="64"/>
  <c r="M61" i="64"/>
  <c r="L61" i="64"/>
  <c r="K61" i="64"/>
  <c r="J61" i="64"/>
  <c r="P60" i="64"/>
  <c r="P67" i="64"/>
  <c r="O60" i="64"/>
  <c r="N60" i="64"/>
  <c r="M60" i="64"/>
  <c r="L60" i="64"/>
  <c r="K60" i="64"/>
  <c r="J60" i="64"/>
  <c r="Q8" i="64"/>
  <c r="P8" i="64"/>
  <c r="O8" i="64"/>
  <c r="N8" i="64"/>
  <c r="M8" i="64"/>
  <c r="L8" i="64"/>
  <c r="K8" i="64"/>
  <c r="J8" i="64"/>
  <c r="Q7" i="64"/>
  <c r="Q59" i="64"/>
  <c r="P7" i="64"/>
  <c r="O7" i="64"/>
  <c r="N7" i="64"/>
  <c r="M7" i="64"/>
  <c r="L7" i="64"/>
  <c r="K7" i="64"/>
  <c r="J7" i="64"/>
  <c r="Q2" i="64"/>
  <c r="P2" i="64"/>
  <c r="O2" i="64"/>
  <c r="N2" i="64"/>
  <c r="M2" i="64"/>
  <c r="L2" i="64"/>
  <c r="K2" i="64"/>
  <c r="J2" i="64"/>
  <c r="P65" i="63"/>
  <c r="O65" i="63"/>
  <c r="N65" i="63"/>
  <c r="M65" i="63"/>
  <c r="L65" i="63"/>
  <c r="K65" i="63"/>
  <c r="J65" i="63"/>
  <c r="P64" i="63"/>
  <c r="O64" i="63"/>
  <c r="N64" i="63"/>
  <c r="M64" i="63"/>
  <c r="L64" i="63"/>
  <c r="K64" i="63"/>
  <c r="J64" i="63"/>
  <c r="P63" i="63"/>
  <c r="O63" i="63"/>
  <c r="N63" i="63"/>
  <c r="M63" i="63"/>
  <c r="L63" i="63"/>
  <c r="K63" i="63"/>
  <c r="J63" i="63"/>
  <c r="P62" i="63"/>
  <c r="O62" i="63"/>
  <c r="N62" i="63"/>
  <c r="M62" i="63"/>
  <c r="L62" i="63"/>
  <c r="K62" i="63"/>
  <c r="J62" i="63"/>
  <c r="P61" i="63"/>
  <c r="O61" i="63"/>
  <c r="N61" i="63"/>
  <c r="M61" i="63"/>
  <c r="L61" i="63"/>
  <c r="K61" i="63"/>
  <c r="J61" i="63"/>
  <c r="P60" i="63"/>
  <c r="O60" i="63"/>
  <c r="N60" i="63"/>
  <c r="N67" i="63"/>
  <c r="M60" i="63"/>
  <c r="L60" i="63"/>
  <c r="K60" i="63"/>
  <c r="J60" i="63"/>
  <c r="J67" i="63"/>
  <c r="Q8" i="63"/>
  <c r="P8" i="63"/>
  <c r="O8" i="63"/>
  <c r="N8" i="63"/>
  <c r="M8" i="63"/>
  <c r="L8" i="63"/>
  <c r="K8" i="63"/>
  <c r="J8" i="63"/>
  <c r="Q7" i="63"/>
  <c r="Q59" i="63"/>
  <c r="P7" i="63"/>
  <c r="O7" i="63"/>
  <c r="N7" i="63"/>
  <c r="M7" i="63"/>
  <c r="L7" i="63"/>
  <c r="K7" i="63"/>
  <c r="J7" i="63"/>
  <c r="Q2" i="63"/>
  <c r="P2" i="63"/>
  <c r="O2" i="63"/>
  <c r="N2" i="63"/>
  <c r="M2" i="63"/>
  <c r="L2" i="63"/>
  <c r="K2" i="63"/>
  <c r="J2" i="63"/>
  <c r="P8" i="62"/>
  <c r="O8" i="62"/>
  <c r="O43" i="62"/>
  <c r="N8" i="62"/>
  <c r="N15" i="62"/>
  <c r="M8" i="62"/>
  <c r="M43" i="62"/>
  <c r="L8" i="62"/>
  <c r="K8" i="62"/>
  <c r="K29" i="62"/>
  <c r="J8" i="62"/>
  <c r="J36" i="62"/>
  <c r="P7" i="62"/>
  <c r="P59" i="62"/>
  <c r="O7" i="62"/>
  <c r="N7" i="62"/>
  <c r="M7" i="62"/>
  <c r="L7" i="62"/>
  <c r="L59" i="62"/>
  <c r="K7" i="62"/>
  <c r="J7" i="62"/>
  <c r="J59" i="62"/>
  <c r="Q2" i="62"/>
  <c r="P2" i="62"/>
  <c r="O2" i="62"/>
  <c r="N2" i="62"/>
  <c r="M2" i="62"/>
  <c r="L2" i="62"/>
  <c r="K2" i="62"/>
  <c r="J2" i="62"/>
  <c r="P65" i="62"/>
  <c r="O65" i="62"/>
  <c r="N65" i="62"/>
  <c r="M65" i="62"/>
  <c r="L65" i="62"/>
  <c r="K65" i="62"/>
  <c r="J65" i="62"/>
  <c r="P64" i="62"/>
  <c r="O64" i="62"/>
  <c r="N64" i="62"/>
  <c r="M64" i="62"/>
  <c r="L64" i="62"/>
  <c r="K64" i="62"/>
  <c r="J64" i="62"/>
  <c r="P63" i="62"/>
  <c r="O63" i="62"/>
  <c r="N63" i="62"/>
  <c r="M63" i="62"/>
  <c r="L63" i="62"/>
  <c r="K63" i="62"/>
  <c r="J63" i="62"/>
  <c r="P62" i="62"/>
  <c r="O62" i="62"/>
  <c r="N62" i="62"/>
  <c r="M62" i="62"/>
  <c r="L62" i="62"/>
  <c r="K62" i="62"/>
  <c r="J62" i="62"/>
  <c r="P61" i="62"/>
  <c r="O61" i="62"/>
  <c r="N61" i="62"/>
  <c r="M61" i="62"/>
  <c r="L61" i="62"/>
  <c r="K61" i="62"/>
  <c r="J61" i="62"/>
  <c r="P60" i="62"/>
  <c r="O60" i="62"/>
  <c r="N60" i="62"/>
  <c r="N67" i="62"/>
  <c r="M60" i="62"/>
  <c r="L60" i="62"/>
  <c r="K60" i="62"/>
  <c r="J60" i="62"/>
  <c r="O59" i="62"/>
  <c r="N59" i="62"/>
  <c r="M59" i="62"/>
  <c r="K59" i="62"/>
  <c r="O36" i="62"/>
  <c r="O29" i="62"/>
  <c r="O65" i="61"/>
  <c r="N65" i="61"/>
  <c r="M65" i="61"/>
  <c r="L65" i="61"/>
  <c r="K65" i="61"/>
  <c r="J65" i="61"/>
  <c r="O64" i="61"/>
  <c r="N64" i="61"/>
  <c r="M64" i="61"/>
  <c r="L64" i="61"/>
  <c r="K64" i="61"/>
  <c r="J64" i="61"/>
  <c r="O63" i="61"/>
  <c r="N63" i="61"/>
  <c r="M63" i="61"/>
  <c r="L63" i="61"/>
  <c r="K63" i="61"/>
  <c r="J63" i="61"/>
  <c r="O62" i="61"/>
  <c r="N62" i="61"/>
  <c r="M62" i="61"/>
  <c r="L62" i="61"/>
  <c r="K62" i="61"/>
  <c r="J62" i="61"/>
  <c r="O61" i="61"/>
  <c r="N61" i="61"/>
  <c r="M61" i="61"/>
  <c r="L61" i="61"/>
  <c r="K61" i="61"/>
  <c r="J61" i="61"/>
  <c r="O60" i="61"/>
  <c r="N60" i="61"/>
  <c r="N67" i="61"/>
  <c r="M60" i="61"/>
  <c r="M67" i="61"/>
  <c r="L60" i="61"/>
  <c r="K60" i="61"/>
  <c r="J60" i="61"/>
  <c r="J67" i="61"/>
  <c r="P8" i="61"/>
  <c r="O8" i="61"/>
  <c r="N8" i="61"/>
  <c r="M8" i="61"/>
  <c r="L8" i="61"/>
  <c r="K8" i="61"/>
  <c r="J8" i="61"/>
  <c r="P7" i="61"/>
  <c r="P59" i="61"/>
  <c r="O7" i="61"/>
  <c r="N7" i="61"/>
  <c r="M7" i="61"/>
  <c r="L7" i="61"/>
  <c r="K7" i="61"/>
  <c r="J7" i="61"/>
  <c r="P2" i="61"/>
  <c r="O2" i="61"/>
  <c r="N2" i="61"/>
  <c r="M2" i="61"/>
  <c r="L2" i="61"/>
  <c r="K2" i="61"/>
  <c r="J2" i="61"/>
  <c r="P65" i="60"/>
  <c r="O65" i="60"/>
  <c r="N65" i="60"/>
  <c r="M65" i="60"/>
  <c r="L65" i="60"/>
  <c r="K65" i="60"/>
  <c r="J65" i="60"/>
  <c r="P64" i="60"/>
  <c r="O64" i="60"/>
  <c r="N64" i="60"/>
  <c r="M64" i="60"/>
  <c r="L64" i="60"/>
  <c r="K64" i="60"/>
  <c r="J64" i="60"/>
  <c r="P63" i="60"/>
  <c r="O63" i="60"/>
  <c r="N63" i="60"/>
  <c r="M63" i="60"/>
  <c r="L63" i="60"/>
  <c r="K63" i="60"/>
  <c r="J63" i="60"/>
  <c r="P62" i="60"/>
  <c r="O62" i="60"/>
  <c r="N62" i="60"/>
  <c r="M62" i="60"/>
  <c r="L62" i="60"/>
  <c r="K62" i="60"/>
  <c r="J62" i="60"/>
  <c r="P61" i="60"/>
  <c r="O61" i="60"/>
  <c r="N61" i="60"/>
  <c r="M61" i="60"/>
  <c r="L61" i="60"/>
  <c r="K61" i="60"/>
  <c r="J61" i="60"/>
  <c r="P60" i="60"/>
  <c r="P67" i="60"/>
  <c r="O60" i="60"/>
  <c r="N60" i="60"/>
  <c r="M60" i="60"/>
  <c r="L60" i="60"/>
  <c r="K60" i="60"/>
  <c r="J60" i="60"/>
  <c r="Q8" i="60"/>
  <c r="P8" i="60"/>
  <c r="O8" i="60"/>
  <c r="N8" i="60"/>
  <c r="M8" i="60"/>
  <c r="L8" i="60"/>
  <c r="K8" i="60"/>
  <c r="J8" i="60"/>
  <c r="Q7" i="60"/>
  <c r="Q59" i="60"/>
  <c r="P7" i="60"/>
  <c r="O7" i="60"/>
  <c r="N7" i="60"/>
  <c r="M7" i="60"/>
  <c r="L7" i="60"/>
  <c r="K7" i="60"/>
  <c r="J7" i="60"/>
  <c r="Q2" i="60"/>
  <c r="P2" i="60"/>
  <c r="O2" i="60"/>
  <c r="N2" i="60"/>
  <c r="M2" i="60"/>
  <c r="L2" i="60"/>
  <c r="K2" i="60"/>
  <c r="J2" i="60"/>
  <c r="P65" i="59"/>
  <c r="O65" i="59"/>
  <c r="N65" i="59"/>
  <c r="M65" i="59"/>
  <c r="L65" i="59"/>
  <c r="K65" i="59"/>
  <c r="J65" i="59"/>
  <c r="P64" i="59"/>
  <c r="O64" i="59"/>
  <c r="N64" i="59"/>
  <c r="M64" i="59"/>
  <c r="L64" i="59"/>
  <c r="K64" i="59"/>
  <c r="J64" i="59"/>
  <c r="P63" i="59"/>
  <c r="O63" i="59"/>
  <c r="N63" i="59"/>
  <c r="M63" i="59"/>
  <c r="L63" i="59"/>
  <c r="K63" i="59"/>
  <c r="J63" i="59"/>
  <c r="P62" i="59"/>
  <c r="O62" i="59"/>
  <c r="N62" i="59"/>
  <c r="M62" i="59"/>
  <c r="L62" i="59"/>
  <c r="K62" i="59"/>
  <c r="J62" i="59"/>
  <c r="P61" i="59"/>
  <c r="O61" i="59"/>
  <c r="N61" i="59"/>
  <c r="M61" i="59"/>
  <c r="L61" i="59"/>
  <c r="K61" i="59"/>
  <c r="J61" i="59"/>
  <c r="P60" i="59"/>
  <c r="O60" i="59"/>
  <c r="N60" i="59"/>
  <c r="N67" i="59"/>
  <c r="M60" i="59"/>
  <c r="L60" i="59"/>
  <c r="K60" i="59"/>
  <c r="J60" i="59"/>
  <c r="Q8" i="59"/>
  <c r="P8" i="59"/>
  <c r="O8" i="59"/>
  <c r="N8" i="59"/>
  <c r="M8" i="59"/>
  <c r="L8" i="59"/>
  <c r="K8" i="59"/>
  <c r="J8" i="59"/>
  <c r="Q7" i="59"/>
  <c r="Q59" i="59"/>
  <c r="P7" i="59"/>
  <c r="O7" i="59"/>
  <c r="N7" i="59"/>
  <c r="M7" i="59"/>
  <c r="L7" i="59"/>
  <c r="K7" i="59"/>
  <c r="J7" i="59"/>
  <c r="Q2" i="59"/>
  <c r="P2" i="59"/>
  <c r="O2" i="59"/>
  <c r="N2" i="59"/>
  <c r="M2" i="59"/>
  <c r="L2" i="59"/>
  <c r="K2" i="59"/>
  <c r="J2" i="59"/>
  <c r="P65" i="58"/>
  <c r="O65" i="58"/>
  <c r="N65" i="58"/>
  <c r="M65" i="58"/>
  <c r="L65" i="58"/>
  <c r="K65" i="58"/>
  <c r="J65" i="58"/>
  <c r="P64" i="58"/>
  <c r="O64" i="58"/>
  <c r="N64" i="58"/>
  <c r="M64" i="58"/>
  <c r="L64" i="58"/>
  <c r="K64" i="58"/>
  <c r="J64" i="58"/>
  <c r="P63" i="58"/>
  <c r="O63" i="58"/>
  <c r="N63" i="58"/>
  <c r="M63" i="58"/>
  <c r="L63" i="58"/>
  <c r="K63" i="58"/>
  <c r="J63" i="58"/>
  <c r="P62" i="58"/>
  <c r="O62" i="58"/>
  <c r="N62" i="58"/>
  <c r="M62" i="58"/>
  <c r="L62" i="58"/>
  <c r="K62" i="58"/>
  <c r="J62" i="58"/>
  <c r="P61" i="58"/>
  <c r="O61" i="58"/>
  <c r="N61" i="58"/>
  <c r="M61" i="58"/>
  <c r="L61" i="58"/>
  <c r="K61" i="58"/>
  <c r="J61" i="58"/>
  <c r="P60" i="58"/>
  <c r="O60" i="58"/>
  <c r="N60" i="58"/>
  <c r="M60" i="58"/>
  <c r="L60" i="58"/>
  <c r="L67" i="58"/>
  <c r="K60" i="58"/>
  <c r="J60" i="58"/>
  <c r="Q8" i="58"/>
  <c r="P8" i="58"/>
  <c r="O8" i="58"/>
  <c r="N8" i="58"/>
  <c r="M8" i="58"/>
  <c r="L8" i="58"/>
  <c r="K8" i="58"/>
  <c r="J8" i="58"/>
  <c r="Q7" i="58"/>
  <c r="Q59" i="58"/>
  <c r="P7" i="58"/>
  <c r="O7" i="58"/>
  <c r="N7" i="58"/>
  <c r="M7" i="58"/>
  <c r="L7" i="58"/>
  <c r="K7" i="58"/>
  <c r="J7" i="58"/>
  <c r="Q2" i="58"/>
  <c r="P2" i="58"/>
  <c r="O2" i="58"/>
  <c r="N2" i="58"/>
  <c r="M2" i="58"/>
  <c r="L2" i="58"/>
  <c r="K2" i="58"/>
  <c r="J2" i="58"/>
  <c r="P65" i="57"/>
  <c r="O65" i="57"/>
  <c r="N65" i="57"/>
  <c r="M65" i="57"/>
  <c r="L65" i="57"/>
  <c r="K65" i="57"/>
  <c r="J65" i="57"/>
  <c r="P64" i="57"/>
  <c r="O64" i="57"/>
  <c r="N64" i="57"/>
  <c r="M64" i="57"/>
  <c r="L64" i="57"/>
  <c r="K64" i="57"/>
  <c r="J64" i="57"/>
  <c r="P63" i="57"/>
  <c r="O63" i="57"/>
  <c r="N63" i="57"/>
  <c r="M63" i="57"/>
  <c r="L63" i="57"/>
  <c r="K63" i="57"/>
  <c r="J63" i="57"/>
  <c r="P62" i="57"/>
  <c r="O62" i="57"/>
  <c r="N62" i="57"/>
  <c r="M62" i="57"/>
  <c r="L62" i="57"/>
  <c r="K62" i="57"/>
  <c r="J62" i="57"/>
  <c r="P61" i="57"/>
  <c r="O61" i="57"/>
  <c r="N61" i="57"/>
  <c r="M61" i="57"/>
  <c r="L61" i="57"/>
  <c r="K61" i="57"/>
  <c r="J61" i="57"/>
  <c r="P60" i="57"/>
  <c r="O60" i="57"/>
  <c r="N60" i="57"/>
  <c r="N67" i="57"/>
  <c r="M60" i="57"/>
  <c r="L60" i="57"/>
  <c r="K60" i="57"/>
  <c r="J60" i="57"/>
  <c r="J67" i="57"/>
  <c r="Q8" i="57"/>
  <c r="P8" i="57"/>
  <c r="O8" i="57"/>
  <c r="N8" i="57"/>
  <c r="M8" i="57"/>
  <c r="L8" i="57"/>
  <c r="K8" i="57"/>
  <c r="J8" i="57"/>
  <c r="Q7" i="57"/>
  <c r="Q59" i="57"/>
  <c r="P7" i="57"/>
  <c r="O7" i="57"/>
  <c r="N7" i="57"/>
  <c r="M7" i="57"/>
  <c r="L7" i="57"/>
  <c r="K7" i="57"/>
  <c r="J7" i="57"/>
  <c r="Q2" i="57"/>
  <c r="P2" i="57"/>
  <c r="O2" i="57"/>
  <c r="N2" i="57"/>
  <c r="M2" i="57"/>
  <c r="L2" i="57"/>
  <c r="K2" i="57"/>
  <c r="J2" i="57"/>
  <c r="P65" i="56"/>
  <c r="O65" i="56"/>
  <c r="N65" i="56"/>
  <c r="M65" i="56"/>
  <c r="L65" i="56"/>
  <c r="K65" i="56"/>
  <c r="J65" i="56"/>
  <c r="P64" i="56"/>
  <c r="O64" i="56"/>
  <c r="N64" i="56"/>
  <c r="M64" i="56"/>
  <c r="L64" i="56"/>
  <c r="K64" i="56"/>
  <c r="J64" i="56"/>
  <c r="P63" i="56"/>
  <c r="O63" i="56"/>
  <c r="N63" i="56"/>
  <c r="M63" i="56"/>
  <c r="L63" i="56"/>
  <c r="K63" i="56"/>
  <c r="J63" i="56"/>
  <c r="P62" i="56"/>
  <c r="O62" i="56"/>
  <c r="N62" i="56"/>
  <c r="M62" i="56"/>
  <c r="L62" i="56"/>
  <c r="K62" i="56"/>
  <c r="J62" i="56"/>
  <c r="P61" i="56"/>
  <c r="O61" i="56"/>
  <c r="N61" i="56"/>
  <c r="M61" i="56"/>
  <c r="L61" i="56"/>
  <c r="K61" i="56"/>
  <c r="J61" i="56"/>
  <c r="P60" i="56"/>
  <c r="P67" i="56"/>
  <c r="O60" i="56"/>
  <c r="N60" i="56"/>
  <c r="M60" i="56"/>
  <c r="L60" i="56"/>
  <c r="L67" i="56"/>
  <c r="K60" i="56"/>
  <c r="J60" i="56"/>
  <c r="Q8" i="56"/>
  <c r="P8" i="56"/>
  <c r="O8" i="56"/>
  <c r="N8" i="56"/>
  <c r="M8" i="56"/>
  <c r="L8" i="56"/>
  <c r="K8" i="56"/>
  <c r="J8" i="56"/>
  <c r="Q7" i="56"/>
  <c r="Q59" i="56"/>
  <c r="P7" i="56"/>
  <c r="O7" i="56"/>
  <c r="N7" i="56"/>
  <c r="M7" i="56"/>
  <c r="L7" i="56"/>
  <c r="K7" i="56"/>
  <c r="J7" i="56"/>
  <c r="Q2" i="56"/>
  <c r="P2" i="56"/>
  <c r="O2" i="56"/>
  <c r="N2" i="56"/>
  <c r="M2" i="56"/>
  <c r="L2" i="56"/>
  <c r="K2" i="56"/>
  <c r="J2" i="56"/>
  <c r="P65" i="55"/>
  <c r="O65" i="55"/>
  <c r="N65" i="55"/>
  <c r="M65" i="55"/>
  <c r="L65" i="55"/>
  <c r="K65" i="55"/>
  <c r="J65" i="55"/>
  <c r="P64" i="55"/>
  <c r="O64" i="55"/>
  <c r="N64" i="55"/>
  <c r="M64" i="55"/>
  <c r="L64" i="55"/>
  <c r="K64" i="55"/>
  <c r="J64" i="55"/>
  <c r="P63" i="55"/>
  <c r="O63" i="55"/>
  <c r="N63" i="55"/>
  <c r="M63" i="55"/>
  <c r="L63" i="55"/>
  <c r="K63" i="55"/>
  <c r="J63" i="55"/>
  <c r="P62" i="55"/>
  <c r="O62" i="55"/>
  <c r="N62" i="55"/>
  <c r="M62" i="55"/>
  <c r="L62" i="55"/>
  <c r="K62" i="55"/>
  <c r="J62" i="55"/>
  <c r="P61" i="55"/>
  <c r="O61" i="55"/>
  <c r="N61" i="55"/>
  <c r="M61" i="55"/>
  <c r="L61" i="55"/>
  <c r="K61" i="55"/>
  <c r="J61" i="55"/>
  <c r="P60" i="55"/>
  <c r="O60" i="55"/>
  <c r="N60" i="55"/>
  <c r="N67" i="55"/>
  <c r="M60" i="55"/>
  <c r="L60" i="55"/>
  <c r="K60" i="55"/>
  <c r="J60" i="55"/>
  <c r="J67" i="55"/>
  <c r="Q8" i="55"/>
  <c r="P8" i="55"/>
  <c r="O8" i="55"/>
  <c r="N8" i="55"/>
  <c r="M8" i="55"/>
  <c r="L8" i="55"/>
  <c r="K8" i="55"/>
  <c r="J8" i="55"/>
  <c r="Q7" i="55"/>
  <c r="Q59" i="55"/>
  <c r="P7" i="55"/>
  <c r="O7" i="55"/>
  <c r="N7" i="55"/>
  <c r="M7" i="55"/>
  <c r="L7" i="55"/>
  <c r="K7" i="55"/>
  <c r="J7" i="55"/>
  <c r="Q2" i="55"/>
  <c r="P2" i="55"/>
  <c r="O2" i="55"/>
  <c r="N2" i="55"/>
  <c r="M2" i="55"/>
  <c r="L2" i="55"/>
  <c r="K2" i="55"/>
  <c r="J2" i="55"/>
  <c r="P65" i="54"/>
  <c r="O65" i="54"/>
  <c r="N65" i="54"/>
  <c r="M65" i="54"/>
  <c r="L65" i="54"/>
  <c r="K65" i="54"/>
  <c r="J65" i="54"/>
  <c r="P64" i="54"/>
  <c r="O64" i="54"/>
  <c r="N64" i="54"/>
  <c r="M64" i="54"/>
  <c r="L64" i="54"/>
  <c r="K64" i="54"/>
  <c r="J64" i="54"/>
  <c r="P63" i="54"/>
  <c r="O63" i="54"/>
  <c r="N63" i="54"/>
  <c r="M63" i="54"/>
  <c r="L63" i="54"/>
  <c r="K63" i="54"/>
  <c r="J63" i="54"/>
  <c r="P62" i="54"/>
  <c r="O62" i="54"/>
  <c r="N62" i="54"/>
  <c r="M62" i="54"/>
  <c r="L62" i="54"/>
  <c r="K62" i="54"/>
  <c r="J62" i="54"/>
  <c r="P61" i="54"/>
  <c r="O61" i="54"/>
  <c r="N61" i="54"/>
  <c r="M61" i="54"/>
  <c r="L61" i="54"/>
  <c r="K61" i="54"/>
  <c r="J61" i="54"/>
  <c r="P60" i="54"/>
  <c r="P67" i="54"/>
  <c r="O60" i="54"/>
  <c r="N60" i="54"/>
  <c r="M60" i="54"/>
  <c r="L60" i="54"/>
  <c r="L67" i="54"/>
  <c r="K60" i="54"/>
  <c r="J60" i="54"/>
  <c r="Q8" i="54"/>
  <c r="P8" i="54"/>
  <c r="O8" i="54"/>
  <c r="N8" i="54"/>
  <c r="M8" i="54"/>
  <c r="L8" i="54"/>
  <c r="K8" i="54"/>
  <c r="J8" i="54"/>
  <c r="Q7" i="54"/>
  <c r="Q59" i="54"/>
  <c r="P7" i="54"/>
  <c r="O7" i="54"/>
  <c r="N7" i="54"/>
  <c r="M7" i="54"/>
  <c r="L7" i="54"/>
  <c r="K7" i="54"/>
  <c r="J7" i="54"/>
  <c r="Q2" i="54"/>
  <c r="P2" i="54"/>
  <c r="O2" i="54"/>
  <c r="N2" i="54"/>
  <c r="M2" i="54"/>
  <c r="L2" i="54"/>
  <c r="K2" i="54"/>
  <c r="J2" i="54"/>
  <c r="P65" i="53"/>
  <c r="O65" i="53"/>
  <c r="N65" i="53"/>
  <c r="M65" i="53"/>
  <c r="L65" i="53"/>
  <c r="K65" i="53"/>
  <c r="J65" i="53"/>
  <c r="P64" i="53"/>
  <c r="O64" i="53"/>
  <c r="N64" i="53"/>
  <c r="M64" i="53"/>
  <c r="L64" i="53"/>
  <c r="K64" i="53"/>
  <c r="J64" i="53"/>
  <c r="P63" i="53"/>
  <c r="O63" i="53"/>
  <c r="N63" i="53"/>
  <c r="M63" i="53"/>
  <c r="L63" i="53"/>
  <c r="K63" i="53"/>
  <c r="J63" i="53"/>
  <c r="P62" i="53"/>
  <c r="O62" i="53"/>
  <c r="N62" i="53"/>
  <c r="M62" i="53"/>
  <c r="L62" i="53"/>
  <c r="K62" i="53"/>
  <c r="J62" i="53"/>
  <c r="P61" i="53"/>
  <c r="O61" i="53"/>
  <c r="N61" i="53"/>
  <c r="M61" i="53"/>
  <c r="L61" i="53"/>
  <c r="K61" i="53"/>
  <c r="J61" i="53"/>
  <c r="P60" i="53"/>
  <c r="O60" i="53"/>
  <c r="N60" i="53"/>
  <c r="N67" i="53"/>
  <c r="M60" i="53"/>
  <c r="L60" i="53"/>
  <c r="K60" i="53"/>
  <c r="J60" i="53"/>
  <c r="J67" i="53"/>
  <c r="Q8" i="53"/>
  <c r="P8" i="53"/>
  <c r="O8" i="53"/>
  <c r="N8" i="53"/>
  <c r="M8" i="53"/>
  <c r="L8" i="53"/>
  <c r="K8" i="53"/>
  <c r="J8" i="53"/>
  <c r="Q7" i="53"/>
  <c r="Q59" i="53"/>
  <c r="P7" i="53"/>
  <c r="O7" i="53"/>
  <c r="O59" i="53"/>
  <c r="N7" i="53"/>
  <c r="N59" i="53"/>
  <c r="M7" i="53"/>
  <c r="M59" i="53"/>
  <c r="L7" i="53"/>
  <c r="L59" i="53"/>
  <c r="K7" i="53"/>
  <c r="K59" i="53"/>
  <c r="J7" i="53"/>
  <c r="J59" i="53"/>
  <c r="Q2" i="53"/>
  <c r="P2" i="53"/>
  <c r="O2" i="53"/>
  <c r="N2" i="53"/>
  <c r="M2" i="53"/>
  <c r="L2" i="53"/>
  <c r="K2" i="53"/>
  <c r="J2" i="53"/>
  <c r="P65" i="52"/>
  <c r="O65" i="52"/>
  <c r="N65" i="52"/>
  <c r="M65" i="52"/>
  <c r="L65" i="52"/>
  <c r="K65" i="52"/>
  <c r="J65" i="52"/>
  <c r="P64" i="52"/>
  <c r="O64" i="52"/>
  <c r="N64" i="52"/>
  <c r="M64" i="52"/>
  <c r="L64" i="52"/>
  <c r="K64" i="52"/>
  <c r="J64" i="52"/>
  <c r="P63" i="52"/>
  <c r="O63" i="52"/>
  <c r="N63" i="52"/>
  <c r="M63" i="52"/>
  <c r="L63" i="52"/>
  <c r="K63" i="52"/>
  <c r="J63" i="52"/>
  <c r="P62" i="52"/>
  <c r="O62" i="52"/>
  <c r="N62" i="52"/>
  <c r="M62" i="52"/>
  <c r="L62" i="52"/>
  <c r="K62" i="52"/>
  <c r="J62" i="52"/>
  <c r="P61" i="52"/>
  <c r="O61" i="52"/>
  <c r="N61" i="52"/>
  <c r="M61" i="52"/>
  <c r="L61" i="52"/>
  <c r="K61" i="52"/>
  <c r="J61" i="52"/>
  <c r="P60" i="52"/>
  <c r="P67" i="52"/>
  <c r="O60" i="52"/>
  <c r="N60" i="52"/>
  <c r="M60" i="52"/>
  <c r="L60" i="52"/>
  <c r="L67" i="52"/>
  <c r="K60" i="52"/>
  <c r="J60" i="52"/>
  <c r="Q8" i="52"/>
  <c r="P8" i="52"/>
  <c r="O8" i="52"/>
  <c r="N8" i="52"/>
  <c r="M8" i="52"/>
  <c r="L8" i="52"/>
  <c r="K8" i="52"/>
  <c r="J8" i="52"/>
  <c r="Q7" i="52"/>
  <c r="Q59" i="52"/>
  <c r="P7" i="52"/>
  <c r="O7" i="52"/>
  <c r="O59" i="52"/>
  <c r="N7" i="52"/>
  <c r="N59" i="52"/>
  <c r="M7" i="52"/>
  <c r="M59" i="52"/>
  <c r="L7" i="52"/>
  <c r="L59" i="52"/>
  <c r="K7" i="52"/>
  <c r="K59" i="52"/>
  <c r="J7" i="52"/>
  <c r="J59" i="52"/>
  <c r="Q2" i="52"/>
  <c r="P2" i="52"/>
  <c r="O2" i="52"/>
  <c r="N2" i="52"/>
  <c r="M2" i="52"/>
  <c r="L2" i="52"/>
  <c r="K2" i="52"/>
  <c r="J2" i="52"/>
  <c r="P65" i="51"/>
  <c r="O65" i="51"/>
  <c r="N65" i="51"/>
  <c r="M65" i="51"/>
  <c r="L65" i="51"/>
  <c r="K65" i="51"/>
  <c r="J65" i="51"/>
  <c r="P64" i="51"/>
  <c r="O64" i="51"/>
  <c r="N64" i="51"/>
  <c r="M64" i="51"/>
  <c r="L64" i="51"/>
  <c r="K64" i="51"/>
  <c r="J64" i="51"/>
  <c r="P63" i="51"/>
  <c r="O63" i="51"/>
  <c r="N63" i="51"/>
  <c r="M63" i="51"/>
  <c r="L63" i="51"/>
  <c r="K63" i="51"/>
  <c r="J63" i="51"/>
  <c r="P62" i="51"/>
  <c r="O62" i="51"/>
  <c r="N62" i="51"/>
  <c r="M62" i="51"/>
  <c r="L62" i="51"/>
  <c r="K62" i="51"/>
  <c r="J62" i="51"/>
  <c r="P61" i="51"/>
  <c r="O61" i="51"/>
  <c r="N61" i="51"/>
  <c r="M61" i="51"/>
  <c r="L61" i="51"/>
  <c r="K61" i="51"/>
  <c r="J61" i="51"/>
  <c r="P60" i="51"/>
  <c r="O60" i="51"/>
  <c r="N60" i="51"/>
  <c r="N67" i="51"/>
  <c r="M60" i="51"/>
  <c r="L60" i="51"/>
  <c r="K60" i="51"/>
  <c r="J60" i="51"/>
  <c r="J67" i="51"/>
  <c r="Q8" i="51"/>
  <c r="P8" i="51"/>
  <c r="O8" i="51"/>
  <c r="N8" i="51"/>
  <c r="M8" i="51"/>
  <c r="L8" i="51"/>
  <c r="K8" i="51"/>
  <c r="J8" i="51"/>
  <c r="Q7" i="51"/>
  <c r="Q59" i="51"/>
  <c r="P7" i="51"/>
  <c r="O7" i="51"/>
  <c r="O59" i="51"/>
  <c r="N7" i="51"/>
  <c r="N59" i="51"/>
  <c r="M7" i="51"/>
  <c r="M59" i="51"/>
  <c r="L7" i="51"/>
  <c r="L59" i="51"/>
  <c r="K7" i="51"/>
  <c r="K59" i="51"/>
  <c r="J7" i="51"/>
  <c r="J59" i="51"/>
  <c r="Q2" i="51"/>
  <c r="P2" i="51"/>
  <c r="O2" i="51"/>
  <c r="N2" i="51"/>
  <c r="M2" i="51"/>
  <c r="L2" i="51"/>
  <c r="K2" i="51"/>
  <c r="J2" i="51"/>
  <c r="P65" i="50"/>
  <c r="O65" i="50"/>
  <c r="N65" i="50"/>
  <c r="M65" i="50"/>
  <c r="L65" i="50"/>
  <c r="K65" i="50"/>
  <c r="J65" i="50"/>
  <c r="P64" i="50"/>
  <c r="O64" i="50"/>
  <c r="N64" i="50"/>
  <c r="M64" i="50"/>
  <c r="L64" i="50"/>
  <c r="K64" i="50"/>
  <c r="J64" i="50"/>
  <c r="P63" i="50"/>
  <c r="O63" i="50"/>
  <c r="N63" i="50"/>
  <c r="M63" i="50"/>
  <c r="L63" i="50"/>
  <c r="K63" i="50"/>
  <c r="J63" i="50"/>
  <c r="P62" i="50"/>
  <c r="O62" i="50"/>
  <c r="N62" i="50"/>
  <c r="M62" i="50"/>
  <c r="L62" i="50"/>
  <c r="K62" i="50"/>
  <c r="J62" i="50"/>
  <c r="P61" i="50"/>
  <c r="O61" i="50"/>
  <c r="N61" i="50"/>
  <c r="M61" i="50"/>
  <c r="L61" i="50"/>
  <c r="K61" i="50"/>
  <c r="J61" i="50"/>
  <c r="P60" i="50"/>
  <c r="P67" i="50"/>
  <c r="O60" i="50"/>
  <c r="N60" i="50"/>
  <c r="M60" i="50"/>
  <c r="L60" i="50"/>
  <c r="L67" i="50"/>
  <c r="K60" i="50"/>
  <c r="J60" i="50"/>
  <c r="Q8" i="50"/>
  <c r="P8" i="50"/>
  <c r="O8" i="50"/>
  <c r="N8" i="50"/>
  <c r="M8" i="50"/>
  <c r="L8" i="50"/>
  <c r="K8" i="50"/>
  <c r="J8" i="50"/>
  <c r="Q7" i="50"/>
  <c r="Q59" i="50"/>
  <c r="P7" i="50"/>
  <c r="O7" i="50"/>
  <c r="O59" i="50"/>
  <c r="N7" i="50"/>
  <c r="N59" i="50"/>
  <c r="M7" i="50"/>
  <c r="M59" i="50"/>
  <c r="L7" i="50"/>
  <c r="L59" i="50"/>
  <c r="K7" i="50"/>
  <c r="K59" i="50"/>
  <c r="J7" i="50"/>
  <c r="J59" i="50"/>
  <c r="Q2" i="50"/>
  <c r="P2" i="50"/>
  <c r="O2" i="50"/>
  <c r="N2" i="50"/>
  <c r="M2" i="50"/>
  <c r="L2" i="50"/>
  <c r="K2" i="50"/>
  <c r="J2" i="50"/>
  <c r="P65" i="49"/>
  <c r="O65" i="49"/>
  <c r="N65" i="49"/>
  <c r="M65" i="49"/>
  <c r="L65" i="49"/>
  <c r="K65" i="49"/>
  <c r="J65" i="49"/>
  <c r="P64" i="49"/>
  <c r="O64" i="49"/>
  <c r="N64" i="49"/>
  <c r="M64" i="49"/>
  <c r="L64" i="49"/>
  <c r="K64" i="49"/>
  <c r="J64" i="49"/>
  <c r="P63" i="49"/>
  <c r="O63" i="49"/>
  <c r="N63" i="49"/>
  <c r="M63" i="49"/>
  <c r="L63" i="49"/>
  <c r="K63" i="49"/>
  <c r="J63" i="49"/>
  <c r="P62" i="49"/>
  <c r="O62" i="49"/>
  <c r="N62" i="49"/>
  <c r="M62" i="49"/>
  <c r="L62" i="49"/>
  <c r="K62" i="49"/>
  <c r="J62" i="49"/>
  <c r="P61" i="49"/>
  <c r="O61" i="49"/>
  <c r="N61" i="49"/>
  <c r="M61" i="49"/>
  <c r="L61" i="49"/>
  <c r="K61" i="49"/>
  <c r="J61" i="49"/>
  <c r="P60" i="49"/>
  <c r="O60" i="49"/>
  <c r="N60" i="49"/>
  <c r="N67" i="49"/>
  <c r="M60" i="49"/>
  <c r="L60" i="49"/>
  <c r="K60" i="49"/>
  <c r="J60" i="49"/>
  <c r="J67" i="49"/>
  <c r="Q8" i="49"/>
  <c r="P8" i="49"/>
  <c r="O8" i="49"/>
  <c r="N8" i="49"/>
  <c r="M8" i="49"/>
  <c r="L8" i="49"/>
  <c r="K8" i="49"/>
  <c r="J8" i="49"/>
  <c r="Q7" i="49"/>
  <c r="Q59" i="49"/>
  <c r="P7" i="49"/>
  <c r="O7" i="49"/>
  <c r="O59" i="49"/>
  <c r="N7" i="49"/>
  <c r="N59" i="49"/>
  <c r="M7" i="49"/>
  <c r="M59" i="49"/>
  <c r="L7" i="49"/>
  <c r="L59" i="49"/>
  <c r="K7" i="49"/>
  <c r="K59" i="49"/>
  <c r="J7" i="49"/>
  <c r="J59" i="49"/>
  <c r="Q2" i="49"/>
  <c r="P2" i="49"/>
  <c r="O2" i="49"/>
  <c r="N2" i="49"/>
  <c r="M2" i="49"/>
  <c r="L2" i="49"/>
  <c r="K2" i="49"/>
  <c r="J2" i="49"/>
  <c r="P65" i="48"/>
  <c r="O65" i="48"/>
  <c r="N65" i="48"/>
  <c r="M65" i="48"/>
  <c r="L65" i="48"/>
  <c r="K65" i="48"/>
  <c r="J65" i="48"/>
  <c r="P64" i="48"/>
  <c r="O64" i="48"/>
  <c r="N64" i="48"/>
  <c r="M64" i="48"/>
  <c r="L64" i="48"/>
  <c r="K64" i="48"/>
  <c r="J64" i="48"/>
  <c r="P63" i="48"/>
  <c r="O63" i="48"/>
  <c r="N63" i="48"/>
  <c r="M63" i="48"/>
  <c r="L63" i="48"/>
  <c r="K63" i="48"/>
  <c r="J63" i="48"/>
  <c r="P62" i="48"/>
  <c r="O62" i="48"/>
  <c r="N62" i="48"/>
  <c r="M62" i="48"/>
  <c r="L62" i="48"/>
  <c r="K62" i="48"/>
  <c r="J62" i="48"/>
  <c r="P61" i="48"/>
  <c r="O61" i="48"/>
  <c r="N61" i="48"/>
  <c r="M61" i="48"/>
  <c r="L61" i="48"/>
  <c r="K61" i="48"/>
  <c r="J61" i="48"/>
  <c r="P60" i="48"/>
  <c r="P67" i="48"/>
  <c r="O60" i="48"/>
  <c r="N60" i="48"/>
  <c r="M60" i="48"/>
  <c r="L60" i="48"/>
  <c r="K60" i="48"/>
  <c r="J60" i="48"/>
  <c r="Q8" i="48"/>
  <c r="P8" i="48"/>
  <c r="O8" i="48"/>
  <c r="N8" i="48"/>
  <c r="M8" i="48"/>
  <c r="L8" i="48"/>
  <c r="K8" i="48"/>
  <c r="J8" i="48"/>
  <c r="Q7" i="48"/>
  <c r="Q59" i="48"/>
  <c r="P7" i="48"/>
  <c r="O7" i="48"/>
  <c r="O59" i="48"/>
  <c r="N7" i="48"/>
  <c r="N59" i="48"/>
  <c r="M7" i="48"/>
  <c r="M59" i="48"/>
  <c r="L7" i="48"/>
  <c r="L59" i="48"/>
  <c r="K7" i="48"/>
  <c r="K59" i="48"/>
  <c r="J7" i="48"/>
  <c r="J59" i="48"/>
  <c r="Q2" i="48"/>
  <c r="P2" i="48"/>
  <c r="N2" i="48"/>
  <c r="M2" i="48"/>
  <c r="L2" i="48"/>
  <c r="K2" i="48"/>
  <c r="J2" i="48"/>
  <c r="P65" i="47"/>
  <c r="O65" i="47"/>
  <c r="N65" i="47"/>
  <c r="M65" i="47"/>
  <c r="L65" i="47"/>
  <c r="K65" i="47"/>
  <c r="J65" i="47"/>
  <c r="P64" i="47"/>
  <c r="O64" i="47"/>
  <c r="N64" i="47"/>
  <c r="M64" i="47"/>
  <c r="L64" i="47"/>
  <c r="K64" i="47"/>
  <c r="J64" i="47"/>
  <c r="P63" i="47"/>
  <c r="O63" i="47"/>
  <c r="N63" i="47"/>
  <c r="M63" i="47"/>
  <c r="L63" i="47"/>
  <c r="K63" i="47"/>
  <c r="J63" i="47"/>
  <c r="P62" i="47"/>
  <c r="O62" i="47"/>
  <c r="N62" i="47"/>
  <c r="M62" i="47"/>
  <c r="L62" i="47"/>
  <c r="K62" i="47"/>
  <c r="J62" i="47"/>
  <c r="P61" i="47"/>
  <c r="O61" i="47"/>
  <c r="N61" i="47"/>
  <c r="M61" i="47"/>
  <c r="L61" i="47"/>
  <c r="K61" i="47"/>
  <c r="J61" i="47"/>
  <c r="P60" i="47"/>
  <c r="O60" i="47"/>
  <c r="N60" i="47"/>
  <c r="M60" i="47"/>
  <c r="L60" i="47"/>
  <c r="K60" i="47"/>
  <c r="J60" i="47"/>
  <c r="O2" i="47"/>
  <c r="N2" i="47"/>
  <c r="M2" i="47"/>
  <c r="L2" i="47"/>
  <c r="K2" i="47"/>
  <c r="J2" i="47"/>
  <c r="P65" i="46"/>
  <c r="O65" i="46"/>
  <c r="N65" i="46"/>
  <c r="M65" i="46"/>
  <c r="L65" i="46"/>
  <c r="K65" i="46"/>
  <c r="J65" i="46"/>
  <c r="P64" i="46"/>
  <c r="O64" i="46"/>
  <c r="N64" i="46"/>
  <c r="M64" i="46"/>
  <c r="L64" i="46"/>
  <c r="K64" i="46"/>
  <c r="J64" i="46"/>
  <c r="P63" i="46"/>
  <c r="O63" i="46"/>
  <c r="N63" i="46"/>
  <c r="M63" i="46"/>
  <c r="L63" i="46"/>
  <c r="K63" i="46"/>
  <c r="J63" i="46"/>
  <c r="P62" i="46"/>
  <c r="O62" i="46"/>
  <c r="N62" i="46"/>
  <c r="M62" i="46"/>
  <c r="L62" i="46"/>
  <c r="K62" i="46"/>
  <c r="J62" i="46"/>
  <c r="P61" i="46"/>
  <c r="O61" i="46"/>
  <c r="N61" i="46"/>
  <c r="M61" i="46"/>
  <c r="L61" i="46"/>
  <c r="K61" i="46"/>
  <c r="J61" i="46"/>
  <c r="P60" i="46"/>
  <c r="O60" i="46"/>
  <c r="N60" i="46"/>
  <c r="M60" i="46"/>
  <c r="M67" i="46"/>
  <c r="L60" i="46"/>
  <c r="K60" i="46"/>
  <c r="J60" i="46"/>
  <c r="P2" i="46"/>
  <c r="O2" i="46"/>
  <c r="N2" i="46"/>
  <c r="M2" i="46"/>
  <c r="L2" i="46"/>
  <c r="K2" i="46"/>
  <c r="J2" i="46"/>
  <c r="P65" i="1"/>
  <c r="O65" i="1"/>
  <c r="N65" i="1"/>
  <c r="M65" i="1"/>
  <c r="L65" i="1"/>
  <c r="K65" i="1"/>
  <c r="J65" i="1"/>
  <c r="P64" i="1"/>
  <c r="O64" i="1"/>
  <c r="N64" i="1"/>
  <c r="M64" i="1"/>
  <c r="L64" i="1"/>
  <c r="K64" i="1"/>
  <c r="J64" i="1"/>
  <c r="P63" i="1"/>
  <c r="O63" i="1"/>
  <c r="N63" i="1"/>
  <c r="M63" i="1"/>
  <c r="L63" i="1"/>
  <c r="K63" i="1"/>
  <c r="J63" i="1"/>
  <c r="P62" i="1"/>
  <c r="O62" i="1"/>
  <c r="N62" i="1"/>
  <c r="M62" i="1"/>
  <c r="L62" i="1"/>
  <c r="K62" i="1"/>
  <c r="J62" i="1"/>
  <c r="P61" i="1"/>
  <c r="O61" i="1"/>
  <c r="N61" i="1"/>
  <c r="M61" i="1"/>
  <c r="L61" i="1"/>
  <c r="K61" i="1"/>
  <c r="J61" i="1"/>
  <c r="P60" i="1"/>
  <c r="O60" i="1"/>
  <c r="N60" i="1"/>
  <c r="N67" i="1"/>
  <c r="M60" i="1"/>
  <c r="L60" i="1"/>
  <c r="K60" i="1"/>
  <c r="J60" i="1"/>
  <c r="J67" i="1"/>
  <c r="P8" i="1"/>
  <c r="O8" i="1"/>
  <c r="N8" i="1"/>
  <c r="M8" i="1"/>
  <c r="L8" i="1"/>
  <c r="K8" i="1"/>
  <c r="J8" i="1"/>
  <c r="P7" i="1"/>
  <c r="O7" i="1"/>
  <c r="O7" i="46"/>
  <c r="N7" i="1"/>
  <c r="N7" i="46"/>
  <c r="M7" i="1"/>
  <c r="M7" i="46"/>
  <c r="L7" i="1"/>
  <c r="K7" i="1"/>
  <c r="K7" i="46"/>
  <c r="J7" i="1"/>
  <c r="J7" i="46"/>
  <c r="P2" i="1"/>
  <c r="O2" i="1"/>
  <c r="N2" i="1"/>
  <c r="M2" i="1"/>
  <c r="L2" i="1"/>
  <c r="K2" i="1"/>
  <c r="J2" i="1"/>
  <c r="J67" i="70"/>
  <c r="L67" i="67"/>
  <c r="L67" i="64"/>
  <c r="J67" i="62"/>
  <c r="K43" i="62"/>
  <c r="K22" i="62"/>
  <c r="L67" i="60"/>
  <c r="J67" i="59"/>
  <c r="M43" i="77"/>
  <c r="Q43" i="77"/>
  <c r="M22" i="77"/>
  <c r="L22" i="77"/>
  <c r="N36" i="77"/>
  <c r="N15" i="77"/>
  <c r="O43" i="77"/>
  <c r="Q15" i="77"/>
  <c r="R43" i="77"/>
  <c r="T36" i="77"/>
  <c r="P15" i="77"/>
  <c r="S36" i="77"/>
  <c r="O15" i="77"/>
  <c r="T43" i="77"/>
  <c r="S22" i="77"/>
  <c r="Q36" i="77"/>
  <c r="P22" i="77"/>
  <c r="R36" i="77"/>
  <c r="L43" i="77"/>
  <c r="R15" i="77"/>
  <c r="S43" i="77"/>
  <c r="R22" i="77"/>
  <c r="N43" i="77"/>
  <c r="M15" i="77"/>
  <c r="P36" i="77"/>
  <c r="L15" i="77"/>
  <c r="O36" i="77"/>
  <c r="T22" i="77"/>
  <c r="P43" i="77"/>
  <c r="T15" i="77"/>
  <c r="O22" i="77"/>
  <c r="M36" i="77"/>
  <c r="N22" i="77"/>
  <c r="K15" i="77"/>
  <c r="L36" i="77"/>
  <c r="Q22" i="77"/>
  <c r="S15" i="77"/>
  <c r="O29" i="77"/>
  <c r="T57" i="77"/>
  <c r="K29" i="77"/>
  <c r="O50" i="77"/>
  <c r="L29" i="77"/>
  <c r="Q50" i="77"/>
  <c r="M29" i="77"/>
  <c r="P50" i="77"/>
  <c r="K57" i="77"/>
  <c r="P57" i="77"/>
  <c r="K50" i="77"/>
  <c r="R29" i="77"/>
  <c r="M50" i="77"/>
  <c r="R50" i="77"/>
  <c r="L50" i="77"/>
  <c r="Q57" i="77"/>
  <c r="N57" i="77"/>
  <c r="Q29" i="77"/>
  <c r="T50" i="77"/>
  <c r="O57" i="77"/>
  <c r="L57" i="77"/>
  <c r="T29" i="77"/>
  <c r="N29" i="77"/>
  <c r="R57" i="77"/>
  <c r="N50" i="77"/>
  <c r="S57" i="77"/>
  <c r="M57" i="77"/>
  <c r="S29" i="77"/>
  <c r="S50" i="77"/>
  <c r="P29" i="77"/>
  <c r="K67" i="68"/>
  <c r="O67" i="70"/>
  <c r="M67" i="71"/>
  <c r="K67" i="72"/>
  <c r="P67" i="73"/>
  <c r="P67" i="74"/>
  <c r="N67" i="75"/>
  <c r="P67" i="76"/>
  <c r="J67" i="67"/>
  <c r="N67" i="67"/>
  <c r="L67" i="68"/>
  <c r="P67" i="68"/>
  <c r="J67" i="69"/>
  <c r="N67" i="69"/>
  <c r="L67" i="70"/>
  <c r="P67" i="70"/>
  <c r="J67" i="71"/>
  <c r="N67" i="71"/>
  <c r="L67" i="72"/>
  <c r="P67" i="72"/>
  <c r="M67" i="73"/>
  <c r="M67" i="74"/>
  <c r="K67" i="75"/>
  <c r="O67" i="75"/>
  <c r="M67" i="76"/>
  <c r="M67" i="67"/>
  <c r="O67" i="68"/>
  <c r="M67" i="69"/>
  <c r="K67" i="70"/>
  <c r="O67" i="72"/>
  <c r="L67" i="73"/>
  <c r="L67" i="74"/>
  <c r="J67" i="75"/>
  <c r="L67" i="76"/>
  <c r="K67" i="67"/>
  <c r="O67" i="67"/>
  <c r="M67" i="68"/>
  <c r="K67" i="69"/>
  <c r="O67" i="69"/>
  <c r="M67" i="70"/>
  <c r="K67" i="71"/>
  <c r="O67" i="71"/>
  <c r="M67" i="72"/>
  <c r="J67" i="73"/>
  <c r="N67" i="73"/>
  <c r="J67" i="74"/>
  <c r="N67" i="74"/>
  <c r="L67" i="75"/>
  <c r="P67" i="75"/>
  <c r="J67" i="76"/>
  <c r="N67" i="76"/>
  <c r="J15" i="77"/>
  <c r="J15" i="62"/>
  <c r="O67" i="1"/>
  <c r="O67" i="49"/>
  <c r="K67" i="53"/>
  <c r="K67" i="55"/>
  <c r="O67" i="57"/>
  <c r="K67" i="59"/>
  <c r="O67" i="62"/>
  <c r="K67" i="63"/>
  <c r="P67" i="1"/>
  <c r="L67" i="49"/>
  <c r="J67" i="50"/>
  <c r="L67" i="51"/>
  <c r="N67" i="52"/>
  <c r="L67" i="53"/>
  <c r="J67" i="56"/>
  <c r="N67" i="56"/>
  <c r="L67" i="57"/>
  <c r="P67" i="57"/>
  <c r="J67" i="58"/>
  <c r="N67" i="58"/>
  <c r="L67" i="59"/>
  <c r="P67" i="59"/>
  <c r="J67" i="60"/>
  <c r="N67" i="60"/>
  <c r="O67" i="61"/>
  <c r="L67" i="62"/>
  <c r="P67" i="62"/>
  <c r="J67" i="64"/>
  <c r="N67" i="64"/>
  <c r="L67" i="65"/>
  <c r="P67" i="65"/>
  <c r="J67" i="66"/>
  <c r="N67" i="66"/>
  <c r="K67" i="1"/>
  <c r="N67" i="47"/>
  <c r="M67" i="48"/>
  <c r="K67" i="49"/>
  <c r="M67" i="50"/>
  <c r="K67" i="51"/>
  <c r="O67" i="51"/>
  <c r="M67" i="52"/>
  <c r="O67" i="53"/>
  <c r="M67" i="54"/>
  <c r="O67" i="55"/>
  <c r="M67" i="56"/>
  <c r="K67" i="57"/>
  <c r="M67" i="58"/>
  <c r="O67" i="59"/>
  <c r="M67" i="60"/>
  <c r="K67" i="62"/>
  <c r="O67" i="63"/>
  <c r="M67" i="64"/>
  <c r="K67" i="65"/>
  <c r="O67" i="65"/>
  <c r="M67" i="66"/>
  <c r="L67" i="1"/>
  <c r="O67" i="46"/>
  <c r="K67" i="47"/>
  <c r="O67" i="47"/>
  <c r="J67" i="48"/>
  <c r="N67" i="48"/>
  <c r="P67" i="49"/>
  <c r="N67" i="50"/>
  <c r="P67" i="51"/>
  <c r="J67" i="52"/>
  <c r="P67" i="53"/>
  <c r="J67" i="54"/>
  <c r="N67" i="54"/>
  <c r="L67" i="55"/>
  <c r="M67" i="1"/>
  <c r="L67" i="46"/>
  <c r="P67" i="46"/>
  <c r="P68" i="46"/>
  <c r="P70" i="46"/>
  <c r="P3" i="47"/>
  <c r="M67" i="49"/>
  <c r="K67" i="50"/>
  <c r="K67" i="52"/>
  <c r="O67" i="52"/>
  <c r="M67" i="53"/>
  <c r="O67" i="54"/>
  <c r="M67" i="55"/>
  <c r="K67" i="56"/>
  <c r="O67" i="56"/>
  <c r="M67" i="57"/>
  <c r="K67" i="58"/>
  <c r="O67" i="58"/>
  <c r="M67" i="59"/>
  <c r="K67" i="60"/>
  <c r="O67" i="60"/>
  <c r="L67" i="61"/>
  <c r="M67" i="62"/>
  <c r="O50" i="62"/>
  <c r="M67" i="63"/>
  <c r="K67" i="64"/>
  <c r="O67" i="64"/>
  <c r="M67" i="65"/>
  <c r="K67" i="66"/>
  <c r="O67" i="66"/>
  <c r="K57" i="62"/>
  <c r="O22" i="62"/>
  <c r="L57" i="62"/>
  <c r="O15" i="62"/>
  <c r="L29" i="62"/>
  <c r="K36" i="62"/>
  <c r="J43" i="62"/>
  <c r="K50" i="62"/>
  <c r="O57" i="62"/>
  <c r="J50" i="62"/>
  <c r="N50" i="62"/>
  <c r="P57" i="62"/>
  <c r="M36" i="62"/>
  <c r="K15" i="1"/>
  <c r="K15" i="62"/>
  <c r="P29" i="62"/>
  <c r="N36" i="62"/>
  <c r="N43" i="62"/>
  <c r="P22" i="62"/>
  <c r="P50" i="62"/>
  <c r="L15" i="62"/>
  <c r="P15" i="62"/>
  <c r="M22" i="62"/>
  <c r="J29" i="62"/>
  <c r="N29" i="62"/>
  <c r="L43" i="62"/>
  <c r="P43" i="62"/>
  <c r="M50" i="62"/>
  <c r="J57" i="62"/>
  <c r="N57" i="62"/>
  <c r="L22" i="62"/>
  <c r="L66" i="62"/>
  <c r="M29" i="62"/>
  <c r="L50" i="62"/>
  <c r="M57" i="62"/>
  <c r="M15" i="62"/>
  <c r="J22" i="62"/>
  <c r="N22" i="62"/>
  <c r="L36" i="62"/>
  <c r="P36" i="62"/>
  <c r="P36" i="61"/>
  <c r="P15" i="61"/>
  <c r="P43" i="61"/>
  <c r="P22" i="61"/>
  <c r="P50" i="61"/>
  <c r="P29" i="61"/>
  <c r="P57" i="61"/>
  <c r="Q57" i="50"/>
  <c r="Q50" i="50"/>
  <c r="Q43" i="50"/>
  <c r="Q36" i="50"/>
  <c r="Q29" i="50"/>
  <c r="Q22" i="50"/>
  <c r="Q15" i="50"/>
  <c r="Q43" i="60"/>
  <c r="Q15" i="60"/>
  <c r="Q22" i="60"/>
  <c r="Q36" i="60"/>
  <c r="Q57" i="60"/>
  <c r="Q29" i="60"/>
  <c r="Q50" i="60"/>
  <c r="Q57" i="64"/>
  <c r="Q50" i="64"/>
  <c r="Q43" i="64"/>
  <c r="Q36" i="64"/>
  <c r="Q29" i="64"/>
  <c r="Q22" i="64"/>
  <c r="Q15" i="64"/>
  <c r="Q57" i="66"/>
  <c r="Q50" i="66"/>
  <c r="Q36" i="66"/>
  <c r="Q29" i="66"/>
  <c r="Q22" i="66"/>
  <c r="Q15" i="66"/>
  <c r="Q43" i="66"/>
  <c r="Q57" i="72"/>
  <c r="Q50" i="72"/>
  <c r="Q43" i="72"/>
  <c r="Q36" i="72"/>
  <c r="Q29" i="72"/>
  <c r="Q22" i="72"/>
  <c r="Q15" i="72"/>
  <c r="Q57" i="49"/>
  <c r="Q50" i="49"/>
  <c r="Q43" i="49"/>
  <c r="Q36" i="49"/>
  <c r="Q29" i="49"/>
  <c r="Q22" i="49"/>
  <c r="Q15" i="49"/>
  <c r="Q57" i="51"/>
  <c r="Q50" i="51"/>
  <c r="Q43" i="51"/>
  <c r="Q36" i="51"/>
  <c r="Q29" i="51"/>
  <c r="Q22" i="51"/>
  <c r="Q15" i="51"/>
  <c r="Q57" i="53"/>
  <c r="Q50" i="53"/>
  <c r="Q43" i="53"/>
  <c r="Q36" i="53"/>
  <c r="Q29" i="53"/>
  <c r="Q22" i="53"/>
  <c r="Q15" i="53"/>
  <c r="Q57" i="55"/>
  <c r="Q50" i="55"/>
  <c r="Q43" i="55"/>
  <c r="Q36" i="55"/>
  <c r="Q29" i="55"/>
  <c r="Q22" i="55"/>
  <c r="Q15" i="55"/>
  <c r="Q43" i="57"/>
  <c r="Q29" i="57"/>
  <c r="Q22" i="57"/>
  <c r="Q15" i="57"/>
  <c r="Q36" i="57"/>
  <c r="Q50" i="57"/>
  <c r="Q57" i="57"/>
  <c r="Q43" i="59"/>
  <c r="Q15" i="59"/>
  <c r="Q50" i="59"/>
  <c r="Q36" i="59"/>
  <c r="Q22" i="59"/>
  <c r="Q57" i="59"/>
  <c r="Q29" i="59"/>
  <c r="Q57" i="75"/>
  <c r="Q50" i="75"/>
  <c r="Q43" i="75"/>
  <c r="Q36" i="75"/>
  <c r="Q29" i="75"/>
  <c r="Q22" i="75"/>
  <c r="Q15" i="75"/>
  <c r="Q57" i="48"/>
  <c r="Q50" i="48"/>
  <c r="Q43" i="48"/>
  <c r="Q36" i="48"/>
  <c r="Q29" i="48"/>
  <c r="Q22" i="48"/>
  <c r="Q15" i="48"/>
  <c r="Q57" i="52"/>
  <c r="Q50" i="52"/>
  <c r="Q43" i="52"/>
  <c r="Q36" i="52"/>
  <c r="Q29" i="52"/>
  <c r="Q22" i="52"/>
  <c r="Q15" i="52"/>
  <c r="Q57" i="54"/>
  <c r="Q50" i="54"/>
  <c r="Q43" i="54"/>
  <c r="Q36" i="54"/>
  <c r="Q29" i="54"/>
  <c r="Q22" i="54"/>
  <c r="Q15" i="54"/>
  <c r="Q57" i="56"/>
  <c r="Q50" i="56"/>
  <c r="Q43" i="56"/>
  <c r="Q36" i="56"/>
  <c r="Q29" i="56"/>
  <c r="Q22" i="56"/>
  <c r="Q15" i="56"/>
  <c r="Q43" i="58"/>
  <c r="Q15" i="58"/>
  <c r="Q22" i="58"/>
  <c r="Q36" i="58"/>
  <c r="Q57" i="58"/>
  <c r="Q29" i="58"/>
  <c r="Q50" i="58"/>
  <c r="Q57" i="76"/>
  <c r="Q50" i="76"/>
  <c r="Q43" i="76"/>
  <c r="Q36" i="76"/>
  <c r="Q29" i="76"/>
  <c r="Q22" i="76"/>
  <c r="Q15" i="76"/>
  <c r="Q57" i="68"/>
  <c r="Q29" i="68"/>
  <c r="Q50" i="68"/>
  <c r="Q22" i="68"/>
  <c r="Q43" i="68"/>
  <c r="Q15" i="68"/>
  <c r="Q36" i="68"/>
  <c r="Q57" i="70"/>
  <c r="Q29" i="70"/>
  <c r="Q50" i="70"/>
  <c r="Q22" i="70"/>
  <c r="Q43" i="70"/>
  <c r="Q15" i="70"/>
  <c r="Q36" i="70"/>
  <c r="Q57" i="63"/>
  <c r="Q50" i="63"/>
  <c r="Q43" i="63"/>
  <c r="Q36" i="63"/>
  <c r="Q29" i="63"/>
  <c r="Q22" i="63"/>
  <c r="Q15" i="63"/>
  <c r="Q57" i="65"/>
  <c r="Q50" i="65"/>
  <c r="Q43" i="65"/>
  <c r="Q36" i="65"/>
  <c r="Q29" i="65"/>
  <c r="Q22" i="65"/>
  <c r="Q15" i="65"/>
  <c r="Q57" i="67"/>
  <c r="Q29" i="67"/>
  <c r="Q50" i="67"/>
  <c r="Q22" i="67"/>
  <c r="Q43" i="67"/>
  <c r="Q15" i="67"/>
  <c r="Q36" i="67"/>
  <c r="Q57" i="69"/>
  <c r="Q29" i="69"/>
  <c r="Q50" i="69"/>
  <c r="Q22" i="69"/>
  <c r="Q43" i="69"/>
  <c r="Q15" i="69"/>
  <c r="Q36" i="69"/>
  <c r="Q57" i="71"/>
  <c r="Q29" i="71"/>
  <c r="Q50" i="71"/>
  <c r="Q22" i="71"/>
  <c r="Q43" i="71"/>
  <c r="Q15" i="71"/>
  <c r="Q36" i="71"/>
  <c r="K67" i="61"/>
  <c r="P67" i="55"/>
  <c r="L67" i="48"/>
  <c r="O67" i="48"/>
  <c r="J67" i="47"/>
  <c r="K67" i="48"/>
  <c r="N67" i="46"/>
  <c r="J67" i="46"/>
  <c r="K67" i="46"/>
  <c r="L67" i="47"/>
  <c r="P67" i="47"/>
  <c r="M67" i="47"/>
  <c r="P15" i="69"/>
  <c r="M15" i="1"/>
  <c r="P6" i="1"/>
  <c r="P68" i="1"/>
  <c r="P70" i="1"/>
  <c r="P3" i="46"/>
  <c r="P6" i="46"/>
  <c r="M6" i="1"/>
  <c r="M68" i="1"/>
  <c r="M70" i="1"/>
  <c r="M3" i="46"/>
  <c r="M6" i="46"/>
  <c r="M68" i="46"/>
  <c r="L3" i="77"/>
  <c r="L6" i="77"/>
  <c r="L3" i="46"/>
  <c r="L6" i="46"/>
  <c r="J3" i="77"/>
  <c r="J6" i="77"/>
  <c r="J3" i="46"/>
  <c r="J6" i="46"/>
  <c r="J68" i="46"/>
  <c r="N3" i="77"/>
  <c r="N6" i="77"/>
  <c r="N3" i="46"/>
  <c r="N6" i="46"/>
  <c r="K6" i="1"/>
  <c r="K68" i="1"/>
  <c r="K70" i="1"/>
  <c r="K3" i="46"/>
  <c r="K6" i="46"/>
  <c r="O6" i="1"/>
  <c r="O68" i="1"/>
  <c r="O70" i="1"/>
  <c r="O3" i="46"/>
  <c r="O6" i="46"/>
  <c r="O68" i="46"/>
  <c r="P50" i="69"/>
  <c r="M67" i="51"/>
  <c r="P3" i="77"/>
  <c r="P6" i="77"/>
  <c r="P59" i="1"/>
  <c r="P29" i="69"/>
  <c r="P43" i="69"/>
  <c r="P50" i="1"/>
  <c r="P22" i="1"/>
  <c r="P36" i="1"/>
  <c r="P7" i="46"/>
  <c r="P59" i="48"/>
  <c r="P57" i="48"/>
  <c r="P59" i="49"/>
  <c r="P57" i="49"/>
  <c r="P59" i="50"/>
  <c r="P57" i="50"/>
  <c r="P59" i="51"/>
  <c r="P57" i="51"/>
  <c r="P59" i="52"/>
  <c r="P57" i="52"/>
  <c r="P59" i="53"/>
  <c r="P57" i="53"/>
  <c r="P59" i="54"/>
  <c r="P57" i="54"/>
  <c r="P59" i="55"/>
  <c r="P57" i="55"/>
  <c r="P59" i="56"/>
  <c r="P57" i="56"/>
  <c r="P59" i="57"/>
  <c r="P57" i="57"/>
  <c r="P59" i="58"/>
  <c r="P57" i="58"/>
  <c r="P59" i="59"/>
  <c r="P57" i="59"/>
  <c r="P59" i="60"/>
  <c r="P57" i="60"/>
  <c r="P59" i="63"/>
  <c r="P57" i="63"/>
  <c r="P59" i="64"/>
  <c r="P57" i="64"/>
  <c r="P59" i="65"/>
  <c r="P57" i="65"/>
  <c r="P59" i="66"/>
  <c r="P57" i="66"/>
  <c r="P59" i="67"/>
  <c r="P57" i="67"/>
  <c r="P59" i="68"/>
  <c r="P57" i="68"/>
  <c r="P22" i="69"/>
  <c r="P57" i="69"/>
  <c r="P59" i="70"/>
  <c r="P50" i="70"/>
  <c r="P59" i="71"/>
  <c r="P50" i="71"/>
  <c r="P59" i="72"/>
  <c r="P57" i="72"/>
  <c r="P59" i="73"/>
  <c r="P57" i="73"/>
  <c r="P59" i="74"/>
  <c r="P50" i="74"/>
  <c r="P59" i="75"/>
  <c r="P57" i="75"/>
  <c r="P15" i="1"/>
  <c r="P59" i="76"/>
  <c r="P57" i="76"/>
  <c r="P29" i="1"/>
  <c r="P43" i="1"/>
  <c r="P57" i="1"/>
  <c r="P8" i="46"/>
  <c r="P59" i="69"/>
  <c r="P36" i="69"/>
  <c r="P15" i="75"/>
  <c r="J6" i="1"/>
  <c r="J68" i="1"/>
  <c r="J70" i="1"/>
  <c r="M3" i="77"/>
  <c r="M6" i="77"/>
  <c r="N6" i="1"/>
  <c r="N68" i="1"/>
  <c r="N70" i="1"/>
  <c r="L6" i="1"/>
  <c r="K3" i="77"/>
  <c r="K6" i="77"/>
  <c r="O3" i="77"/>
  <c r="O6" i="77"/>
  <c r="N15" i="1"/>
  <c r="K7" i="47"/>
  <c r="O7" i="47"/>
  <c r="N7" i="47"/>
  <c r="M7" i="47"/>
  <c r="J7" i="47"/>
  <c r="L57" i="53"/>
  <c r="L59" i="54"/>
  <c r="L57" i="54"/>
  <c r="L59" i="55"/>
  <c r="L57" i="55"/>
  <c r="L59" i="56"/>
  <c r="L57" i="56"/>
  <c r="L59" i="57"/>
  <c r="L57" i="57"/>
  <c r="L59" i="58"/>
  <c r="L50" i="58"/>
  <c r="L59" i="59"/>
  <c r="L57" i="59"/>
  <c r="L59" i="60"/>
  <c r="L57" i="60"/>
  <c r="L59" i="61"/>
  <c r="L57" i="61"/>
  <c r="L59" i="63"/>
  <c r="L57" i="63"/>
  <c r="L59" i="64"/>
  <c r="L57" i="64"/>
  <c r="L59" i="65"/>
  <c r="L57" i="65"/>
  <c r="L59" i="66"/>
  <c r="L57" i="66"/>
  <c r="L59" i="67"/>
  <c r="L57" i="67"/>
  <c r="L59" i="68"/>
  <c r="L57" i="68"/>
  <c r="L59" i="70"/>
  <c r="L29" i="70"/>
  <c r="L59" i="71"/>
  <c r="L50" i="71"/>
  <c r="L59" i="72"/>
  <c r="L57" i="72"/>
  <c r="L59" i="73"/>
  <c r="L57" i="73"/>
  <c r="L59" i="74"/>
  <c r="L43" i="74"/>
  <c r="L59" i="75"/>
  <c r="L15" i="75"/>
  <c r="K59" i="76"/>
  <c r="O59" i="76"/>
  <c r="K57" i="76"/>
  <c r="O57" i="76"/>
  <c r="O15" i="1"/>
  <c r="K22" i="1"/>
  <c r="O22" i="1"/>
  <c r="K29" i="1"/>
  <c r="O29" i="1"/>
  <c r="K36" i="1"/>
  <c r="O36" i="1"/>
  <c r="K43" i="1"/>
  <c r="O43" i="1"/>
  <c r="K50" i="1"/>
  <c r="O50" i="1"/>
  <c r="L57" i="1"/>
  <c r="K59" i="1"/>
  <c r="O59" i="1"/>
  <c r="L7" i="46"/>
  <c r="L8" i="46"/>
  <c r="L8" i="47"/>
  <c r="J15" i="48"/>
  <c r="N57" i="48"/>
  <c r="K15" i="48"/>
  <c r="K29" i="48"/>
  <c r="K43" i="48"/>
  <c r="K57" i="48"/>
  <c r="L57" i="49"/>
  <c r="L57" i="50"/>
  <c r="L57" i="51"/>
  <c r="L57" i="52"/>
  <c r="L15" i="69"/>
  <c r="L29" i="69"/>
  <c r="L43" i="69"/>
  <c r="L50" i="69"/>
  <c r="K57" i="53"/>
  <c r="O57" i="53"/>
  <c r="K59" i="54"/>
  <c r="O59" i="54"/>
  <c r="K57" i="54"/>
  <c r="O57" i="54"/>
  <c r="K59" i="55"/>
  <c r="O59" i="55"/>
  <c r="K57" i="55"/>
  <c r="O57" i="55"/>
  <c r="K59" i="56"/>
  <c r="O59" i="56"/>
  <c r="K57" i="56"/>
  <c r="O57" i="56"/>
  <c r="K59" i="57"/>
  <c r="O59" i="57"/>
  <c r="K57" i="57"/>
  <c r="O57" i="57"/>
  <c r="K59" i="58"/>
  <c r="O59" i="58"/>
  <c r="K57" i="58"/>
  <c r="O57" i="58"/>
  <c r="K59" i="59"/>
  <c r="O59" i="59"/>
  <c r="K57" i="59"/>
  <c r="O57" i="59"/>
  <c r="K59" i="60"/>
  <c r="O59" i="60"/>
  <c r="K57" i="60"/>
  <c r="O57" i="60"/>
  <c r="K59" i="61"/>
  <c r="O59" i="61"/>
  <c r="K57" i="61"/>
  <c r="O57" i="61"/>
  <c r="K59" i="63"/>
  <c r="O59" i="63"/>
  <c r="K57" i="63"/>
  <c r="O57" i="63"/>
  <c r="K59" i="64"/>
  <c r="O59" i="64"/>
  <c r="K57" i="64"/>
  <c r="O57" i="64"/>
  <c r="K59" i="65"/>
  <c r="O59" i="65"/>
  <c r="K57" i="65"/>
  <c r="O57" i="65"/>
  <c r="K59" i="66"/>
  <c r="O59" i="66"/>
  <c r="K57" i="66"/>
  <c r="O57" i="66"/>
  <c r="K59" i="67"/>
  <c r="O59" i="67"/>
  <c r="K57" i="67"/>
  <c r="O57" i="67"/>
  <c r="K59" i="68"/>
  <c r="O59" i="68"/>
  <c r="K57" i="68"/>
  <c r="O57" i="68"/>
  <c r="K59" i="69"/>
  <c r="O59" i="69"/>
  <c r="K50" i="69"/>
  <c r="O50" i="69"/>
  <c r="K59" i="70"/>
  <c r="O59" i="70"/>
  <c r="K57" i="70"/>
  <c r="O57" i="70"/>
  <c r="K59" i="71"/>
  <c r="O59" i="71"/>
  <c r="K50" i="71"/>
  <c r="O50" i="71"/>
  <c r="K59" i="72"/>
  <c r="O59" i="72"/>
  <c r="K57" i="72"/>
  <c r="O57" i="72"/>
  <c r="K59" i="73"/>
  <c r="O59" i="73"/>
  <c r="K57" i="73"/>
  <c r="O57" i="73"/>
  <c r="K59" i="74"/>
  <c r="O59" i="74"/>
  <c r="K57" i="74"/>
  <c r="O57" i="74"/>
  <c r="K59" i="75"/>
  <c r="O59" i="75"/>
  <c r="K57" i="75"/>
  <c r="O57" i="75"/>
  <c r="J59" i="76"/>
  <c r="N59" i="76"/>
  <c r="J57" i="76"/>
  <c r="N57" i="76"/>
  <c r="J22" i="1"/>
  <c r="N22" i="1"/>
  <c r="J29" i="1"/>
  <c r="N29" i="1"/>
  <c r="J36" i="1"/>
  <c r="N36" i="1"/>
  <c r="J43" i="1"/>
  <c r="N43" i="1"/>
  <c r="J50" i="1"/>
  <c r="N50" i="1"/>
  <c r="J57" i="1"/>
  <c r="O57" i="1"/>
  <c r="J59" i="1"/>
  <c r="N59" i="1"/>
  <c r="K8" i="46"/>
  <c r="K15" i="46"/>
  <c r="O8" i="46"/>
  <c r="O29" i="46"/>
  <c r="M57" i="48"/>
  <c r="O22" i="48"/>
  <c r="O36" i="48"/>
  <c r="O50" i="48"/>
  <c r="K57" i="49"/>
  <c r="O57" i="49"/>
  <c r="K43" i="50"/>
  <c r="O43" i="50"/>
  <c r="K57" i="51"/>
  <c r="O57" i="51"/>
  <c r="K57" i="52"/>
  <c r="O57" i="52"/>
  <c r="J57" i="53"/>
  <c r="N57" i="53"/>
  <c r="J59" i="54"/>
  <c r="N59" i="54"/>
  <c r="J57" i="54"/>
  <c r="N57" i="54"/>
  <c r="J59" i="55"/>
  <c r="N59" i="55"/>
  <c r="J50" i="55"/>
  <c r="N50" i="55"/>
  <c r="J59" i="56"/>
  <c r="N59" i="56"/>
  <c r="J57" i="56"/>
  <c r="N57" i="56"/>
  <c r="J59" i="57"/>
  <c r="N59" i="57"/>
  <c r="J57" i="57"/>
  <c r="N57" i="57"/>
  <c r="J59" i="58"/>
  <c r="N59" i="58"/>
  <c r="J57" i="58"/>
  <c r="N57" i="58"/>
  <c r="J59" i="59"/>
  <c r="N59" i="59"/>
  <c r="J57" i="59"/>
  <c r="N57" i="59"/>
  <c r="J59" i="60"/>
  <c r="N59" i="60"/>
  <c r="J57" i="60"/>
  <c r="N57" i="60"/>
  <c r="J59" i="61"/>
  <c r="N59" i="61"/>
  <c r="J57" i="61"/>
  <c r="N57" i="61"/>
  <c r="J59" i="63"/>
  <c r="N59" i="63"/>
  <c r="J57" i="63"/>
  <c r="N57" i="63"/>
  <c r="J59" i="64"/>
  <c r="N59" i="64"/>
  <c r="J57" i="64"/>
  <c r="N57" i="64"/>
  <c r="J59" i="65"/>
  <c r="N59" i="65"/>
  <c r="J57" i="65"/>
  <c r="N57" i="65"/>
  <c r="J59" i="66"/>
  <c r="N59" i="66"/>
  <c r="J57" i="66"/>
  <c r="N57" i="66"/>
  <c r="J59" i="67"/>
  <c r="N59" i="67"/>
  <c r="J57" i="67"/>
  <c r="N57" i="67"/>
  <c r="J59" i="68"/>
  <c r="N59" i="68"/>
  <c r="J57" i="68"/>
  <c r="N57" i="68"/>
  <c r="J59" i="69"/>
  <c r="N59" i="69"/>
  <c r="J50" i="69"/>
  <c r="N50" i="69"/>
  <c r="J59" i="70"/>
  <c r="N59" i="70"/>
  <c r="J57" i="70"/>
  <c r="N57" i="70"/>
  <c r="J59" i="71"/>
  <c r="N59" i="71"/>
  <c r="J50" i="71"/>
  <c r="N50" i="71"/>
  <c r="J59" i="72"/>
  <c r="N59" i="72"/>
  <c r="J57" i="72"/>
  <c r="N57" i="72"/>
  <c r="J59" i="73"/>
  <c r="N59" i="73"/>
  <c r="J57" i="73"/>
  <c r="N57" i="73"/>
  <c r="J59" i="74"/>
  <c r="N59" i="74"/>
  <c r="J57" i="74"/>
  <c r="N57" i="74"/>
  <c r="J59" i="75"/>
  <c r="N59" i="75"/>
  <c r="J57" i="75"/>
  <c r="N57" i="75"/>
  <c r="M59" i="76"/>
  <c r="M50" i="76"/>
  <c r="J15" i="1"/>
  <c r="M22" i="1"/>
  <c r="M29" i="1"/>
  <c r="M36" i="1"/>
  <c r="M43" i="1"/>
  <c r="M50" i="1"/>
  <c r="N57" i="1"/>
  <c r="K57" i="1"/>
  <c r="M59" i="1"/>
  <c r="J8" i="46"/>
  <c r="J15" i="46"/>
  <c r="N8" i="46"/>
  <c r="N22" i="46"/>
  <c r="L57" i="48"/>
  <c r="K22" i="48"/>
  <c r="K36" i="48"/>
  <c r="K50" i="48"/>
  <c r="J57" i="49"/>
  <c r="N57" i="49"/>
  <c r="J57" i="50"/>
  <c r="N57" i="50"/>
  <c r="J57" i="51"/>
  <c r="N57" i="51"/>
  <c r="J57" i="52"/>
  <c r="N57" i="52"/>
  <c r="L59" i="69"/>
  <c r="L22" i="69"/>
  <c r="L36" i="69"/>
  <c r="L57" i="69"/>
  <c r="M57" i="53"/>
  <c r="M59" i="54"/>
  <c r="M50" i="54"/>
  <c r="M59" i="55"/>
  <c r="M57" i="55"/>
  <c r="M59" i="56"/>
  <c r="M57" i="56"/>
  <c r="M59" i="57"/>
  <c r="M57" i="57"/>
  <c r="M59" i="58"/>
  <c r="M57" i="58"/>
  <c r="M59" i="59"/>
  <c r="M57" i="59"/>
  <c r="M59" i="60"/>
  <c r="M57" i="60"/>
  <c r="M59" i="61"/>
  <c r="M57" i="61"/>
  <c r="M59" i="63"/>
  <c r="M43" i="63"/>
  <c r="M59" i="64"/>
  <c r="M57" i="64"/>
  <c r="M59" i="65"/>
  <c r="M57" i="65"/>
  <c r="M59" i="66"/>
  <c r="M57" i="66"/>
  <c r="M59" i="67"/>
  <c r="M57" i="67"/>
  <c r="M59" i="68"/>
  <c r="M57" i="68"/>
  <c r="M59" i="69"/>
  <c r="M50" i="69"/>
  <c r="M59" i="70"/>
  <c r="M57" i="70"/>
  <c r="M59" i="71"/>
  <c r="M50" i="71"/>
  <c r="M59" i="72"/>
  <c r="M57" i="72"/>
  <c r="M59" i="73"/>
  <c r="M57" i="73"/>
  <c r="M59" i="74"/>
  <c r="M57" i="74"/>
  <c r="M59" i="75"/>
  <c r="M57" i="75"/>
  <c r="L59" i="76"/>
  <c r="L57" i="76"/>
  <c r="L15" i="1"/>
  <c r="L22" i="1"/>
  <c r="L29" i="1"/>
  <c r="L36" i="1"/>
  <c r="L43" i="1"/>
  <c r="L50" i="1"/>
  <c r="M57" i="1"/>
  <c r="L59" i="1"/>
  <c r="M8" i="46"/>
  <c r="M15" i="46"/>
  <c r="O15" i="48"/>
  <c r="O29" i="48"/>
  <c r="O43" i="48"/>
  <c r="O57" i="48"/>
  <c r="M57" i="49"/>
  <c r="M57" i="50"/>
  <c r="M57" i="51"/>
  <c r="M57" i="52"/>
  <c r="L61" i="77"/>
  <c r="P61" i="77"/>
  <c r="L63" i="77"/>
  <c r="L65" i="77"/>
  <c r="P65" i="77"/>
  <c r="M61" i="77"/>
  <c r="Q61" i="77"/>
  <c r="M63" i="77"/>
  <c r="Q63" i="77"/>
  <c r="M65" i="77"/>
  <c r="Q65" i="77"/>
  <c r="M15" i="76"/>
  <c r="M22" i="76"/>
  <c r="M29" i="76"/>
  <c r="M57" i="76"/>
  <c r="L15" i="76"/>
  <c r="P15" i="76"/>
  <c r="L22" i="76"/>
  <c r="P22" i="76"/>
  <c r="L29" i="76"/>
  <c r="P29" i="76"/>
  <c r="L36" i="76"/>
  <c r="P36" i="76"/>
  <c r="L43" i="76"/>
  <c r="P43" i="76"/>
  <c r="L50" i="76"/>
  <c r="P50" i="76"/>
  <c r="K15" i="76"/>
  <c r="M36" i="76"/>
  <c r="M43" i="76"/>
  <c r="O15" i="76"/>
  <c r="K22" i="76"/>
  <c r="O22" i="76"/>
  <c r="K29" i="76"/>
  <c r="O29" i="76"/>
  <c r="K36" i="76"/>
  <c r="O36" i="76"/>
  <c r="K43" i="76"/>
  <c r="O43" i="76"/>
  <c r="K50" i="76"/>
  <c r="O50" i="76"/>
  <c r="J15" i="76"/>
  <c r="N15" i="76"/>
  <c r="J22" i="76"/>
  <c r="N22" i="76"/>
  <c r="J29" i="76"/>
  <c r="N29" i="76"/>
  <c r="J36" i="76"/>
  <c r="N36" i="76"/>
  <c r="J43" i="76"/>
  <c r="N43" i="76"/>
  <c r="J50" i="76"/>
  <c r="N50" i="76"/>
  <c r="L22" i="75"/>
  <c r="P22" i="75"/>
  <c r="L29" i="75"/>
  <c r="P29" i="75"/>
  <c r="L36" i="75"/>
  <c r="P36" i="75"/>
  <c r="L43" i="75"/>
  <c r="P43" i="75"/>
  <c r="L50" i="75"/>
  <c r="P50" i="75"/>
  <c r="L57" i="75"/>
  <c r="K15" i="75"/>
  <c r="O15" i="75"/>
  <c r="K22" i="75"/>
  <c r="O22" i="75"/>
  <c r="K29" i="75"/>
  <c r="O29" i="75"/>
  <c r="K36" i="75"/>
  <c r="O36" i="75"/>
  <c r="K43" i="75"/>
  <c r="O43" i="75"/>
  <c r="K50" i="75"/>
  <c r="O50" i="75"/>
  <c r="J15" i="75"/>
  <c r="N15" i="75"/>
  <c r="J22" i="75"/>
  <c r="N22" i="75"/>
  <c r="J29" i="75"/>
  <c r="N29" i="75"/>
  <c r="J36" i="75"/>
  <c r="N36" i="75"/>
  <c r="J43" i="75"/>
  <c r="N43" i="75"/>
  <c r="J50" i="75"/>
  <c r="N50" i="75"/>
  <c r="M15" i="75"/>
  <c r="M22" i="75"/>
  <c r="M29" i="75"/>
  <c r="M36" i="75"/>
  <c r="M43" i="75"/>
  <c r="M50" i="75"/>
  <c r="L22" i="74"/>
  <c r="L36" i="74"/>
  <c r="L57" i="74"/>
  <c r="L15" i="74"/>
  <c r="P29" i="74"/>
  <c r="P43" i="74"/>
  <c r="L50" i="74"/>
  <c r="K15" i="74"/>
  <c r="O15" i="74"/>
  <c r="K22" i="74"/>
  <c r="O22" i="74"/>
  <c r="K29" i="74"/>
  <c r="O29" i="74"/>
  <c r="K36" i="74"/>
  <c r="O36" i="74"/>
  <c r="K43" i="74"/>
  <c r="O43" i="74"/>
  <c r="K50" i="74"/>
  <c r="O50" i="74"/>
  <c r="P22" i="74"/>
  <c r="P36" i="74"/>
  <c r="P57" i="74"/>
  <c r="J15" i="74"/>
  <c r="N15" i="74"/>
  <c r="J22" i="74"/>
  <c r="N22" i="74"/>
  <c r="J29" i="74"/>
  <c r="N29" i="74"/>
  <c r="J36" i="74"/>
  <c r="N36" i="74"/>
  <c r="J43" i="74"/>
  <c r="N43" i="74"/>
  <c r="J50" i="74"/>
  <c r="N50" i="74"/>
  <c r="P15" i="74"/>
  <c r="L29" i="74"/>
  <c r="M15" i="74"/>
  <c r="M22" i="74"/>
  <c r="M29" i="74"/>
  <c r="M36" i="74"/>
  <c r="M43" i="74"/>
  <c r="M50" i="74"/>
  <c r="L15" i="73"/>
  <c r="P15" i="73"/>
  <c r="L22" i="73"/>
  <c r="P22" i="73"/>
  <c r="L29" i="73"/>
  <c r="P29" i="73"/>
  <c r="L36" i="73"/>
  <c r="P36" i="73"/>
  <c r="L43" i="73"/>
  <c r="P43" i="73"/>
  <c r="L50" i="73"/>
  <c r="P50" i="73"/>
  <c r="K15" i="73"/>
  <c r="O15" i="73"/>
  <c r="K22" i="73"/>
  <c r="O22" i="73"/>
  <c r="K29" i="73"/>
  <c r="O29" i="73"/>
  <c r="K36" i="73"/>
  <c r="O36" i="73"/>
  <c r="K43" i="73"/>
  <c r="O43" i="73"/>
  <c r="K50" i="73"/>
  <c r="O50" i="73"/>
  <c r="J15" i="73"/>
  <c r="N15" i="73"/>
  <c r="J22" i="73"/>
  <c r="N22" i="73"/>
  <c r="J29" i="73"/>
  <c r="N29" i="73"/>
  <c r="J36" i="73"/>
  <c r="N36" i="73"/>
  <c r="J43" i="73"/>
  <c r="N43" i="73"/>
  <c r="J50" i="73"/>
  <c r="N50" i="73"/>
  <c r="M15" i="73"/>
  <c r="M22" i="73"/>
  <c r="M29" i="73"/>
  <c r="M36" i="73"/>
  <c r="M43" i="73"/>
  <c r="M50" i="73"/>
  <c r="J15" i="72"/>
  <c r="J22" i="72"/>
  <c r="J29" i="72"/>
  <c r="J36" i="72"/>
  <c r="J43" i="72"/>
  <c r="J50" i="72"/>
  <c r="L15" i="72"/>
  <c r="P15" i="72"/>
  <c r="L22" i="72"/>
  <c r="P22" i="72"/>
  <c r="L29" i="72"/>
  <c r="P29" i="72"/>
  <c r="L36" i="72"/>
  <c r="P36" i="72"/>
  <c r="L43" i="72"/>
  <c r="P43" i="72"/>
  <c r="L50" i="72"/>
  <c r="P50" i="72"/>
  <c r="N15" i="72"/>
  <c r="N22" i="72"/>
  <c r="N29" i="72"/>
  <c r="N36" i="72"/>
  <c r="N43" i="72"/>
  <c r="N50" i="72"/>
  <c r="K15" i="72"/>
  <c r="O15" i="72"/>
  <c r="K22" i="72"/>
  <c r="O22" i="72"/>
  <c r="K29" i="72"/>
  <c r="O29" i="72"/>
  <c r="K36" i="72"/>
  <c r="O36" i="72"/>
  <c r="K43" i="72"/>
  <c r="O43" i="72"/>
  <c r="K50" i="72"/>
  <c r="O50" i="72"/>
  <c r="M15" i="72"/>
  <c r="M22" i="72"/>
  <c r="M29" i="72"/>
  <c r="M36" i="72"/>
  <c r="M43" i="72"/>
  <c r="M50" i="72"/>
  <c r="L15" i="71"/>
  <c r="P15" i="71"/>
  <c r="L22" i="71"/>
  <c r="P22" i="71"/>
  <c r="L29" i="71"/>
  <c r="P29" i="71"/>
  <c r="L36" i="71"/>
  <c r="P36" i="71"/>
  <c r="L43" i="71"/>
  <c r="P43" i="71"/>
  <c r="L57" i="71"/>
  <c r="P57" i="71"/>
  <c r="K15" i="71"/>
  <c r="O15" i="71"/>
  <c r="K22" i="71"/>
  <c r="O22" i="71"/>
  <c r="K29" i="71"/>
  <c r="O29" i="71"/>
  <c r="K36" i="71"/>
  <c r="O36" i="71"/>
  <c r="K43" i="71"/>
  <c r="O43" i="71"/>
  <c r="K57" i="71"/>
  <c r="O57" i="71"/>
  <c r="J15" i="71"/>
  <c r="N15" i="71"/>
  <c r="J22" i="71"/>
  <c r="N22" i="71"/>
  <c r="J29" i="71"/>
  <c r="N29" i="71"/>
  <c r="J36" i="71"/>
  <c r="N36" i="71"/>
  <c r="J43" i="71"/>
  <c r="N43" i="71"/>
  <c r="J57" i="71"/>
  <c r="N57" i="71"/>
  <c r="M15" i="71"/>
  <c r="M22" i="71"/>
  <c r="M29" i="71"/>
  <c r="M36" i="71"/>
  <c r="M43" i="71"/>
  <c r="M57" i="71"/>
  <c r="L22" i="70"/>
  <c r="L57" i="70"/>
  <c r="P22" i="70"/>
  <c r="L36" i="70"/>
  <c r="P43" i="70"/>
  <c r="P57" i="70"/>
  <c r="K15" i="70"/>
  <c r="O15" i="70"/>
  <c r="K22" i="70"/>
  <c r="O22" i="70"/>
  <c r="K29" i="70"/>
  <c r="O29" i="70"/>
  <c r="K36" i="70"/>
  <c r="O36" i="70"/>
  <c r="K43" i="70"/>
  <c r="O43" i="70"/>
  <c r="K50" i="70"/>
  <c r="O50" i="70"/>
  <c r="P15" i="70"/>
  <c r="P29" i="70"/>
  <c r="L43" i="70"/>
  <c r="L50" i="70"/>
  <c r="J15" i="70"/>
  <c r="N15" i="70"/>
  <c r="J22" i="70"/>
  <c r="N22" i="70"/>
  <c r="J29" i="70"/>
  <c r="N29" i="70"/>
  <c r="J36" i="70"/>
  <c r="N36" i="70"/>
  <c r="J43" i="70"/>
  <c r="N43" i="70"/>
  <c r="J50" i="70"/>
  <c r="N50" i="70"/>
  <c r="L15" i="70"/>
  <c r="P36" i="70"/>
  <c r="M15" i="70"/>
  <c r="M22" i="70"/>
  <c r="M29" i="70"/>
  <c r="M36" i="70"/>
  <c r="M43" i="70"/>
  <c r="M50" i="70"/>
  <c r="P67" i="69"/>
  <c r="K15" i="69"/>
  <c r="O15" i="69"/>
  <c r="K22" i="69"/>
  <c r="O22" i="69"/>
  <c r="K29" i="69"/>
  <c r="O29" i="69"/>
  <c r="K36" i="69"/>
  <c r="O36" i="69"/>
  <c r="K43" i="69"/>
  <c r="O43" i="69"/>
  <c r="K57" i="69"/>
  <c r="O57" i="69"/>
  <c r="J15" i="69"/>
  <c r="N15" i="69"/>
  <c r="J22" i="69"/>
  <c r="N22" i="69"/>
  <c r="J29" i="69"/>
  <c r="N29" i="69"/>
  <c r="J36" i="69"/>
  <c r="N36" i="69"/>
  <c r="J43" i="69"/>
  <c r="N43" i="69"/>
  <c r="J57" i="69"/>
  <c r="N57" i="69"/>
  <c r="M15" i="69"/>
  <c r="M22" i="69"/>
  <c r="M29" i="69"/>
  <c r="M36" i="69"/>
  <c r="M43" i="69"/>
  <c r="M57" i="69"/>
  <c r="N15" i="68"/>
  <c r="N22" i="68"/>
  <c r="N29" i="68"/>
  <c r="N36" i="68"/>
  <c r="N43" i="68"/>
  <c r="N50" i="68"/>
  <c r="M15" i="68"/>
  <c r="M22" i="68"/>
  <c r="M29" i="68"/>
  <c r="M36" i="68"/>
  <c r="M43" i="68"/>
  <c r="M50" i="68"/>
  <c r="L15" i="68"/>
  <c r="P15" i="68"/>
  <c r="L22" i="68"/>
  <c r="P22" i="68"/>
  <c r="L29" i="68"/>
  <c r="P29" i="68"/>
  <c r="L36" i="68"/>
  <c r="P36" i="68"/>
  <c r="L43" i="68"/>
  <c r="P43" i="68"/>
  <c r="L50" i="68"/>
  <c r="P50" i="68"/>
  <c r="J15" i="68"/>
  <c r="J22" i="68"/>
  <c r="J29" i="68"/>
  <c r="J36" i="68"/>
  <c r="J43" i="68"/>
  <c r="J50" i="68"/>
  <c r="K15" i="68"/>
  <c r="O15" i="68"/>
  <c r="K22" i="68"/>
  <c r="O22" i="68"/>
  <c r="K29" i="68"/>
  <c r="O29" i="68"/>
  <c r="K36" i="68"/>
  <c r="O36" i="68"/>
  <c r="K43" i="68"/>
  <c r="O43" i="68"/>
  <c r="K50" i="68"/>
  <c r="O50" i="68"/>
  <c r="M15" i="67"/>
  <c r="M22" i="67"/>
  <c r="M29" i="67"/>
  <c r="M36" i="67"/>
  <c r="M43" i="67"/>
  <c r="M50" i="67"/>
  <c r="L15" i="67"/>
  <c r="P15" i="67"/>
  <c r="L22" i="67"/>
  <c r="P22" i="67"/>
  <c r="L29" i="67"/>
  <c r="P29" i="67"/>
  <c r="L36" i="67"/>
  <c r="P36" i="67"/>
  <c r="L43" i="67"/>
  <c r="P43" i="67"/>
  <c r="L50" i="67"/>
  <c r="P50" i="67"/>
  <c r="K15" i="67"/>
  <c r="O15" i="67"/>
  <c r="K22" i="67"/>
  <c r="O22" i="67"/>
  <c r="K29" i="67"/>
  <c r="O29" i="67"/>
  <c r="K36" i="67"/>
  <c r="O36" i="67"/>
  <c r="K43" i="67"/>
  <c r="O43" i="67"/>
  <c r="K50" i="67"/>
  <c r="O50" i="67"/>
  <c r="J15" i="67"/>
  <c r="N15" i="67"/>
  <c r="J22" i="67"/>
  <c r="N22" i="67"/>
  <c r="J29" i="67"/>
  <c r="N29" i="67"/>
  <c r="J36" i="67"/>
  <c r="N36" i="67"/>
  <c r="J43" i="67"/>
  <c r="N43" i="67"/>
  <c r="J50" i="67"/>
  <c r="N50" i="67"/>
  <c r="M15" i="66"/>
  <c r="M22" i="66"/>
  <c r="M29" i="66"/>
  <c r="M36" i="66"/>
  <c r="M43" i="66"/>
  <c r="M50" i="66"/>
  <c r="L15" i="66"/>
  <c r="P15" i="66"/>
  <c r="L22" i="66"/>
  <c r="P22" i="66"/>
  <c r="L29" i="66"/>
  <c r="P29" i="66"/>
  <c r="L36" i="66"/>
  <c r="P36" i="66"/>
  <c r="L43" i="66"/>
  <c r="P43" i="66"/>
  <c r="L50" i="66"/>
  <c r="P50" i="66"/>
  <c r="K15" i="66"/>
  <c r="O15" i="66"/>
  <c r="K22" i="66"/>
  <c r="O22" i="66"/>
  <c r="K29" i="66"/>
  <c r="O29" i="66"/>
  <c r="K36" i="66"/>
  <c r="O36" i="66"/>
  <c r="K43" i="66"/>
  <c r="O43" i="66"/>
  <c r="K50" i="66"/>
  <c r="O50" i="66"/>
  <c r="J15" i="66"/>
  <c r="N15" i="66"/>
  <c r="J22" i="66"/>
  <c r="N22" i="66"/>
  <c r="J29" i="66"/>
  <c r="N29" i="66"/>
  <c r="J36" i="66"/>
  <c r="N36" i="66"/>
  <c r="J43" i="66"/>
  <c r="N43" i="66"/>
  <c r="J50" i="66"/>
  <c r="N50" i="66"/>
  <c r="M15" i="65"/>
  <c r="M22" i="65"/>
  <c r="M29" i="65"/>
  <c r="M36" i="65"/>
  <c r="M43" i="65"/>
  <c r="M50" i="65"/>
  <c r="L15" i="65"/>
  <c r="P15" i="65"/>
  <c r="L22" i="65"/>
  <c r="P22" i="65"/>
  <c r="L29" i="65"/>
  <c r="P29" i="65"/>
  <c r="L36" i="65"/>
  <c r="P36" i="65"/>
  <c r="L43" i="65"/>
  <c r="P43" i="65"/>
  <c r="L50" i="65"/>
  <c r="P50" i="65"/>
  <c r="K15" i="65"/>
  <c r="O15" i="65"/>
  <c r="K22" i="65"/>
  <c r="O22" i="65"/>
  <c r="K29" i="65"/>
  <c r="O29" i="65"/>
  <c r="K36" i="65"/>
  <c r="O36" i="65"/>
  <c r="K43" i="65"/>
  <c r="O43" i="65"/>
  <c r="K50" i="65"/>
  <c r="O50" i="65"/>
  <c r="J15" i="65"/>
  <c r="N15" i="65"/>
  <c r="J22" i="65"/>
  <c r="N22" i="65"/>
  <c r="J29" i="65"/>
  <c r="N29" i="65"/>
  <c r="J36" i="65"/>
  <c r="N36" i="65"/>
  <c r="J43" i="65"/>
  <c r="N43" i="65"/>
  <c r="J50" i="65"/>
  <c r="N50" i="65"/>
  <c r="M15" i="64"/>
  <c r="M22" i="64"/>
  <c r="M29" i="64"/>
  <c r="M36" i="64"/>
  <c r="M43" i="64"/>
  <c r="M50" i="64"/>
  <c r="L15" i="64"/>
  <c r="P15" i="64"/>
  <c r="L22" i="64"/>
  <c r="P22" i="64"/>
  <c r="L29" i="64"/>
  <c r="P29" i="64"/>
  <c r="L36" i="64"/>
  <c r="P36" i="64"/>
  <c r="L43" i="64"/>
  <c r="P43" i="64"/>
  <c r="L50" i="64"/>
  <c r="P50" i="64"/>
  <c r="K15" i="64"/>
  <c r="O15" i="64"/>
  <c r="K22" i="64"/>
  <c r="O22" i="64"/>
  <c r="K29" i="64"/>
  <c r="O29" i="64"/>
  <c r="K36" i="64"/>
  <c r="O36" i="64"/>
  <c r="K43" i="64"/>
  <c r="O43" i="64"/>
  <c r="K50" i="64"/>
  <c r="O50" i="64"/>
  <c r="J15" i="64"/>
  <c r="N15" i="64"/>
  <c r="J22" i="64"/>
  <c r="N22" i="64"/>
  <c r="J29" i="64"/>
  <c r="N29" i="64"/>
  <c r="J36" i="64"/>
  <c r="N36" i="64"/>
  <c r="J43" i="64"/>
  <c r="N43" i="64"/>
  <c r="J50" i="64"/>
  <c r="N50" i="64"/>
  <c r="M15" i="63"/>
  <c r="M29" i="63"/>
  <c r="M50" i="63"/>
  <c r="M57" i="63"/>
  <c r="L67" i="63"/>
  <c r="P67" i="63"/>
  <c r="L15" i="63"/>
  <c r="P15" i="63"/>
  <c r="L22" i="63"/>
  <c r="P22" i="63"/>
  <c r="L29" i="63"/>
  <c r="P29" i="63"/>
  <c r="L36" i="63"/>
  <c r="P36" i="63"/>
  <c r="L43" i="63"/>
  <c r="P43" i="63"/>
  <c r="L50" i="63"/>
  <c r="P50" i="63"/>
  <c r="K15" i="63"/>
  <c r="O15" i="63"/>
  <c r="K22" i="63"/>
  <c r="O22" i="63"/>
  <c r="K29" i="63"/>
  <c r="O29" i="63"/>
  <c r="K36" i="63"/>
  <c r="O36" i="63"/>
  <c r="K43" i="63"/>
  <c r="O43" i="63"/>
  <c r="K50" i="63"/>
  <c r="O50" i="63"/>
  <c r="M22" i="63"/>
  <c r="M36" i="63"/>
  <c r="J15" i="63"/>
  <c r="N15" i="63"/>
  <c r="J22" i="63"/>
  <c r="N22" i="63"/>
  <c r="J29" i="63"/>
  <c r="N29" i="63"/>
  <c r="J36" i="63"/>
  <c r="N36" i="63"/>
  <c r="J43" i="63"/>
  <c r="N43" i="63"/>
  <c r="J50" i="63"/>
  <c r="N50" i="63"/>
  <c r="M15" i="61"/>
  <c r="M22" i="61"/>
  <c r="M29" i="61"/>
  <c r="M36" i="61"/>
  <c r="M43" i="61"/>
  <c r="M50" i="61"/>
  <c r="L15" i="61"/>
  <c r="L22" i="61"/>
  <c r="L29" i="61"/>
  <c r="L36" i="61"/>
  <c r="L43" i="61"/>
  <c r="L50" i="61"/>
  <c r="K15" i="61"/>
  <c r="O15" i="61"/>
  <c r="K22" i="61"/>
  <c r="O22" i="61"/>
  <c r="K29" i="61"/>
  <c r="O29" i="61"/>
  <c r="K36" i="61"/>
  <c r="O36" i="61"/>
  <c r="K43" i="61"/>
  <c r="O43" i="61"/>
  <c r="K50" i="61"/>
  <c r="O50" i="61"/>
  <c r="J15" i="61"/>
  <c r="N15" i="61"/>
  <c r="J22" i="61"/>
  <c r="N22" i="61"/>
  <c r="J29" i="61"/>
  <c r="N29" i="61"/>
  <c r="J36" i="61"/>
  <c r="N36" i="61"/>
  <c r="J43" i="61"/>
  <c r="N43" i="61"/>
  <c r="J50" i="61"/>
  <c r="N50" i="61"/>
  <c r="M15" i="60"/>
  <c r="M22" i="60"/>
  <c r="M29" i="60"/>
  <c r="M36" i="60"/>
  <c r="M43" i="60"/>
  <c r="M50" i="60"/>
  <c r="L15" i="60"/>
  <c r="P15" i="60"/>
  <c r="L22" i="60"/>
  <c r="P22" i="60"/>
  <c r="L29" i="60"/>
  <c r="P29" i="60"/>
  <c r="L36" i="60"/>
  <c r="P36" i="60"/>
  <c r="L43" i="60"/>
  <c r="P43" i="60"/>
  <c r="L50" i="60"/>
  <c r="P50" i="60"/>
  <c r="K15" i="60"/>
  <c r="O15" i="60"/>
  <c r="K22" i="60"/>
  <c r="O22" i="60"/>
  <c r="K29" i="60"/>
  <c r="O29" i="60"/>
  <c r="K36" i="60"/>
  <c r="O36" i="60"/>
  <c r="K43" i="60"/>
  <c r="O43" i="60"/>
  <c r="K50" i="60"/>
  <c r="O50" i="60"/>
  <c r="J15" i="60"/>
  <c r="N15" i="60"/>
  <c r="J22" i="60"/>
  <c r="N22" i="60"/>
  <c r="J29" i="60"/>
  <c r="N29" i="60"/>
  <c r="J36" i="60"/>
  <c r="N36" i="60"/>
  <c r="J43" i="60"/>
  <c r="N43" i="60"/>
  <c r="J50" i="60"/>
  <c r="N50" i="60"/>
  <c r="M15" i="59"/>
  <c r="M22" i="59"/>
  <c r="M29" i="59"/>
  <c r="M36" i="59"/>
  <c r="M43" i="59"/>
  <c r="M50" i="59"/>
  <c r="L15" i="59"/>
  <c r="P15" i="59"/>
  <c r="L22" i="59"/>
  <c r="P22" i="59"/>
  <c r="L29" i="59"/>
  <c r="P29" i="59"/>
  <c r="L36" i="59"/>
  <c r="P36" i="59"/>
  <c r="L43" i="59"/>
  <c r="P43" i="59"/>
  <c r="L50" i="59"/>
  <c r="P50" i="59"/>
  <c r="K15" i="59"/>
  <c r="O15" i="59"/>
  <c r="K22" i="59"/>
  <c r="O22" i="59"/>
  <c r="K29" i="59"/>
  <c r="O29" i="59"/>
  <c r="K36" i="59"/>
  <c r="O36" i="59"/>
  <c r="K43" i="59"/>
  <c r="O43" i="59"/>
  <c r="K50" i="59"/>
  <c r="O50" i="59"/>
  <c r="J15" i="59"/>
  <c r="N15" i="59"/>
  <c r="J22" i="59"/>
  <c r="N22" i="59"/>
  <c r="J29" i="59"/>
  <c r="N29" i="59"/>
  <c r="J36" i="59"/>
  <c r="N36" i="59"/>
  <c r="J43" i="59"/>
  <c r="N43" i="59"/>
  <c r="J50" i="59"/>
  <c r="N50" i="59"/>
  <c r="P15" i="58"/>
  <c r="P22" i="58"/>
  <c r="P29" i="58"/>
  <c r="P36" i="58"/>
  <c r="P43" i="58"/>
  <c r="P50" i="58"/>
  <c r="L57" i="58"/>
  <c r="M15" i="58"/>
  <c r="M22" i="58"/>
  <c r="M29" i="58"/>
  <c r="M36" i="58"/>
  <c r="M43" i="58"/>
  <c r="M50" i="58"/>
  <c r="K15" i="58"/>
  <c r="O15" i="58"/>
  <c r="K22" i="58"/>
  <c r="O22" i="58"/>
  <c r="K29" i="58"/>
  <c r="O29" i="58"/>
  <c r="K36" i="58"/>
  <c r="O36" i="58"/>
  <c r="K43" i="58"/>
  <c r="O43" i="58"/>
  <c r="K50" i="58"/>
  <c r="O50" i="58"/>
  <c r="P67" i="58"/>
  <c r="L15" i="58"/>
  <c r="L22" i="58"/>
  <c r="L29" i="58"/>
  <c r="L36" i="58"/>
  <c r="L43" i="58"/>
  <c r="J15" i="58"/>
  <c r="N15" i="58"/>
  <c r="J22" i="58"/>
  <c r="N22" i="58"/>
  <c r="J29" i="58"/>
  <c r="N29" i="58"/>
  <c r="J36" i="58"/>
  <c r="N36" i="58"/>
  <c r="J43" i="58"/>
  <c r="N43" i="58"/>
  <c r="J50" i="58"/>
  <c r="N50" i="58"/>
  <c r="M15" i="57"/>
  <c r="M22" i="57"/>
  <c r="M29" i="57"/>
  <c r="M36" i="57"/>
  <c r="M43" i="57"/>
  <c r="M50" i="57"/>
  <c r="L15" i="57"/>
  <c r="P15" i="57"/>
  <c r="L22" i="57"/>
  <c r="P22" i="57"/>
  <c r="L29" i="57"/>
  <c r="P29" i="57"/>
  <c r="L36" i="57"/>
  <c r="P36" i="57"/>
  <c r="L43" i="57"/>
  <c r="P43" i="57"/>
  <c r="L50" i="57"/>
  <c r="P50" i="57"/>
  <c r="K15" i="57"/>
  <c r="O15" i="57"/>
  <c r="K22" i="57"/>
  <c r="O22" i="57"/>
  <c r="K29" i="57"/>
  <c r="O29" i="57"/>
  <c r="K36" i="57"/>
  <c r="O36" i="57"/>
  <c r="K43" i="57"/>
  <c r="O43" i="57"/>
  <c r="K50" i="57"/>
  <c r="O50" i="57"/>
  <c r="J15" i="57"/>
  <c r="N15" i="57"/>
  <c r="J22" i="57"/>
  <c r="N22" i="57"/>
  <c r="J29" i="57"/>
  <c r="N29" i="57"/>
  <c r="J36" i="57"/>
  <c r="N36" i="57"/>
  <c r="J43" i="57"/>
  <c r="N43" i="57"/>
  <c r="J50" i="57"/>
  <c r="N50" i="57"/>
  <c r="M15" i="56"/>
  <c r="M22" i="56"/>
  <c r="M29" i="56"/>
  <c r="P63" i="77"/>
  <c r="L15" i="56"/>
  <c r="P15" i="56"/>
  <c r="L22" i="56"/>
  <c r="P22" i="56"/>
  <c r="L29" i="56"/>
  <c r="P29" i="56"/>
  <c r="L36" i="56"/>
  <c r="P36" i="56"/>
  <c r="L43" i="56"/>
  <c r="P43" i="56"/>
  <c r="L50" i="56"/>
  <c r="P50" i="56"/>
  <c r="M36" i="56"/>
  <c r="M43" i="56"/>
  <c r="M50" i="56"/>
  <c r="K15" i="56"/>
  <c r="O15" i="56"/>
  <c r="K22" i="56"/>
  <c r="O22" i="56"/>
  <c r="K29" i="56"/>
  <c r="O29" i="56"/>
  <c r="K36" i="56"/>
  <c r="O36" i="56"/>
  <c r="K43" i="56"/>
  <c r="O43" i="56"/>
  <c r="K50" i="56"/>
  <c r="O50" i="56"/>
  <c r="J15" i="56"/>
  <c r="N15" i="56"/>
  <c r="J22" i="56"/>
  <c r="N22" i="56"/>
  <c r="J29" i="56"/>
  <c r="N29" i="56"/>
  <c r="J36" i="56"/>
  <c r="N36" i="56"/>
  <c r="J43" i="56"/>
  <c r="N43" i="56"/>
  <c r="J50" i="56"/>
  <c r="N50" i="56"/>
  <c r="M15" i="55"/>
  <c r="M22" i="55"/>
  <c r="M29" i="55"/>
  <c r="M36" i="55"/>
  <c r="M43" i="55"/>
  <c r="M50" i="55"/>
  <c r="N57" i="55"/>
  <c r="J57" i="55"/>
  <c r="L15" i="55"/>
  <c r="P15" i="55"/>
  <c r="L22" i="55"/>
  <c r="P22" i="55"/>
  <c r="L29" i="55"/>
  <c r="P29" i="55"/>
  <c r="L36" i="55"/>
  <c r="P36" i="55"/>
  <c r="L43" i="55"/>
  <c r="P43" i="55"/>
  <c r="L50" i="55"/>
  <c r="P50" i="55"/>
  <c r="K15" i="55"/>
  <c r="O15" i="55"/>
  <c r="K22" i="55"/>
  <c r="O22" i="55"/>
  <c r="K29" i="55"/>
  <c r="O29" i="55"/>
  <c r="K36" i="55"/>
  <c r="O36" i="55"/>
  <c r="K43" i="55"/>
  <c r="O43" i="55"/>
  <c r="K50" i="55"/>
  <c r="O50" i="55"/>
  <c r="J15" i="55"/>
  <c r="N15" i="55"/>
  <c r="J22" i="55"/>
  <c r="N22" i="55"/>
  <c r="J29" i="55"/>
  <c r="N29" i="55"/>
  <c r="J36" i="55"/>
  <c r="N36" i="55"/>
  <c r="J43" i="55"/>
  <c r="N43" i="55"/>
  <c r="M43" i="54"/>
  <c r="M36" i="54"/>
  <c r="L15" i="54"/>
  <c r="P15" i="54"/>
  <c r="L22" i="54"/>
  <c r="P22" i="54"/>
  <c r="L29" i="54"/>
  <c r="P29" i="54"/>
  <c r="L36" i="54"/>
  <c r="P36" i="54"/>
  <c r="L43" i="54"/>
  <c r="P43" i="54"/>
  <c r="L50" i="54"/>
  <c r="P50" i="54"/>
  <c r="M15" i="54"/>
  <c r="M29" i="54"/>
  <c r="M57" i="54"/>
  <c r="K67" i="54"/>
  <c r="K15" i="54"/>
  <c r="O15" i="54"/>
  <c r="K22" i="54"/>
  <c r="O22" i="54"/>
  <c r="K29" i="54"/>
  <c r="O29" i="54"/>
  <c r="K36" i="54"/>
  <c r="O36" i="54"/>
  <c r="K43" i="54"/>
  <c r="O43" i="54"/>
  <c r="K50" i="54"/>
  <c r="O50" i="54"/>
  <c r="M22" i="54"/>
  <c r="J15" i="54"/>
  <c r="N15" i="54"/>
  <c r="J22" i="54"/>
  <c r="N22" i="54"/>
  <c r="J29" i="54"/>
  <c r="N29" i="54"/>
  <c r="J36" i="54"/>
  <c r="N36" i="54"/>
  <c r="J43" i="54"/>
  <c r="N43" i="54"/>
  <c r="J50" i="54"/>
  <c r="N50" i="54"/>
  <c r="M15" i="53"/>
  <c r="M22" i="53"/>
  <c r="M29" i="53"/>
  <c r="M36" i="53"/>
  <c r="M43" i="53"/>
  <c r="M50" i="53"/>
  <c r="L15" i="53"/>
  <c r="P15" i="53"/>
  <c r="L22" i="53"/>
  <c r="P22" i="53"/>
  <c r="L29" i="53"/>
  <c r="P29" i="53"/>
  <c r="L36" i="53"/>
  <c r="P36" i="53"/>
  <c r="L43" i="53"/>
  <c r="P43" i="53"/>
  <c r="L50" i="53"/>
  <c r="P50" i="53"/>
  <c r="K15" i="53"/>
  <c r="O15" i="53"/>
  <c r="K22" i="53"/>
  <c r="O22" i="53"/>
  <c r="K29" i="53"/>
  <c r="O29" i="53"/>
  <c r="K36" i="53"/>
  <c r="O36" i="53"/>
  <c r="K43" i="53"/>
  <c r="O43" i="53"/>
  <c r="K50" i="53"/>
  <c r="O50" i="53"/>
  <c r="J15" i="53"/>
  <c r="N15" i="53"/>
  <c r="J22" i="53"/>
  <c r="N22" i="53"/>
  <c r="J29" i="53"/>
  <c r="N29" i="53"/>
  <c r="J36" i="53"/>
  <c r="N36" i="53"/>
  <c r="J43" i="53"/>
  <c r="N43" i="53"/>
  <c r="J50" i="53"/>
  <c r="N50" i="53"/>
  <c r="M15" i="52"/>
  <c r="M29" i="52"/>
  <c r="M43" i="52"/>
  <c r="L15" i="52"/>
  <c r="P15" i="52"/>
  <c r="L22" i="52"/>
  <c r="P22" i="52"/>
  <c r="L29" i="52"/>
  <c r="P29" i="52"/>
  <c r="L36" i="52"/>
  <c r="P36" i="52"/>
  <c r="L43" i="52"/>
  <c r="P43" i="52"/>
  <c r="L50" i="52"/>
  <c r="P50" i="52"/>
  <c r="K64" i="77"/>
  <c r="O64" i="77"/>
  <c r="M22" i="52"/>
  <c r="M50" i="52"/>
  <c r="K15" i="52"/>
  <c r="O15" i="52"/>
  <c r="K22" i="52"/>
  <c r="O22" i="52"/>
  <c r="K29" i="52"/>
  <c r="O29" i="52"/>
  <c r="K36" i="52"/>
  <c r="O36" i="52"/>
  <c r="K43" i="52"/>
  <c r="O43" i="52"/>
  <c r="K50" i="52"/>
  <c r="O50" i="52"/>
  <c r="J61" i="77"/>
  <c r="N61" i="77"/>
  <c r="J63" i="77"/>
  <c r="N63" i="77"/>
  <c r="J65" i="77"/>
  <c r="N65" i="77"/>
  <c r="M36" i="52"/>
  <c r="J15" i="52"/>
  <c r="N15" i="52"/>
  <c r="J22" i="52"/>
  <c r="N22" i="52"/>
  <c r="J29" i="52"/>
  <c r="N29" i="52"/>
  <c r="J36" i="52"/>
  <c r="N36" i="52"/>
  <c r="J43" i="52"/>
  <c r="N43" i="52"/>
  <c r="J50" i="52"/>
  <c r="N50" i="52"/>
  <c r="M64" i="77"/>
  <c r="Q64" i="77"/>
  <c r="M15" i="51"/>
  <c r="M22" i="51"/>
  <c r="M29" i="51"/>
  <c r="M36" i="51"/>
  <c r="M43" i="51"/>
  <c r="M50" i="51"/>
  <c r="L15" i="51"/>
  <c r="P15" i="51"/>
  <c r="L22" i="51"/>
  <c r="P22" i="51"/>
  <c r="L29" i="51"/>
  <c r="P29" i="51"/>
  <c r="L36" i="51"/>
  <c r="P36" i="51"/>
  <c r="L43" i="51"/>
  <c r="P43" i="51"/>
  <c r="L50" i="51"/>
  <c r="P50" i="51"/>
  <c r="K15" i="51"/>
  <c r="O15" i="51"/>
  <c r="K22" i="51"/>
  <c r="O22" i="51"/>
  <c r="K29" i="51"/>
  <c r="O29" i="51"/>
  <c r="K36" i="51"/>
  <c r="O36" i="51"/>
  <c r="K43" i="51"/>
  <c r="O43" i="51"/>
  <c r="K50" i="51"/>
  <c r="O50" i="51"/>
  <c r="J15" i="51"/>
  <c r="N15" i="51"/>
  <c r="J22" i="51"/>
  <c r="N22" i="51"/>
  <c r="J29" i="51"/>
  <c r="N29" i="51"/>
  <c r="J36" i="51"/>
  <c r="N36" i="51"/>
  <c r="J43" i="51"/>
  <c r="N43" i="51"/>
  <c r="J50" i="51"/>
  <c r="N50" i="51"/>
  <c r="O67" i="50"/>
  <c r="O15" i="50"/>
  <c r="O22" i="50"/>
  <c r="O29" i="50"/>
  <c r="O36" i="50"/>
  <c r="K50" i="50"/>
  <c r="K57" i="50"/>
  <c r="M15" i="50"/>
  <c r="M22" i="50"/>
  <c r="M29" i="50"/>
  <c r="M36" i="50"/>
  <c r="M43" i="50"/>
  <c r="M50" i="50"/>
  <c r="K15" i="50"/>
  <c r="K22" i="50"/>
  <c r="K29" i="50"/>
  <c r="K36" i="50"/>
  <c r="O50" i="50"/>
  <c r="O57" i="50"/>
  <c r="L15" i="50"/>
  <c r="P15" i="50"/>
  <c r="L22" i="50"/>
  <c r="P22" i="50"/>
  <c r="L29" i="50"/>
  <c r="P29" i="50"/>
  <c r="L36" i="50"/>
  <c r="P36" i="50"/>
  <c r="L43" i="50"/>
  <c r="P43" i="50"/>
  <c r="L50" i="50"/>
  <c r="P50" i="50"/>
  <c r="J15" i="50"/>
  <c r="N15" i="50"/>
  <c r="J22" i="50"/>
  <c r="N22" i="50"/>
  <c r="J29" i="50"/>
  <c r="N29" i="50"/>
  <c r="J36" i="50"/>
  <c r="N36" i="50"/>
  <c r="J43" i="50"/>
  <c r="N43" i="50"/>
  <c r="J50" i="50"/>
  <c r="N50" i="50"/>
  <c r="M15" i="49"/>
  <c r="M22" i="49"/>
  <c r="M29" i="49"/>
  <c r="M36" i="49"/>
  <c r="M43" i="49"/>
  <c r="M50" i="49"/>
  <c r="L15" i="49"/>
  <c r="P15" i="49"/>
  <c r="L22" i="49"/>
  <c r="P22" i="49"/>
  <c r="L29" i="49"/>
  <c r="P29" i="49"/>
  <c r="L36" i="49"/>
  <c r="P36" i="49"/>
  <c r="L43" i="49"/>
  <c r="P43" i="49"/>
  <c r="L50" i="49"/>
  <c r="P50" i="49"/>
  <c r="K15" i="49"/>
  <c r="O15" i="49"/>
  <c r="K22" i="49"/>
  <c r="O22" i="49"/>
  <c r="K29" i="49"/>
  <c r="O29" i="49"/>
  <c r="K36" i="49"/>
  <c r="O36" i="49"/>
  <c r="K43" i="49"/>
  <c r="O43" i="49"/>
  <c r="K50" i="49"/>
  <c r="O50" i="49"/>
  <c r="J15" i="49"/>
  <c r="N15" i="49"/>
  <c r="J22" i="49"/>
  <c r="N22" i="49"/>
  <c r="J29" i="49"/>
  <c r="N29" i="49"/>
  <c r="J36" i="49"/>
  <c r="N36" i="49"/>
  <c r="J43" i="49"/>
  <c r="N43" i="49"/>
  <c r="J50" i="49"/>
  <c r="N50" i="49"/>
  <c r="N15" i="48"/>
  <c r="J22" i="48"/>
  <c r="N22" i="48"/>
  <c r="J29" i="48"/>
  <c r="N29" i="48"/>
  <c r="J36" i="48"/>
  <c r="N36" i="48"/>
  <c r="J43" i="48"/>
  <c r="N43" i="48"/>
  <c r="J50" i="48"/>
  <c r="N50" i="48"/>
  <c r="J57" i="48"/>
  <c r="L64" i="77"/>
  <c r="P64" i="77"/>
  <c r="M15" i="48"/>
  <c r="M22" i="48"/>
  <c r="M29" i="48"/>
  <c r="M36" i="48"/>
  <c r="M43" i="48"/>
  <c r="M50" i="48"/>
  <c r="K61" i="77"/>
  <c r="O61" i="77"/>
  <c r="K63" i="77"/>
  <c r="O63" i="77"/>
  <c r="K65" i="77"/>
  <c r="O65" i="77"/>
  <c r="L15" i="48"/>
  <c r="P15" i="48"/>
  <c r="L22" i="48"/>
  <c r="P22" i="48"/>
  <c r="L29" i="48"/>
  <c r="P29" i="48"/>
  <c r="L36" i="48"/>
  <c r="P36" i="48"/>
  <c r="L43" i="48"/>
  <c r="P43" i="48"/>
  <c r="L50" i="48"/>
  <c r="P50" i="48"/>
  <c r="J62" i="77"/>
  <c r="N62" i="77"/>
  <c r="J64" i="77"/>
  <c r="N64" i="77"/>
  <c r="K36" i="77"/>
  <c r="K22" i="77"/>
  <c r="J36" i="77"/>
  <c r="J50" i="77"/>
  <c r="J22" i="77"/>
  <c r="K43" i="77"/>
  <c r="J29" i="77"/>
  <c r="J43" i="77"/>
  <c r="J57" i="77"/>
  <c r="K59" i="46"/>
  <c r="O59" i="46"/>
  <c r="M60" i="77"/>
  <c r="Q60" i="77"/>
  <c r="M62" i="77"/>
  <c r="Q62" i="77"/>
  <c r="J59" i="46"/>
  <c r="N59" i="46"/>
  <c r="L60" i="77"/>
  <c r="P60" i="77"/>
  <c r="L62" i="77"/>
  <c r="P62" i="77"/>
  <c r="M59" i="46"/>
  <c r="K60" i="77"/>
  <c r="O60" i="77"/>
  <c r="K62" i="77"/>
  <c r="O62" i="77"/>
  <c r="J60" i="77"/>
  <c r="N60" i="77"/>
  <c r="M59" i="77"/>
  <c r="Q59" i="77"/>
  <c r="L59" i="77"/>
  <c r="P59" i="77"/>
  <c r="K59" i="77"/>
  <c r="O59" i="77"/>
  <c r="J59" i="77"/>
  <c r="N59" i="77"/>
  <c r="I3" i="46"/>
  <c r="H3" i="46"/>
  <c r="G3" i="46"/>
  <c r="F3" i="46"/>
  <c r="E3" i="46"/>
  <c r="D3" i="46"/>
  <c r="C3" i="46"/>
  <c r="B60" i="47"/>
  <c r="B61" i="47"/>
  <c r="B62" i="47"/>
  <c r="B63" i="47"/>
  <c r="B64" i="47"/>
  <c r="B65" i="47"/>
  <c r="B66" i="47"/>
  <c r="I65" i="46"/>
  <c r="H65" i="46"/>
  <c r="G65" i="46"/>
  <c r="F65" i="46"/>
  <c r="E65" i="46"/>
  <c r="D65" i="46"/>
  <c r="C65" i="46"/>
  <c r="I64" i="46"/>
  <c r="H64" i="46"/>
  <c r="G64" i="46"/>
  <c r="F64" i="46"/>
  <c r="E64" i="46"/>
  <c r="D64" i="46"/>
  <c r="C64" i="46"/>
  <c r="I63" i="46"/>
  <c r="H63" i="46"/>
  <c r="G63" i="46"/>
  <c r="F63" i="46"/>
  <c r="E63" i="46"/>
  <c r="D63" i="46"/>
  <c r="C63" i="46"/>
  <c r="I62" i="46"/>
  <c r="H62" i="46"/>
  <c r="G62" i="46"/>
  <c r="F62" i="46"/>
  <c r="E62" i="46"/>
  <c r="D62" i="46"/>
  <c r="C62" i="46"/>
  <c r="I61" i="46"/>
  <c r="H61" i="46"/>
  <c r="G61" i="46"/>
  <c r="F61" i="46"/>
  <c r="E61" i="46"/>
  <c r="D61" i="46"/>
  <c r="C61" i="46"/>
  <c r="I60" i="46"/>
  <c r="H60" i="46"/>
  <c r="G60" i="46"/>
  <c r="F60" i="46"/>
  <c r="E60" i="46"/>
  <c r="D60" i="46"/>
  <c r="C60" i="46"/>
  <c r="U58" i="46"/>
  <c r="U56" i="46"/>
  <c r="U55" i="46"/>
  <c r="U54" i="46"/>
  <c r="U53" i="46"/>
  <c r="U52" i="46"/>
  <c r="U51" i="46"/>
  <c r="U49" i="46"/>
  <c r="U48" i="46"/>
  <c r="U47" i="46"/>
  <c r="U46" i="46"/>
  <c r="U45" i="46"/>
  <c r="U44" i="46"/>
  <c r="U42" i="46"/>
  <c r="U41" i="46"/>
  <c r="U40" i="46"/>
  <c r="U39" i="46"/>
  <c r="U38" i="46"/>
  <c r="U37" i="46"/>
  <c r="U35" i="46"/>
  <c r="U34" i="46"/>
  <c r="U33" i="46"/>
  <c r="U32" i="46"/>
  <c r="U31" i="46"/>
  <c r="U30" i="46"/>
  <c r="U28" i="46"/>
  <c r="U27" i="46"/>
  <c r="U26" i="46"/>
  <c r="U25" i="46"/>
  <c r="U24" i="46"/>
  <c r="U23" i="46"/>
  <c r="U21" i="46"/>
  <c r="U20" i="46"/>
  <c r="U19" i="77"/>
  <c r="U18" i="46"/>
  <c r="U17" i="46"/>
  <c r="U16" i="46"/>
  <c r="U14" i="46"/>
  <c r="U13" i="46"/>
  <c r="U12" i="46"/>
  <c r="U11" i="46"/>
  <c r="U10" i="46"/>
  <c r="I65" i="1"/>
  <c r="H65" i="1"/>
  <c r="G65" i="1"/>
  <c r="F65" i="1"/>
  <c r="E65" i="1"/>
  <c r="D65" i="1"/>
  <c r="C65" i="1"/>
  <c r="I64" i="1"/>
  <c r="H64" i="1"/>
  <c r="G64" i="1"/>
  <c r="F64" i="1"/>
  <c r="E64" i="1"/>
  <c r="D64" i="1"/>
  <c r="C64" i="1"/>
  <c r="I63" i="1"/>
  <c r="H63" i="1"/>
  <c r="G63" i="1"/>
  <c r="F63" i="1"/>
  <c r="E63" i="1"/>
  <c r="D63" i="1"/>
  <c r="C63" i="1"/>
  <c r="I62" i="1"/>
  <c r="H62" i="1"/>
  <c r="G62" i="1"/>
  <c r="F62" i="1"/>
  <c r="E62" i="1"/>
  <c r="D62" i="1"/>
  <c r="C62" i="1"/>
  <c r="I61" i="1"/>
  <c r="H61" i="1"/>
  <c r="G61" i="1"/>
  <c r="F61" i="1"/>
  <c r="E61" i="1"/>
  <c r="D61" i="1"/>
  <c r="C61" i="1"/>
  <c r="I60" i="1"/>
  <c r="H60" i="1"/>
  <c r="G60" i="1"/>
  <c r="F60" i="1"/>
  <c r="E60" i="1"/>
  <c r="D60" i="1"/>
  <c r="C60" i="1"/>
  <c r="U58" i="1"/>
  <c r="U56" i="1"/>
  <c r="U55" i="1"/>
  <c r="U54" i="1"/>
  <c r="U53" i="1"/>
  <c r="U52" i="1"/>
  <c r="U51" i="1"/>
  <c r="U49" i="1"/>
  <c r="U48" i="1"/>
  <c r="U47" i="1"/>
  <c r="U46" i="1"/>
  <c r="U45" i="1"/>
  <c r="U44" i="1"/>
  <c r="U42" i="1"/>
  <c r="U41" i="1"/>
  <c r="U40" i="1"/>
  <c r="U39" i="1"/>
  <c r="U38" i="1"/>
  <c r="U37" i="1"/>
  <c r="U35" i="1"/>
  <c r="U34" i="1"/>
  <c r="U33" i="1"/>
  <c r="U32" i="1"/>
  <c r="U31" i="1"/>
  <c r="U30" i="1"/>
  <c r="U28" i="1"/>
  <c r="U27" i="1"/>
  <c r="U26" i="1"/>
  <c r="U25" i="1"/>
  <c r="U24" i="1"/>
  <c r="U23" i="1"/>
  <c r="U21" i="1"/>
  <c r="U20" i="1"/>
  <c r="U19" i="1"/>
  <c r="U18" i="1"/>
  <c r="U17" i="1"/>
  <c r="U16" i="1"/>
  <c r="U14" i="1"/>
  <c r="U13" i="1"/>
  <c r="U12" i="1"/>
  <c r="U11" i="1"/>
  <c r="U10" i="1"/>
  <c r="U9" i="1"/>
  <c r="I65" i="76"/>
  <c r="H65" i="76"/>
  <c r="G65" i="76"/>
  <c r="F65" i="76"/>
  <c r="E65" i="76"/>
  <c r="D65" i="76"/>
  <c r="C65" i="76"/>
  <c r="I64" i="76"/>
  <c r="H64" i="76"/>
  <c r="G64" i="76"/>
  <c r="F64" i="76"/>
  <c r="E64" i="76"/>
  <c r="D64" i="76"/>
  <c r="C64" i="76"/>
  <c r="I63" i="76"/>
  <c r="H63" i="76"/>
  <c r="G63" i="76"/>
  <c r="F63" i="76"/>
  <c r="E63" i="76"/>
  <c r="D63" i="76"/>
  <c r="C63" i="76"/>
  <c r="I62" i="76"/>
  <c r="H62" i="76"/>
  <c r="G62" i="76"/>
  <c r="F62" i="76"/>
  <c r="E62" i="76"/>
  <c r="D62" i="76"/>
  <c r="C62" i="76"/>
  <c r="I61" i="76"/>
  <c r="H61" i="76"/>
  <c r="G61" i="76"/>
  <c r="F61" i="76"/>
  <c r="E61" i="76"/>
  <c r="D61" i="76"/>
  <c r="C61" i="76"/>
  <c r="I60" i="76"/>
  <c r="H60" i="76"/>
  <c r="G60" i="76"/>
  <c r="F60" i="76"/>
  <c r="E60" i="76"/>
  <c r="D60" i="76"/>
  <c r="C60" i="76"/>
  <c r="U58" i="76"/>
  <c r="U56" i="76"/>
  <c r="U55" i="76"/>
  <c r="U54" i="76"/>
  <c r="U53" i="76"/>
  <c r="U52" i="76"/>
  <c r="U51" i="76"/>
  <c r="U49" i="76"/>
  <c r="U48" i="76"/>
  <c r="U47" i="76"/>
  <c r="U46" i="76"/>
  <c r="U45" i="76"/>
  <c r="I65" i="75"/>
  <c r="H65" i="75"/>
  <c r="G65" i="75"/>
  <c r="F65" i="75"/>
  <c r="E65" i="75"/>
  <c r="D65" i="75"/>
  <c r="C65" i="75"/>
  <c r="I64" i="75"/>
  <c r="H64" i="75"/>
  <c r="G64" i="75"/>
  <c r="F64" i="75"/>
  <c r="E64" i="75"/>
  <c r="D64" i="75"/>
  <c r="C64" i="75"/>
  <c r="I63" i="75"/>
  <c r="H63" i="75"/>
  <c r="G63" i="75"/>
  <c r="F63" i="75"/>
  <c r="E63" i="75"/>
  <c r="D63" i="75"/>
  <c r="C63" i="75"/>
  <c r="I62" i="75"/>
  <c r="H62" i="75"/>
  <c r="G62" i="75"/>
  <c r="F62" i="75"/>
  <c r="E62" i="75"/>
  <c r="D62" i="75"/>
  <c r="C62" i="75"/>
  <c r="I61" i="75"/>
  <c r="H61" i="75"/>
  <c r="G61" i="75"/>
  <c r="F61" i="75"/>
  <c r="E61" i="75"/>
  <c r="D61" i="75"/>
  <c r="C61" i="75"/>
  <c r="I60" i="75"/>
  <c r="H60" i="75"/>
  <c r="G60" i="75"/>
  <c r="F60" i="75"/>
  <c r="E60" i="75"/>
  <c r="D60" i="75"/>
  <c r="C60" i="75"/>
  <c r="U58" i="75"/>
  <c r="U56" i="75"/>
  <c r="U55" i="75"/>
  <c r="U54" i="75"/>
  <c r="U53" i="75"/>
  <c r="U52" i="75"/>
  <c r="U51" i="75"/>
  <c r="U49" i="75"/>
  <c r="U48" i="75"/>
  <c r="U47" i="75"/>
  <c r="U46" i="75"/>
  <c r="U45" i="75"/>
  <c r="I65" i="74"/>
  <c r="H65" i="74"/>
  <c r="G65" i="74"/>
  <c r="F65" i="74"/>
  <c r="E65" i="74"/>
  <c r="D65" i="74"/>
  <c r="C65" i="74"/>
  <c r="I64" i="74"/>
  <c r="H64" i="74"/>
  <c r="G64" i="74"/>
  <c r="F64" i="74"/>
  <c r="E64" i="74"/>
  <c r="D64" i="74"/>
  <c r="C64" i="74"/>
  <c r="I63" i="74"/>
  <c r="H63" i="74"/>
  <c r="G63" i="74"/>
  <c r="F63" i="74"/>
  <c r="E63" i="74"/>
  <c r="D63" i="74"/>
  <c r="C63" i="74"/>
  <c r="I62" i="74"/>
  <c r="H62" i="74"/>
  <c r="G62" i="74"/>
  <c r="F62" i="74"/>
  <c r="E62" i="74"/>
  <c r="D62" i="74"/>
  <c r="C62" i="74"/>
  <c r="I61" i="74"/>
  <c r="H61" i="74"/>
  <c r="G61" i="74"/>
  <c r="F61" i="74"/>
  <c r="E61" i="74"/>
  <c r="D61" i="74"/>
  <c r="C61" i="74"/>
  <c r="I60" i="74"/>
  <c r="H60" i="74"/>
  <c r="G60" i="74"/>
  <c r="F60" i="74"/>
  <c r="E60" i="74"/>
  <c r="D60" i="74"/>
  <c r="C60" i="74"/>
  <c r="U58" i="74"/>
  <c r="U56" i="74"/>
  <c r="U55" i="74"/>
  <c r="U54" i="74"/>
  <c r="U53" i="74"/>
  <c r="U52" i="74"/>
  <c r="U51" i="74"/>
  <c r="U49" i="74"/>
  <c r="U48" i="74"/>
  <c r="U47" i="74"/>
  <c r="U46" i="74"/>
  <c r="U45" i="74"/>
  <c r="I65" i="73"/>
  <c r="H65" i="73"/>
  <c r="G65" i="73"/>
  <c r="F65" i="73"/>
  <c r="E65" i="73"/>
  <c r="D65" i="73"/>
  <c r="C65" i="73"/>
  <c r="I64" i="73"/>
  <c r="H64" i="73"/>
  <c r="G64" i="73"/>
  <c r="F64" i="73"/>
  <c r="E64" i="73"/>
  <c r="D64" i="73"/>
  <c r="C64" i="73"/>
  <c r="I63" i="73"/>
  <c r="H63" i="73"/>
  <c r="G63" i="73"/>
  <c r="F63" i="73"/>
  <c r="E63" i="73"/>
  <c r="D63" i="73"/>
  <c r="C63" i="73"/>
  <c r="I62" i="73"/>
  <c r="H62" i="73"/>
  <c r="G62" i="73"/>
  <c r="F62" i="73"/>
  <c r="E62" i="73"/>
  <c r="D62" i="73"/>
  <c r="C62" i="73"/>
  <c r="I61" i="73"/>
  <c r="H61" i="73"/>
  <c r="G61" i="73"/>
  <c r="F61" i="73"/>
  <c r="E61" i="73"/>
  <c r="D61" i="73"/>
  <c r="C61" i="73"/>
  <c r="I60" i="73"/>
  <c r="H60" i="73"/>
  <c r="G60" i="73"/>
  <c r="F60" i="73"/>
  <c r="E60" i="73"/>
  <c r="D60" i="73"/>
  <c r="C60" i="73"/>
  <c r="U58" i="73"/>
  <c r="U56" i="73"/>
  <c r="U55" i="73"/>
  <c r="U54" i="73"/>
  <c r="U53" i="73"/>
  <c r="U52" i="73"/>
  <c r="U51" i="73"/>
  <c r="U49" i="73"/>
  <c r="U48" i="73"/>
  <c r="U47" i="73"/>
  <c r="U46" i="73"/>
  <c r="U45" i="73"/>
  <c r="I65" i="72"/>
  <c r="H65" i="72"/>
  <c r="G65" i="72"/>
  <c r="F65" i="72"/>
  <c r="E65" i="72"/>
  <c r="D65" i="72"/>
  <c r="C65" i="72"/>
  <c r="I64" i="72"/>
  <c r="H64" i="72"/>
  <c r="G64" i="72"/>
  <c r="F64" i="72"/>
  <c r="E64" i="72"/>
  <c r="D64" i="72"/>
  <c r="C64" i="72"/>
  <c r="I63" i="72"/>
  <c r="H63" i="72"/>
  <c r="G63" i="72"/>
  <c r="F63" i="72"/>
  <c r="E63" i="72"/>
  <c r="D63" i="72"/>
  <c r="C63" i="72"/>
  <c r="I62" i="72"/>
  <c r="H62" i="72"/>
  <c r="G62" i="72"/>
  <c r="F62" i="72"/>
  <c r="E62" i="72"/>
  <c r="D62" i="72"/>
  <c r="C62" i="72"/>
  <c r="I61" i="72"/>
  <c r="H61" i="72"/>
  <c r="G61" i="72"/>
  <c r="F61" i="72"/>
  <c r="E61" i="72"/>
  <c r="D61" i="72"/>
  <c r="C61" i="72"/>
  <c r="I60" i="72"/>
  <c r="H60" i="72"/>
  <c r="G60" i="72"/>
  <c r="F60" i="72"/>
  <c r="E60" i="72"/>
  <c r="D60" i="72"/>
  <c r="C60" i="72"/>
  <c r="U58" i="72"/>
  <c r="U56" i="72"/>
  <c r="U55" i="72"/>
  <c r="U54" i="72"/>
  <c r="U53" i="72"/>
  <c r="U52" i="72"/>
  <c r="U51" i="72"/>
  <c r="U49" i="72"/>
  <c r="U48" i="72"/>
  <c r="U47" i="72"/>
  <c r="U46" i="72"/>
  <c r="U45" i="72"/>
  <c r="I65" i="71"/>
  <c r="H65" i="71"/>
  <c r="G65" i="71"/>
  <c r="F65" i="71"/>
  <c r="E65" i="71"/>
  <c r="D65" i="71"/>
  <c r="C65" i="71"/>
  <c r="I64" i="71"/>
  <c r="H64" i="71"/>
  <c r="G64" i="71"/>
  <c r="F64" i="71"/>
  <c r="E64" i="71"/>
  <c r="D64" i="71"/>
  <c r="C64" i="71"/>
  <c r="I63" i="71"/>
  <c r="H63" i="71"/>
  <c r="G63" i="71"/>
  <c r="F63" i="71"/>
  <c r="E63" i="71"/>
  <c r="D63" i="71"/>
  <c r="C63" i="71"/>
  <c r="I62" i="71"/>
  <c r="H62" i="71"/>
  <c r="G62" i="71"/>
  <c r="F62" i="71"/>
  <c r="E62" i="71"/>
  <c r="D62" i="71"/>
  <c r="C62" i="71"/>
  <c r="I61" i="71"/>
  <c r="H61" i="71"/>
  <c r="G61" i="71"/>
  <c r="F61" i="71"/>
  <c r="E61" i="71"/>
  <c r="D61" i="71"/>
  <c r="C61" i="71"/>
  <c r="I60" i="71"/>
  <c r="H60" i="71"/>
  <c r="G60" i="71"/>
  <c r="F60" i="71"/>
  <c r="E60" i="71"/>
  <c r="D60" i="71"/>
  <c r="C60" i="71"/>
  <c r="U58" i="71"/>
  <c r="U56" i="71"/>
  <c r="U55" i="71"/>
  <c r="U54" i="71"/>
  <c r="U53" i="71"/>
  <c r="U52" i="71"/>
  <c r="U51" i="71"/>
  <c r="U49" i="71"/>
  <c r="U48" i="71"/>
  <c r="U47" i="71"/>
  <c r="U46" i="71"/>
  <c r="U45" i="71"/>
  <c r="I65" i="70"/>
  <c r="H65" i="70"/>
  <c r="G65" i="70"/>
  <c r="F65" i="70"/>
  <c r="E65" i="70"/>
  <c r="D65" i="70"/>
  <c r="C65" i="70"/>
  <c r="I64" i="70"/>
  <c r="H64" i="70"/>
  <c r="G64" i="70"/>
  <c r="F64" i="70"/>
  <c r="E64" i="70"/>
  <c r="D64" i="70"/>
  <c r="C64" i="70"/>
  <c r="I63" i="70"/>
  <c r="H63" i="70"/>
  <c r="G63" i="70"/>
  <c r="F63" i="70"/>
  <c r="E63" i="70"/>
  <c r="D63" i="70"/>
  <c r="C63" i="70"/>
  <c r="I62" i="70"/>
  <c r="H62" i="70"/>
  <c r="G62" i="70"/>
  <c r="F62" i="70"/>
  <c r="E62" i="70"/>
  <c r="D62" i="70"/>
  <c r="C62" i="70"/>
  <c r="I61" i="70"/>
  <c r="H61" i="70"/>
  <c r="G61" i="70"/>
  <c r="F61" i="70"/>
  <c r="E61" i="70"/>
  <c r="D61" i="70"/>
  <c r="C61" i="70"/>
  <c r="I60" i="70"/>
  <c r="H60" i="70"/>
  <c r="G60" i="70"/>
  <c r="F60" i="70"/>
  <c r="E60" i="70"/>
  <c r="D60" i="70"/>
  <c r="C60" i="70"/>
  <c r="U58" i="70"/>
  <c r="U56" i="70"/>
  <c r="U55" i="70"/>
  <c r="U54" i="70"/>
  <c r="U53" i="70"/>
  <c r="U52" i="70"/>
  <c r="U51" i="70"/>
  <c r="U49" i="70"/>
  <c r="U48" i="70"/>
  <c r="U47" i="70"/>
  <c r="U46" i="70"/>
  <c r="U45" i="70"/>
  <c r="I65" i="69"/>
  <c r="H65" i="69"/>
  <c r="G65" i="69"/>
  <c r="F65" i="69"/>
  <c r="E65" i="69"/>
  <c r="D65" i="69"/>
  <c r="C65" i="69"/>
  <c r="I64" i="69"/>
  <c r="H64" i="69"/>
  <c r="G64" i="69"/>
  <c r="F64" i="69"/>
  <c r="E64" i="69"/>
  <c r="D64" i="69"/>
  <c r="C64" i="69"/>
  <c r="I63" i="69"/>
  <c r="H63" i="69"/>
  <c r="G63" i="69"/>
  <c r="F63" i="69"/>
  <c r="E63" i="69"/>
  <c r="D63" i="69"/>
  <c r="C63" i="69"/>
  <c r="I62" i="69"/>
  <c r="H62" i="69"/>
  <c r="G62" i="69"/>
  <c r="F62" i="69"/>
  <c r="E62" i="69"/>
  <c r="D62" i="69"/>
  <c r="C62" i="69"/>
  <c r="I61" i="69"/>
  <c r="H61" i="69"/>
  <c r="G61" i="69"/>
  <c r="F61" i="69"/>
  <c r="E61" i="69"/>
  <c r="D61" i="69"/>
  <c r="C61" i="69"/>
  <c r="I60" i="69"/>
  <c r="H60" i="69"/>
  <c r="G60" i="69"/>
  <c r="F60" i="69"/>
  <c r="E60" i="69"/>
  <c r="D60" i="69"/>
  <c r="C60" i="69"/>
  <c r="U58" i="69"/>
  <c r="U56" i="69"/>
  <c r="U55" i="69"/>
  <c r="U54" i="69"/>
  <c r="U53" i="69"/>
  <c r="U52" i="69"/>
  <c r="U51" i="69"/>
  <c r="U49" i="69"/>
  <c r="U48" i="69"/>
  <c r="U47" i="69"/>
  <c r="U46" i="69"/>
  <c r="U45" i="69"/>
  <c r="I65" i="68"/>
  <c r="H65" i="68"/>
  <c r="G65" i="68"/>
  <c r="F65" i="68"/>
  <c r="E65" i="68"/>
  <c r="D65" i="68"/>
  <c r="C65" i="68"/>
  <c r="I64" i="68"/>
  <c r="H64" i="68"/>
  <c r="G64" i="68"/>
  <c r="F64" i="68"/>
  <c r="E64" i="68"/>
  <c r="D64" i="68"/>
  <c r="C64" i="68"/>
  <c r="I63" i="68"/>
  <c r="H63" i="68"/>
  <c r="G63" i="68"/>
  <c r="F63" i="68"/>
  <c r="E63" i="68"/>
  <c r="D63" i="68"/>
  <c r="C63" i="68"/>
  <c r="I62" i="68"/>
  <c r="H62" i="68"/>
  <c r="G62" i="68"/>
  <c r="F62" i="68"/>
  <c r="E62" i="68"/>
  <c r="D62" i="68"/>
  <c r="C62" i="68"/>
  <c r="I61" i="68"/>
  <c r="H61" i="68"/>
  <c r="G61" i="68"/>
  <c r="F61" i="68"/>
  <c r="E61" i="68"/>
  <c r="D61" i="68"/>
  <c r="C61" i="68"/>
  <c r="I60" i="68"/>
  <c r="H60" i="68"/>
  <c r="G60" i="68"/>
  <c r="F60" i="68"/>
  <c r="E60" i="68"/>
  <c r="D60" i="68"/>
  <c r="C60" i="68"/>
  <c r="U58" i="68"/>
  <c r="U56" i="68"/>
  <c r="U55" i="68"/>
  <c r="U54" i="68"/>
  <c r="U53" i="68"/>
  <c r="U52" i="68"/>
  <c r="U51" i="68"/>
  <c r="U49" i="68"/>
  <c r="U48" i="68"/>
  <c r="U47" i="68"/>
  <c r="U46" i="68"/>
  <c r="U45" i="68"/>
  <c r="I65" i="67"/>
  <c r="H65" i="67"/>
  <c r="G65" i="67"/>
  <c r="F65" i="67"/>
  <c r="E65" i="67"/>
  <c r="D65" i="67"/>
  <c r="C65" i="67"/>
  <c r="I64" i="67"/>
  <c r="H64" i="67"/>
  <c r="G64" i="67"/>
  <c r="F64" i="67"/>
  <c r="E64" i="67"/>
  <c r="D64" i="67"/>
  <c r="C64" i="67"/>
  <c r="I63" i="67"/>
  <c r="H63" i="67"/>
  <c r="G63" i="67"/>
  <c r="F63" i="67"/>
  <c r="E63" i="67"/>
  <c r="D63" i="67"/>
  <c r="C63" i="67"/>
  <c r="I62" i="67"/>
  <c r="H62" i="67"/>
  <c r="G62" i="67"/>
  <c r="F62" i="67"/>
  <c r="E62" i="67"/>
  <c r="D62" i="67"/>
  <c r="C62" i="67"/>
  <c r="I61" i="67"/>
  <c r="H61" i="67"/>
  <c r="G61" i="67"/>
  <c r="F61" i="67"/>
  <c r="E61" i="67"/>
  <c r="D61" i="67"/>
  <c r="C61" i="67"/>
  <c r="I60" i="67"/>
  <c r="H60" i="67"/>
  <c r="G60" i="67"/>
  <c r="F60" i="67"/>
  <c r="E60" i="67"/>
  <c r="D60" i="67"/>
  <c r="C60" i="67"/>
  <c r="U58" i="67"/>
  <c r="U56" i="67"/>
  <c r="U55" i="67"/>
  <c r="U55" i="77"/>
  <c r="U54" i="67"/>
  <c r="U54" i="77"/>
  <c r="U53" i="67"/>
  <c r="U52" i="67"/>
  <c r="U51" i="67"/>
  <c r="U51" i="77"/>
  <c r="U49" i="67"/>
  <c r="U49" i="77"/>
  <c r="U48" i="67"/>
  <c r="U47" i="67"/>
  <c r="U46" i="67"/>
  <c r="U46" i="77"/>
  <c r="U45" i="67"/>
  <c r="U45" i="77"/>
  <c r="I65" i="66"/>
  <c r="H65" i="66"/>
  <c r="G65" i="66"/>
  <c r="F65" i="66"/>
  <c r="E65" i="66"/>
  <c r="D65" i="66"/>
  <c r="C65" i="66"/>
  <c r="I64" i="66"/>
  <c r="H64" i="66"/>
  <c r="G64" i="66"/>
  <c r="F64" i="66"/>
  <c r="E64" i="66"/>
  <c r="D64" i="66"/>
  <c r="C64" i="66"/>
  <c r="I63" i="66"/>
  <c r="H63" i="66"/>
  <c r="G63" i="66"/>
  <c r="F63" i="66"/>
  <c r="E63" i="66"/>
  <c r="D63" i="66"/>
  <c r="C63" i="66"/>
  <c r="I62" i="66"/>
  <c r="H62" i="66"/>
  <c r="G62" i="66"/>
  <c r="F62" i="66"/>
  <c r="E62" i="66"/>
  <c r="D62" i="66"/>
  <c r="C62" i="66"/>
  <c r="I61" i="66"/>
  <c r="H61" i="66"/>
  <c r="G61" i="66"/>
  <c r="F61" i="66"/>
  <c r="E61" i="66"/>
  <c r="D61" i="66"/>
  <c r="C61" i="66"/>
  <c r="I60" i="66"/>
  <c r="H60" i="66"/>
  <c r="G60" i="66"/>
  <c r="F60" i="66"/>
  <c r="E60" i="66"/>
  <c r="D60" i="66"/>
  <c r="C60" i="66"/>
  <c r="U58" i="66"/>
  <c r="U56" i="66"/>
  <c r="U55" i="66"/>
  <c r="U54" i="66"/>
  <c r="U53" i="66"/>
  <c r="U52" i="66"/>
  <c r="U51" i="66"/>
  <c r="U49" i="66"/>
  <c r="U48" i="66"/>
  <c r="U47" i="66"/>
  <c r="U46" i="66"/>
  <c r="U45" i="66"/>
  <c r="I65" i="65"/>
  <c r="H65" i="65"/>
  <c r="G65" i="65"/>
  <c r="F65" i="65"/>
  <c r="E65" i="65"/>
  <c r="D65" i="65"/>
  <c r="C65" i="65"/>
  <c r="I64" i="65"/>
  <c r="H64" i="65"/>
  <c r="G64" i="65"/>
  <c r="F64" i="65"/>
  <c r="E64" i="65"/>
  <c r="D64" i="65"/>
  <c r="C64" i="65"/>
  <c r="I63" i="65"/>
  <c r="H63" i="65"/>
  <c r="G63" i="65"/>
  <c r="F63" i="65"/>
  <c r="E63" i="65"/>
  <c r="D63" i="65"/>
  <c r="C63" i="65"/>
  <c r="I62" i="65"/>
  <c r="H62" i="65"/>
  <c r="G62" i="65"/>
  <c r="F62" i="65"/>
  <c r="E62" i="65"/>
  <c r="D62" i="65"/>
  <c r="C62" i="65"/>
  <c r="I61" i="65"/>
  <c r="H61" i="65"/>
  <c r="G61" i="65"/>
  <c r="F61" i="65"/>
  <c r="E61" i="65"/>
  <c r="D61" i="65"/>
  <c r="C61" i="65"/>
  <c r="I60" i="65"/>
  <c r="H60" i="65"/>
  <c r="G60" i="65"/>
  <c r="F60" i="65"/>
  <c r="E60" i="65"/>
  <c r="D60" i="65"/>
  <c r="C60" i="65"/>
  <c r="U58" i="65"/>
  <c r="U56" i="65"/>
  <c r="U55" i="65"/>
  <c r="U54" i="65"/>
  <c r="U53" i="65"/>
  <c r="U52" i="65"/>
  <c r="U51" i="65"/>
  <c r="U49" i="65"/>
  <c r="U48" i="65"/>
  <c r="U47" i="65"/>
  <c r="U46" i="65"/>
  <c r="U45" i="65"/>
  <c r="I65" i="64"/>
  <c r="H65" i="64"/>
  <c r="G65" i="64"/>
  <c r="F65" i="64"/>
  <c r="E65" i="64"/>
  <c r="D65" i="64"/>
  <c r="C65" i="64"/>
  <c r="I64" i="64"/>
  <c r="H64" i="64"/>
  <c r="G64" i="64"/>
  <c r="F64" i="64"/>
  <c r="E64" i="64"/>
  <c r="D64" i="64"/>
  <c r="C64" i="64"/>
  <c r="I63" i="64"/>
  <c r="H63" i="64"/>
  <c r="G63" i="64"/>
  <c r="F63" i="64"/>
  <c r="E63" i="64"/>
  <c r="D63" i="64"/>
  <c r="C63" i="64"/>
  <c r="I62" i="64"/>
  <c r="H62" i="64"/>
  <c r="G62" i="64"/>
  <c r="F62" i="64"/>
  <c r="E62" i="64"/>
  <c r="D62" i="64"/>
  <c r="C62" i="64"/>
  <c r="I61" i="64"/>
  <c r="H61" i="64"/>
  <c r="G61" i="64"/>
  <c r="F61" i="64"/>
  <c r="E61" i="64"/>
  <c r="D61" i="64"/>
  <c r="C61" i="64"/>
  <c r="I60" i="64"/>
  <c r="H60" i="64"/>
  <c r="G60" i="64"/>
  <c r="F60" i="64"/>
  <c r="E60" i="64"/>
  <c r="D60" i="64"/>
  <c r="C60" i="64"/>
  <c r="U58" i="64"/>
  <c r="U56" i="64"/>
  <c r="U55" i="64"/>
  <c r="U54" i="64"/>
  <c r="U53" i="64"/>
  <c r="U52" i="64"/>
  <c r="U51" i="64"/>
  <c r="U49" i="64"/>
  <c r="U48" i="64"/>
  <c r="U47" i="64"/>
  <c r="U46" i="64"/>
  <c r="U45" i="64"/>
  <c r="I65" i="63"/>
  <c r="H65" i="63"/>
  <c r="G65" i="63"/>
  <c r="F65" i="63"/>
  <c r="E65" i="63"/>
  <c r="D65" i="63"/>
  <c r="C65" i="63"/>
  <c r="I64" i="63"/>
  <c r="H64" i="63"/>
  <c r="G64" i="63"/>
  <c r="F64" i="63"/>
  <c r="E64" i="63"/>
  <c r="D64" i="63"/>
  <c r="C64" i="63"/>
  <c r="I63" i="63"/>
  <c r="H63" i="63"/>
  <c r="G63" i="63"/>
  <c r="F63" i="63"/>
  <c r="E63" i="63"/>
  <c r="D63" i="63"/>
  <c r="C63" i="63"/>
  <c r="I62" i="63"/>
  <c r="H62" i="63"/>
  <c r="G62" i="63"/>
  <c r="F62" i="63"/>
  <c r="E62" i="63"/>
  <c r="D62" i="63"/>
  <c r="C62" i="63"/>
  <c r="I61" i="63"/>
  <c r="H61" i="63"/>
  <c r="G61" i="63"/>
  <c r="F61" i="63"/>
  <c r="E61" i="63"/>
  <c r="D61" i="63"/>
  <c r="C61" i="63"/>
  <c r="I60" i="63"/>
  <c r="H60" i="63"/>
  <c r="G60" i="63"/>
  <c r="F60" i="63"/>
  <c r="E60" i="63"/>
  <c r="D60" i="63"/>
  <c r="C60" i="63"/>
  <c r="U58" i="63"/>
  <c r="U56" i="63"/>
  <c r="U55" i="63"/>
  <c r="U54" i="63"/>
  <c r="U53" i="63"/>
  <c r="U52" i="63"/>
  <c r="U51" i="63"/>
  <c r="U49" i="63"/>
  <c r="U48" i="63"/>
  <c r="U47" i="63"/>
  <c r="U46" i="63"/>
  <c r="U45" i="63"/>
  <c r="I65" i="62"/>
  <c r="H65" i="62"/>
  <c r="G65" i="62"/>
  <c r="F65" i="62"/>
  <c r="E65" i="62"/>
  <c r="D65" i="62"/>
  <c r="C65" i="62"/>
  <c r="I64" i="62"/>
  <c r="H64" i="62"/>
  <c r="G64" i="62"/>
  <c r="F64" i="62"/>
  <c r="E64" i="62"/>
  <c r="D64" i="62"/>
  <c r="C64" i="62"/>
  <c r="I63" i="62"/>
  <c r="H63" i="62"/>
  <c r="G63" i="62"/>
  <c r="F63" i="62"/>
  <c r="E63" i="62"/>
  <c r="D63" i="62"/>
  <c r="C63" i="62"/>
  <c r="I62" i="62"/>
  <c r="H62" i="62"/>
  <c r="G62" i="62"/>
  <c r="F62" i="62"/>
  <c r="E62" i="62"/>
  <c r="D62" i="62"/>
  <c r="C62" i="62"/>
  <c r="I61" i="62"/>
  <c r="H61" i="62"/>
  <c r="G61" i="62"/>
  <c r="F61" i="62"/>
  <c r="E61" i="62"/>
  <c r="D61" i="62"/>
  <c r="C61" i="62"/>
  <c r="I60" i="62"/>
  <c r="H60" i="62"/>
  <c r="G60" i="62"/>
  <c r="F60" i="62"/>
  <c r="E60" i="62"/>
  <c r="D60" i="62"/>
  <c r="C60" i="62"/>
  <c r="U58" i="62"/>
  <c r="U56" i="62"/>
  <c r="U55" i="62"/>
  <c r="U54" i="62"/>
  <c r="U53" i="62"/>
  <c r="U52" i="62"/>
  <c r="U51" i="62"/>
  <c r="U49" i="62"/>
  <c r="U48" i="62"/>
  <c r="U47" i="62"/>
  <c r="U46" i="62"/>
  <c r="U45" i="62"/>
  <c r="I65" i="61"/>
  <c r="H65" i="61"/>
  <c r="G65" i="61"/>
  <c r="F65" i="61"/>
  <c r="E65" i="61"/>
  <c r="D65" i="61"/>
  <c r="C65" i="61"/>
  <c r="I64" i="61"/>
  <c r="H64" i="61"/>
  <c r="G64" i="61"/>
  <c r="F64" i="61"/>
  <c r="E64" i="61"/>
  <c r="D64" i="61"/>
  <c r="C64" i="61"/>
  <c r="I63" i="61"/>
  <c r="H63" i="61"/>
  <c r="G63" i="61"/>
  <c r="F63" i="61"/>
  <c r="E63" i="61"/>
  <c r="D63" i="61"/>
  <c r="C63" i="61"/>
  <c r="I62" i="61"/>
  <c r="H62" i="61"/>
  <c r="G62" i="61"/>
  <c r="F62" i="61"/>
  <c r="E62" i="61"/>
  <c r="D62" i="61"/>
  <c r="C62" i="61"/>
  <c r="I61" i="61"/>
  <c r="H61" i="61"/>
  <c r="G61" i="61"/>
  <c r="F61" i="61"/>
  <c r="E61" i="61"/>
  <c r="D61" i="61"/>
  <c r="C61" i="61"/>
  <c r="I60" i="61"/>
  <c r="H60" i="61"/>
  <c r="G60" i="61"/>
  <c r="F60" i="61"/>
  <c r="E60" i="61"/>
  <c r="D60" i="61"/>
  <c r="C60" i="61"/>
  <c r="U58" i="61"/>
  <c r="U56" i="61"/>
  <c r="U55" i="61"/>
  <c r="U54" i="61"/>
  <c r="U53" i="61"/>
  <c r="U52" i="61"/>
  <c r="U51" i="61"/>
  <c r="U49" i="61"/>
  <c r="U48" i="61"/>
  <c r="U47" i="61"/>
  <c r="U46" i="61"/>
  <c r="U45" i="61"/>
  <c r="I65" i="60"/>
  <c r="H65" i="60"/>
  <c r="G65" i="60"/>
  <c r="F65" i="60"/>
  <c r="E65" i="60"/>
  <c r="D65" i="60"/>
  <c r="C65" i="60"/>
  <c r="I64" i="60"/>
  <c r="H64" i="60"/>
  <c r="G64" i="60"/>
  <c r="F64" i="60"/>
  <c r="E64" i="60"/>
  <c r="D64" i="60"/>
  <c r="C64" i="60"/>
  <c r="I63" i="60"/>
  <c r="H63" i="60"/>
  <c r="G63" i="60"/>
  <c r="F63" i="60"/>
  <c r="E63" i="60"/>
  <c r="D63" i="60"/>
  <c r="C63" i="60"/>
  <c r="I62" i="60"/>
  <c r="H62" i="60"/>
  <c r="G62" i="60"/>
  <c r="F62" i="60"/>
  <c r="E62" i="60"/>
  <c r="D62" i="60"/>
  <c r="C62" i="60"/>
  <c r="I61" i="60"/>
  <c r="H61" i="60"/>
  <c r="G61" i="60"/>
  <c r="F61" i="60"/>
  <c r="E61" i="60"/>
  <c r="D61" i="60"/>
  <c r="C61" i="60"/>
  <c r="I60" i="60"/>
  <c r="H60" i="60"/>
  <c r="G60" i="60"/>
  <c r="F60" i="60"/>
  <c r="E60" i="60"/>
  <c r="D60" i="60"/>
  <c r="C60" i="60"/>
  <c r="U58" i="60"/>
  <c r="U56" i="60"/>
  <c r="U55" i="60"/>
  <c r="U54" i="60"/>
  <c r="U53" i="60"/>
  <c r="U52" i="60"/>
  <c r="U51" i="60"/>
  <c r="U49" i="60"/>
  <c r="U48" i="60"/>
  <c r="U47" i="60"/>
  <c r="U46" i="60"/>
  <c r="U45" i="60"/>
  <c r="I65" i="59"/>
  <c r="H65" i="59"/>
  <c r="G65" i="59"/>
  <c r="F65" i="59"/>
  <c r="E65" i="59"/>
  <c r="D65" i="59"/>
  <c r="C65" i="59"/>
  <c r="I64" i="59"/>
  <c r="H64" i="59"/>
  <c r="G64" i="59"/>
  <c r="F64" i="59"/>
  <c r="E64" i="59"/>
  <c r="D64" i="59"/>
  <c r="C64" i="59"/>
  <c r="I63" i="59"/>
  <c r="H63" i="59"/>
  <c r="G63" i="59"/>
  <c r="F63" i="59"/>
  <c r="E63" i="59"/>
  <c r="D63" i="59"/>
  <c r="C63" i="59"/>
  <c r="I62" i="59"/>
  <c r="H62" i="59"/>
  <c r="G62" i="59"/>
  <c r="F62" i="59"/>
  <c r="E62" i="59"/>
  <c r="D62" i="59"/>
  <c r="C62" i="59"/>
  <c r="I61" i="59"/>
  <c r="H61" i="59"/>
  <c r="G61" i="59"/>
  <c r="F61" i="59"/>
  <c r="E61" i="59"/>
  <c r="D61" i="59"/>
  <c r="C61" i="59"/>
  <c r="I60" i="59"/>
  <c r="H60" i="59"/>
  <c r="G60" i="59"/>
  <c r="F60" i="59"/>
  <c r="E60" i="59"/>
  <c r="D60" i="59"/>
  <c r="C60" i="59"/>
  <c r="U58" i="59"/>
  <c r="U56" i="59"/>
  <c r="U55" i="59"/>
  <c r="U54" i="59"/>
  <c r="U53" i="59"/>
  <c r="U52" i="59"/>
  <c r="U51" i="59"/>
  <c r="U49" i="59"/>
  <c r="U48" i="59"/>
  <c r="U47" i="59"/>
  <c r="U46" i="59"/>
  <c r="U45" i="59"/>
  <c r="I65" i="58"/>
  <c r="H65" i="58"/>
  <c r="G65" i="58"/>
  <c r="F65" i="58"/>
  <c r="E65" i="58"/>
  <c r="D65" i="58"/>
  <c r="C65" i="58"/>
  <c r="I64" i="58"/>
  <c r="H64" i="58"/>
  <c r="G64" i="58"/>
  <c r="F64" i="58"/>
  <c r="E64" i="58"/>
  <c r="D64" i="58"/>
  <c r="C64" i="58"/>
  <c r="I63" i="58"/>
  <c r="H63" i="58"/>
  <c r="G63" i="58"/>
  <c r="F63" i="58"/>
  <c r="E63" i="58"/>
  <c r="D63" i="58"/>
  <c r="C63" i="58"/>
  <c r="I62" i="58"/>
  <c r="H62" i="58"/>
  <c r="G62" i="58"/>
  <c r="F62" i="58"/>
  <c r="E62" i="58"/>
  <c r="D62" i="58"/>
  <c r="C62" i="58"/>
  <c r="I61" i="58"/>
  <c r="H61" i="58"/>
  <c r="G61" i="58"/>
  <c r="F61" i="58"/>
  <c r="E61" i="58"/>
  <c r="D61" i="58"/>
  <c r="C61" i="58"/>
  <c r="I60" i="58"/>
  <c r="H60" i="58"/>
  <c r="G60" i="58"/>
  <c r="F60" i="58"/>
  <c r="E60" i="58"/>
  <c r="D60" i="58"/>
  <c r="C60" i="58"/>
  <c r="U58" i="58"/>
  <c r="U56" i="58"/>
  <c r="U55" i="58"/>
  <c r="U54" i="58"/>
  <c r="U53" i="58"/>
  <c r="U52" i="58"/>
  <c r="U51" i="58"/>
  <c r="U49" i="58"/>
  <c r="U48" i="58"/>
  <c r="U47" i="58"/>
  <c r="U46" i="58"/>
  <c r="U45" i="58"/>
  <c r="I65" i="57"/>
  <c r="H65" i="57"/>
  <c r="G65" i="57"/>
  <c r="F65" i="57"/>
  <c r="E65" i="57"/>
  <c r="D65" i="57"/>
  <c r="C65" i="57"/>
  <c r="I64" i="57"/>
  <c r="H64" i="57"/>
  <c r="G64" i="57"/>
  <c r="F64" i="57"/>
  <c r="E64" i="57"/>
  <c r="D64" i="57"/>
  <c r="C64" i="57"/>
  <c r="I63" i="57"/>
  <c r="H63" i="57"/>
  <c r="G63" i="57"/>
  <c r="F63" i="57"/>
  <c r="E63" i="57"/>
  <c r="D63" i="57"/>
  <c r="C63" i="57"/>
  <c r="I62" i="57"/>
  <c r="H62" i="57"/>
  <c r="G62" i="57"/>
  <c r="F62" i="57"/>
  <c r="E62" i="57"/>
  <c r="D62" i="57"/>
  <c r="C62" i="57"/>
  <c r="I61" i="57"/>
  <c r="H61" i="57"/>
  <c r="G61" i="57"/>
  <c r="F61" i="57"/>
  <c r="E61" i="57"/>
  <c r="D61" i="57"/>
  <c r="C61" i="57"/>
  <c r="I60" i="57"/>
  <c r="H60" i="57"/>
  <c r="G60" i="57"/>
  <c r="F60" i="57"/>
  <c r="E60" i="57"/>
  <c r="D60" i="57"/>
  <c r="C60" i="57"/>
  <c r="U58" i="57"/>
  <c r="U56" i="57"/>
  <c r="U55" i="57"/>
  <c r="U54" i="57"/>
  <c r="U53" i="57"/>
  <c r="U52" i="57"/>
  <c r="U51" i="57"/>
  <c r="U49" i="57"/>
  <c r="U48" i="57"/>
  <c r="U47" i="57"/>
  <c r="U46" i="57"/>
  <c r="U45" i="57"/>
  <c r="I65" i="56"/>
  <c r="H65" i="56"/>
  <c r="G65" i="56"/>
  <c r="F65" i="56"/>
  <c r="E65" i="56"/>
  <c r="D65" i="56"/>
  <c r="C65" i="56"/>
  <c r="I64" i="56"/>
  <c r="H64" i="56"/>
  <c r="G64" i="56"/>
  <c r="F64" i="56"/>
  <c r="E64" i="56"/>
  <c r="D64" i="56"/>
  <c r="C64" i="56"/>
  <c r="I63" i="56"/>
  <c r="H63" i="56"/>
  <c r="G63" i="56"/>
  <c r="F63" i="56"/>
  <c r="E63" i="56"/>
  <c r="D63" i="56"/>
  <c r="C63" i="56"/>
  <c r="I62" i="56"/>
  <c r="H62" i="56"/>
  <c r="G62" i="56"/>
  <c r="F62" i="56"/>
  <c r="E62" i="56"/>
  <c r="D62" i="56"/>
  <c r="C62" i="56"/>
  <c r="I61" i="56"/>
  <c r="H61" i="56"/>
  <c r="G61" i="56"/>
  <c r="F61" i="56"/>
  <c r="E61" i="56"/>
  <c r="D61" i="56"/>
  <c r="C61" i="56"/>
  <c r="I60" i="56"/>
  <c r="H60" i="56"/>
  <c r="G60" i="56"/>
  <c r="F60" i="56"/>
  <c r="E60" i="56"/>
  <c r="D60" i="56"/>
  <c r="C60" i="56"/>
  <c r="U58" i="56"/>
  <c r="U56" i="56"/>
  <c r="U55" i="56"/>
  <c r="U54" i="56"/>
  <c r="U53" i="56"/>
  <c r="U52" i="56"/>
  <c r="U51" i="56"/>
  <c r="U49" i="56"/>
  <c r="U48" i="56"/>
  <c r="U47" i="56"/>
  <c r="U46" i="56"/>
  <c r="U45" i="56"/>
  <c r="I65" i="55"/>
  <c r="H65" i="55"/>
  <c r="G65" i="55"/>
  <c r="F65" i="55"/>
  <c r="E65" i="55"/>
  <c r="D65" i="55"/>
  <c r="C65" i="55"/>
  <c r="I64" i="55"/>
  <c r="H64" i="55"/>
  <c r="G64" i="55"/>
  <c r="F64" i="55"/>
  <c r="E64" i="55"/>
  <c r="D64" i="55"/>
  <c r="C64" i="55"/>
  <c r="I63" i="55"/>
  <c r="H63" i="55"/>
  <c r="G63" i="55"/>
  <c r="F63" i="55"/>
  <c r="E63" i="55"/>
  <c r="D63" i="55"/>
  <c r="C63" i="55"/>
  <c r="I62" i="55"/>
  <c r="H62" i="55"/>
  <c r="G62" i="55"/>
  <c r="F62" i="55"/>
  <c r="E62" i="55"/>
  <c r="D62" i="55"/>
  <c r="C62" i="55"/>
  <c r="I61" i="55"/>
  <c r="H61" i="55"/>
  <c r="G61" i="55"/>
  <c r="F61" i="55"/>
  <c r="E61" i="55"/>
  <c r="D61" i="55"/>
  <c r="C61" i="55"/>
  <c r="I60" i="55"/>
  <c r="H60" i="55"/>
  <c r="G60" i="55"/>
  <c r="F60" i="55"/>
  <c r="E60" i="55"/>
  <c r="D60" i="55"/>
  <c r="C60" i="55"/>
  <c r="U58" i="55"/>
  <c r="U56" i="55"/>
  <c r="U55" i="55"/>
  <c r="U54" i="55"/>
  <c r="U53" i="55"/>
  <c r="U52" i="55"/>
  <c r="U51" i="55"/>
  <c r="U49" i="55"/>
  <c r="U48" i="55"/>
  <c r="U47" i="55"/>
  <c r="U46" i="55"/>
  <c r="U45" i="55"/>
  <c r="I65" i="54"/>
  <c r="H65" i="54"/>
  <c r="G65" i="54"/>
  <c r="F65" i="54"/>
  <c r="E65" i="54"/>
  <c r="D65" i="54"/>
  <c r="C65" i="54"/>
  <c r="I64" i="54"/>
  <c r="H64" i="54"/>
  <c r="G64" i="54"/>
  <c r="F64" i="54"/>
  <c r="E64" i="54"/>
  <c r="D64" i="54"/>
  <c r="C64" i="54"/>
  <c r="I63" i="54"/>
  <c r="H63" i="54"/>
  <c r="G63" i="54"/>
  <c r="F63" i="54"/>
  <c r="E63" i="54"/>
  <c r="D63" i="54"/>
  <c r="C63" i="54"/>
  <c r="I62" i="54"/>
  <c r="H62" i="54"/>
  <c r="G62" i="54"/>
  <c r="F62" i="54"/>
  <c r="E62" i="54"/>
  <c r="D62" i="54"/>
  <c r="C62" i="54"/>
  <c r="I61" i="54"/>
  <c r="H61" i="54"/>
  <c r="G61" i="54"/>
  <c r="F61" i="54"/>
  <c r="E61" i="54"/>
  <c r="D61" i="54"/>
  <c r="C61" i="54"/>
  <c r="I60" i="54"/>
  <c r="H60" i="54"/>
  <c r="G60" i="54"/>
  <c r="F60" i="54"/>
  <c r="E60" i="54"/>
  <c r="D60" i="54"/>
  <c r="C60" i="54"/>
  <c r="U58" i="54"/>
  <c r="U56" i="54"/>
  <c r="U55" i="54"/>
  <c r="U54" i="54"/>
  <c r="U53" i="54"/>
  <c r="U52" i="54"/>
  <c r="U51" i="54"/>
  <c r="U49" i="54"/>
  <c r="U48" i="54"/>
  <c r="U47" i="54"/>
  <c r="U46" i="54"/>
  <c r="U45" i="54"/>
  <c r="I65" i="53"/>
  <c r="H65" i="53"/>
  <c r="G65" i="53"/>
  <c r="F65" i="53"/>
  <c r="E65" i="53"/>
  <c r="D65" i="53"/>
  <c r="C65" i="53"/>
  <c r="I64" i="53"/>
  <c r="H64" i="53"/>
  <c r="G64" i="53"/>
  <c r="F64" i="53"/>
  <c r="E64" i="53"/>
  <c r="D64" i="53"/>
  <c r="C64" i="53"/>
  <c r="I63" i="53"/>
  <c r="H63" i="53"/>
  <c r="G63" i="53"/>
  <c r="F63" i="53"/>
  <c r="E63" i="53"/>
  <c r="D63" i="53"/>
  <c r="C63" i="53"/>
  <c r="I62" i="53"/>
  <c r="H62" i="53"/>
  <c r="G62" i="53"/>
  <c r="F62" i="53"/>
  <c r="E62" i="53"/>
  <c r="D62" i="53"/>
  <c r="C62" i="53"/>
  <c r="I61" i="53"/>
  <c r="H61" i="53"/>
  <c r="G61" i="53"/>
  <c r="F61" i="53"/>
  <c r="E61" i="53"/>
  <c r="D61" i="53"/>
  <c r="C61" i="53"/>
  <c r="I60" i="53"/>
  <c r="H60" i="53"/>
  <c r="G60" i="53"/>
  <c r="F60" i="53"/>
  <c r="E60" i="53"/>
  <c r="D60" i="53"/>
  <c r="C60" i="53"/>
  <c r="U58" i="53"/>
  <c r="U56" i="53"/>
  <c r="U55" i="53"/>
  <c r="U54" i="53"/>
  <c r="U53" i="53"/>
  <c r="U52" i="53"/>
  <c r="U51" i="53"/>
  <c r="U49" i="53"/>
  <c r="U48" i="53"/>
  <c r="U47" i="53"/>
  <c r="U46" i="53"/>
  <c r="U45" i="53"/>
  <c r="U32" i="77"/>
  <c r="U25" i="77"/>
  <c r="U18" i="77"/>
  <c r="I65" i="52"/>
  <c r="H65" i="52"/>
  <c r="G65" i="52"/>
  <c r="F65" i="52"/>
  <c r="E65" i="52"/>
  <c r="D65" i="52"/>
  <c r="C65" i="52"/>
  <c r="I64" i="52"/>
  <c r="H64" i="52"/>
  <c r="G64" i="52"/>
  <c r="F64" i="52"/>
  <c r="E64" i="52"/>
  <c r="D64" i="52"/>
  <c r="C64" i="52"/>
  <c r="I63" i="52"/>
  <c r="H63" i="52"/>
  <c r="G63" i="52"/>
  <c r="F63" i="52"/>
  <c r="E63" i="52"/>
  <c r="D63" i="52"/>
  <c r="C63" i="52"/>
  <c r="I62" i="52"/>
  <c r="H62" i="52"/>
  <c r="G62" i="52"/>
  <c r="F62" i="52"/>
  <c r="E62" i="52"/>
  <c r="D62" i="52"/>
  <c r="C62" i="52"/>
  <c r="I61" i="52"/>
  <c r="H61" i="52"/>
  <c r="G61" i="52"/>
  <c r="F61" i="52"/>
  <c r="E61" i="52"/>
  <c r="D61" i="52"/>
  <c r="C61" i="52"/>
  <c r="I60" i="52"/>
  <c r="H60" i="52"/>
  <c r="G60" i="52"/>
  <c r="F60" i="52"/>
  <c r="E60" i="52"/>
  <c r="D60" i="52"/>
  <c r="C60" i="52"/>
  <c r="U58" i="52"/>
  <c r="U56" i="52"/>
  <c r="U55" i="52"/>
  <c r="U54" i="52"/>
  <c r="U53" i="52"/>
  <c r="U52" i="52"/>
  <c r="U51" i="52"/>
  <c r="U49" i="52"/>
  <c r="U48" i="52"/>
  <c r="U47" i="52"/>
  <c r="U46" i="52"/>
  <c r="U45" i="52"/>
  <c r="I65" i="51"/>
  <c r="H65" i="51"/>
  <c r="G65" i="51"/>
  <c r="F65" i="51"/>
  <c r="E65" i="51"/>
  <c r="D65" i="51"/>
  <c r="C65" i="51"/>
  <c r="I64" i="51"/>
  <c r="H64" i="51"/>
  <c r="G64" i="51"/>
  <c r="F64" i="51"/>
  <c r="E64" i="51"/>
  <c r="D64" i="51"/>
  <c r="C64" i="51"/>
  <c r="I63" i="51"/>
  <c r="H63" i="51"/>
  <c r="G63" i="51"/>
  <c r="F63" i="51"/>
  <c r="E63" i="51"/>
  <c r="D63" i="51"/>
  <c r="C63" i="51"/>
  <c r="I62" i="51"/>
  <c r="H62" i="51"/>
  <c r="G62" i="51"/>
  <c r="F62" i="51"/>
  <c r="E62" i="51"/>
  <c r="D62" i="51"/>
  <c r="C62" i="51"/>
  <c r="I61" i="51"/>
  <c r="H61" i="51"/>
  <c r="G61" i="51"/>
  <c r="F61" i="51"/>
  <c r="E61" i="51"/>
  <c r="D61" i="51"/>
  <c r="C61" i="51"/>
  <c r="I60" i="51"/>
  <c r="H60" i="51"/>
  <c r="G60" i="51"/>
  <c r="F60" i="51"/>
  <c r="E60" i="51"/>
  <c r="D60" i="51"/>
  <c r="C60" i="51"/>
  <c r="U58" i="51"/>
  <c r="U56" i="51"/>
  <c r="U55" i="51"/>
  <c r="U54" i="51"/>
  <c r="U53" i="51"/>
  <c r="U52" i="51"/>
  <c r="U51" i="51"/>
  <c r="U49" i="51"/>
  <c r="U48" i="51"/>
  <c r="U47" i="51"/>
  <c r="U46" i="51"/>
  <c r="U45" i="51"/>
  <c r="I65" i="50"/>
  <c r="H65" i="50"/>
  <c r="G65" i="50"/>
  <c r="F65" i="50"/>
  <c r="E65" i="50"/>
  <c r="D65" i="50"/>
  <c r="C65" i="50"/>
  <c r="I64" i="50"/>
  <c r="H64" i="50"/>
  <c r="G64" i="50"/>
  <c r="F64" i="50"/>
  <c r="E64" i="50"/>
  <c r="D64" i="50"/>
  <c r="C64" i="50"/>
  <c r="I63" i="50"/>
  <c r="H63" i="50"/>
  <c r="G63" i="50"/>
  <c r="F63" i="50"/>
  <c r="E63" i="50"/>
  <c r="D63" i="50"/>
  <c r="C63" i="50"/>
  <c r="I62" i="50"/>
  <c r="H62" i="50"/>
  <c r="G62" i="50"/>
  <c r="F62" i="50"/>
  <c r="E62" i="50"/>
  <c r="D62" i="50"/>
  <c r="C62" i="50"/>
  <c r="I61" i="50"/>
  <c r="H61" i="50"/>
  <c r="G61" i="50"/>
  <c r="F61" i="50"/>
  <c r="E61" i="50"/>
  <c r="D61" i="50"/>
  <c r="C61" i="50"/>
  <c r="I60" i="50"/>
  <c r="H60" i="50"/>
  <c r="G60" i="50"/>
  <c r="F60" i="50"/>
  <c r="E60" i="50"/>
  <c r="D60" i="50"/>
  <c r="C60" i="50"/>
  <c r="U58" i="50"/>
  <c r="U56" i="50"/>
  <c r="U55" i="50"/>
  <c r="U54" i="50"/>
  <c r="U53" i="50"/>
  <c r="U52" i="50"/>
  <c r="U51" i="50"/>
  <c r="U49" i="50"/>
  <c r="U48" i="50"/>
  <c r="U47" i="50"/>
  <c r="U46" i="50"/>
  <c r="U45" i="50"/>
  <c r="I65" i="49"/>
  <c r="H65" i="49"/>
  <c r="G65" i="49"/>
  <c r="F65" i="49"/>
  <c r="E65" i="49"/>
  <c r="D65" i="49"/>
  <c r="C65" i="49"/>
  <c r="I64" i="49"/>
  <c r="H64" i="49"/>
  <c r="G64" i="49"/>
  <c r="F64" i="49"/>
  <c r="E64" i="49"/>
  <c r="D64" i="49"/>
  <c r="C64" i="49"/>
  <c r="I63" i="49"/>
  <c r="H63" i="49"/>
  <c r="G63" i="49"/>
  <c r="F63" i="49"/>
  <c r="E63" i="49"/>
  <c r="D63" i="49"/>
  <c r="C63" i="49"/>
  <c r="I62" i="49"/>
  <c r="H62" i="49"/>
  <c r="G62" i="49"/>
  <c r="F62" i="49"/>
  <c r="E62" i="49"/>
  <c r="D62" i="49"/>
  <c r="C62" i="49"/>
  <c r="I61" i="49"/>
  <c r="H61" i="49"/>
  <c r="G61" i="49"/>
  <c r="F61" i="49"/>
  <c r="E61" i="49"/>
  <c r="D61" i="49"/>
  <c r="C61" i="49"/>
  <c r="I60" i="49"/>
  <c r="H60" i="49"/>
  <c r="G60" i="49"/>
  <c r="F60" i="49"/>
  <c r="E60" i="49"/>
  <c r="D60" i="49"/>
  <c r="C60" i="49"/>
  <c r="U58" i="49"/>
  <c r="U56" i="49"/>
  <c r="U55" i="49"/>
  <c r="U54" i="49"/>
  <c r="U53" i="49"/>
  <c r="U52" i="49"/>
  <c r="U51" i="49"/>
  <c r="U49" i="49"/>
  <c r="U48" i="49"/>
  <c r="U47" i="49"/>
  <c r="U46" i="49"/>
  <c r="U45" i="49"/>
  <c r="I65" i="48"/>
  <c r="H65" i="48"/>
  <c r="G65" i="48"/>
  <c r="F65" i="48"/>
  <c r="E65" i="48"/>
  <c r="D65" i="48"/>
  <c r="C65" i="48"/>
  <c r="I64" i="48"/>
  <c r="H64" i="48"/>
  <c r="G64" i="48"/>
  <c r="F64" i="48"/>
  <c r="E64" i="48"/>
  <c r="D64" i="48"/>
  <c r="C64" i="48"/>
  <c r="I63" i="48"/>
  <c r="H63" i="48"/>
  <c r="G63" i="48"/>
  <c r="F63" i="48"/>
  <c r="E63" i="48"/>
  <c r="D63" i="48"/>
  <c r="C63" i="48"/>
  <c r="I62" i="48"/>
  <c r="H62" i="48"/>
  <c r="G62" i="48"/>
  <c r="F62" i="48"/>
  <c r="E62" i="48"/>
  <c r="D62" i="48"/>
  <c r="C62" i="48"/>
  <c r="I61" i="48"/>
  <c r="H61" i="48"/>
  <c r="G61" i="48"/>
  <c r="F61" i="48"/>
  <c r="E61" i="48"/>
  <c r="D61" i="48"/>
  <c r="C61" i="48"/>
  <c r="I60" i="48"/>
  <c r="H60" i="48"/>
  <c r="G60" i="48"/>
  <c r="F60" i="48"/>
  <c r="E60" i="48"/>
  <c r="D60" i="48"/>
  <c r="C60" i="48"/>
  <c r="U58" i="48"/>
  <c r="U56" i="48"/>
  <c r="U55" i="48"/>
  <c r="U54" i="48"/>
  <c r="U53" i="48"/>
  <c r="U52" i="48"/>
  <c r="U51" i="48"/>
  <c r="U49" i="48"/>
  <c r="U48" i="48"/>
  <c r="U47" i="48"/>
  <c r="U46" i="48"/>
  <c r="U45" i="48"/>
  <c r="I65" i="47"/>
  <c r="H65" i="47"/>
  <c r="G65" i="47"/>
  <c r="F65" i="47"/>
  <c r="E65" i="47"/>
  <c r="D65" i="47"/>
  <c r="C65" i="47"/>
  <c r="I64" i="47"/>
  <c r="H64" i="47"/>
  <c r="G64" i="47"/>
  <c r="F64" i="47"/>
  <c r="E64" i="47"/>
  <c r="D64" i="47"/>
  <c r="C64" i="47"/>
  <c r="I63" i="47"/>
  <c r="H63" i="47"/>
  <c r="G63" i="47"/>
  <c r="F63" i="47"/>
  <c r="E63" i="47"/>
  <c r="D63" i="47"/>
  <c r="C63" i="47"/>
  <c r="I62" i="47"/>
  <c r="H62" i="47"/>
  <c r="G62" i="47"/>
  <c r="F62" i="47"/>
  <c r="E62" i="47"/>
  <c r="D62" i="47"/>
  <c r="C62" i="47"/>
  <c r="I61" i="47"/>
  <c r="H61" i="47"/>
  <c r="G61" i="47"/>
  <c r="F61" i="47"/>
  <c r="E61" i="47"/>
  <c r="D61" i="47"/>
  <c r="C61" i="47"/>
  <c r="I60" i="47"/>
  <c r="H60" i="47"/>
  <c r="G60" i="47"/>
  <c r="F60" i="47"/>
  <c r="E60" i="47"/>
  <c r="D60" i="47"/>
  <c r="C60" i="47"/>
  <c r="U58" i="47"/>
  <c r="I21" i="77"/>
  <c r="H21" i="77"/>
  <c r="G21" i="77"/>
  <c r="F21" i="77"/>
  <c r="E21" i="77"/>
  <c r="D21" i="77"/>
  <c r="C21" i="77"/>
  <c r="I14" i="77"/>
  <c r="H14" i="77"/>
  <c r="G14" i="77"/>
  <c r="F14" i="77"/>
  <c r="E14" i="77"/>
  <c r="D14" i="77"/>
  <c r="C14" i="77"/>
  <c r="C13" i="77"/>
  <c r="U69" i="1"/>
  <c r="U69" i="46"/>
  <c r="U69" i="47"/>
  <c r="U69" i="48"/>
  <c r="U69" i="49"/>
  <c r="U69" i="50"/>
  <c r="U69" i="51"/>
  <c r="U69" i="53"/>
  <c r="U69" i="54"/>
  <c r="U69" i="55"/>
  <c r="U69" i="56"/>
  <c r="U69" i="57"/>
  <c r="U69" i="58"/>
  <c r="U69" i="59"/>
  <c r="U69" i="60"/>
  <c r="U69" i="61"/>
  <c r="U69" i="62"/>
  <c r="U69" i="63"/>
  <c r="U69" i="64"/>
  <c r="U69" i="65"/>
  <c r="U69" i="66"/>
  <c r="U69" i="67"/>
  <c r="U69" i="68"/>
  <c r="U69" i="69"/>
  <c r="U69" i="70"/>
  <c r="U69" i="71"/>
  <c r="I58" i="77"/>
  <c r="H58" i="77"/>
  <c r="G58" i="77"/>
  <c r="F58" i="77"/>
  <c r="E58" i="77"/>
  <c r="D58" i="77"/>
  <c r="C58" i="77"/>
  <c r="H56" i="77"/>
  <c r="G56" i="77"/>
  <c r="F56" i="77"/>
  <c r="E56" i="77"/>
  <c r="D56" i="77"/>
  <c r="C56" i="77"/>
  <c r="H55" i="77"/>
  <c r="G55" i="77"/>
  <c r="F55" i="77"/>
  <c r="E55" i="77"/>
  <c r="D55" i="77"/>
  <c r="C55" i="77"/>
  <c r="H54" i="77"/>
  <c r="G54" i="77"/>
  <c r="F54" i="77"/>
  <c r="E54" i="77"/>
  <c r="D54" i="77"/>
  <c r="C54" i="77"/>
  <c r="H53" i="77"/>
  <c r="G53" i="77"/>
  <c r="F53" i="77"/>
  <c r="E53" i="77"/>
  <c r="D53" i="77"/>
  <c r="C53" i="77"/>
  <c r="H52" i="77"/>
  <c r="G52" i="77"/>
  <c r="F52" i="77"/>
  <c r="E52" i="77"/>
  <c r="D52" i="77"/>
  <c r="C52" i="77"/>
  <c r="H51" i="77"/>
  <c r="G51" i="77"/>
  <c r="F51" i="77"/>
  <c r="E51" i="77"/>
  <c r="D51" i="77"/>
  <c r="C51" i="77"/>
  <c r="B66" i="77"/>
  <c r="B65" i="77"/>
  <c r="B64" i="77"/>
  <c r="B63" i="77"/>
  <c r="B62" i="77"/>
  <c r="B61" i="77"/>
  <c r="B60" i="77"/>
  <c r="B58" i="77"/>
  <c r="B57" i="77"/>
  <c r="B56" i="77"/>
  <c r="B55" i="77"/>
  <c r="B54" i="77"/>
  <c r="B53" i="77"/>
  <c r="B52" i="77"/>
  <c r="B51" i="77"/>
  <c r="A51" i="77"/>
  <c r="U69" i="76"/>
  <c r="B66" i="76"/>
  <c r="B65" i="76"/>
  <c r="B64" i="76"/>
  <c r="B63" i="76"/>
  <c r="B62" i="76"/>
  <c r="B61" i="76"/>
  <c r="B60" i="76"/>
  <c r="B58" i="76"/>
  <c r="B57" i="76"/>
  <c r="B56" i="76"/>
  <c r="B55" i="76"/>
  <c r="B54" i="76"/>
  <c r="B53" i="76"/>
  <c r="B52" i="76"/>
  <c r="B51" i="76"/>
  <c r="A51" i="76"/>
  <c r="U69" i="75"/>
  <c r="B66" i="75"/>
  <c r="B65" i="75"/>
  <c r="B64" i="75"/>
  <c r="B63" i="75"/>
  <c r="B62" i="75"/>
  <c r="B61" i="75"/>
  <c r="B60" i="75"/>
  <c r="B58" i="75"/>
  <c r="B57" i="75"/>
  <c r="B56" i="75"/>
  <c r="B55" i="75"/>
  <c r="B54" i="75"/>
  <c r="B53" i="75"/>
  <c r="B52" i="75"/>
  <c r="B51" i="75"/>
  <c r="A51" i="75"/>
  <c r="U69" i="74"/>
  <c r="B66" i="74"/>
  <c r="B65" i="74"/>
  <c r="B64" i="74"/>
  <c r="B63" i="74"/>
  <c r="B62" i="74"/>
  <c r="B61" i="74"/>
  <c r="B60" i="74"/>
  <c r="B58" i="74"/>
  <c r="B57" i="74"/>
  <c r="B56" i="74"/>
  <c r="B55" i="74"/>
  <c r="B54" i="74"/>
  <c r="B53" i="74"/>
  <c r="B52" i="74"/>
  <c r="B51" i="74"/>
  <c r="A51" i="74"/>
  <c r="U69" i="73"/>
  <c r="B66" i="73"/>
  <c r="B65" i="73"/>
  <c r="B64" i="73"/>
  <c r="B63" i="73"/>
  <c r="B62" i="73"/>
  <c r="B61" i="73"/>
  <c r="B60" i="73"/>
  <c r="B58" i="73"/>
  <c r="B57" i="73"/>
  <c r="B56" i="73"/>
  <c r="B55" i="73"/>
  <c r="B54" i="73"/>
  <c r="B53" i="73"/>
  <c r="B52" i="73"/>
  <c r="B51" i="73"/>
  <c r="A51" i="73"/>
  <c r="U69" i="72"/>
  <c r="B66" i="72"/>
  <c r="B65" i="72"/>
  <c r="B64" i="72"/>
  <c r="B63" i="72"/>
  <c r="B62" i="72"/>
  <c r="B61" i="72"/>
  <c r="B60" i="72"/>
  <c r="B58" i="72"/>
  <c r="B57" i="72"/>
  <c r="B56" i="72"/>
  <c r="B55" i="72"/>
  <c r="B54" i="72"/>
  <c r="B53" i="72"/>
  <c r="B52" i="72"/>
  <c r="B51" i="72"/>
  <c r="A51" i="72"/>
  <c r="B66" i="71"/>
  <c r="B65" i="71"/>
  <c r="B64" i="71"/>
  <c r="B63" i="71"/>
  <c r="B62" i="71"/>
  <c r="B61" i="71"/>
  <c r="B60" i="71"/>
  <c r="B58" i="71"/>
  <c r="B57" i="71"/>
  <c r="B56" i="71"/>
  <c r="B55" i="71"/>
  <c r="B54" i="71"/>
  <c r="B53" i="71"/>
  <c r="B52" i="71"/>
  <c r="B51" i="71"/>
  <c r="A51" i="71"/>
  <c r="B66" i="70"/>
  <c r="B65" i="70"/>
  <c r="B64" i="70"/>
  <c r="B63" i="70"/>
  <c r="B62" i="70"/>
  <c r="B61" i="70"/>
  <c r="B60" i="70"/>
  <c r="B58" i="70"/>
  <c r="B57" i="70"/>
  <c r="B56" i="70"/>
  <c r="B55" i="70"/>
  <c r="B54" i="70"/>
  <c r="B53" i="70"/>
  <c r="B52" i="70"/>
  <c r="B51" i="70"/>
  <c r="A51" i="70"/>
  <c r="B66" i="69"/>
  <c r="B65" i="69"/>
  <c r="B64" i="69"/>
  <c r="B63" i="69"/>
  <c r="B62" i="69"/>
  <c r="B61" i="69"/>
  <c r="B60" i="69"/>
  <c r="B58" i="69"/>
  <c r="B57" i="69"/>
  <c r="B56" i="69"/>
  <c r="B55" i="69"/>
  <c r="B54" i="69"/>
  <c r="B53" i="69"/>
  <c r="B52" i="69"/>
  <c r="B51" i="69"/>
  <c r="A51" i="69"/>
  <c r="B66" i="68"/>
  <c r="B65" i="68"/>
  <c r="B64" i="68"/>
  <c r="B63" i="68"/>
  <c r="B62" i="68"/>
  <c r="B61" i="68"/>
  <c r="B60" i="68"/>
  <c r="B58" i="68"/>
  <c r="B57" i="68"/>
  <c r="B56" i="68"/>
  <c r="B55" i="68"/>
  <c r="B54" i="68"/>
  <c r="B53" i="68"/>
  <c r="B52" i="68"/>
  <c r="B51" i="68"/>
  <c r="A51" i="68"/>
  <c r="B66" i="67"/>
  <c r="B65" i="67"/>
  <c r="B64" i="67"/>
  <c r="B63" i="67"/>
  <c r="B62" i="67"/>
  <c r="B61" i="67"/>
  <c r="B60" i="67"/>
  <c r="B58" i="67"/>
  <c r="B57" i="67"/>
  <c r="B56" i="67"/>
  <c r="B55" i="67"/>
  <c r="B54" i="67"/>
  <c r="B53" i="67"/>
  <c r="B52" i="67"/>
  <c r="B51" i="67"/>
  <c r="A51" i="67"/>
  <c r="B66" i="66"/>
  <c r="B65" i="66"/>
  <c r="B64" i="66"/>
  <c r="B63" i="66"/>
  <c r="B62" i="66"/>
  <c r="B61" i="66"/>
  <c r="B60" i="66"/>
  <c r="B58" i="66"/>
  <c r="B57" i="66"/>
  <c r="B56" i="66"/>
  <c r="B55" i="66"/>
  <c r="B54" i="66"/>
  <c r="B53" i="66"/>
  <c r="B52" i="66"/>
  <c r="B51" i="66"/>
  <c r="A51" i="66"/>
  <c r="B66" i="65"/>
  <c r="B65" i="65"/>
  <c r="B64" i="65"/>
  <c r="B63" i="65"/>
  <c r="B62" i="65"/>
  <c r="B61" i="65"/>
  <c r="B60" i="65"/>
  <c r="B58" i="65"/>
  <c r="B57" i="65"/>
  <c r="B56" i="65"/>
  <c r="B55" i="65"/>
  <c r="B54" i="65"/>
  <c r="B53" i="65"/>
  <c r="B52" i="65"/>
  <c r="B51" i="65"/>
  <c r="A51" i="65"/>
  <c r="B66" i="64"/>
  <c r="B65" i="64"/>
  <c r="B64" i="64"/>
  <c r="B63" i="64"/>
  <c r="B62" i="64"/>
  <c r="B61" i="64"/>
  <c r="B60" i="64"/>
  <c r="B58" i="64"/>
  <c r="B57" i="64"/>
  <c r="B56" i="64"/>
  <c r="B55" i="64"/>
  <c r="B54" i="64"/>
  <c r="B53" i="64"/>
  <c r="B52" i="64"/>
  <c r="B51" i="64"/>
  <c r="A51" i="64"/>
  <c r="B66" i="63"/>
  <c r="B65" i="63"/>
  <c r="B64" i="63"/>
  <c r="B63" i="63"/>
  <c r="B62" i="63"/>
  <c r="B61" i="63"/>
  <c r="B60" i="63"/>
  <c r="B58" i="63"/>
  <c r="B57" i="63"/>
  <c r="B56" i="63"/>
  <c r="B55" i="63"/>
  <c r="B54" i="63"/>
  <c r="B53" i="63"/>
  <c r="B52" i="63"/>
  <c r="B51" i="63"/>
  <c r="A51" i="63"/>
  <c r="B66" i="62"/>
  <c r="B65" i="62"/>
  <c r="B64" i="62"/>
  <c r="B63" i="62"/>
  <c r="B62" i="62"/>
  <c r="B61" i="62"/>
  <c r="B60" i="62"/>
  <c r="B58" i="62"/>
  <c r="B57" i="62"/>
  <c r="B56" i="62"/>
  <c r="B55" i="62"/>
  <c r="B54" i="62"/>
  <c r="B53" i="62"/>
  <c r="B52" i="62"/>
  <c r="B51" i="62"/>
  <c r="A51" i="62"/>
  <c r="B66" i="61"/>
  <c r="B65" i="61"/>
  <c r="B64" i="61"/>
  <c r="B63" i="61"/>
  <c r="B62" i="61"/>
  <c r="B61" i="61"/>
  <c r="B60" i="61"/>
  <c r="B58" i="61"/>
  <c r="B57" i="61"/>
  <c r="B56" i="61"/>
  <c r="B55" i="61"/>
  <c r="B54" i="61"/>
  <c r="B53" i="61"/>
  <c r="B52" i="61"/>
  <c r="B51" i="61"/>
  <c r="A51" i="61"/>
  <c r="B66" i="60"/>
  <c r="B65" i="60"/>
  <c r="B64" i="60"/>
  <c r="B63" i="60"/>
  <c r="B62" i="60"/>
  <c r="B61" i="60"/>
  <c r="B60" i="60"/>
  <c r="B58" i="60"/>
  <c r="B57" i="60"/>
  <c r="B56" i="60"/>
  <c r="B55" i="60"/>
  <c r="B54" i="60"/>
  <c r="B53" i="60"/>
  <c r="B52" i="60"/>
  <c r="B51" i="60"/>
  <c r="A51" i="60"/>
  <c r="B66" i="59"/>
  <c r="B65" i="59"/>
  <c r="B64" i="59"/>
  <c r="B63" i="59"/>
  <c r="B62" i="59"/>
  <c r="B61" i="59"/>
  <c r="B60" i="59"/>
  <c r="B58" i="59"/>
  <c r="B57" i="59"/>
  <c r="B56" i="59"/>
  <c r="B55" i="59"/>
  <c r="B54" i="59"/>
  <c r="B53" i="59"/>
  <c r="B52" i="59"/>
  <c r="B51" i="59"/>
  <c r="A51" i="59"/>
  <c r="B66" i="58"/>
  <c r="B65" i="58"/>
  <c r="B64" i="58"/>
  <c r="B63" i="58"/>
  <c r="B62" i="58"/>
  <c r="B61" i="58"/>
  <c r="B60" i="58"/>
  <c r="B58" i="58"/>
  <c r="B57" i="58"/>
  <c r="B56" i="58"/>
  <c r="B55" i="58"/>
  <c r="B54" i="58"/>
  <c r="B53" i="58"/>
  <c r="B52" i="58"/>
  <c r="B51" i="58"/>
  <c r="A51" i="58"/>
  <c r="B66" i="57"/>
  <c r="B65" i="57"/>
  <c r="B64" i="57"/>
  <c r="B63" i="57"/>
  <c r="B62" i="57"/>
  <c r="B61" i="57"/>
  <c r="B60" i="57"/>
  <c r="B58" i="57"/>
  <c r="B57" i="57"/>
  <c r="B56" i="57"/>
  <c r="B55" i="57"/>
  <c r="B54" i="57"/>
  <c r="B53" i="57"/>
  <c r="B52" i="57"/>
  <c r="B51" i="57"/>
  <c r="A51" i="57"/>
  <c r="B66" i="56"/>
  <c r="B65" i="56"/>
  <c r="B64" i="56"/>
  <c r="B63" i="56"/>
  <c r="B62" i="56"/>
  <c r="B61" i="56"/>
  <c r="B60" i="56"/>
  <c r="B58" i="56"/>
  <c r="B57" i="56"/>
  <c r="B56" i="56"/>
  <c r="B55" i="56"/>
  <c r="B54" i="56"/>
  <c r="B53" i="56"/>
  <c r="B52" i="56"/>
  <c r="B51" i="56"/>
  <c r="A51" i="56"/>
  <c r="B66" i="55"/>
  <c r="B65" i="55"/>
  <c r="B64" i="55"/>
  <c r="B63" i="55"/>
  <c r="B62" i="55"/>
  <c r="B61" i="55"/>
  <c r="B60" i="55"/>
  <c r="B58" i="55"/>
  <c r="B57" i="55"/>
  <c r="B56" i="55"/>
  <c r="B55" i="55"/>
  <c r="B54" i="55"/>
  <c r="B53" i="55"/>
  <c r="B52" i="55"/>
  <c r="B51" i="55"/>
  <c r="A51" i="55"/>
  <c r="B66" i="54"/>
  <c r="B65" i="54"/>
  <c r="B64" i="54"/>
  <c r="B63" i="54"/>
  <c r="B62" i="54"/>
  <c r="B61" i="54"/>
  <c r="B60" i="54"/>
  <c r="B58" i="54"/>
  <c r="B57" i="54"/>
  <c r="B56" i="54"/>
  <c r="B55" i="54"/>
  <c r="B54" i="54"/>
  <c r="B53" i="54"/>
  <c r="B52" i="54"/>
  <c r="B51" i="54"/>
  <c r="A51" i="54"/>
  <c r="B66" i="53"/>
  <c r="B65" i="53"/>
  <c r="B64" i="53"/>
  <c r="B63" i="53"/>
  <c r="B62" i="53"/>
  <c r="B61" i="53"/>
  <c r="B60" i="53"/>
  <c r="B58" i="53"/>
  <c r="B57" i="53"/>
  <c r="B56" i="53"/>
  <c r="B55" i="53"/>
  <c r="B54" i="53"/>
  <c r="B53" i="53"/>
  <c r="B52" i="53"/>
  <c r="B51" i="53"/>
  <c r="A51" i="53"/>
  <c r="U69" i="52"/>
  <c r="B66" i="52"/>
  <c r="B65" i="52"/>
  <c r="B64" i="52"/>
  <c r="B63" i="52"/>
  <c r="B62" i="52"/>
  <c r="B61" i="52"/>
  <c r="B60" i="52"/>
  <c r="B58" i="52"/>
  <c r="B57" i="52"/>
  <c r="B56" i="52"/>
  <c r="B55" i="52"/>
  <c r="B54" i="52"/>
  <c r="B53" i="52"/>
  <c r="B52" i="52"/>
  <c r="B51" i="52"/>
  <c r="A51" i="52"/>
  <c r="B66" i="51"/>
  <c r="B65" i="51"/>
  <c r="B64" i="51"/>
  <c r="B63" i="51"/>
  <c r="B62" i="51"/>
  <c r="B61" i="51"/>
  <c r="B60" i="51"/>
  <c r="B58" i="51"/>
  <c r="B57" i="51"/>
  <c r="B56" i="51"/>
  <c r="B55" i="51"/>
  <c r="B54" i="51"/>
  <c r="B53" i="51"/>
  <c r="B52" i="51"/>
  <c r="B51" i="51"/>
  <c r="A51" i="51"/>
  <c r="B66" i="50"/>
  <c r="B65" i="50"/>
  <c r="B64" i="50"/>
  <c r="B63" i="50"/>
  <c r="B62" i="50"/>
  <c r="B61" i="50"/>
  <c r="B60" i="50"/>
  <c r="B58" i="50"/>
  <c r="B57" i="50"/>
  <c r="B56" i="50"/>
  <c r="B55" i="50"/>
  <c r="B54" i="50"/>
  <c r="B53" i="50"/>
  <c r="B52" i="50"/>
  <c r="B51" i="50"/>
  <c r="A51" i="50"/>
  <c r="B66" i="49"/>
  <c r="B65" i="49"/>
  <c r="B64" i="49"/>
  <c r="B63" i="49"/>
  <c r="B62" i="49"/>
  <c r="B61" i="49"/>
  <c r="B60" i="49"/>
  <c r="B58" i="49"/>
  <c r="B57" i="49"/>
  <c r="B56" i="49"/>
  <c r="B55" i="49"/>
  <c r="B54" i="49"/>
  <c r="B53" i="49"/>
  <c r="B52" i="49"/>
  <c r="B51" i="49"/>
  <c r="A51" i="49"/>
  <c r="B66" i="48"/>
  <c r="B65" i="48"/>
  <c r="B64" i="48"/>
  <c r="B63" i="48"/>
  <c r="B62" i="48"/>
  <c r="B61" i="48"/>
  <c r="B60" i="48"/>
  <c r="B58" i="48"/>
  <c r="B57" i="48"/>
  <c r="B56" i="48"/>
  <c r="B55" i="48"/>
  <c r="B54" i="48"/>
  <c r="B53" i="48"/>
  <c r="B52" i="48"/>
  <c r="B51" i="48"/>
  <c r="A51" i="48"/>
  <c r="B58" i="47"/>
  <c r="B57" i="47"/>
  <c r="U56" i="47"/>
  <c r="B56" i="47"/>
  <c r="U55" i="47"/>
  <c r="B55" i="47"/>
  <c r="U54" i="47"/>
  <c r="B54" i="47"/>
  <c r="U53" i="47"/>
  <c r="B53" i="47"/>
  <c r="U52" i="47"/>
  <c r="B52" i="47"/>
  <c r="U51" i="47"/>
  <c r="B51" i="47"/>
  <c r="A51" i="47"/>
  <c r="B66" i="46"/>
  <c r="B65" i="46"/>
  <c r="B64" i="46"/>
  <c r="B63" i="46"/>
  <c r="B62" i="46"/>
  <c r="B61" i="46"/>
  <c r="B60" i="46"/>
  <c r="B58" i="46"/>
  <c r="B57" i="46"/>
  <c r="B56" i="46"/>
  <c r="B55" i="46"/>
  <c r="B54" i="46"/>
  <c r="B53" i="46"/>
  <c r="B52" i="46"/>
  <c r="B51" i="46"/>
  <c r="A51" i="46"/>
  <c r="B60" i="1"/>
  <c r="B61" i="1"/>
  <c r="B62" i="1"/>
  <c r="B63" i="1"/>
  <c r="B64" i="1"/>
  <c r="B65" i="1"/>
  <c r="B66" i="1"/>
  <c r="C7" i="1"/>
  <c r="K66" i="62"/>
  <c r="T66" i="77"/>
  <c r="U47" i="77"/>
  <c r="U52" i="77"/>
  <c r="U56" i="77"/>
  <c r="U48" i="77"/>
  <c r="U53" i="77"/>
  <c r="U58" i="77"/>
  <c r="O66" i="62"/>
  <c r="J66" i="62"/>
  <c r="L68" i="1"/>
  <c r="L70" i="1"/>
  <c r="L68" i="46"/>
  <c r="Q66" i="67"/>
  <c r="Q66" i="68"/>
  <c r="Q66" i="56"/>
  <c r="Q66" i="75"/>
  <c r="Q66" i="53"/>
  <c r="M66" i="62"/>
  <c r="P66" i="62"/>
  <c r="N66" i="62"/>
  <c r="R69" i="77"/>
  <c r="G67" i="70"/>
  <c r="D67" i="73"/>
  <c r="H67" i="73"/>
  <c r="U69" i="77"/>
  <c r="P66" i="61"/>
  <c r="Q66" i="59"/>
  <c r="Q66" i="69"/>
  <c r="Q66" i="63"/>
  <c r="Q66" i="55"/>
  <c r="Q66" i="71"/>
  <c r="Q66" i="65"/>
  <c r="Q66" i="76"/>
  <c r="Q66" i="58"/>
  <c r="Q66" i="52"/>
  <c r="Q66" i="49"/>
  <c r="Q66" i="70"/>
  <c r="Q66" i="48"/>
  <c r="Q66" i="57"/>
  <c r="Q66" i="72"/>
  <c r="Q66" i="66"/>
  <c r="Q66" i="50"/>
  <c r="Q66" i="54"/>
  <c r="Q66" i="51"/>
  <c r="Q66" i="64"/>
  <c r="Q66" i="60"/>
  <c r="R59" i="77"/>
  <c r="U64" i="70"/>
  <c r="U60" i="70"/>
  <c r="E67" i="64"/>
  <c r="I67" i="64"/>
  <c r="E67" i="56"/>
  <c r="I67" i="56"/>
  <c r="U63" i="56"/>
  <c r="D67" i="53"/>
  <c r="H67" i="53"/>
  <c r="U63" i="53"/>
  <c r="D67" i="49"/>
  <c r="H67" i="49"/>
  <c r="U63" i="49"/>
  <c r="O50" i="46"/>
  <c r="N68" i="46"/>
  <c r="O22" i="46"/>
  <c r="O43" i="46"/>
  <c r="O15" i="46"/>
  <c r="O36" i="46"/>
  <c r="O57" i="46"/>
  <c r="K68" i="46"/>
  <c r="K70" i="46"/>
  <c r="K3" i="47"/>
  <c r="J36" i="46"/>
  <c r="J29" i="46"/>
  <c r="J57" i="46"/>
  <c r="J50" i="46"/>
  <c r="K36" i="46"/>
  <c r="N43" i="46"/>
  <c r="J22" i="46"/>
  <c r="P66" i="49"/>
  <c r="K50" i="46"/>
  <c r="K22" i="46"/>
  <c r="J43" i="46"/>
  <c r="K57" i="46"/>
  <c r="K43" i="46"/>
  <c r="K29" i="46"/>
  <c r="F67" i="75"/>
  <c r="U61" i="75"/>
  <c r="U65" i="75"/>
  <c r="C67" i="74"/>
  <c r="G67" i="74"/>
  <c r="U64" i="74"/>
  <c r="E67" i="72"/>
  <c r="I67" i="72"/>
  <c r="F67" i="71"/>
  <c r="U65" i="71"/>
  <c r="D67" i="69"/>
  <c r="H67" i="69"/>
  <c r="U63" i="69"/>
  <c r="P66" i="69"/>
  <c r="E67" i="68"/>
  <c r="I67" i="68"/>
  <c r="F67" i="67"/>
  <c r="U65" i="67"/>
  <c r="D67" i="65"/>
  <c r="H67" i="65"/>
  <c r="U63" i="65"/>
  <c r="F67" i="63"/>
  <c r="U61" i="63"/>
  <c r="U65" i="63"/>
  <c r="C67" i="62"/>
  <c r="G67" i="62"/>
  <c r="U64" i="62"/>
  <c r="D67" i="61"/>
  <c r="H67" i="61"/>
  <c r="U63" i="61"/>
  <c r="E67" i="60"/>
  <c r="I67" i="60"/>
  <c r="F67" i="59"/>
  <c r="U61" i="59"/>
  <c r="U65" i="59"/>
  <c r="G67" i="58"/>
  <c r="U64" i="58"/>
  <c r="D67" i="57"/>
  <c r="H67" i="57"/>
  <c r="U63" i="57"/>
  <c r="F67" i="55"/>
  <c r="U61" i="55"/>
  <c r="U65" i="55"/>
  <c r="C67" i="54"/>
  <c r="G67" i="54"/>
  <c r="U64" i="54"/>
  <c r="E67" i="52"/>
  <c r="I67" i="52"/>
  <c r="F67" i="51"/>
  <c r="U61" i="51"/>
  <c r="U65" i="51"/>
  <c r="N66" i="49"/>
  <c r="E67" i="48"/>
  <c r="I67" i="48"/>
  <c r="U61" i="47"/>
  <c r="U65" i="47"/>
  <c r="F67" i="47"/>
  <c r="M36" i="46"/>
  <c r="N57" i="46"/>
  <c r="N15" i="46"/>
  <c r="M8" i="47"/>
  <c r="M57" i="47"/>
  <c r="M50" i="46"/>
  <c r="M22" i="46"/>
  <c r="N29" i="46"/>
  <c r="L36" i="46"/>
  <c r="L15" i="46"/>
  <c r="D67" i="1"/>
  <c r="H67" i="1"/>
  <c r="U63" i="1"/>
  <c r="M43" i="46"/>
  <c r="M29" i="46"/>
  <c r="N50" i="46"/>
  <c r="N36" i="46"/>
  <c r="L59" i="46"/>
  <c r="L29" i="46"/>
  <c r="K66" i="48"/>
  <c r="P66" i="1"/>
  <c r="L50" i="46"/>
  <c r="L22" i="46"/>
  <c r="M66" i="70"/>
  <c r="P66" i="70"/>
  <c r="L43" i="46"/>
  <c r="P66" i="73"/>
  <c r="P15" i="46"/>
  <c r="F67" i="48"/>
  <c r="U65" i="48"/>
  <c r="E67" i="49"/>
  <c r="I67" i="49"/>
  <c r="G67" i="51"/>
  <c r="U64" i="51"/>
  <c r="F67" i="52"/>
  <c r="U61" i="52"/>
  <c r="U65" i="52"/>
  <c r="E67" i="53"/>
  <c r="I67" i="53"/>
  <c r="D67" i="54"/>
  <c r="H67" i="54"/>
  <c r="H67" i="58"/>
  <c r="U63" i="58"/>
  <c r="G67" i="59"/>
  <c r="U64" i="59"/>
  <c r="F67" i="60"/>
  <c r="U65" i="60"/>
  <c r="E67" i="61"/>
  <c r="I67" i="61"/>
  <c r="D67" i="62"/>
  <c r="H67" i="62"/>
  <c r="U63" i="62"/>
  <c r="G67" i="63"/>
  <c r="U64" i="63"/>
  <c r="F67" i="64"/>
  <c r="U65" i="64"/>
  <c r="E67" i="65"/>
  <c r="I67" i="65"/>
  <c r="D67" i="66"/>
  <c r="H67" i="66"/>
  <c r="U63" i="66"/>
  <c r="G67" i="67"/>
  <c r="U64" i="67"/>
  <c r="F67" i="68"/>
  <c r="U61" i="68"/>
  <c r="U65" i="68"/>
  <c r="E67" i="69"/>
  <c r="I67" i="69"/>
  <c r="D67" i="70"/>
  <c r="H67" i="70"/>
  <c r="U63" i="70"/>
  <c r="G67" i="71"/>
  <c r="U64" i="71"/>
  <c r="F67" i="72"/>
  <c r="U65" i="72"/>
  <c r="E67" i="73"/>
  <c r="I67" i="73"/>
  <c r="D67" i="74"/>
  <c r="H67" i="74"/>
  <c r="U63" i="74"/>
  <c r="G67" i="75"/>
  <c r="U64" i="75"/>
  <c r="E67" i="1"/>
  <c r="I67" i="1"/>
  <c r="U62" i="1"/>
  <c r="U63" i="46"/>
  <c r="P43" i="46"/>
  <c r="P29" i="46"/>
  <c r="P66" i="50"/>
  <c r="P66" i="54"/>
  <c r="P66" i="55"/>
  <c r="P66" i="58"/>
  <c r="P66" i="71"/>
  <c r="P66" i="74"/>
  <c r="P66" i="75"/>
  <c r="P57" i="46"/>
  <c r="P66" i="67"/>
  <c r="D67" i="47"/>
  <c r="H67" i="47"/>
  <c r="U63" i="47"/>
  <c r="G67" i="48"/>
  <c r="U64" i="48"/>
  <c r="F67" i="49"/>
  <c r="U61" i="49"/>
  <c r="U65" i="49"/>
  <c r="E67" i="50"/>
  <c r="I67" i="50"/>
  <c r="U62" i="50"/>
  <c r="D67" i="51"/>
  <c r="H67" i="51"/>
  <c r="U63" i="51"/>
  <c r="G67" i="52"/>
  <c r="U64" i="52"/>
  <c r="F67" i="53"/>
  <c r="U61" i="53"/>
  <c r="U65" i="53"/>
  <c r="E67" i="54"/>
  <c r="I67" i="54"/>
  <c r="G67" i="56"/>
  <c r="F67" i="57"/>
  <c r="U61" i="57"/>
  <c r="U65" i="57"/>
  <c r="E67" i="58"/>
  <c r="I67" i="58"/>
  <c r="D67" i="59"/>
  <c r="H67" i="59"/>
  <c r="U63" i="59"/>
  <c r="G67" i="60"/>
  <c r="U64" i="60"/>
  <c r="F67" i="61"/>
  <c r="U61" i="61"/>
  <c r="U65" i="61"/>
  <c r="E67" i="62"/>
  <c r="I67" i="62"/>
  <c r="D67" i="63"/>
  <c r="H67" i="63"/>
  <c r="U63" i="63"/>
  <c r="G67" i="64"/>
  <c r="U64" i="64"/>
  <c r="F67" i="65"/>
  <c r="U61" i="65"/>
  <c r="U65" i="65"/>
  <c r="D67" i="67"/>
  <c r="H67" i="67"/>
  <c r="U63" i="67"/>
  <c r="G67" i="68"/>
  <c r="U64" i="68"/>
  <c r="F67" i="69"/>
  <c r="U61" i="69"/>
  <c r="U65" i="69"/>
  <c r="E67" i="70"/>
  <c r="I67" i="70"/>
  <c r="D67" i="71"/>
  <c r="H67" i="71"/>
  <c r="U63" i="71"/>
  <c r="G67" i="72"/>
  <c r="U64" i="72"/>
  <c r="F67" i="73"/>
  <c r="U65" i="73"/>
  <c r="E67" i="74"/>
  <c r="I67" i="74"/>
  <c r="D67" i="75"/>
  <c r="H67" i="75"/>
  <c r="U63" i="75"/>
  <c r="G67" i="76"/>
  <c r="U64" i="76"/>
  <c r="F67" i="1"/>
  <c r="U61" i="1"/>
  <c r="U65" i="1"/>
  <c r="I67" i="46"/>
  <c r="P66" i="51"/>
  <c r="P66" i="53"/>
  <c r="P66" i="59"/>
  <c r="P66" i="60"/>
  <c r="P66" i="64"/>
  <c r="P66" i="68"/>
  <c r="P66" i="48"/>
  <c r="P66" i="56"/>
  <c r="P66" i="57"/>
  <c r="P66" i="65"/>
  <c r="P66" i="66"/>
  <c r="P59" i="46"/>
  <c r="G67" i="47"/>
  <c r="U64" i="47"/>
  <c r="E67" i="47"/>
  <c r="I67" i="47"/>
  <c r="D67" i="48"/>
  <c r="H67" i="48"/>
  <c r="U63" i="48"/>
  <c r="G67" i="49"/>
  <c r="U64" i="49"/>
  <c r="E67" i="51"/>
  <c r="I67" i="51"/>
  <c r="D67" i="52"/>
  <c r="H67" i="52"/>
  <c r="U63" i="52"/>
  <c r="G67" i="53"/>
  <c r="U64" i="53"/>
  <c r="F67" i="54"/>
  <c r="F67" i="58"/>
  <c r="U65" i="58"/>
  <c r="E67" i="59"/>
  <c r="I67" i="59"/>
  <c r="D67" i="60"/>
  <c r="H67" i="60"/>
  <c r="U63" i="60"/>
  <c r="G67" i="61"/>
  <c r="U64" i="61"/>
  <c r="F67" i="62"/>
  <c r="U61" i="62"/>
  <c r="U65" i="62"/>
  <c r="E67" i="63"/>
  <c r="I67" i="63"/>
  <c r="D67" i="64"/>
  <c r="H67" i="64"/>
  <c r="U63" i="64"/>
  <c r="U60" i="65"/>
  <c r="G67" i="65"/>
  <c r="U64" i="65"/>
  <c r="E67" i="67"/>
  <c r="I67" i="67"/>
  <c r="D67" i="68"/>
  <c r="H67" i="68"/>
  <c r="U63" i="68"/>
  <c r="G67" i="69"/>
  <c r="U64" i="69"/>
  <c r="F67" i="70"/>
  <c r="U61" i="70"/>
  <c r="U65" i="70"/>
  <c r="E67" i="71"/>
  <c r="I67" i="71"/>
  <c r="D67" i="72"/>
  <c r="H67" i="72"/>
  <c r="G67" i="73"/>
  <c r="U64" i="73"/>
  <c r="F67" i="74"/>
  <c r="U61" i="74"/>
  <c r="U65" i="74"/>
  <c r="E67" i="75"/>
  <c r="I67" i="75"/>
  <c r="G67" i="1"/>
  <c r="U64" i="1"/>
  <c r="U65" i="46"/>
  <c r="P50" i="46"/>
  <c r="P36" i="46"/>
  <c r="P22" i="46"/>
  <c r="P66" i="52"/>
  <c r="P66" i="63"/>
  <c r="P66" i="72"/>
  <c r="P66" i="76"/>
  <c r="J66" i="49"/>
  <c r="L66" i="49"/>
  <c r="N66" i="69"/>
  <c r="L66" i="76"/>
  <c r="M66" i="74"/>
  <c r="M66" i="76"/>
  <c r="L66" i="1"/>
  <c r="N66" i="68"/>
  <c r="J66" i="76"/>
  <c r="L66" i="58"/>
  <c r="O66" i="48"/>
  <c r="O66" i="66"/>
  <c r="O66" i="69"/>
  <c r="C59" i="1"/>
  <c r="M57" i="46"/>
  <c r="J8" i="47"/>
  <c r="K8" i="47"/>
  <c r="L57" i="46"/>
  <c r="K59" i="47"/>
  <c r="L66" i="48"/>
  <c r="J66" i="48"/>
  <c r="O66" i="49"/>
  <c r="N66" i="50"/>
  <c r="J66" i="52"/>
  <c r="O66" i="52"/>
  <c r="N66" i="55"/>
  <c r="O66" i="55"/>
  <c r="L66" i="56"/>
  <c r="M66" i="56"/>
  <c r="J66" i="57"/>
  <c r="K66" i="57"/>
  <c r="L66" i="57"/>
  <c r="M66" i="57"/>
  <c r="J66" i="58"/>
  <c r="K66" i="63"/>
  <c r="J66" i="64"/>
  <c r="K66" i="64"/>
  <c r="M66" i="64"/>
  <c r="J66" i="65"/>
  <c r="K66" i="65"/>
  <c r="L66" i="65"/>
  <c r="M66" i="65"/>
  <c r="J66" i="66"/>
  <c r="K66" i="66"/>
  <c r="L66" i="66"/>
  <c r="M66" i="66"/>
  <c r="N66" i="67"/>
  <c r="O66" i="67"/>
  <c r="O66" i="68"/>
  <c r="K66" i="70"/>
  <c r="M66" i="71"/>
  <c r="J66" i="71"/>
  <c r="K66" i="71"/>
  <c r="L66" i="71"/>
  <c r="M66" i="72"/>
  <c r="K66" i="72"/>
  <c r="J66" i="72"/>
  <c r="M66" i="73"/>
  <c r="J66" i="73"/>
  <c r="K66" i="73"/>
  <c r="L66" i="73"/>
  <c r="N66" i="75"/>
  <c r="O66" i="75"/>
  <c r="N8" i="47"/>
  <c r="O8" i="47"/>
  <c r="J59" i="47"/>
  <c r="N59" i="47"/>
  <c r="N66" i="48"/>
  <c r="K66" i="50"/>
  <c r="M66" i="50"/>
  <c r="N66" i="52"/>
  <c r="L66" i="52"/>
  <c r="K66" i="54"/>
  <c r="M66" i="55"/>
  <c r="J66" i="56"/>
  <c r="K66" i="56"/>
  <c r="N66" i="57"/>
  <c r="O66" i="57"/>
  <c r="N66" i="58"/>
  <c r="K66" i="58"/>
  <c r="M66" i="58"/>
  <c r="O66" i="63"/>
  <c r="L66" i="63"/>
  <c r="N66" i="64"/>
  <c r="O66" i="64"/>
  <c r="N66" i="65"/>
  <c r="O66" i="65"/>
  <c r="N66" i="66"/>
  <c r="J66" i="68"/>
  <c r="L66" i="68"/>
  <c r="M66" i="68"/>
  <c r="N66" i="71"/>
  <c r="O66" i="71"/>
  <c r="O66" i="72"/>
  <c r="N66" i="73"/>
  <c r="O66" i="73"/>
  <c r="J66" i="74"/>
  <c r="N66" i="76"/>
  <c r="O66" i="76"/>
  <c r="K66" i="1"/>
  <c r="O59" i="47"/>
  <c r="M66" i="48"/>
  <c r="J66" i="51"/>
  <c r="K66" i="51"/>
  <c r="L66" i="51"/>
  <c r="M66" i="51"/>
  <c r="M66" i="52"/>
  <c r="J66" i="53"/>
  <c r="K66" i="53"/>
  <c r="L66" i="53"/>
  <c r="M66" i="53"/>
  <c r="J66" i="54"/>
  <c r="O66" i="54"/>
  <c r="N66" i="56"/>
  <c r="O66" i="56"/>
  <c r="O66" i="58"/>
  <c r="J66" i="59"/>
  <c r="K66" i="59"/>
  <c r="L66" i="59"/>
  <c r="M66" i="59"/>
  <c r="J66" i="60"/>
  <c r="K66" i="60"/>
  <c r="L66" i="60"/>
  <c r="M66" i="60"/>
  <c r="J66" i="61"/>
  <c r="K66" i="61"/>
  <c r="L66" i="61"/>
  <c r="M66" i="61"/>
  <c r="J66" i="63"/>
  <c r="M66" i="63"/>
  <c r="L66" i="64"/>
  <c r="L66" i="70"/>
  <c r="J66" i="70"/>
  <c r="N66" i="72"/>
  <c r="L66" i="72"/>
  <c r="N66" i="74"/>
  <c r="K66" i="74"/>
  <c r="L66" i="74"/>
  <c r="L66" i="75"/>
  <c r="K66" i="76"/>
  <c r="L66" i="69"/>
  <c r="J66" i="1"/>
  <c r="O66" i="1"/>
  <c r="L7" i="47"/>
  <c r="M59" i="47"/>
  <c r="K66" i="49"/>
  <c r="M66" i="49"/>
  <c r="J66" i="50"/>
  <c r="L66" i="50"/>
  <c r="O66" i="50"/>
  <c r="N66" i="51"/>
  <c r="O66" i="51"/>
  <c r="K66" i="52"/>
  <c r="N66" i="53"/>
  <c r="O66" i="53"/>
  <c r="N66" i="54"/>
  <c r="M66" i="54"/>
  <c r="L66" i="54"/>
  <c r="J66" i="55"/>
  <c r="K66" i="55"/>
  <c r="L66" i="55"/>
  <c r="N66" i="59"/>
  <c r="O66" i="59"/>
  <c r="N66" i="60"/>
  <c r="O66" i="60"/>
  <c r="N66" i="61"/>
  <c r="O66" i="61"/>
  <c r="N66" i="63"/>
  <c r="J66" i="67"/>
  <c r="K66" i="67"/>
  <c r="L66" i="67"/>
  <c r="M66" i="67"/>
  <c r="K66" i="68"/>
  <c r="M66" i="69"/>
  <c r="J66" i="69"/>
  <c r="K66" i="69"/>
  <c r="N66" i="70"/>
  <c r="O66" i="70"/>
  <c r="O66" i="74"/>
  <c r="M66" i="75"/>
  <c r="J66" i="75"/>
  <c r="K66" i="75"/>
  <c r="M66" i="1"/>
  <c r="N66" i="1"/>
  <c r="F67" i="76"/>
  <c r="U61" i="76"/>
  <c r="U65" i="76"/>
  <c r="E67" i="76"/>
  <c r="I67" i="76"/>
  <c r="U62" i="76"/>
  <c r="D67" i="76"/>
  <c r="H67" i="76"/>
  <c r="U63" i="76"/>
  <c r="U62" i="75"/>
  <c r="U62" i="74"/>
  <c r="U61" i="73"/>
  <c r="U62" i="73"/>
  <c r="U63" i="73"/>
  <c r="U62" i="72"/>
  <c r="U63" i="72"/>
  <c r="U61" i="72"/>
  <c r="U62" i="71"/>
  <c r="U62" i="70"/>
  <c r="U62" i="69"/>
  <c r="U62" i="68"/>
  <c r="U61" i="67"/>
  <c r="U62" i="67"/>
  <c r="U60" i="66"/>
  <c r="G67" i="66"/>
  <c r="U64" i="66"/>
  <c r="K66" i="77"/>
  <c r="M66" i="77"/>
  <c r="F67" i="66"/>
  <c r="U61" i="66"/>
  <c r="U65" i="66"/>
  <c r="O66" i="77"/>
  <c r="J67" i="77"/>
  <c r="J68" i="77"/>
  <c r="J70" i="77"/>
  <c r="E67" i="66"/>
  <c r="I67" i="66"/>
  <c r="U62" i="66"/>
  <c r="J66" i="77"/>
  <c r="L66" i="77"/>
  <c r="N67" i="77"/>
  <c r="N68" i="77"/>
  <c r="N70" i="77"/>
  <c r="U62" i="65"/>
  <c r="U61" i="64"/>
  <c r="U62" i="64"/>
  <c r="U62" i="63"/>
  <c r="U62" i="62"/>
  <c r="U62" i="61"/>
  <c r="N66" i="77"/>
  <c r="U61" i="60"/>
  <c r="U62" i="60"/>
  <c r="U62" i="59"/>
  <c r="U62" i="58"/>
  <c r="D67" i="55"/>
  <c r="H67" i="55"/>
  <c r="U63" i="55"/>
  <c r="U62" i="54"/>
  <c r="U62" i="53"/>
  <c r="Q67" i="77"/>
  <c r="U62" i="52"/>
  <c r="U62" i="51"/>
  <c r="D67" i="50"/>
  <c r="H67" i="50"/>
  <c r="U63" i="50"/>
  <c r="G67" i="50"/>
  <c r="U64" i="50"/>
  <c r="F67" i="50"/>
  <c r="U61" i="50"/>
  <c r="U65" i="50"/>
  <c r="M67" i="77"/>
  <c r="M68" i="77"/>
  <c r="M70" i="77"/>
  <c r="U62" i="49"/>
  <c r="U61" i="48"/>
  <c r="U62" i="48"/>
  <c r="U62" i="47"/>
  <c r="K67" i="77"/>
  <c r="K68" i="77"/>
  <c r="K70" i="77"/>
  <c r="L70" i="46"/>
  <c r="L3" i="47"/>
  <c r="J70" i="46"/>
  <c r="J3" i="47"/>
  <c r="U61" i="46"/>
  <c r="O67" i="77"/>
  <c r="O68" i="77"/>
  <c r="O70" i="77"/>
  <c r="L67" i="77"/>
  <c r="L68" i="77"/>
  <c r="L70" i="77"/>
  <c r="M70" i="46"/>
  <c r="M3" i="47"/>
  <c r="N70" i="46"/>
  <c r="N3" i="47"/>
  <c r="P67" i="77"/>
  <c r="P68" i="77"/>
  <c r="P70" i="77"/>
  <c r="O70" i="46"/>
  <c r="O3" i="47"/>
  <c r="G67" i="46"/>
  <c r="C67" i="49"/>
  <c r="C67" i="53"/>
  <c r="C67" i="61"/>
  <c r="C67" i="69"/>
  <c r="C67" i="73"/>
  <c r="C67" i="1"/>
  <c r="C67" i="48"/>
  <c r="C67" i="52"/>
  <c r="C67" i="56"/>
  <c r="C67" i="47"/>
  <c r="C67" i="59"/>
  <c r="C67" i="63"/>
  <c r="C67" i="67"/>
  <c r="C67" i="71"/>
  <c r="C67" i="75"/>
  <c r="C67" i="60"/>
  <c r="C67" i="64"/>
  <c r="C67" i="68"/>
  <c r="C67" i="72"/>
  <c r="C67" i="76"/>
  <c r="C67" i="51"/>
  <c r="C67" i="50"/>
  <c r="U61" i="56"/>
  <c r="U65" i="56"/>
  <c r="C67" i="58"/>
  <c r="D67" i="46"/>
  <c r="C67" i="46"/>
  <c r="H67" i="46"/>
  <c r="F67" i="46"/>
  <c r="E67" i="46"/>
  <c r="U61" i="54"/>
  <c r="U63" i="54"/>
  <c r="U65" i="54"/>
  <c r="C67" i="55"/>
  <c r="E67" i="55"/>
  <c r="G67" i="55"/>
  <c r="I67" i="55"/>
  <c r="U62" i="55"/>
  <c r="U64" i="55"/>
  <c r="D67" i="56"/>
  <c r="F67" i="56"/>
  <c r="H67" i="56"/>
  <c r="U62" i="56"/>
  <c r="U64" i="56"/>
  <c r="C67" i="57"/>
  <c r="E67" i="57"/>
  <c r="G67" i="57"/>
  <c r="I67" i="57"/>
  <c r="U62" i="57"/>
  <c r="U64" i="57"/>
  <c r="D67" i="58"/>
  <c r="U61" i="58"/>
  <c r="U61" i="71"/>
  <c r="U62" i="46"/>
  <c r="U64" i="46"/>
  <c r="U60" i="46"/>
  <c r="U60" i="1"/>
  <c r="U60" i="76"/>
  <c r="U60" i="75"/>
  <c r="U60" i="74"/>
  <c r="U60" i="73"/>
  <c r="U60" i="72"/>
  <c r="U60" i="71"/>
  <c r="C67" i="70"/>
  <c r="U60" i="69"/>
  <c r="U60" i="68"/>
  <c r="U60" i="67"/>
  <c r="C67" i="66"/>
  <c r="C67" i="65"/>
  <c r="U60" i="64"/>
  <c r="U60" i="63"/>
  <c r="U60" i="62"/>
  <c r="U60" i="61"/>
  <c r="U60" i="60"/>
  <c r="U60" i="59"/>
  <c r="U60" i="58"/>
  <c r="U60" i="57"/>
  <c r="U60" i="56"/>
  <c r="U60" i="55"/>
  <c r="U60" i="54"/>
  <c r="U60" i="53"/>
  <c r="U60" i="52"/>
  <c r="U60" i="51"/>
  <c r="U60" i="50"/>
  <c r="U60" i="49"/>
  <c r="U60" i="48"/>
  <c r="U60" i="47"/>
  <c r="U67" i="62"/>
  <c r="R63" i="77"/>
  <c r="R60" i="77"/>
  <c r="R65" i="77"/>
  <c r="R61" i="77"/>
  <c r="R64" i="77"/>
  <c r="R62" i="77"/>
  <c r="U67" i="76"/>
  <c r="U67" i="71"/>
  <c r="U67" i="68"/>
  <c r="U67" i="67"/>
  <c r="U67" i="64"/>
  <c r="U67" i="63"/>
  <c r="U67" i="54"/>
  <c r="U67" i="49"/>
  <c r="O66" i="46"/>
  <c r="N66" i="46"/>
  <c r="J66" i="46"/>
  <c r="K66" i="46"/>
  <c r="M66" i="46"/>
  <c r="L66" i="46"/>
  <c r="M6" i="47"/>
  <c r="M68" i="47"/>
  <c r="L6" i="47"/>
  <c r="L68" i="47"/>
  <c r="O6" i="47"/>
  <c r="O68" i="47"/>
  <c r="O70" i="47"/>
  <c r="O3" i="48"/>
  <c r="O6" i="48"/>
  <c r="O68" i="48"/>
  <c r="K6" i="47"/>
  <c r="K68" i="47"/>
  <c r="J6" i="47"/>
  <c r="J68" i="47"/>
  <c r="J70" i="47"/>
  <c r="J3" i="48"/>
  <c r="J6" i="48"/>
  <c r="J68" i="48"/>
  <c r="N6" i="47"/>
  <c r="N68" i="47"/>
  <c r="U67" i="75"/>
  <c r="U67" i="74"/>
  <c r="U67" i="73"/>
  <c r="U67" i="72"/>
  <c r="U67" i="70"/>
  <c r="U67" i="69"/>
  <c r="U67" i="66"/>
  <c r="U67" i="65"/>
  <c r="U67" i="61"/>
  <c r="U67" i="60"/>
  <c r="U67" i="59"/>
  <c r="U67" i="53"/>
  <c r="U67" i="52"/>
  <c r="U67" i="51"/>
  <c r="U67" i="48"/>
  <c r="U67" i="47"/>
  <c r="M29" i="47"/>
  <c r="M36" i="47"/>
  <c r="M15" i="47"/>
  <c r="M43" i="47"/>
  <c r="M22" i="47"/>
  <c r="M50" i="47"/>
  <c r="U67" i="1"/>
  <c r="P66" i="46"/>
  <c r="L22" i="47"/>
  <c r="L50" i="47"/>
  <c r="U67" i="58"/>
  <c r="U67" i="50"/>
  <c r="L43" i="47"/>
  <c r="L15" i="47"/>
  <c r="L36" i="47"/>
  <c r="L29" i="47"/>
  <c r="L57" i="47"/>
  <c r="K50" i="47"/>
  <c r="K22" i="47"/>
  <c r="K57" i="47"/>
  <c r="K29" i="47"/>
  <c r="K36" i="47"/>
  <c r="K43" i="47"/>
  <c r="K15" i="47"/>
  <c r="L59" i="47"/>
  <c r="N57" i="47"/>
  <c r="N29" i="47"/>
  <c r="N36" i="47"/>
  <c r="N43" i="47"/>
  <c r="N15" i="47"/>
  <c r="N50" i="47"/>
  <c r="N22" i="47"/>
  <c r="O43" i="47"/>
  <c r="O15" i="47"/>
  <c r="O50" i="47"/>
  <c r="O22" i="47"/>
  <c r="O57" i="47"/>
  <c r="O29" i="47"/>
  <c r="O36" i="47"/>
  <c r="J36" i="47"/>
  <c r="J43" i="47"/>
  <c r="J15" i="47"/>
  <c r="J50" i="47"/>
  <c r="J22" i="47"/>
  <c r="J57" i="47"/>
  <c r="J29" i="47"/>
  <c r="M70" i="47"/>
  <c r="M3" i="48"/>
  <c r="M6" i="48"/>
  <c r="M68" i="48"/>
  <c r="U67" i="56"/>
  <c r="U67" i="46"/>
  <c r="U67" i="57"/>
  <c r="U67" i="55"/>
  <c r="R66" i="77"/>
  <c r="R67" i="77"/>
  <c r="R68" i="77"/>
  <c r="R70" i="77"/>
  <c r="M66" i="47"/>
  <c r="L70" i="47"/>
  <c r="L3" i="48"/>
  <c r="L6" i="48"/>
  <c r="L68" i="48"/>
  <c r="L70" i="48"/>
  <c r="L3" i="49"/>
  <c r="L6" i="49"/>
  <c r="L68" i="49"/>
  <c r="K70" i="47"/>
  <c r="K3" i="48"/>
  <c r="K6" i="48"/>
  <c r="K68" i="48"/>
  <c r="N70" i="47"/>
  <c r="N3" i="48"/>
  <c r="N6" i="48"/>
  <c r="N68" i="48"/>
  <c r="L66" i="47"/>
  <c r="O66" i="47"/>
  <c r="K66" i="47"/>
  <c r="J66" i="47"/>
  <c r="N66" i="47"/>
  <c r="J70" i="48"/>
  <c r="J3" i="49"/>
  <c r="J6" i="49"/>
  <c r="J68" i="49"/>
  <c r="O70" i="48"/>
  <c r="O3" i="49"/>
  <c r="O6" i="49"/>
  <c r="O68" i="49"/>
  <c r="M70" i="48"/>
  <c r="M3" i="49"/>
  <c r="M6" i="49"/>
  <c r="M68" i="49"/>
  <c r="N70" i="48"/>
  <c r="N3" i="49"/>
  <c r="N6" i="49"/>
  <c r="N68" i="49"/>
  <c r="N70" i="49"/>
  <c r="N3" i="50"/>
  <c r="N6" i="50"/>
  <c r="N68" i="50"/>
  <c r="K70" i="48"/>
  <c r="K3" i="49"/>
  <c r="K6" i="49"/>
  <c r="K68" i="49"/>
  <c r="K70" i="49"/>
  <c r="K3" i="50"/>
  <c r="K6" i="50"/>
  <c r="K68" i="50"/>
  <c r="M70" i="49"/>
  <c r="M3" i="50"/>
  <c r="M6" i="50"/>
  <c r="M68" i="50"/>
  <c r="L70" i="49"/>
  <c r="L3" i="50"/>
  <c r="L6" i="50"/>
  <c r="L68" i="50"/>
  <c r="O70" i="49"/>
  <c r="O3" i="50"/>
  <c r="O6" i="50"/>
  <c r="O68" i="50"/>
  <c r="J70" i="49"/>
  <c r="J3" i="50"/>
  <c r="J6" i="50"/>
  <c r="J68" i="50"/>
  <c r="J70" i="50"/>
  <c r="J3" i="51"/>
  <c r="J6" i="51"/>
  <c r="J68" i="51"/>
  <c r="L70" i="50"/>
  <c r="L3" i="51"/>
  <c r="L6" i="51"/>
  <c r="L68" i="51"/>
  <c r="K70" i="50"/>
  <c r="K3" i="51"/>
  <c r="K6" i="51"/>
  <c r="K68" i="51"/>
  <c r="N70" i="50"/>
  <c r="N3" i="51"/>
  <c r="N6" i="51"/>
  <c r="N68" i="51"/>
  <c r="O70" i="50"/>
  <c r="O3" i="51"/>
  <c r="O6" i="51"/>
  <c r="O68" i="51"/>
  <c r="M70" i="50"/>
  <c r="M3" i="51"/>
  <c r="M6" i="51"/>
  <c r="M68" i="51"/>
  <c r="AC72" i="76"/>
  <c r="AC71" i="76"/>
  <c r="AC70" i="76"/>
  <c r="AC69" i="76"/>
  <c r="AC68" i="76"/>
  <c r="AC67" i="76"/>
  <c r="AC66" i="76"/>
  <c r="AC74" i="76"/>
  <c r="AC72" i="75"/>
  <c r="AC71" i="75"/>
  <c r="AC70" i="75"/>
  <c r="AC69" i="75"/>
  <c r="AC68" i="75"/>
  <c r="AC67" i="75"/>
  <c r="AC66" i="75"/>
  <c r="AC74" i="75"/>
  <c r="AC72" i="74"/>
  <c r="AC71" i="74"/>
  <c r="AC70" i="74"/>
  <c r="AC69" i="74"/>
  <c r="AC68" i="74"/>
  <c r="AC67" i="74"/>
  <c r="AC66" i="74"/>
  <c r="AC74" i="74"/>
  <c r="AC72" i="73"/>
  <c r="AC71" i="73"/>
  <c r="AC70" i="73"/>
  <c r="AC69" i="73"/>
  <c r="AC68" i="73"/>
  <c r="AC74" i="73"/>
  <c r="AC67" i="73"/>
  <c r="AC66" i="73"/>
  <c r="AC72" i="72"/>
  <c r="AC71" i="72"/>
  <c r="AC70" i="72"/>
  <c r="AC69" i="72"/>
  <c r="AC68" i="72"/>
  <c r="AC67" i="72"/>
  <c r="AC66" i="72"/>
  <c r="AC74" i="72"/>
  <c r="AC72" i="71"/>
  <c r="AC71" i="71"/>
  <c r="AC70" i="71"/>
  <c r="AC69" i="71"/>
  <c r="AC68" i="71"/>
  <c r="AC74" i="71"/>
  <c r="AC67" i="71"/>
  <c r="AC66" i="71"/>
  <c r="AC72" i="70"/>
  <c r="AC71" i="70"/>
  <c r="AC70" i="70"/>
  <c r="AC69" i="70"/>
  <c r="AC68" i="70"/>
  <c r="AC67" i="70"/>
  <c r="AC66" i="70"/>
  <c r="AC74" i="70"/>
  <c r="AC72" i="69"/>
  <c r="AC71" i="69"/>
  <c r="AC70" i="69"/>
  <c r="AC69" i="69"/>
  <c r="AC68" i="69"/>
  <c r="AC67" i="69"/>
  <c r="AC66" i="69"/>
  <c r="AC74" i="69"/>
  <c r="AC72" i="68"/>
  <c r="AC71" i="68"/>
  <c r="AC70" i="68"/>
  <c r="AC69" i="68"/>
  <c r="AC68" i="68"/>
  <c r="AC67" i="68"/>
  <c r="AC66" i="68"/>
  <c r="AC74" i="68"/>
  <c r="AC72" i="67"/>
  <c r="AC71" i="67"/>
  <c r="AC70" i="67"/>
  <c r="AC69" i="67"/>
  <c r="AC68" i="67"/>
  <c r="AC67" i="67"/>
  <c r="AC66" i="67"/>
  <c r="AC74" i="67"/>
  <c r="AC72" i="66"/>
  <c r="AC71" i="66"/>
  <c r="AC70" i="66"/>
  <c r="AC69" i="66"/>
  <c r="AC68" i="66"/>
  <c r="AC67" i="66"/>
  <c r="AC66" i="66"/>
  <c r="AC74" i="66"/>
  <c r="AC72" i="65"/>
  <c r="AC71" i="65"/>
  <c r="AC70" i="65"/>
  <c r="AC69" i="65"/>
  <c r="AC68" i="65"/>
  <c r="AC67" i="65"/>
  <c r="AC66" i="65"/>
  <c r="AC74" i="65"/>
  <c r="AC72" i="64"/>
  <c r="AC71" i="64"/>
  <c r="AC70" i="64"/>
  <c r="AC69" i="64"/>
  <c r="AC68" i="64"/>
  <c r="AC67" i="64"/>
  <c r="AC66" i="64"/>
  <c r="AC74" i="64"/>
  <c r="AC72" i="63"/>
  <c r="AC71" i="63"/>
  <c r="AC70" i="63"/>
  <c r="AC69" i="63"/>
  <c r="AC68" i="63"/>
  <c r="AC67" i="63"/>
  <c r="AC66" i="63"/>
  <c r="AC74" i="63"/>
  <c r="AC72" i="62"/>
  <c r="AC71" i="62"/>
  <c r="AC70" i="62"/>
  <c r="AC69" i="62"/>
  <c r="AC68" i="62"/>
  <c r="AC67" i="62"/>
  <c r="AC66" i="62"/>
  <c r="AC74" i="62"/>
  <c r="AC72" i="61"/>
  <c r="AC71" i="61"/>
  <c r="AC70" i="61"/>
  <c r="AC69" i="61"/>
  <c r="AC68" i="61"/>
  <c r="AC74" i="61"/>
  <c r="AC67" i="61"/>
  <c r="AC66" i="61"/>
  <c r="AC72" i="60"/>
  <c r="AC71" i="60"/>
  <c r="AC70" i="60"/>
  <c r="AC69" i="60"/>
  <c r="AC68" i="60"/>
  <c r="AC67" i="60"/>
  <c r="AC66" i="60"/>
  <c r="AC74" i="60"/>
  <c r="AC72" i="59"/>
  <c r="AC71" i="59"/>
  <c r="AC70" i="59"/>
  <c r="AC69" i="59"/>
  <c r="AC68" i="59"/>
  <c r="AC67" i="59"/>
  <c r="AC66" i="59"/>
  <c r="AC74" i="59"/>
  <c r="AC72" i="58"/>
  <c r="AC71" i="58"/>
  <c r="AC70" i="58"/>
  <c r="AC69" i="58"/>
  <c r="AC68" i="58"/>
  <c r="AC67" i="58"/>
  <c r="AC66" i="58"/>
  <c r="AC74" i="58"/>
  <c r="AC72" i="57"/>
  <c r="AC71" i="57"/>
  <c r="AC70" i="57"/>
  <c r="AC69" i="57"/>
  <c r="AC68" i="57"/>
  <c r="AC67" i="57"/>
  <c r="AC66" i="57"/>
  <c r="AC74" i="57"/>
  <c r="AC72" i="56"/>
  <c r="AC71" i="56"/>
  <c r="AC70" i="56"/>
  <c r="AC69" i="56"/>
  <c r="AC68" i="56"/>
  <c r="AC67" i="56"/>
  <c r="AC66" i="56"/>
  <c r="AC74" i="56"/>
  <c r="AC72" i="55"/>
  <c r="AC71" i="55"/>
  <c r="AC70" i="55"/>
  <c r="AC69" i="55"/>
  <c r="AC68" i="55"/>
  <c r="AC67" i="55"/>
  <c r="AC66" i="55"/>
  <c r="AC74" i="55"/>
  <c r="AC72" i="54"/>
  <c r="AC71" i="54"/>
  <c r="AC70" i="54"/>
  <c r="AC69" i="54"/>
  <c r="AC68" i="54"/>
  <c r="AC74" i="54"/>
  <c r="AC67" i="54"/>
  <c r="AC66" i="54"/>
  <c r="AC72" i="53"/>
  <c r="AC71" i="53"/>
  <c r="AC70" i="53"/>
  <c r="AC69" i="53"/>
  <c r="AC68" i="53"/>
  <c r="AC74" i="53"/>
  <c r="AC67" i="53"/>
  <c r="AC66" i="53"/>
  <c r="AC72" i="52"/>
  <c r="AC71" i="52"/>
  <c r="AC70" i="52"/>
  <c r="AC69" i="52"/>
  <c r="AC68" i="52"/>
  <c r="AC74" i="52"/>
  <c r="AC67" i="52"/>
  <c r="AC66" i="52"/>
  <c r="AC72" i="51"/>
  <c r="AC71" i="51"/>
  <c r="AC70" i="51"/>
  <c r="AC69" i="51"/>
  <c r="AC68" i="51"/>
  <c r="AC67" i="51"/>
  <c r="AC66" i="51"/>
  <c r="AC74" i="51"/>
  <c r="AC72" i="50"/>
  <c r="AC71" i="50"/>
  <c r="AC70" i="50"/>
  <c r="AC69" i="50"/>
  <c r="AC68" i="50"/>
  <c r="AC67" i="50"/>
  <c r="AC66" i="50"/>
  <c r="AC74" i="50"/>
  <c r="AC72" i="49"/>
  <c r="AC71" i="49"/>
  <c r="AC70" i="49"/>
  <c r="AC69" i="49"/>
  <c r="AC68" i="49"/>
  <c r="AC74" i="49"/>
  <c r="AC67" i="49"/>
  <c r="AC66" i="49"/>
  <c r="AC72" i="48"/>
  <c r="AC71" i="48"/>
  <c r="AC70" i="48"/>
  <c r="AC69" i="48"/>
  <c r="AC68" i="48"/>
  <c r="AC67" i="48"/>
  <c r="AC66" i="48"/>
  <c r="AC74" i="48"/>
  <c r="AC72" i="47"/>
  <c r="AC71" i="47"/>
  <c r="AC70" i="47"/>
  <c r="AC69" i="47"/>
  <c r="AC68" i="47"/>
  <c r="AC67" i="47"/>
  <c r="AC66" i="47"/>
  <c r="AC74" i="47"/>
  <c r="AC74" i="46"/>
  <c r="AA56" i="77"/>
  <c r="I43" i="78"/>
  <c r="Z56" i="77"/>
  <c r="H43" i="78"/>
  <c r="Y56" i="77"/>
  <c r="F43" i="78"/>
  <c r="X56" i="77"/>
  <c r="E43" i="78"/>
  <c r="W56" i="77"/>
  <c r="C43" i="78"/>
  <c r="V56" i="77"/>
  <c r="B43" i="78"/>
  <c r="AA54" i="77"/>
  <c r="I41" i="78"/>
  <c r="Z54" i="77"/>
  <c r="H41" i="78"/>
  <c r="Y54" i="77"/>
  <c r="F41" i="78"/>
  <c r="X54" i="77"/>
  <c r="E41" i="78"/>
  <c r="W54" i="77"/>
  <c r="C41" i="78"/>
  <c r="V54" i="77"/>
  <c r="B41" i="78"/>
  <c r="AA52" i="77"/>
  <c r="I39" i="78"/>
  <c r="Z52" i="77"/>
  <c r="H39" i="78"/>
  <c r="Y52" i="77"/>
  <c r="F39" i="78"/>
  <c r="X52" i="77"/>
  <c r="E39" i="78"/>
  <c r="W52" i="77"/>
  <c r="V52" i="77"/>
  <c r="B39" i="78"/>
  <c r="AA49" i="77"/>
  <c r="I37" i="78"/>
  <c r="Z49" i="77"/>
  <c r="H37" i="78"/>
  <c r="Y49" i="77"/>
  <c r="F37" i="78"/>
  <c r="X49" i="77"/>
  <c r="E37" i="78"/>
  <c r="W49" i="77"/>
  <c r="C37" i="78"/>
  <c r="V49" i="77"/>
  <c r="B37" i="78"/>
  <c r="AA47" i="77"/>
  <c r="I35" i="78"/>
  <c r="Z47" i="77"/>
  <c r="H35" i="78"/>
  <c r="Y47" i="77"/>
  <c r="F35" i="78"/>
  <c r="X47" i="77"/>
  <c r="E35" i="78"/>
  <c r="W47" i="77"/>
  <c r="C35" i="78"/>
  <c r="V47" i="77"/>
  <c r="B35" i="78"/>
  <c r="AA45" i="77"/>
  <c r="I33" i="78"/>
  <c r="Z45" i="77"/>
  <c r="H33" i="78"/>
  <c r="Y45" i="77"/>
  <c r="F33" i="78"/>
  <c r="X45" i="77"/>
  <c r="E33" i="78"/>
  <c r="W45" i="77"/>
  <c r="C33" i="78"/>
  <c r="V45" i="77"/>
  <c r="B33" i="78"/>
  <c r="AA42" i="77"/>
  <c r="I31" i="78"/>
  <c r="Z42" i="77"/>
  <c r="H31" i="78"/>
  <c r="Y42" i="77"/>
  <c r="F31" i="78"/>
  <c r="X42" i="77"/>
  <c r="E31" i="78"/>
  <c r="W42" i="77"/>
  <c r="C31" i="78"/>
  <c r="V42" i="77"/>
  <c r="B31" i="78"/>
  <c r="AA40" i="77"/>
  <c r="I29" i="78"/>
  <c r="Z40" i="77"/>
  <c r="H29" i="78"/>
  <c r="Y40" i="77"/>
  <c r="F29" i="78"/>
  <c r="X40" i="77"/>
  <c r="E29" i="78"/>
  <c r="W40" i="77"/>
  <c r="C29" i="78"/>
  <c r="V40" i="77"/>
  <c r="B29" i="78"/>
  <c r="AA38" i="77"/>
  <c r="I27" i="78"/>
  <c r="Z38" i="77"/>
  <c r="H27" i="78"/>
  <c r="Y38" i="77"/>
  <c r="F27" i="78"/>
  <c r="X38" i="77"/>
  <c r="E27" i="78"/>
  <c r="W38" i="77"/>
  <c r="C27" i="78"/>
  <c r="V38" i="77"/>
  <c r="B27" i="78"/>
  <c r="AA35" i="77"/>
  <c r="I25" i="78"/>
  <c r="Z35" i="77"/>
  <c r="H25" i="78"/>
  <c r="Y35" i="77"/>
  <c r="F25" i="78"/>
  <c r="X35" i="77"/>
  <c r="E25" i="78"/>
  <c r="W35" i="77"/>
  <c r="C25" i="78"/>
  <c r="V35" i="77"/>
  <c r="B25" i="78"/>
  <c r="AA33" i="77"/>
  <c r="I23" i="78"/>
  <c r="Z33" i="77"/>
  <c r="H23" i="78"/>
  <c r="Y33" i="77"/>
  <c r="F23" i="78"/>
  <c r="X33" i="77"/>
  <c r="E23" i="78"/>
  <c r="W33" i="77"/>
  <c r="C23" i="78"/>
  <c r="V33" i="77"/>
  <c r="B23" i="78"/>
  <c r="AA31" i="77"/>
  <c r="I21" i="78"/>
  <c r="Z31" i="77"/>
  <c r="H21" i="78"/>
  <c r="Y31" i="77"/>
  <c r="F21" i="78"/>
  <c r="X31" i="77"/>
  <c r="E21" i="78"/>
  <c r="W31" i="77"/>
  <c r="C21" i="78"/>
  <c r="V31" i="77"/>
  <c r="B21" i="78"/>
  <c r="AA28" i="77"/>
  <c r="I19" i="78"/>
  <c r="Z28" i="77"/>
  <c r="H19" i="78"/>
  <c r="Y28" i="77"/>
  <c r="F19" i="78"/>
  <c r="X28" i="77"/>
  <c r="E19" i="78"/>
  <c r="W28" i="77"/>
  <c r="C19" i="78"/>
  <c r="V28" i="77"/>
  <c r="B19" i="78"/>
  <c r="AA26" i="77"/>
  <c r="I17" i="78"/>
  <c r="Z26" i="77"/>
  <c r="H17" i="78"/>
  <c r="Y26" i="77"/>
  <c r="F17" i="78"/>
  <c r="X26" i="77"/>
  <c r="E17" i="78"/>
  <c r="W26" i="77"/>
  <c r="C17" i="78"/>
  <c r="V26" i="77"/>
  <c r="B17" i="78"/>
  <c r="AA24" i="77"/>
  <c r="I15" i="78"/>
  <c r="Z24" i="77"/>
  <c r="H15" i="78"/>
  <c r="Y24" i="77"/>
  <c r="F15" i="78"/>
  <c r="X24" i="77"/>
  <c r="E15" i="78"/>
  <c r="W24" i="77"/>
  <c r="C15" i="78"/>
  <c r="V24" i="77"/>
  <c r="B15" i="78"/>
  <c r="AA21" i="77"/>
  <c r="I13" i="78"/>
  <c r="Z21" i="77"/>
  <c r="H13" i="78"/>
  <c r="Y21" i="77"/>
  <c r="F13" i="78"/>
  <c r="X21" i="77"/>
  <c r="E13" i="78"/>
  <c r="W21" i="77"/>
  <c r="C13" i="78"/>
  <c r="V21" i="77"/>
  <c r="B13" i="78"/>
  <c r="AA19" i="77"/>
  <c r="I11" i="78"/>
  <c r="Z19" i="77"/>
  <c r="H11" i="78"/>
  <c r="Y19" i="77"/>
  <c r="F11" i="78"/>
  <c r="X19" i="77"/>
  <c r="E11" i="78"/>
  <c r="W19" i="77"/>
  <c r="C11" i="78"/>
  <c r="V19" i="77"/>
  <c r="B11" i="78"/>
  <c r="AA17" i="77"/>
  <c r="I9" i="78"/>
  <c r="Z17" i="77"/>
  <c r="H9" i="78"/>
  <c r="Y17" i="77"/>
  <c r="F9" i="78"/>
  <c r="X17" i="77"/>
  <c r="E9" i="78"/>
  <c r="W17" i="77"/>
  <c r="C9" i="78"/>
  <c r="V17" i="77"/>
  <c r="B9" i="78"/>
  <c r="AA14" i="77"/>
  <c r="Z14" i="77"/>
  <c r="Y14" i="77"/>
  <c r="X14" i="77"/>
  <c r="W14" i="77"/>
  <c r="V14" i="77"/>
  <c r="AA12" i="77"/>
  <c r="Z12" i="77"/>
  <c r="Y12" i="77"/>
  <c r="X12" i="77"/>
  <c r="W12" i="77"/>
  <c r="V12" i="77"/>
  <c r="AA10" i="77"/>
  <c r="Z10" i="77"/>
  <c r="Y10" i="77"/>
  <c r="X10" i="77"/>
  <c r="W10" i="77"/>
  <c r="V10" i="77"/>
  <c r="C9" i="77"/>
  <c r="B21" i="77"/>
  <c r="B14" i="77"/>
  <c r="AC72" i="46"/>
  <c r="AC71" i="46"/>
  <c r="AC70" i="46"/>
  <c r="AC69" i="46"/>
  <c r="AC68" i="46"/>
  <c r="AC67" i="46"/>
  <c r="AC66" i="46"/>
  <c r="E1" i="1"/>
  <c r="AC73" i="1"/>
  <c r="AC72" i="1"/>
  <c r="AC71" i="1"/>
  <c r="AC70" i="1"/>
  <c r="AC69" i="1"/>
  <c r="AC68" i="1"/>
  <c r="AC67" i="1"/>
  <c r="J27" i="78"/>
  <c r="AC73" i="73"/>
  <c r="AC75" i="73"/>
  <c r="AC73" i="64"/>
  <c r="AC73" i="66"/>
  <c r="C39" i="78"/>
  <c r="D39" i="78"/>
  <c r="W67" i="77"/>
  <c r="AC73" i="67"/>
  <c r="AC73" i="62"/>
  <c r="AC75" i="62"/>
  <c r="AC73" i="55"/>
  <c r="AC75" i="55"/>
  <c r="AC73" i="48"/>
  <c r="AC75" i="48"/>
  <c r="E3" i="78"/>
  <c r="E45" i="78"/>
  <c r="B5" i="78"/>
  <c r="B47" i="78"/>
  <c r="H5" i="78"/>
  <c r="H47" i="78"/>
  <c r="E7" i="78"/>
  <c r="E49" i="78"/>
  <c r="AC73" i="49"/>
  <c r="AC75" i="49"/>
  <c r="AC73" i="52"/>
  <c r="AC75" i="52"/>
  <c r="AC73" i="53"/>
  <c r="AC75" i="53"/>
  <c r="AC73" i="54"/>
  <c r="AC75" i="54"/>
  <c r="F3" i="78"/>
  <c r="F45" i="78"/>
  <c r="C5" i="78"/>
  <c r="C47" i="78"/>
  <c r="I5" i="78"/>
  <c r="I47" i="78"/>
  <c r="F7" i="78"/>
  <c r="F49" i="78"/>
  <c r="AC73" i="68"/>
  <c r="B3" i="78"/>
  <c r="B45" i="78"/>
  <c r="H3" i="78"/>
  <c r="H45" i="78"/>
  <c r="E5" i="78"/>
  <c r="E47" i="78"/>
  <c r="B7" i="78"/>
  <c r="B49" i="78"/>
  <c r="H7" i="78"/>
  <c r="H49" i="78"/>
  <c r="C3" i="78"/>
  <c r="C45" i="78"/>
  <c r="I3" i="78"/>
  <c r="I45" i="78"/>
  <c r="F5" i="78"/>
  <c r="F47" i="78"/>
  <c r="C7" i="78"/>
  <c r="C49" i="78"/>
  <c r="I7" i="78"/>
  <c r="I49" i="78"/>
  <c r="AC73" i="76"/>
  <c r="AC75" i="76"/>
  <c r="AC73" i="75"/>
  <c r="AC75" i="75"/>
  <c r="AC73" i="74"/>
  <c r="AC75" i="74"/>
  <c r="AC73" i="71"/>
  <c r="AC75" i="71"/>
  <c r="AC73" i="65"/>
  <c r="AC75" i="65"/>
  <c r="AC73" i="63"/>
  <c r="AC75" i="63"/>
  <c r="AC73" i="61"/>
  <c r="AC75" i="61"/>
  <c r="AC73" i="60"/>
  <c r="AC75" i="60"/>
  <c r="AC73" i="59"/>
  <c r="AC75" i="59"/>
  <c r="AC73" i="58"/>
  <c r="AC75" i="58"/>
  <c r="AC73" i="57"/>
  <c r="AC73" i="56"/>
  <c r="AC75" i="56"/>
  <c r="AC73" i="47"/>
  <c r="AC75" i="47"/>
  <c r="O70" i="51"/>
  <c r="O3" i="52"/>
  <c r="O6" i="52"/>
  <c r="O68" i="52"/>
  <c r="K70" i="51"/>
  <c r="K3" i="52"/>
  <c r="K6" i="52"/>
  <c r="K68" i="52"/>
  <c r="J70" i="51"/>
  <c r="J3" i="52"/>
  <c r="J6" i="52"/>
  <c r="J68" i="52"/>
  <c r="M70" i="51"/>
  <c r="M3" i="52"/>
  <c r="M6" i="52"/>
  <c r="M68" i="52"/>
  <c r="N70" i="51"/>
  <c r="N3" i="52"/>
  <c r="N6" i="52"/>
  <c r="N68" i="52"/>
  <c r="L70" i="51"/>
  <c r="L3" i="52"/>
  <c r="L6" i="52"/>
  <c r="L68" i="52"/>
  <c r="J13" i="78"/>
  <c r="G15" i="78"/>
  <c r="J17" i="78"/>
  <c r="D25" i="78"/>
  <c r="G27" i="78"/>
  <c r="J33" i="78"/>
  <c r="D41" i="78"/>
  <c r="J15" i="78"/>
  <c r="J19" i="78"/>
  <c r="D23" i="78"/>
  <c r="D31" i="78"/>
  <c r="J31" i="78"/>
  <c r="J39" i="78"/>
  <c r="D43" i="78"/>
  <c r="AC74" i="1"/>
  <c r="AC76" i="1"/>
  <c r="AC73" i="50"/>
  <c r="AC75" i="50"/>
  <c r="AC73" i="51"/>
  <c r="AC75" i="51"/>
  <c r="AC73" i="69"/>
  <c r="AC75" i="69"/>
  <c r="AC73" i="70"/>
  <c r="AC75" i="70"/>
  <c r="AC73" i="72"/>
  <c r="AC75" i="72"/>
  <c r="G9" i="78"/>
  <c r="J9" i="78"/>
  <c r="J11" i="78"/>
  <c r="D11" i="78"/>
  <c r="G33" i="78"/>
  <c r="G11" i="78"/>
  <c r="D17" i="78"/>
  <c r="AC75" i="68"/>
  <c r="AC75" i="67"/>
  <c r="AC75" i="66"/>
  <c r="AC75" i="64"/>
  <c r="AC75" i="57"/>
  <c r="G29" i="78"/>
  <c r="D13" i="78"/>
  <c r="D19" i="78"/>
  <c r="G13" i="78"/>
  <c r="G17" i="78"/>
  <c r="G19" i="78"/>
  <c r="G31" i="78"/>
  <c r="G37" i="78"/>
  <c r="D37" i="78"/>
  <c r="D9" i="78"/>
  <c r="D15" i="78"/>
  <c r="D21" i="78"/>
  <c r="G21" i="78"/>
  <c r="J21" i="78"/>
  <c r="J23" i="78"/>
  <c r="J25" i="78"/>
  <c r="D27" i="78"/>
  <c r="D33" i="78"/>
  <c r="D35" i="78"/>
  <c r="G39" i="78"/>
  <c r="AC73" i="46"/>
  <c r="AC75" i="46"/>
  <c r="J37" i="78"/>
  <c r="G41" i="78"/>
  <c r="G43" i="78"/>
  <c r="J41" i="78"/>
  <c r="J43" i="78"/>
  <c r="G35" i="78"/>
  <c r="J35" i="78"/>
  <c r="D29" i="78"/>
  <c r="J29" i="78"/>
  <c r="G25" i="78"/>
  <c r="G23" i="78"/>
  <c r="G49" i="78"/>
  <c r="G3" i="78"/>
  <c r="J47" i="78"/>
  <c r="G45" i="78"/>
  <c r="J5" i="78"/>
  <c r="J3" i="78"/>
  <c r="D49" i="78"/>
  <c r="G7" i="78"/>
  <c r="D5" i="78"/>
  <c r="J7" i="78"/>
  <c r="G5" i="78"/>
  <c r="D7" i="78"/>
  <c r="J49" i="78"/>
  <c r="D3" i="78"/>
  <c r="D47" i="78"/>
  <c r="D45" i="78"/>
  <c r="G47" i="78"/>
  <c r="J45" i="78"/>
  <c r="N70" i="52"/>
  <c r="N3" i="53"/>
  <c r="N6" i="53"/>
  <c r="N68" i="53"/>
  <c r="J70" i="52"/>
  <c r="J3" i="53"/>
  <c r="J6" i="53"/>
  <c r="J68" i="53"/>
  <c r="O70" i="52"/>
  <c r="O3" i="53"/>
  <c r="O6" i="53"/>
  <c r="O68" i="53"/>
  <c r="L70" i="52"/>
  <c r="L3" i="53"/>
  <c r="L6" i="53"/>
  <c r="L68" i="53"/>
  <c r="M70" i="52"/>
  <c r="M3" i="53"/>
  <c r="M6" i="53"/>
  <c r="M68" i="53"/>
  <c r="K70" i="52"/>
  <c r="K3" i="53"/>
  <c r="K6" i="53"/>
  <c r="K68" i="53"/>
  <c r="M70" i="53"/>
  <c r="M3" i="54"/>
  <c r="M6" i="54"/>
  <c r="M68" i="54"/>
  <c r="O70" i="53"/>
  <c r="O3" i="54"/>
  <c r="O6" i="54"/>
  <c r="O68" i="54"/>
  <c r="N70" i="53"/>
  <c r="N3" i="54"/>
  <c r="N6" i="54"/>
  <c r="N68" i="54"/>
  <c r="K70" i="53"/>
  <c r="K3" i="54"/>
  <c r="K6" i="54"/>
  <c r="K68" i="54"/>
  <c r="L70" i="53"/>
  <c r="L3" i="54"/>
  <c r="L6" i="54"/>
  <c r="L68" i="54"/>
  <c r="J70" i="53"/>
  <c r="J3" i="54"/>
  <c r="J6" i="54"/>
  <c r="J68" i="54"/>
  <c r="L70" i="54"/>
  <c r="L3" i="55"/>
  <c r="L6" i="55"/>
  <c r="L68" i="55"/>
  <c r="N70" i="54"/>
  <c r="N3" i="55"/>
  <c r="N6" i="55"/>
  <c r="N68" i="55"/>
  <c r="M70" i="54"/>
  <c r="M3" i="55"/>
  <c r="M6" i="55"/>
  <c r="M68" i="55"/>
  <c r="J70" i="54"/>
  <c r="J3" i="55"/>
  <c r="J6" i="55"/>
  <c r="J68" i="55"/>
  <c r="K70" i="54"/>
  <c r="K3" i="55"/>
  <c r="K6" i="55"/>
  <c r="K68" i="55"/>
  <c r="O70" i="54"/>
  <c r="O3" i="55"/>
  <c r="O6" i="55"/>
  <c r="O68" i="55"/>
  <c r="O70" i="55"/>
  <c r="O3" i="56"/>
  <c r="O6" i="56"/>
  <c r="O68" i="56"/>
  <c r="J70" i="55"/>
  <c r="J3" i="56"/>
  <c r="J6" i="56"/>
  <c r="J68" i="56"/>
  <c r="K70" i="55"/>
  <c r="K3" i="56"/>
  <c r="K6" i="56"/>
  <c r="K68" i="56"/>
  <c r="M70" i="55"/>
  <c r="M3" i="56"/>
  <c r="M6" i="56"/>
  <c r="M68" i="56"/>
  <c r="L70" i="55"/>
  <c r="L3" i="56"/>
  <c r="L6" i="56"/>
  <c r="L68" i="56"/>
  <c r="N70" i="55"/>
  <c r="N3" i="56"/>
  <c r="N6" i="56"/>
  <c r="N68" i="56"/>
  <c r="B1" i="46"/>
  <c r="N70" i="56"/>
  <c r="N3" i="57"/>
  <c r="N6" i="57"/>
  <c r="N68" i="57"/>
  <c r="M70" i="56"/>
  <c r="M3" i="57"/>
  <c r="M6" i="57"/>
  <c r="M68" i="57"/>
  <c r="L70" i="56"/>
  <c r="L3" i="57"/>
  <c r="L6" i="57"/>
  <c r="L68" i="57"/>
  <c r="K70" i="56"/>
  <c r="K3" i="57"/>
  <c r="K6" i="57"/>
  <c r="K68" i="57"/>
  <c r="O70" i="56"/>
  <c r="O3" i="57"/>
  <c r="O6" i="57"/>
  <c r="O68" i="57"/>
  <c r="J70" i="56"/>
  <c r="J3" i="57"/>
  <c r="J6" i="57"/>
  <c r="J68" i="57"/>
  <c r="B1" i="47"/>
  <c r="H49" i="77"/>
  <c r="G49" i="77"/>
  <c r="F49" i="77"/>
  <c r="E49" i="77"/>
  <c r="D49" i="77"/>
  <c r="C49" i="77"/>
  <c r="H48" i="77"/>
  <c r="G48" i="77"/>
  <c r="F48" i="77"/>
  <c r="E48" i="77"/>
  <c r="D48" i="77"/>
  <c r="C48" i="77"/>
  <c r="H47" i="77"/>
  <c r="G47" i="77"/>
  <c r="F47" i="77"/>
  <c r="E47" i="77"/>
  <c r="D47" i="77"/>
  <c r="C47" i="77"/>
  <c r="H46" i="77"/>
  <c r="G46" i="77"/>
  <c r="F46" i="77"/>
  <c r="E46" i="77"/>
  <c r="D46" i="77"/>
  <c r="C46" i="77"/>
  <c r="H45" i="77"/>
  <c r="G45" i="77"/>
  <c r="F45" i="77"/>
  <c r="E45" i="77"/>
  <c r="D45" i="77"/>
  <c r="C45" i="77"/>
  <c r="H44" i="77"/>
  <c r="G44" i="77"/>
  <c r="F44" i="77"/>
  <c r="E44" i="77"/>
  <c r="D44" i="77"/>
  <c r="C44" i="77"/>
  <c r="H42" i="77"/>
  <c r="G42" i="77"/>
  <c r="F42" i="77"/>
  <c r="E42" i="77"/>
  <c r="D42" i="77"/>
  <c r="C42" i="77"/>
  <c r="H41" i="77"/>
  <c r="G41" i="77"/>
  <c r="F41" i="77"/>
  <c r="E41" i="77"/>
  <c r="D41" i="77"/>
  <c r="C41" i="77"/>
  <c r="H40" i="77"/>
  <c r="G40" i="77"/>
  <c r="F40" i="77"/>
  <c r="E40" i="77"/>
  <c r="D40" i="77"/>
  <c r="C40" i="77"/>
  <c r="H39" i="77"/>
  <c r="G39" i="77"/>
  <c r="F39" i="77"/>
  <c r="E39" i="77"/>
  <c r="D39" i="77"/>
  <c r="C39" i="77"/>
  <c r="H38" i="77"/>
  <c r="G38" i="77"/>
  <c r="F38" i="77"/>
  <c r="E38" i="77"/>
  <c r="D38" i="77"/>
  <c r="C38" i="77"/>
  <c r="H37" i="77"/>
  <c r="G37" i="77"/>
  <c r="F37" i="77"/>
  <c r="E37" i="77"/>
  <c r="D37" i="77"/>
  <c r="C37" i="77"/>
  <c r="H35" i="77"/>
  <c r="G35" i="77"/>
  <c r="F35" i="77"/>
  <c r="E35" i="77"/>
  <c r="D35" i="77"/>
  <c r="C35" i="77"/>
  <c r="H34" i="77"/>
  <c r="G34" i="77"/>
  <c r="F34" i="77"/>
  <c r="E34" i="77"/>
  <c r="D34" i="77"/>
  <c r="C34" i="77"/>
  <c r="H33" i="77"/>
  <c r="G33" i="77"/>
  <c r="F33" i="77"/>
  <c r="E33" i="77"/>
  <c r="D33" i="77"/>
  <c r="C33" i="77"/>
  <c r="H32" i="77"/>
  <c r="G32" i="77"/>
  <c r="F32" i="77"/>
  <c r="E32" i="77"/>
  <c r="D32" i="77"/>
  <c r="C32" i="77"/>
  <c r="H31" i="77"/>
  <c r="G31" i="77"/>
  <c r="F31" i="77"/>
  <c r="E31" i="77"/>
  <c r="D31" i="77"/>
  <c r="C31" i="77"/>
  <c r="H30" i="77"/>
  <c r="G30" i="77"/>
  <c r="F30" i="77"/>
  <c r="E30" i="77"/>
  <c r="D30" i="77"/>
  <c r="C30" i="77"/>
  <c r="H28" i="77"/>
  <c r="G28" i="77"/>
  <c r="F28" i="77"/>
  <c r="E28" i="77"/>
  <c r="D28" i="77"/>
  <c r="C28" i="77"/>
  <c r="H27" i="77"/>
  <c r="G27" i="77"/>
  <c r="F27" i="77"/>
  <c r="E27" i="77"/>
  <c r="D27" i="77"/>
  <c r="C27" i="77"/>
  <c r="H26" i="77"/>
  <c r="G26" i="77"/>
  <c r="F26" i="77"/>
  <c r="E26" i="77"/>
  <c r="D26" i="77"/>
  <c r="C26" i="77"/>
  <c r="H25" i="77"/>
  <c r="G25" i="77"/>
  <c r="F25" i="77"/>
  <c r="E25" i="77"/>
  <c r="D25" i="77"/>
  <c r="C25" i="77"/>
  <c r="H24" i="77"/>
  <c r="G24" i="77"/>
  <c r="F24" i="77"/>
  <c r="E24" i="77"/>
  <c r="D24" i="77"/>
  <c r="C24" i="77"/>
  <c r="H23" i="77"/>
  <c r="G23" i="77"/>
  <c r="F23" i="77"/>
  <c r="E23" i="77"/>
  <c r="D23" i="77"/>
  <c r="C23" i="77"/>
  <c r="I20" i="77"/>
  <c r="H20" i="77"/>
  <c r="G20" i="77"/>
  <c r="F20" i="77"/>
  <c r="E20" i="77"/>
  <c r="D20" i="77"/>
  <c r="C20" i="77"/>
  <c r="I19" i="77"/>
  <c r="H19" i="77"/>
  <c r="G19" i="77"/>
  <c r="F19" i="77"/>
  <c r="E19" i="77"/>
  <c r="D19" i="77"/>
  <c r="C19" i="77"/>
  <c r="I18" i="77"/>
  <c r="H18" i="77"/>
  <c r="G18" i="77"/>
  <c r="F18" i="77"/>
  <c r="E18" i="77"/>
  <c r="D18" i="77"/>
  <c r="C18" i="77"/>
  <c r="I17" i="77"/>
  <c r="H17" i="77"/>
  <c r="G17" i="77"/>
  <c r="F17" i="77"/>
  <c r="E17" i="77"/>
  <c r="D17" i="77"/>
  <c r="C17" i="77"/>
  <c r="I16" i="77"/>
  <c r="H16" i="77"/>
  <c r="G16" i="77"/>
  <c r="F16" i="77"/>
  <c r="E16" i="77"/>
  <c r="D16" i="77"/>
  <c r="C16" i="77"/>
  <c r="C10" i="77"/>
  <c r="D10" i="77"/>
  <c r="E10" i="77"/>
  <c r="F10" i="77"/>
  <c r="G10" i="77"/>
  <c r="H10" i="77"/>
  <c r="I10" i="77"/>
  <c r="C11" i="77"/>
  <c r="D11" i="77"/>
  <c r="E11" i="77"/>
  <c r="F11" i="77"/>
  <c r="G11" i="77"/>
  <c r="H11" i="77"/>
  <c r="I11" i="77"/>
  <c r="C12" i="77"/>
  <c r="D12" i="77"/>
  <c r="E12" i="77"/>
  <c r="F12" i="77"/>
  <c r="G12" i="77"/>
  <c r="H12" i="77"/>
  <c r="I12" i="77"/>
  <c r="D13" i="77"/>
  <c r="E13" i="77"/>
  <c r="F13" i="77"/>
  <c r="G13" i="77"/>
  <c r="H13" i="77"/>
  <c r="I13" i="77"/>
  <c r="I9" i="77"/>
  <c r="H9" i="77"/>
  <c r="G9" i="77"/>
  <c r="F9" i="77"/>
  <c r="E9" i="77"/>
  <c r="D9" i="77"/>
  <c r="C5" i="77"/>
  <c r="D5" i="77"/>
  <c r="E5" i="77"/>
  <c r="F5" i="77"/>
  <c r="G5" i="77"/>
  <c r="H5" i="77"/>
  <c r="I5" i="77"/>
  <c r="D3" i="77"/>
  <c r="E3" i="77"/>
  <c r="F3" i="77"/>
  <c r="G3" i="77"/>
  <c r="H3" i="77"/>
  <c r="I3" i="77"/>
  <c r="D4" i="77"/>
  <c r="E4" i="77"/>
  <c r="F4" i="77"/>
  <c r="G4" i="77"/>
  <c r="H4" i="77"/>
  <c r="I4" i="77"/>
  <c r="C4" i="77"/>
  <c r="C3" i="77"/>
  <c r="B49" i="77"/>
  <c r="B48" i="77"/>
  <c r="B47" i="77"/>
  <c r="B46" i="77"/>
  <c r="B45" i="77"/>
  <c r="B44" i="77"/>
  <c r="A44" i="77"/>
  <c r="B42" i="77"/>
  <c r="B41" i="77"/>
  <c r="B40" i="77"/>
  <c r="B39" i="77"/>
  <c r="B38" i="77"/>
  <c r="B37" i="77"/>
  <c r="A37" i="77"/>
  <c r="B35" i="77"/>
  <c r="B34" i="77"/>
  <c r="B33" i="77"/>
  <c r="B32" i="77"/>
  <c r="B31" i="77"/>
  <c r="B30" i="77"/>
  <c r="A30" i="77"/>
  <c r="B28" i="77"/>
  <c r="B27" i="77"/>
  <c r="B26" i="77"/>
  <c r="B25" i="77"/>
  <c r="B24" i="77"/>
  <c r="B23" i="77"/>
  <c r="A23" i="77"/>
  <c r="B20" i="77"/>
  <c r="B19" i="77"/>
  <c r="B18" i="77"/>
  <c r="B17" i="77"/>
  <c r="B16" i="77"/>
  <c r="A16" i="77"/>
  <c r="B13" i="77"/>
  <c r="B12" i="77"/>
  <c r="B11" i="77"/>
  <c r="B10" i="77"/>
  <c r="B9" i="77"/>
  <c r="A9" i="77"/>
  <c r="I8" i="77"/>
  <c r="H8" i="77"/>
  <c r="G8" i="77"/>
  <c r="F8" i="77"/>
  <c r="E8" i="77"/>
  <c r="D8" i="77"/>
  <c r="C8" i="77"/>
  <c r="A8" i="77"/>
  <c r="I7" i="77"/>
  <c r="H7" i="77"/>
  <c r="G7" i="77"/>
  <c r="F7" i="77"/>
  <c r="E7" i="77"/>
  <c r="D7" i="77"/>
  <c r="C7" i="77"/>
  <c r="C59" i="77"/>
  <c r="A7" i="77"/>
  <c r="A6" i="77"/>
  <c r="A5" i="77"/>
  <c r="A4" i="77"/>
  <c r="A3" i="77"/>
  <c r="I2" i="77"/>
  <c r="H2" i="77"/>
  <c r="E2" i="77"/>
  <c r="D2" i="77"/>
  <c r="C2" i="77"/>
  <c r="A2" i="77"/>
  <c r="F15" i="77"/>
  <c r="O70" i="57"/>
  <c r="O3" i="58"/>
  <c r="O6" i="58"/>
  <c r="O68" i="58"/>
  <c r="L70" i="57"/>
  <c r="L3" i="58"/>
  <c r="L6" i="58"/>
  <c r="L68" i="58"/>
  <c r="N70" i="57"/>
  <c r="N3" i="58"/>
  <c r="N6" i="58"/>
  <c r="N68" i="58"/>
  <c r="J70" i="57"/>
  <c r="J3" i="58"/>
  <c r="J6" i="58"/>
  <c r="J68" i="58"/>
  <c r="K70" i="57"/>
  <c r="K3" i="58"/>
  <c r="K6" i="58"/>
  <c r="K68" i="58"/>
  <c r="M70" i="57"/>
  <c r="M3" i="58"/>
  <c r="M6" i="58"/>
  <c r="M68" i="58"/>
  <c r="F65" i="77"/>
  <c r="C65" i="77"/>
  <c r="G65" i="77"/>
  <c r="D65" i="77"/>
  <c r="H65" i="77"/>
  <c r="G63" i="77"/>
  <c r="C63" i="77"/>
  <c r="E65" i="77"/>
  <c r="I65" i="77"/>
  <c r="I63" i="77"/>
  <c r="E63" i="77"/>
  <c r="H62" i="77"/>
  <c r="F62" i="77"/>
  <c r="E59" i="77"/>
  <c r="E57" i="77"/>
  <c r="G59" i="77"/>
  <c r="G57" i="77"/>
  <c r="I59" i="77"/>
  <c r="I57" i="77"/>
  <c r="Q66" i="77"/>
  <c r="C57" i="77"/>
  <c r="D59" i="77"/>
  <c r="D57" i="77"/>
  <c r="F59" i="77"/>
  <c r="F57" i="77"/>
  <c r="H59" i="77"/>
  <c r="H57" i="77"/>
  <c r="P66" i="77"/>
  <c r="H64" i="77"/>
  <c r="F64" i="77"/>
  <c r="D64" i="77"/>
  <c r="C64" i="77"/>
  <c r="D60" i="77"/>
  <c r="F60" i="77"/>
  <c r="H60" i="77"/>
  <c r="I64" i="77"/>
  <c r="G64" i="77"/>
  <c r="E64" i="77"/>
  <c r="H63" i="77"/>
  <c r="F63" i="77"/>
  <c r="D63" i="77"/>
  <c r="I62" i="77"/>
  <c r="G62" i="77"/>
  <c r="E62" i="77"/>
  <c r="C62" i="77"/>
  <c r="H61" i="77"/>
  <c r="F61" i="77"/>
  <c r="D61" i="77"/>
  <c r="C60" i="77"/>
  <c r="E60" i="77"/>
  <c r="G60" i="77"/>
  <c r="I60" i="77"/>
  <c r="D62" i="77"/>
  <c r="I61" i="77"/>
  <c r="G61" i="77"/>
  <c r="E61" i="77"/>
  <c r="C61" i="77"/>
  <c r="B1" i="48"/>
  <c r="C15" i="77"/>
  <c r="H15" i="77"/>
  <c r="D15" i="77"/>
  <c r="D22" i="77"/>
  <c r="F22" i="77"/>
  <c r="H22" i="77"/>
  <c r="C29" i="77"/>
  <c r="E29" i="77"/>
  <c r="G29" i="77"/>
  <c r="I29" i="77"/>
  <c r="C36" i="77"/>
  <c r="E36" i="77"/>
  <c r="G36" i="77"/>
  <c r="I36" i="77"/>
  <c r="E43" i="77"/>
  <c r="G43" i="77"/>
  <c r="I43" i="77"/>
  <c r="E50" i="77"/>
  <c r="G50" i="77"/>
  <c r="I50" i="77"/>
  <c r="I15" i="77"/>
  <c r="G15" i="77"/>
  <c r="E15" i="77"/>
  <c r="C22" i="77"/>
  <c r="E22" i="77"/>
  <c r="G22" i="77"/>
  <c r="I22" i="77"/>
  <c r="D29" i="77"/>
  <c r="F29" i="77"/>
  <c r="H29" i="77"/>
  <c r="D36" i="77"/>
  <c r="F36" i="77"/>
  <c r="H36" i="77"/>
  <c r="D43" i="77"/>
  <c r="F43" i="77"/>
  <c r="H43" i="77"/>
  <c r="D50" i="77"/>
  <c r="F50" i="77"/>
  <c r="H50" i="77"/>
  <c r="C43" i="77"/>
  <c r="C50" i="77"/>
  <c r="H6" i="77"/>
  <c r="C6" i="77"/>
  <c r="D6" i="77"/>
  <c r="G6" i="77"/>
  <c r="E6" i="77"/>
  <c r="I6" i="77"/>
  <c r="F6" i="77"/>
  <c r="B50" i="76"/>
  <c r="B49" i="76"/>
  <c r="B48" i="76"/>
  <c r="B47" i="76"/>
  <c r="B46" i="76"/>
  <c r="B45" i="76"/>
  <c r="B44" i="76"/>
  <c r="A44" i="76"/>
  <c r="B43" i="76"/>
  <c r="B42" i="76"/>
  <c r="B41" i="76"/>
  <c r="B40" i="76"/>
  <c r="B39" i="76"/>
  <c r="B38" i="76"/>
  <c r="B37" i="76"/>
  <c r="A37" i="76"/>
  <c r="B36" i="76"/>
  <c r="B35" i="76"/>
  <c r="B34" i="76"/>
  <c r="B33" i="76"/>
  <c r="B32" i="76"/>
  <c r="B31" i="76"/>
  <c r="B30" i="76"/>
  <c r="A30" i="76"/>
  <c r="B29" i="76"/>
  <c r="B28" i="76"/>
  <c r="B27" i="76"/>
  <c r="B26" i="76"/>
  <c r="B25" i="76"/>
  <c r="B24" i="76"/>
  <c r="B23" i="76"/>
  <c r="A23" i="76"/>
  <c r="B22" i="76"/>
  <c r="B21" i="76"/>
  <c r="B20" i="76"/>
  <c r="B19" i="76"/>
  <c r="B18" i="76"/>
  <c r="B17" i="76"/>
  <c r="B16" i="76"/>
  <c r="A16" i="76"/>
  <c r="B15" i="76"/>
  <c r="B14" i="76"/>
  <c r="B13" i="76"/>
  <c r="B12" i="76"/>
  <c r="B11" i="76"/>
  <c r="B10" i="76"/>
  <c r="B9" i="76"/>
  <c r="A9" i="76"/>
  <c r="I8" i="76"/>
  <c r="H8" i="76"/>
  <c r="G8" i="76"/>
  <c r="F8" i="76"/>
  <c r="E8" i="76"/>
  <c r="D8" i="76"/>
  <c r="C8" i="76"/>
  <c r="A8" i="76"/>
  <c r="I7" i="76"/>
  <c r="H7" i="76"/>
  <c r="G7" i="76"/>
  <c r="F7" i="76"/>
  <c r="E7" i="76"/>
  <c r="D7" i="76"/>
  <c r="C7" i="76"/>
  <c r="A7" i="76"/>
  <c r="A6" i="76"/>
  <c r="A5" i="76"/>
  <c r="A4" i="76"/>
  <c r="A3" i="76"/>
  <c r="I2" i="76"/>
  <c r="H2" i="76"/>
  <c r="E2" i="76"/>
  <c r="D2" i="76"/>
  <c r="C2" i="76"/>
  <c r="A2" i="76"/>
  <c r="B50" i="75"/>
  <c r="B49" i="75"/>
  <c r="B48" i="75"/>
  <c r="B47" i="75"/>
  <c r="B46" i="75"/>
  <c r="B45" i="75"/>
  <c r="B44" i="75"/>
  <c r="A44" i="75"/>
  <c r="B43" i="75"/>
  <c r="B42" i="75"/>
  <c r="B41" i="75"/>
  <c r="B40" i="75"/>
  <c r="B39" i="75"/>
  <c r="B38" i="75"/>
  <c r="B37" i="75"/>
  <c r="A37" i="75"/>
  <c r="B36" i="75"/>
  <c r="B35" i="75"/>
  <c r="B34" i="75"/>
  <c r="B33" i="75"/>
  <c r="B32" i="75"/>
  <c r="B31" i="75"/>
  <c r="B30" i="75"/>
  <c r="A30" i="75"/>
  <c r="B29" i="75"/>
  <c r="B28" i="75"/>
  <c r="B27" i="75"/>
  <c r="B26" i="75"/>
  <c r="B25" i="75"/>
  <c r="B24" i="75"/>
  <c r="B23" i="75"/>
  <c r="A23" i="75"/>
  <c r="B22" i="75"/>
  <c r="B21" i="75"/>
  <c r="B20" i="75"/>
  <c r="B19" i="75"/>
  <c r="B18" i="75"/>
  <c r="B17" i="75"/>
  <c r="B16" i="75"/>
  <c r="A16" i="75"/>
  <c r="B15" i="75"/>
  <c r="B14" i="75"/>
  <c r="B13" i="75"/>
  <c r="B12" i="75"/>
  <c r="B11" i="75"/>
  <c r="B10" i="75"/>
  <c r="B9" i="75"/>
  <c r="A9" i="75"/>
  <c r="I8" i="75"/>
  <c r="H8" i="75"/>
  <c r="G8" i="75"/>
  <c r="F8" i="75"/>
  <c r="E8" i="75"/>
  <c r="D8" i="75"/>
  <c r="C8" i="75"/>
  <c r="A8" i="75"/>
  <c r="I7" i="75"/>
  <c r="H7" i="75"/>
  <c r="G7" i="75"/>
  <c r="F7" i="75"/>
  <c r="E7" i="75"/>
  <c r="D7" i="75"/>
  <c r="C7" i="75"/>
  <c r="A7" i="75"/>
  <c r="A6" i="75"/>
  <c r="A5" i="75"/>
  <c r="A4" i="75"/>
  <c r="A3" i="75"/>
  <c r="I2" i="75"/>
  <c r="H2" i="75"/>
  <c r="E2" i="75"/>
  <c r="D2" i="75"/>
  <c r="C2" i="75"/>
  <c r="A2" i="75"/>
  <c r="B50" i="74"/>
  <c r="B49" i="74"/>
  <c r="B48" i="74"/>
  <c r="B47" i="74"/>
  <c r="B46" i="74"/>
  <c r="B45" i="74"/>
  <c r="B44" i="74"/>
  <c r="A44" i="74"/>
  <c r="B43" i="74"/>
  <c r="B42" i="74"/>
  <c r="B41" i="74"/>
  <c r="B40" i="74"/>
  <c r="B39" i="74"/>
  <c r="B38" i="74"/>
  <c r="B37" i="74"/>
  <c r="A37" i="74"/>
  <c r="B36" i="74"/>
  <c r="B35" i="74"/>
  <c r="B34" i="74"/>
  <c r="B33" i="74"/>
  <c r="B32" i="74"/>
  <c r="B31" i="74"/>
  <c r="B30" i="74"/>
  <c r="A30" i="74"/>
  <c r="B29" i="74"/>
  <c r="B28" i="74"/>
  <c r="B27" i="74"/>
  <c r="B26" i="74"/>
  <c r="B25" i="74"/>
  <c r="B24" i="74"/>
  <c r="B23" i="74"/>
  <c r="A23" i="74"/>
  <c r="B22" i="74"/>
  <c r="B21" i="74"/>
  <c r="B20" i="74"/>
  <c r="B19" i="74"/>
  <c r="B18" i="74"/>
  <c r="B17" i="74"/>
  <c r="B16" i="74"/>
  <c r="A16" i="74"/>
  <c r="B15" i="74"/>
  <c r="B14" i="74"/>
  <c r="B13" i="74"/>
  <c r="B12" i="74"/>
  <c r="B11" i="74"/>
  <c r="B10" i="74"/>
  <c r="B9" i="74"/>
  <c r="A9" i="74"/>
  <c r="I8" i="74"/>
  <c r="H8" i="74"/>
  <c r="G8" i="74"/>
  <c r="F8" i="74"/>
  <c r="E8" i="74"/>
  <c r="D8" i="74"/>
  <c r="C8" i="74"/>
  <c r="A8" i="74"/>
  <c r="I7" i="74"/>
  <c r="H7" i="74"/>
  <c r="G7" i="74"/>
  <c r="F7" i="74"/>
  <c r="E7" i="74"/>
  <c r="D7" i="74"/>
  <c r="C7" i="74"/>
  <c r="A7" i="74"/>
  <c r="A6" i="74"/>
  <c r="A5" i="74"/>
  <c r="A4" i="74"/>
  <c r="A3" i="74"/>
  <c r="I2" i="74"/>
  <c r="H2" i="74"/>
  <c r="E2" i="74"/>
  <c r="D2" i="74"/>
  <c r="C2" i="74"/>
  <c r="A2" i="74"/>
  <c r="B50" i="73"/>
  <c r="B49" i="73"/>
  <c r="B48" i="73"/>
  <c r="B47" i="73"/>
  <c r="B46" i="73"/>
  <c r="B45" i="73"/>
  <c r="B44" i="73"/>
  <c r="A44" i="73"/>
  <c r="B43" i="73"/>
  <c r="B42" i="73"/>
  <c r="B41" i="73"/>
  <c r="B40" i="73"/>
  <c r="B39" i="73"/>
  <c r="B38" i="73"/>
  <c r="B37" i="73"/>
  <c r="A37" i="73"/>
  <c r="B36" i="73"/>
  <c r="B35" i="73"/>
  <c r="B34" i="73"/>
  <c r="B33" i="73"/>
  <c r="B32" i="73"/>
  <c r="B31" i="73"/>
  <c r="B30" i="73"/>
  <c r="A30" i="73"/>
  <c r="B29" i="73"/>
  <c r="B28" i="73"/>
  <c r="B27" i="73"/>
  <c r="B26" i="73"/>
  <c r="B25" i="73"/>
  <c r="B24" i="73"/>
  <c r="B23" i="73"/>
  <c r="A23" i="73"/>
  <c r="B22" i="73"/>
  <c r="B21" i="73"/>
  <c r="B20" i="73"/>
  <c r="B19" i="73"/>
  <c r="B18" i="73"/>
  <c r="B17" i="73"/>
  <c r="B16" i="73"/>
  <c r="A16" i="73"/>
  <c r="B15" i="73"/>
  <c r="B14" i="73"/>
  <c r="B13" i="73"/>
  <c r="B12" i="73"/>
  <c r="B11" i="73"/>
  <c r="B10" i="73"/>
  <c r="B9" i="73"/>
  <c r="A9" i="73"/>
  <c r="I8" i="73"/>
  <c r="H8" i="73"/>
  <c r="G8" i="73"/>
  <c r="F8" i="73"/>
  <c r="E8" i="73"/>
  <c r="D8" i="73"/>
  <c r="C8" i="73"/>
  <c r="A8" i="73"/>
  <c r="I7" i="73"/>
  <c r="H7" i="73"/>
  <c r="G7" i="73"/>
  <c r="F7" i="73"/>
  <c r="E7" i="73"/>
  <c r="D7" i="73"/>
  <c r="C7" i="73"/>
  <c r="A7" i="73"/>
  <c r="A6" i="73"/>
  <c r="A5" i="73"/>
  <c r="A4" i="73"/>
  <c r="A3" i="73"/>
  <c r="I2" i="73"/>
  <c r="H2" i="73"/>
  <c r="E2" i="73"/>
  <c r="D2" i="73"/>
  <c r="C2" i="73"/>
  <c r="A2" i="73"/>
  <c r="B50" i="72"/>
  <c r="B49" i="72"/>
  <c r="B48" i="72"/>
  <c r="B47" i="72"/>
  <c r="B46" i="72"/>
  <c r="B45" i="72"/>
  <c r="B44" i="72"/>
  <c r="A44" i="72"/>
  <c r="B43" i="72"/>
  <c r="B42" i="72"/>
  <c r="B41" i="72"/>
  <c r="B40" i="72"/>
  <c r="B39" i="72"/>
  <c r="B38" i="72"/>
  <c r="B37" i="72"/>
  <c r="A37" i="72"/>
  <c r="B36" i="72"/>
  <c r="B35" i="72"/>
  <c r="B34" i="72"/>
  <c r="B33" i="72"/>
  <c r="B32" i="72"/>
  <c r="B31" i="72"/>
  <c r="B30" i="72"/>
  <c r="A30" i="72"/>
  <c r="B29" i="72"/>
  <c r="B28" i="72"/>
  <c r="B27" i="72"/>
  <c r="B26" i="72"/>
  <c r="B25" i="72"/>
  <c r="B24" i="72"/>
  <c r="B23" i="72"/>
  <c r="A23" i="72"/>
  <c r="B22" i="72"/>
  <c r="B21" i="72"/>
  <c r="B20" i="72"/>
  <c r="B19" i="72"/>
  <c r="B18" i="72"/>
  <c r="B17" i="72"/>
  <c r="B16" i="72"/>
  <c r="A16" i="72"/>
  <c r="B15" i="72"/>
  <c r="B14" i="72"/>
  <c r="B13" i="72"/>
  <c r="B12" i="72"/>
  <c r="B11" i="72"/>
  <c r="B10" i="72"/>
  <c r="B9" i="72"/>
  <c r="A9" i="72"/>
  <c r="I8" i="72"/>
  <c r="H8" i="72"/>
  <c r="G8" i="72"/>
  <c r="F8" i="72"/>
  <c r="E8" i="72"/>
  <c r="D8" i="72"/>
  <c r="C8" i="72"/>
  <c r="A8" i="72"/>
  <c r="I7" i="72"/>
  <c r="H7" i="72"/>
  <c r="G7" i="72"/>
  <c r="F7" i="72"/>
  <c r="E7" i="72"/>
  <c r="D7" i="72"/>
  <c r="C7" i="72"/>
  <c r="A7" i="72"/>
  <c r="A6" i="72"/>
  <c r="A5" i="72"/>
  <c r="A4" i="72"/>
  <c r="A3" i="72"/>
  <c r="I2" i="72"/>
  <c r="H2" i="72"/>
  <c r="E2" i="72"/>
  <c r="D2" i="72"/>
  <c r="C2" i="72"/>
  <c r="A2" i="72"/>
  <c r="B50" i="71"/>
  <c r="B49" i="71"/>
  <c r="B48" i="71"/>
  <c r="B47" i="71"/>
  <c r="B46" i="71"/>
  <c r="B45" i="71"/>
  <c r="B44" i="71"/>
  <c r="A44" i="71"/>
  <c r="B43" i="71"/>
  <c r="B42" i="71"/>
  <c r="B41" i="71"/>
  <c r="B40" i="71"/>
  <c r="B39" i="71"/>
  <c r="B38" i="71"/>
  <c r="B37" i="71"/>
  <c r="A37" i="71"/>
  <c r="B36" i="71"/>
  <c r="B35" i="71"/>
  <c r="B34" i="71"/>
  <c r="B33" i="71"/>
  <c r="B32" i="71"/>
  <c r="B31" i="71"/>
  <c r="B30" i="71"/>
  <c r="A30" i="71"/>
  <c r="B29" i="71"/>
  <c r="B28" i="71"/>
  <c r="B27" i="71"/>
  <c r="B26" i="71"/>
  <c r="B25" i="71"/>
  <c r="B24" i="71"/>
  <c r="B23" i="71"/>
  <c r="A23" i="71"/>
  <c r="B22" i="71"/>
  <c r="B21" i="71"/>
  <c r="B20" i="71"/>
  <c r="B19" i="71"/>
  <c r="B18" i="71"/>
  <c r="B17" i="71"/>
  <c r="B16" i="71"/>
  <c r="A16" i="71"/>
  <c r="B15" i="71"/>
  <c r="B14" i="71"/>
  <c r="B13" i="71"/>
  <c r="B12" i="71"/>
  <c r="B11" i="71"/>
  <c r="B10" i="71"/>
  <c r="B9" i="71"/>
  <c r="A9" i="71"/>
  <c r="I8" i="71"/>
  <c r="H8" i="71"/>
  <c r="G8" i="71"/>
  <c r="F8" i="71"/>
  <c r="E8" i="71"/>
  <c r="D8" i="71"/>
  <c r="C8" i="71"/>
  <c r="A8" i="71"/>
  <c r="I7" i="71"/>
  <c r="H7" i="71"/>
  <c r="G7" i="71"/>
  <c r="F7" i="71"/>
  <c r="E7" i="71"/>
  <c r="D7" i="71"/>
  <c r="C7" i="71"/>
  <c r="A7" i="71"/>
  <c r="A6" i="71"/>
  <c r="A5" i="71"/>
  <c r="A4" i="71"/>
  <c r="A3" i="71"/>
  <c r="I2" i="71"/>
  <c r="H2" i="71"/>
  <c r="E2" i="71"/>
  <c r="D2" i="71"/>
  <c r="C2" i="71"/>
  <c r="A2" i="71"/>
  <c r="B50" i="70"/>
  <c r="B49" i="70"/>
  <c r="B48" i="70"/>
  <c r="B47" i="70"/>
  <c r="B46" i="70"/>
  <c r="B45" i="70"/>
  <c r="B44" i="70"/>
  <c r="A44" i="70"/>
  <c r="B43" i="70"/>
  <c r="B42" i="70"/>
  <c r="B41" i="70"/>
  <c r="B40" i="70"/>
  <c r="B39" i="70"/>
  <c r="B38" i="70"/>
  <c r="B37" i="70"/>
  <c r="A37" i="70"/>
  <c r="B36" i="70"/>
  <c r="B35" i="70"/>
  <c r="B34" i="70"/>
  <c r="B33" i="70"/>
  <c r="B32" i="70"/>
  <c r="B31" i="70"/>
  <c r="B30" i="70"/>
  <c r="A30" i="70"/>
  <c r="B29" i="70"/>
  <c r="B28" i="70"/>
  <c r="B27" i="70"/>
  <c r="B26" i="70"/>
  <c r="B25" i="70"/>
  <c r="B24" i="70"/>
  <c r="B23" i="70"/>
  <c r="A23" i="70"/>
  <c r="B22" i="70"/>
  <c r="B21" i="70"/>
  <c r="B20" i="70"/>
  <c r="B19" i="70"/>
  <c r="B18" i="70"/>
  <c r="B17" i="70"/>
  <c r="B16" i="70"/>
  <c r="A16" i="70"/>
  <c r="B15" i="70"/>
  <c r="B14" i="70"/>
  <c r="B13" i="70"/>
  <c r="B12" i="70"/>
  <c r="B11" i="70"/>
  <c r="B10" i="70"/>
  <c r="B9" i="70"/>
  <c r="A9" i="70"/>
  <c r="I8" i="70"/>
  <c r="H8" i="70"/>
  <c r="G8" i="70"/>
  <c r="F8" i="70"/>
  <c r="E8" i="70"/>
  <c r="D8" i="70"/>
  <c r="C8" i="70"/>
  <c r="A8" i="70"/>
  <c r="I7" i="70"/>
  <c r="H7" i="70"/>
  <c r="G7" i="70"/>
  <c r="F7" i="70"/>
  <c r="E7" i="70"/>
  <c r="D7" i="70"/>
  <c r="C7" i="70"/>
  <c r="A7" i="70"/>
  <c r="A6" i="70"/>
  <c r="A5" i="70"/>
  <c r="A4" i="70"/>
  <c r="A3" i="70"/>
  <c r="I2" i="70"/>
  <c r="H2" i="70"/>
  <c r="E2" i="70"/>
  <c r="D2" i="70"/>
  <c r="C2" i="70"/>
  <c r="A2" i="70"/>
  <c r="B50" i="69"/>
  <c r="B49" i="69"/>
  <c r="B48" i="69"/>
  <c r="B47" i="69"/>
  <c r="B46" i="69"/>
  <c r="B45" i="69"/>
  <c r="B44" i="69"/>
  <c r="A44" i="69"/>
  <c r="B43" i="69"/>
  <c r="B42" i="69"/>
  <c r="B41" i="69"/>
  <c r="B40" i="69"/>
  <c r="B39" i="69"/>
  <c r="B38" i="69"/>
  <c r="B37" i="69"/>
  <c r="A37" i="69"/>
  <c r="B36" i="69"/>
  <c r="B35" i="69"/>
  <c r="B34" i="69"/>
  <c r="B33" i="69"/>
  <c r="B32" i="69"/>
  <c r="B31" i="69"/>
  <c r="B30" i="69"/>
  <c r="A30" i="69"/>
  <c r="B29" i="69"/>
  <c r="B28" i="69"/>
  <c r="B27" i="69"/>
  <c r="B26" i="69"/>
  <c r="B25" i="69"/>
  <c r="B24" i="69"/>
  <c r="B23" i="69"/>
  <c r="A23" i="69"/>
  <c r="B22" i="69"/>
  <c r="B21" i="69"/>
  <c r="B20" i="69"/>
  <c r="B19" i="69"/>
  <c r="B18" i="69"/>
  <c r="B17" i="69"/>
  <c r="B16" i="69"/>
  <c r="A16" i="69"/>
  <c r="B15" i="69"/>
  <c r="B14" i="69"/>
  <c r="B13" i="69"/>
  <c r="B12" i="69"/>
  <c r="B11" i="69"/>
  <c r="B10" i="69"/>
  <c r="B9" i="69"/>
  <c r="A9" i="69"/>
  <c r="I8" i="69"/>
  <c r="H8" i="69"/>
  <c r="G8" i="69"/>
  <c r="F8" i="69"/>
  <c r="E8" i="69"/>
  <c r="D8" i="69"/>
  <c r="C8" i="69"/>
  <c r="A8" i="69"/>
  <c r="I7" i="69"/>
  <c r="H7" i="69"/>
  <c r="G7" i="69"/>
  <c r="F7" i="69"/>
  <c r="E7" i="69"/>
  <c r="D7" i="69"/>
  <c r="C7" i="69"/>
  <c r="A7" i="69"/>
  <c r="A6" i="69"/>
  <c r="A5" i="69"/>
  <c r="A4" i="69"/>
  <c r="A3" i="69"/>
  <c r="I2" i="69"/>
  <c r="H2" i="69"/>
  <c r="E2" i="69"/>
  <c r="D2" i="69"/>
  <c r="C2" i="69"/>
  <c r="A2" i="69"/>
  <c r="B50" i="68"/>
  <c r="B49" i="68"/>
  <c r="B48" i="68"/>
  <c r="B47" i="68"/>
  <c r="B46" i="68"/>
  <c r="B45" i="68"/>
  <c r="B44" i="68"/>
  <c r="A44" i="68"/>
  <c r="B43" i="68"/>
  <c r="B42" i="68"/>
  <c r="B41" i="68"/>
  <c r="B40" i="68"/>
  <c r="B39" i="68"/>
  <c r="B38" i="68"/>
  <c r="B37" i="68"/>
  <c r="A37" i="68"/>
  <c r="B36" i="68"/>
  <c r="B35" i="68"/>
  <c r="B34" i="68"/>
  <c r="B33" i="68"/>
  <c r="B32" i="68"/>
  <c r="B31" i="68"/>
  <c r="B30" i="68"/>
  <c r="A30" i="68"/>
  <c r="B29" i="68"/>
  <c r="B28" i="68"/>
  <c r="B27" i="68"/>
  <c r="B26" i="68"/>
  <c r="B25" i="68"/>
  <c r="B24" i="68"/>
  <c r="B23" i="68"/>
  <c r="A23" i="68"/>
  <c r="B22" i="68"/>
  <c r="B21" i="68"/>
  <c r="B20" i="68"/>
  <c r="B19" i="68"/>
  <c r="B18" i="68"/>
  <c r="B17" i="68"/>
  <c r="B16" i="68"/>
  <c r="A16" i="68"/>
  <c r="B15" i="68"/>
  <c r="B14" i="68"/>
  <c r="B13" i="68"/>
  <c r="B12" i="68"/>
  <c r="B11" i="68"/>
  <c r="B10" i="68"/>
  <c r="B9" i="68"/>
  <c r="A9" i="68"/>
  <c r="I8" i="68"/>
  <c r="H8" i="68"/>
  <c r="G8" i="68"/>
  <c r="F8" i="68"/>
  <c r="E8" i="68"/>
  <c r="D8" i="68"/>
  <c r="C8" i="68"/>
  <c r="A8" i="68"/>
  <c r="I7" i="68"/>
  <c r="H7" i="68"/>
  <c r="G7" i="68"/>
  <c r="F7" i="68"/>
  <c r="E7" i="68"/>
  <c r="D7" i="68"/>
  <c r="C7" i="68"/>
  <c r="A7" i="68"/>
  <c r="A6" i="68"/>
  <c r="A5" i="68"/>
  <c r="A4" i="68"/>
  <c r="A3" i="68"/>
  <c r="I2" i="68"/>
  <c r="H2" i="68"/>
  <c r="E2" i="68"/>
  <c r="D2" i="68"/>
  <c r="C2" i="68"/>
  <c r="A2" i="68"/>
  <c r="B50" i="67"/>
  <c r="B49" i="67"/>
  <c r="B48" i="67"/>
  <c r="B47" i="67"/>
  <c r="B46" i="67"/>
  <c r="B45" i="67"/>
  <c r="B44" i="67"/>
  <c r="A44" i="67"/>
  <c r="B43" i="67"/>
  <c r="B42" i="67"/>
  <c r="B41" i="67"/>
  <c r="B40" i="67"/>
  <c r="B39" i="67"/>
  <c r="B38" i="67"/>
  <c r="B37" i="67"/>
  <c r="A37" i="67"/>
  <c r="B36" i="67"/>
  <c r="B35" i="67"/>
  <c r="B34" i="67"/>
  <c r="B33" i="67"/>
  <c r="B32" i="67"/>
  <c r="B31" i="67"/>
  <c r="B30" i="67"/>
  <c r="A30" i="67"/>
  <c r="B29" i="67"/>
  <c r="B28" i="67"/>
  <c r="B27" i="67"/>
  <c r="B26" i="67"/>
  <c r="B25" i="67"/>
  <c r="B24" i="67"/>
  <c r="B23" i="67"/>
  <c r="A23" i="67"/>
  <c r="B22" i="67"/>
  <c r="B21" i="67"/>
  <c r="B20" i="67"/>
  <c r="B19" i="67"/>
  <c r="B18" i="67"/>
  <c r="B17" i="67"/>
  <c r="B16" i="67"/>
  <c r="A16" i="67"/>
  <c r="B15" i="67"/>
  <c r="B14" i="67"/>
  <c r="B13" i="67"/>
  <c r="B12" i="67"/>
  <c r="B11" i="67"/>
  <c r="B10" i="67"/>
  <c r="B9" i="67"/>
  <c r="A9" i="67"/>
  <c r="I8" i="67"/>
  <c r="H8" i="67"/>
  <c r="G8" i="67"/>
  <c r="F8" i="67"/>
  <c r="E8" i="67"/>
  <c r="D8" i="67"/>
  <c r="C8" i="67"/>
  <c r="A8" i="67"/>
  <c r="I7" i="67"/>
  <c r="H7" i="67"/>
  <c r="G7" i="67"/>
  <c r="F7" i="67"/>
  <c r="E7" i="67"/>
  <c r="D7" i="67"/>
  <c r="C7" i="67"/>
  <c r="A7" i="67"/>
  <c r="A6" i="67"/>
  <c r="A5" i="67"/>
  <c r="A4" i="67"/>
  <c r="A3" i="67"/>
  <c r="I2" i="67"/>
  <c r="H2" i="67"/>
  <c r="E2" i="67"/>
  <c r="D2" i="67"/>
  <c r="C2" i="67"/>
  <c r="A2" i="67"/>
  <c r="B50" i="66"/>
  <c r="B49" i="66"/>
  <c r="B48" i="66"/>
  <c r="B47" i="66"/>
  <c r="B46" i="66"/>
  <c r="B45" i="66"/>
  <c r="B44" i="66"/>
  <c r="A44" i="66"/>
  <c r="B43" i="66"/>
  <c r="B42" i="66"/>
  <c r="B41" i="66"/>
  <c r="B40" i="66"/>
  <c r="B39" i="66"/>
  <c r="B38" i="66"/>
  <c r="B37" i="66"/>
  <c r="A37" i="66"/>
  <c r="B36" i="66"/>
  <c r="B35" i="66"/>
  <c r="B34" i="66"/>
  <c r="B33" i="66"/>
  <c r="B32" i="66"/>
  <c r="B31" i="66"/>
  <c r="B30" i="66"/>
  <c r="A30" i="66"/>
  <c r="B29" i="66"/>
  <c r="B28" i="66"/>
  <c r="B27" i="66"/>
  <c r="B26" i="66"/>
  <c r="B25" i="66"/>
  <c r="B24" i="66"/>
  <c r="B23" i="66"/>
  <c r="A23" i="66"/>
  <c r="B22" i="66"/>
  <c r="B21" i="66"/>
  <c r="B20" i="66"/>
  <c r="B19" i="66"/>
  <c r="B18" i="66"/>
  <c r="B17" i="66"/>
  <c r="B16" i="66"/>
  <c r="A16" i="66"/>
  <c r="B15" i="66"/>
  <c r="B14" i="66"/>
  <c r="B13" i="66"/>
  <c r="B12" i="66"/>
  <c r="B11" i="66"/>
  <c r="B10" i="66"/>
  <c r="B9" i="66"/>
  <c r="A9" i="66"/>
  <c r="I8" i="66"/>
  <c r="H8" i="66"/>
  <c r="G8" i="66"/>
  <c r="F8" i="66"/>
  <c r="E8" i="66"/>
  <c r="D8" i="66"/>
  <c r="C8" i="66"/>
  <c r="A8" i="66"/>
  <c r="I7" i="66"/>
  <c r="H7" i="66"/>
  <c r="G7" i="66"/>
  <c r="F7" i="66"/>
  <c r="E7" i="66"/>
  <c r="D7" i="66"/>
  <c r="C7" i="66"/>
  <c r="A7" i="66"/>
  <c r="A6" i="66"/>
  <c r="A5" i="66"/>
  <c r="A4" i="66"/>
  <c r="A3" i="66"/>
  <c r="I2" i="66"/>
  <c r="H2" i="66"/>
  <c r="E2" i="66"/>
  <c r="D2" i="66"/>
  <c r="C2" i="66"/>
  <c r="A2" i="66"/>
  <c r="E1" i="66"/>
  <c r="B50" i="65"/>
  <c r="B49" i="65"/>
  <c r="B48" i="65"/>
  <c r="B47" i="65"/>
  <c r="B46" i="65"/>
  <c r="B45" i="65"/>
  <c r="B44" i="65"/>
  <c r="A44" i="65"/>
  <c r="B43" i="65"/>
  <c r="B42" i="65"/>
  <c r="B41" i="65"/>
  <c r="B40" i="65"/>
  <c r="B39" i="65"/>
  <c r="B38" i="65"/>
  <c r="B37" i="65"/>
  <c r="A37" i="65"/>
  <c r="B36" i="65"/>
  <c r="B35" i="65"/>
  <c r="B34" i="65"/>
  <c r="B33" i="65"/>
  <c r="B32" i="65"/>
  <c r="B31" i="65"/>
  <c r="B30" i="65"/>
  <c r="A30" i="65"/>
  <c r="B29" i="65"/>
  <c r="B28" i="65"/>
  <c r="B27" i="65"/>
  <c r="B26" i="65"/>
  <c r="B25" i="65"/>
  <c r="B24" i="65"/>
  <c r="B23" i="65"/>
  <c r="A23" i="65"/>
  <c r="B22" i="65"/>
  <c r="B21" i="65"/>
  <c r="B20" i="65"/>
  <c r="B19" i="65"/>
  <c r="B18" i="65"/>
  <c r="B17" i="65"/>
  <c r="B16" i="65"/>
  <c r="A16" i="65"/>
  <c r="B15" i="65"/>
  <c r="B14" i="65"/>
  <c r="B13" i="65"/>
  <c r="B12" i="65"/>
  <c r="B11" i="65"/>
  <c r="B10" i="65"/>
  <c r="B9" i="65"/>
  <c r="A9" i="65"/>
  <c r="I8" i="65"/>
  <c r="H8" i="65"/>
  <c r="G8" i="65"/>
  <c r="F8" i="65"/>
  <c r="E8" i="65"/>
  <c r="D8" i="65"/>
  <c r="C8" i="65"/>
  <c r="A8" i="65"/>
  <c r="I7" i="65"/>
  <c r="H7" i="65"/>
  <c r="G7" i="65"/>
  <c r="F7" i="65"/>
  <c r="E7" i="65"/>
  <c r="D7" i="65"/>
  <c r="C7" i="65"/>
  <c r="A7" i="65"/>
  <c r="A6" i="65"/>
  <c r="A5" i="65"/>
  <c r="A4" i="65"/>
  <c r="A3" i="65"/>
  <c r="I2" i="65"/>
  <c r="H2" i="65"/>
  <c r="E2" i="65"/>
  <c r="D2" i="65"/>
  <c r="C2" i="65"/>
  <c r="A2" i="65"/>
  <c r="E1" i="65"/>
  <c r="B50" i="64"/>
  <c r="B49" i="64"/>
  <c r="B48" i="64"/>
  <c r="B47" i="64"/>
  <c r="B46" i="64"/>
  <c r="B45" i="64"/>
  <c r="B44" i="64"/>
  <c r="A44" i="64"/>
  <c r="B43" i="64"/>
  <c r="B42" i="64"/>
  <c r="B41" i="64"/>
  <c r="B40" i="64"/>
  <c r="B39" i="64"/>
  <c r="B38" i="64"/>
  <c r="B37" i="64"/>
  <c r="A37" i="64"/>
  <c r="B36" i="64"/>
  <c r="B35" i="64"/>
  <c r="B34" i="64"/>
  <c r="B33" i="64"/>
  <c r="B32" i="64"/>
  <c r="B31" i="64"/>
  <c r="B30" i="64"/>
  <c r="A30" i="64"/>
  <c r="B29" i="64"/>
  <c r="B28" i="64"/>
  <c r="B27" i="64"/>
  <c r="B26" i="64"/>
  <c r="B25" i="64"/>
  <c r="B24" i="64"/>
  <c r="B23" i="64"/>
  <c r="A23" i="64"/>
  <c r="B22" i="64"/>
  <c r="B21" i="64"/>
  <c r="B20" i="64"/>
  <c r="B19" i="64"/>
  <c r="B18" i="64"/>
  <c r="B17" i="64"/>
  <c r="B16" i="64"/>
  <c r="A16" i="64"/>
  <c r="B15" i="64"/>
  <c r="B14" i="64"/>
  <c r="B13" i="64"/>
  <c r="B12" i="64"/>
  <c r="B11" i="64"/>
  <c r="B10" i="64"/>
  <c r="B9" i="64"/>
  <c r="A9" i="64"/>
  <c r="I8" i="64"/>
  <c r="H8" i="64"/>
  <c r="G8" i="64"/>
  <c r="F8" i="64"/>
  <c r="E8" i="64"/>
  <c r="D8" i="64"/>
  <c r="C8" i="64"/>
  <c r="A8" i="64"/>
  <c r="I7" i="64"/>
  <c r="H7" i="64"/>
  <c r="G7" i="64"/>
  <c r="F7" i="64"/>
  <c r="E7" i="64"/>
  <c r="D7" i="64"/>
  <c r="C7" i="64"/>
  <c r="A7" i="64"/>
  <c r="A6" i="64"/>
  <c r="A5" i="64"/>
  <c r="A4" i="64"/>
  <c r="A3" i="64"/>
  <c r="I2" i="64"/>
  <c r="H2" i="64"/>
  <c r="E2" i="64"/>
  <c r="D2" i="64"/>
  <c r="C2" i="64"/>
  <c r="A2" i="64"/>
  <c r="E1" i="64"/>
  <c r="B50" i="63"/>
  <c r="B49" i="63"/>
  <c r="B48" i="63"/>
  <c r="B47" i="63"/>
  <c r="B46" i="63"/>
  <c r="B45" i="63"/>
  <c r="B44" i="63"/>
  <c r="A44" i="63"/>
  <c r="B43" i="63"/>
  <c r="B42" i="63"/>
  <c r="B41" i="63"/>
  <c r="B40" i="63"/>
  <c r="B39" i="63"/>
  <c r="B38" i="63"/>
  <c r="B37" i="63"/>
  <c r="A37" i="63"/>
  <c r="B36" i="63"/>
  <c r="B35" i="63"/>
  <c r="B34" i="63"/>
  <c r="B33" i="63"/>
  <c r="B32" i="63"/>
  <c r="B31" i="63"/>
  <c r="B30" i="63"/>
  <c r="A30" i="63"/>
  <c r="B29" i="63"/>
  <c r="B28" i="63"/>
  <c r="B27" i="63"/>
  <c r="B26" i="63"/>
  <c r="B25" i="63"/>
  <c r="B24" i="63"/>
  <c r="B23" i="63"/>
  <c r="A23" i="63"/>
  <c r="B22" i="63"/>
  <c r="B21" i="63"/>
  <c r="B20" i="63"/>
  <c r="B19" i="63"/>
  <c r="B18" i="63"/>
  <c r="B17" i="63"/>
  <c r="B16" i="63"/>
  <c r="A16" i="63"/>
  <c r="B15" i="63"/>
  <c r="B14" i="63"/>
  <c r="B13" i="63"/>
  <c r="B12" i="63"/>
  <c r="B11" i="63"/>
  <c r="B10" i="63"/>
  <c r="B9" i="63"/>
  <c r="A9" i="63"/>
  <c r="I8" i="63"/>
  <c r="H8" i="63"/>
  <c r="G8" i="63"/>
  <c r="F8" i="63"/>
  <c r="E8" i="63"/>
  <c r="D8" i="63"/>
  <c r="C8" i="63"/>
  <c r="A8" i="63"/>
  <c r="I7" i="63"/>
  <c r="H7" i="63"/>
  <c r="G7" i="63"/>
  <c r="F7" i="63"/>
  <c r="E7" i="63"/>
  <c r="D7" i="63"/>
  <c r="C7" i="63"/>
  <c r="A7" i="63"/>
  <c r="A6" i="63"/>
  <c r="A5" i="63"/>
  <c r="A4" i="63"/>
  <c r="A3" i="63"/>
  <c r="I2" i="63"/>
  <c r="H2" i="63"/>
  <c r="E2" i="63"/>
  <c r="D2" i="63"/>
  <c r="C2" i="63"/>
  <c r="A2" i="63"/>
  <c r="E1" i="63"/>
  <c r="B50" i="62"/>
  <c r="B49" i="62"/>
  <c r="B48" i="62"/>
  <c r="B47" i="62"/>
  <c r="B46" i="62"/>
  <c r="B45" i="62"/>
  <c r="B44" i="62"/>
  <c r="A44" i="62"/>
  <c r="B43" i="62"/>
  <c r="B42" i="62"/>
  <c r="B41" i="62"/>
  <c r="B40" i="62"/>
  <c r="B39" i="62"/>
  <c r="B38" i="62"/>
  <c r="B37" i="62"/>
  <c r="A37" i="62"/>
  <c r="B36" i="62"/>
  <c r="B35" i="62"/>
  <c r="B34" i="62"/>
  <c r="B33" i="62"/>
  <c r="B32" i="62"/>
  <c r="B31" i="62"/>
  <c r="B30" i="62"/>
  <c r="A30" i="62"/>
  <c r="B29" i="62"/>
  <c r="B28" i="62"/>
  <c r="B27" i="62"/>
  <c r="B26" i="62"/>
  <c r="B25" i="62"/>
  <c r="B24" i="62"/>
  <c r="B23" i="62"/>
  <c r="A23" i="62"/>
  <c r="B22" i="62"/>
  <c r="B21" i="62"/>
  <c r="B20" i="62"/>
  <c r="B19" i="62"/>
  <c r="B18" i="62"/>
  <c r="B17" i="62"/>
  <c r="B16" i="62"/>
  <c r="A16" i="62"/>
  <c r="B15" i="62"/>
  <c r="B14" i="62"/>
  <c r="B13" i="62"/>
  <c r="B12" i="62"/>
  <c r="B11" i="62"/>
  <c r="B10" i="62"/>
  <c r="B9" i="62"/>
  <c r="A9" i="62"/>
  <c r="I8" i="62"/>
  <c r="H8" i="62"/>
  <c r="G8" i="62"/>
  <c r="F8" i="62"/>
  <c r="E8" i="62"/>
  <c r="D8" i="62"/>
  <c r="C8" i="62"/>
  <c r="A8" i="62"/>
  <c r="I7" i="62"/>
  <c r="H7" i="62"/>
  <c r="G7" i="62"/>
  <c r="F7" i="62"/>
  <c r="E7" i="62"/>
  <c r="D7" i="62"/>
  <c r="C7" i="62"/>
  <c r="A7" i="62"/>
  <c r="A6" i="62"/>
  <c r="A5" i="62"/>
  <c r="A4" i="62"/>
  <c r="A3" i="62"/>
  <c r="I2" i="62"/>
  <c r="H2" i="62"/>
  <c r="E2" i="62"/>
  <c r="D2" i="62"/>
  <c r="C2" i="62"/>
  <c r="A2" i="62"/>
  <c r="E1" i="62"/>
  <c r="B50" i="61"/>
  <c r="B49" i="61"/>
  <c r="B48" i="61"/>
  <c r="B47" i="61"/>
  <c r="B46" i="61"/>
  <c r="B45" i="61"/>
  <c r="B44" i="61"/>
  <c r="A44" i="61"/>
  <c r="B43" i="61"/>
  <c r="B42" i="61"/>
  <c r="B41" i="61"/>
  <c r="B40" i="61"/>
  <c r="B39" i="61"/>
  <c r="B38" i="61"/>
  <c r="B37" i="61"/>
  <c r="A37" i="61"/>
  <c r="B36" i="61"/>
  <c r="B35" i="61"/>
  <c r="B34" i="61"/>
  <c r="B33" i="61"/>
  <c r="B32" i="61"/>
  <c r="B31" i="61"/>
  <c r="B30" i="61"/>
  <c r="A30" i="61"/>
  <c r="B29" i="61"/>
  <c r="B28" i="61"/>
  <c r="B27" i="61"/>
  <c r="B26" i="61"/>
  <c r="B25" i="61"/>
  <c r="B24" i="61"/>
  <c r="B23" i="61"/>
  <c r="A23" i="61"/>
  <c r="B22" i="61"/>
  <c r="B21" i="61"/>
  <c r="B20" i="61"/>
  <c r="B19" i="61"/>
  <c r="B18" i="61"/>
  <c r="B17" i="61"/>
  <c r="B16" i="61"/>
  <c r="A16" i="61"/>
  <c r="B15" i="61"/>
  <c r="B14" i="61"/>
  <c r="B13" i="61"/>
  <c r="B12" i="61"/>
  <c r="B11" i="61"/>
  <c r="B10" i="61"/>
  <c r="B9" i="61"/>
  <c r="A9" i="61"/>
  <c r="I8" i="61"/>
  <c r="H8" i="61"/>
  <c r="G8" i="61"/>
  <c r="F8" i="61"/>
  <c r="E8" i="61"/>
  <c r="D8" i="61"/>
  <c r="C8" i="61"/>
  <c r="A8" i="61"/>
  <c r="I7" i="61"/>
  <c r="H7" i="61"/>
  <c r="G7" i="61"/>
  <c r="F7" i="61"/>
  <c r="E7" i="61"/>
  <c r="D7" i="61"/>
  <c r="C7" i="61"/>
  <c r="A7" i="61"/>
  <c r="A6" i="61"/>
  <c r="A5" i="61"/>
  <c r="A4" i="61"/>
  <c r="A3" i="61"/>
  <c r="I2" i="61"/>
  <c r="H2" i="61"/>
  <c r="E2" i="61"/>
  <c r="D2" i="61"/>
  <c r="C2" i="61"/>
  <c r="A2" i="61"/>
  <c r="E1" i="61"/>
  <c r="B50" i="60"/>
  <c r="B49" i="60"/>
  <c r="B48" i="60"/>
  <c r="B47" i="60"/>
  <c r="B46" i="60"/>
  <c r="B45" i="60"/>
  <c r="B44" i="60"/>
  <c r="A44" i="60"/>
  <c r="B43" i="60"/>
  <c r="B42" i="60"/>
  <c r="B41" i="60"/>
  <c r="B40" i="60"/>
  <c r="B39" i="60"/>
  <c r="B38" i="60"/>
  <c r="B37" i="60"/>
  <c r="A37" i="60"/>
  <c r="B36" i="60"/>
  <c r="B35" i="60"/>
  <c r="B34" i="60"/>
  <c r="B33" i="60"/>
  <c r="B32" i="60"/>
  <c r="B31" i="60"/>
  <c r="B30" i="60"/>
  <c r="A30" i="60"/>
  <c r="B29" i="60"/>
  <c r="B28" i="60"/>
  <c r="B27" i="60"/>
  <c r="B26" i="60"/>
  <c r="B25" i="60"/>
  <c r="B24" i="60"/>
  <c r="B23" i="60"/>
  <c r="A23" i="60"/>
  <c r="B22" i="60"/>
  <c r="B21" i="60"/>
  <c r="B20" i="60"/>
  <c r="B19" i="60"/>
  <c r="B18" i="60"/>
  <c r="B17" i="60"/>
  <c r="B16" i="60"/>
  <c r="A16" i="60"/>
  <c r="B15" i="60"/>
  <c r="B14" i="60"/>
  <c r="B13" i="60"/>
  <c r="B12" i="60"/>
  <c r="B11" i="60"/>
  <c r="B10" i="60"/>
  <c r="B9" i="60"/>
  <c r="A9" i="60"/>
  <c r="I8" i="60"/>
  <c r="H8" i="60"/>
  <c r="G8" i="60"/>
  <c r="F8" i="60"/>
  <c r="E8" i="60"/>
  <c r="D8" i="60"/>
  <c r="C8" i="60"/>
  <c r="A8" i="60"/>
  <c r="I7" i="60"/>
  <c r="H7" i="60"/>
  <c r="G7" i="60"/>
  <c r="F7" i="60"/>
  <c r="E7" i="60"/>
  <c r="D7" i="60"/>
  <c r="C7" i="60"/>
  <c r="A7" i="60"/>
  <c r="A6" i="60"/>
  <c r="A5" i="60"/>
  <c r="A4" i="60"/>
  <c r="A3" i="60"/>
  <c r="I2" i="60"/>
  <c r="H2" i="60"/>
  <c r="E2" i="60"/>
  <c r="D2" i="60"/>
  <c r="C2" i="60"/>
  <c r="A2" i="60"/>
  <c r="E1" i="60"/>
  <c r="B50" i="59"/>
  <c r="B49" i="59"/>
  <c r="B48" i="59"/>
  <c r="B47" i="59"/>
  <c r="B46" i="59"/>
  <c r="B45" i="59"/>
  <c r="B44" i="59"/>
  <c r="A44" i="59"/>
  <c r="B43" i="59"/>
  <c r="B42" i="59"/>
  <c r="B41" i="59"/>
  <c r="B40" i="59"/>
  <c r="B39" i="59"/>
  <c r="B38" i="59"/>
  <c r="B37" i="59"/>
  <c r="A37" i="59"/>
  <c r="B36" i="59"/>
  <c r="B35" i="59"/>
  <c r="B34" i="59"/>
  <c r="B33" i="59"/>
  <c r="B32" i="59"/>
  <c r="B31" i="59"/>
  <c r="B30" i="59"/>
  <c r="A30" i="59"/>
  <c r="B29" i="59"/>
  <c r="B28" i="59"/>
  <c r="B27" i="59"/>
  <c r="B26" i="59"/>
  <c r="B25" i="59"/>
  <c r="B24" i="59"/>
  <c r="B23" i="59"/>
  <c r="A23" i="59"/>
  <c r="B22" i="59"/>
  <c r="B21" i="59"/>
  <c r="B20" i="59"/>
  <c r="B19" i="59"/>
  <c r="B18" i="59"/>
  <c r="B17" i="59"/>
  <c r="B16" i="59"/>
  <c r="A16" i="59"/>
  <c r="B15" i="59"/>
  <c r="B14" i="59"/>
  <c r="B13" i="59"/>
  <c r="B12" i="59"/>
  <c r="B11" i="59"/>
  <c r="B10" i="59"/>
  <c r="B9" i="59"/>
  <c r="A9" i="59"/>
  <c r="I8" i="59"/>
  <c r="H8" i="59"/>
  <c r="G8" i="59"/>
  <c r="F8" i="59"/>
  <c r="E8" i="59"/>
  <c r="D8" i="59"/>
  <c r="C8" i="59"/>
  <c r="A8" i="59"/>
  <c r="I7" i="59"/>
  <c r="H7" i="59"/>
  <c r="G7" i="59"/>
  <c r="F7" i="59"/>
  <c r="E7" i="59"/>
  <c r="D7" i="59"/>
  <c r="C7" i="59"/>
  <c r="A7" i="59"/>
  <c r="A6" i="59"/>
  <c r="A5" i="59"/>
  <c r="A4" i="59"/>
  <c r="A3" i="59"/>
  <c r="I2" i="59"/>
  <c r="H2" i="59"/>
  <c r="E2" i="59"/>
  <c r="D2" i="59"/>
  <c r="C2" i="59"/>
  <c r="A2" i="59"/>
  <c r="E1" i="59"/>
  <c r="B50" i="58"/>
  <c r="B49" i="58"/>
  <c r="B48" i="58"/>
  <c r="B47" i="58"/>
  <c r="B46" i="58"/>
  <c r="B45" i="58"/>
  <c r="B44" i="58"/>
  <c r="A44" i="58"/>
  <c r="B43" i="58"/>
  <c r="B42" i="58"/>
  <c r="B41" i="58"/>
  <c r="B40" i="58"/>
  <c r="B39" i="58"/>
  <c r="B38" i="58"/>
  <c r="B37" i="58"/>
  <c r="A37" i="58"/>
  <c r="B36" i="58"/>
  <c r="B35" i="58"/>
  <c r="B34" i="58"/>
  <c r="B33" i="58"/>
  <c r="B32" i="58"/>
  <c r="B31" i="58"/>
  <c r="B30" i="58"/>
  <c r="A30" i="58"/>
  <c r="B29" i="58"/>
  <c r="B28" i="58"/>
  <c r="B27" i="58"/>
  <c r="B26" i="58"/>
  <c r="B25" i="58"/>
  <c r="B24" i="58"/>
  <c r="B23" i="58"/>
  <c r="A23" i="58"/>
  <c r="B22" i="58"/>
  <c r="B21" i="58"/>
  <c r="B20" i="58"/>
  <c r="B19" i="58"/>
  <c r="B18" i="58"/>
  <c r="B17" i="58"/>
  <c r="B16" i="58"/>
  <c r="A16" i="58"/>
  <c r="B15" i="58"/>
  <c r="B14" i="58"/>
  <c r="B13" i="58"/>
  <c r="B12" i="58"/>
  <c r="B11" i="58"/>
  <c r="B10" i="58"/>
  <c r="B9" i="58"/>
  <c r="A9" i="58"/>
  <c r="I8" i="58"/>
  <c r="H8" i="58"/>
  <c r="G8" i="58"/>
  <c r="F8" i="58"/>
  <c r="E8" i="58"/>
  <c r="D8" i="58"/>
  <c r="C8" i="58"/>
  <c r="A8" i="58"/>
  <c r="I7" i="58"/>
  <c r="H7" i="58"/>
  <c r="G7" i="58"/>
  <c r="F7" i="58"/>
  <c r="E7" i="58"/>
  <c r="D7" i="58"/>
  <c r="C7" i="58"/>
  <c r="A7" i="58"/>
  <c r="A6" i="58"/>
  <c r="A5" i="58"/>
  <c r="A4" i="58"/>
  <c r="A3" i="58"/>
  <c r="I2" i="58"/>
  <c r="H2" i="58"/>
  <c r="E2" i="58"/>
  <c r="D2" i="58"/>
  <c r="C2" i="58"/>
  <c r="A2" i="58"/>
  <c r="E1" i="58"/>
  <c r="B50" i="57"/>
  <c r="B49" i="57"/>
  <c r="B48" i="57"/>
  <c r="B47" i="57"/>
  <c r="B46" i="57"/>
  <c r="B45" i="57"/>
  <c r="B44" i="57"/>
  <c r="A44" i="57"/>
  <c r="B43" i="57"/>
  <c r="B42" i="57"/>
  <c r="B41" i="57"/>
  <c r="B40" i="57"/>
  <c r="B39" i="57"/>
  <c r="B38" i="57"/>
  <c r="B37" i="57"/>
  <c r="A37" i="57"/>
  <c r="B36" i="57"/>
  <c r="B35" i="57"/>
  <c r="B34" i="57"/>
  <c r="B33" i="57"/>
  <c r="B32" i="57"/>
  <c r="B31" i="57"/>
  <c r="B30" i="57"/>
  <c r="A30" i="57"/>
  <c r="B29" i="57"/>
  <c r="B28" i="57"/>
  <c r="B27" i="57"/>
  <c r="B26" i="57"/>
  <c r="B25" i="57"/>
  <c r="B24" i="57"/>
  <c r="B23" i="57"/>
  <c r="A23" i="57"/>
  <c r="B22" i="57"/>
  <c r="B21" i="57"/>
  <c r="B20" i="57"/>
  <c r="B19" i="57"/>
  <c r="B18" i="57"/>
  <c r="B17" i="57"/>
  <c r="B16" i="57"/>
  <c r="A16" i="57"/>
  <c r="B15" i="57"/>
  <c r="B14" i="57"/>
  <c r="B13" i="57"/>
  <c r="B12" i="57"/>
  <c r="B11" i="57"/>
  <c r="B10" i="57"/>
  <c r="B9" i="57"/>
  <c r="A9" i="57"/>
  <c r="I8" i="57"/>
  <c r="H8" i="57"/>
  <c r="G8" i="57"/>
  <c r="F8" i="57"/>
  <c r="E8" i="57"/>
  <c r="D8" i="57"/>
  <c r="C8" i="57"/>
  <c r="A8" i="57"/>
  <c r="I7" i="57"/>
  <c r="H7" i="57"/>
  <c r="G7" i="57"/>
  <c r="F7" i="57"/>
  <c r="E7" i="57"/>
  <c r="D7" i="57"/>
  <c r="C7" i="57"/>
  <c r="A7" i="57"/>
  <c r="A6" i="57"/>
  <c r="A5" i="57"/>
  <c r="A4" i="57"/>
  <c r="A3" i="57"/>
  <c r="I2" i="57"/>
  <c r="H2" i="57"/>
  <c r="E2" i="57"/>
  <c r="D2" i="57"/>
  <c r="C2" i="57"/>
  <c r="A2" i="57"/>
  <c r="E1" i="57"/>
  <c r="B50" i="56"/>
  <c r="B49" i="56"/>
  <c r="B48" i="56"/>
  <c r="B47" i="56"/>
  <c r="B46" i="56"/>
  <c r="B45" i="56"/>
  <c r="B44" i="56"/>
  <c r="A44" i="56"/>
  <c r="B43" i="56"/>
  <c r="B42" i="56"/>
  <c r="B41" i="56"/>
  <c r="B40" i="56"/>
  <c r="B39" i="56"/>
  <c r="B38" i="56"/>
  <c r="B37" i="56"/>
  <c r="A37" i="56"/>
  <c r="B36" i="56"/>
  <c r="B35" i="56"/>
  <c r="B34" i="56"/>
  <c r="B33" i="56"/>
  <c r="B32" i="56"/>
  <c r="B31" i="56"/>
  <c r="B30" i="56"/>
  <c r="A30" i="56"/>
  <c r="B29" i="56"/>
  <c r="B28" i="56"/>
  <c r="B27" i="56"/>
  <c r="B26" i="56"/>
  <c r="B25" i="56"/>
  <c r="B24" i="56"/>
  <c r="B23" i="56"/>
  <c r="A23" i="56"/>
  <c r="B22" i="56"/>
  <c r="B21" i="56"/>
  <c r="B20" i="56"/>
  <c r="B19" i="56"/>
  <c r="B18" i="56"/>
  <c r="B17" i="56"/>
  <c r="B16" i="56"/>
  <c r="A16" i="56"/>
  <c r="B15" i="56"/>
  <c r="B14" i="56"/>
  <c r="B13" i="56"/>
  <c r="B12" i="56"/>
  <c r="B11" i="56"/>
  <c r="B10" i="56"/>
  <c r="B9" i="56"/>
  <c r="A9" i="56"/>
  <c r="I8" i="56"/>
  <c r="H8" i="56"/>
  <c r="G8" i="56"/>
  <c r="F8" i="56"/>
  <c r="E8" i="56"/>
  <c r="D8" i="56"/>
  <c r="C8" i="56"/>
  <c r="A8" i="56"/>
  <c r="I7" i="56"/>
  <c r="H7" i="56"/>
  <c r="G7" i="56"/>
  <c r="F7" i="56"/>
  <c r="E7" i="56"/>
  <c r="D7" i="56"/>
  <c r="C7" i="56"/>
  <c r="A7" i="56"/>
  <c r="A6" i="56"/>
  <c r="A5" i="56"/>
  <c r="A4" i="56"/>
  <c r="A3" i="56"/>
  <c r="I2" i="56"/>
  <c r="H2" i="56"/>
  <c r="E2" i="56"/>
  <c r="D2" i="56"/>
  <c r="C2" i="56"/>
  <c r="A2" i="56"/>
  <c r="E1" i="56"/>
  <c r="B50" i="55"/>
  <c r="B49" i="55"/>
  <c r="B48" i="55"/>
  <c r="B47" i="55"/>
  <c r="B46" i="55"/>
  <c r="B45" i="55"/>
  <c r="B44" i="55"/>
  <c r="A44" i="55"/>
  <c r="B43" i="55"/>
  <c r="B42" i="55"/>
  <c r="B41" i="55"/>
  <c r="B40" i="55"/>
  <c r="B39" i="55"/>
  <c r="B38" i="55"/>
  <c r="B37" i="55"/>
  <c r="A37" i="55"/>
  <c r="B36" i="55"/>
  <c r="B35" i="55"/>
  <c r="B34" i="55"/>
  <c r="B33" i="55"/>
  <c r="B32" i="55"/>
  <c r="B31" i="55"/>
  <c r="B30" i="55"/>
  <c r="A30" i="55"/>
  <c r="B29" i="55"/>
  <c r="B28" i="55"/>
  <c r="B27" i="55"/>
  <c r="B26" i="55"/>
  <c r="B25" i="55"/>
  <c r="B24" i="55"/>
  <c r="B23" i="55"/>
  <c r="A23" i="55"/>
  <c r="B22" i="55"/>
  <c r="B21" i="55"/>
  <c r="B20" i="55"/>
  <c r="B19" i="55"/>
  <c r="B18" i="55"/>
  <c r="B17" i="55"/>
  <c r="B16" i="55"/>
  <c r="A16" i="55"/>
  <c r="B15" i="55"/>
  <c r="B14" i="55"/>
  <c r="B13" i="55"/>
  <c r="B12" i="55"/>
  <c r="B11" i="55"/>
  <c r="B10" i="55"/>
  <c r="B9" i="55"/>
  <c r="A9" i="55"/>
  <c r="I8" i="55"/>
  <c r="H8" i="55"/>
  <c r="G8" i="55"/>
  <c r="F8" i="55"/>
  <c r="E8" i="55"/>
  <c r="D8" i="55"/>
  <c r="C8" i="55"/>
  <c r="A8" i="55"/>
  <c r="I7" i="55"/>
  <c r="H7" i="55"/>
  <c r="G7" i="55"/>
  <c r="F7" i="55"/>
  <c r="E7" i="55"/>
  <c r="D7" i="55"/>
  <c r="C7" i="55"/>
  <c r="A7" i="55"/>
  <c r="A6" i="55"/>
  <c r="A5" i="55"/>
  <c r="A4" i="55"/>
  <c r="A3" i="55"/>
  <c r="I2" i="55"/>
  <c r="H2" i="55"/>
  <c r="E2" i="55"/>
  <c r="D2" i="55"/>
  <c r="C2" i="55"/>
  <c r="A2" i="55"/>
  <c r="E1" i="55"/>
  <c r="B50" i="54"/>
  <c r="B49" i="54"/>
  <c r="B48" i="54"/>
  <c r="B47" i="54"/>
  <c r="B46" i="54"/>
  <c r="B45" i="54"/>
  <c r="B44" i="54"/>
  <c r="A44" i="54"/>
  <c r="B43" i="54"/>
  <c r="B42" i="54"/>
  <c r="B41" i="54"/>
  <c r="B40" i="54"/>
  <c r="B39" i="54"/>
  <c r="B38" i="54"/>
  <c r="B37" i="54"/>
  <c r="A37" i="54"/>
  <c r="B36" i="54"/>
  <c r="B35" i="54"/>
  <c r="B34" i="54"/>
  <c r="B33" i="54"/>
  <c r="B32" i="54"/>
  <c r="B31" i="54"/>
  <c r="B30" i="54"/>
  <c r="A30" i="54"/>
  <c r="B29" i="54"/>
  <c r="B28" i="54"/>
  <c r="B27" i="54"/>
  <c r="B26" i="54"/>
  <c r="B25" i="54"/>
  <c r="B24" i="54"/>
  <c r="B23" i="54"/>
  <c r="A23" i="54"/>
  <c r="B22" i="54"/>
  <c r="B21" i="54"/>
  <c r="B20" i="54"/>
  <c r="B19" i="54"/>
  <c r="B18" i="54"/>
  <c r="B17" i="54"/>
  <c r="B16" i="54"/>
  <c r="A16" i="54"/>
  <c r="B15" i="54"/>
  <c r="B14" i="54"/>
  <c r="B13" i="54"/>
  <c r="B12" i="54"/>
  <c r="B11" i="54"/>
  <c r="B10" i="54"/>
  <c r="B9" i="54"/>
  <c r="A9" i="54"/>
  <c r="I8" i="54"/>
  <c r="H8" i="54"/>
  <c r="G8" i="54"/>
  <c r="F8" i="54"/>
  <c r="E8" i="54"/>
  <c r="D8" i="54"/>
  <c r="C8" i="54"/>
  <c r="A8" i="54"/>
  <c r="I7" i="54"/>
  <c r="H7" i="54"/>
  <c r="G7" i="54"/>
  <c r="F7" i="54"/>
  <c r="E7" i="54"/>
  <c r="D7" i="54"/>
  <c r="C7" i="54"/>
  <c r="A7" i="54"/>
  <c r="A6" i="54"/>
  <c r="A5" i="54"/>
  <c r="A4" i="54"/>
  <c r="A3" i="54"/>
  <c r="I2" i="54"/>
  <c r="H2" i="54"/>
  <c r="E2" i="54"/>
  <c r="D2" i="54"/>
  <c r="C2" i="54"/>
  <c r="A2" i="54"/>
  <c r="E1" i="54"/>
  <c r="B50" i="53"/>
  <c r="B49" i="53"/>
  <c r="B48" i="53"/>
  <c r="B47" i="53"/>
  <c r="B46" i="53"/>
  <c r="B45" i="53"/>
  <c r="B44" i="53"/>
  <c r="A44" i="53"/>
  <c r="B43" i="53"/>
  <c r="B42" i="53"/>
  <c r="B41" i="53"/>
  <c r="B40" i="53"/>
  <c r="B39" i="53"/>
  <c r="B38" i="53"/>
  <c r="B37" i="53"/>
  <c r="A37" i="53"/>
  <c r="B36" i="53"/>
  <c r="B35" i="53"/>
  <c r="B34" i="53"/>
  <c r="B33" i="53"/>
  <c r="B32" i="53"/>
  <c r="B31" i="53"/>
  <c r="B30" i="53"/>
  <c r="A30" i="53"/>
  <c r="B29" i="53"/>
  <c r="B28" i="53"/>
  <c r="B27" i="53"/>
  <c r="B26" i="53"/>
  <c r="B25" i="53"/>
  <c r="B24" i="53"/>
  <c r="B23" i="53"/>
  <c r="A23" i="53"/>
  <c r="B22" i="53"/>
  <c r="B21" i="53"/>
  <c r="B20" i="53"/>
  <c r="B19" i="53"/>
  <c r="B18" i="53"/>
  <c r="B17" i="53"/>
  <c r="B16" i="53"/>
  <c r="A16" i="53"/>
  <c r="B15" i="53"/>
  <c r="B14" i="53"/>
  <c r="B13" i="53"/>
  <c r="B12" i="53"/>
  <c r="B11" i="53"/>
  <c r="B10" i="53"/>
  <c r="B9" i="53"/>
  <c r="A9" i="53"/>
  <c r="I8" i="53"/>
  <c r="H8" i="53"/>
  <c r="G8" i="53"/>
  <c r="F8" i="53"/>
  <c r="E8" i="53"/>
  <c r="D8" i="53"/>
  <c r="C8" i="53"/>
  <c r="A8" i="53"/>
  <c r="I7" i="53"/>
  <c r="H7" i="53"/>
  <c r="G7" i="53"/>
  <c r="F7" i="53"/>
  <c r="E7" i="53"/>
  <c r="D7" i="53"/>
  <c r="C7" i="53"/>
  <c r="A7" i="53"/>
  <c r="A6" i="53"/>
  <c r="U5" i="53"/>
  <c r="A5" i="53"/>
  <c r="U4" i="53"/>
  <c r="A4" i="53"/>
  <c r="A3" i="53"/>
  <c r="I2" i="53"/>
  <c r="H2" i="53"/>
  <c r="E2" i="53"/>
  <c r="D2" i="53"/>
  <c r="C2" i="53"/>
  <c r="A2" i="53"/>
  <c r="E1" i="53"/>
  <c r="B50" i="52"/>
  <c r="B49" i="52"/>
  <c r="B48" i="52"/>
  <c r="B47" i="52"/>
  <c r="B46" i="52"/>
  <c r="B45" i="52"/>
  <c r="B44" i="52"/>
  <c r="A44" i="52"/>
  <c r="B43" i="52"/>
  <c r="B42" i="52"/>
  <c r="B41" i="52"/>
  <c r="B40" i="52"/>
  <c r="B39" i="52"/>
  <c r="B38" i="52"/>
  <c r="B37" i="52"/>
  <c r="A37" i="52"/>
  <c r="B36" i="52"/>
  <c r="B35" i="52"/>
  <c r="B34" i="52"/>
  <c r="B33" i="52"/>
  <c r="B32" i="52"/>
  <c r="B31" i="52"/>
  <c r="B30" i="52"/>
  <c r="A30" i="52"/>
  <c r="B29" i="52"/>
  <c r="B28" i="52"/>
  <c r="B27" i="52"/>
  <c r="B26" i="52"/>
  <c r="B25" i="52"/>
  <c r="B24" i="52"/>
  <c r="B23" i="52"/>
  <c r="A23" i="52"/>
  <c r="B22" i="52"/>
  <c r="B21" i="52"/>
  <c r="B20" i="52"/>
  <c r="B19" i="52"/>
  <c r="B18" i="52"/>
  <c r="B17" i="52"/>
  <c r="B16" i="52"/>
  <c r="A16" i="52"/>
  <c r="B15" i="52"/>
  <c r="B14" i="52"/>
  <c r="B13" i="52"/>
  <c r="B12" i="52"/>
  <c r="B11" i="52"/>
  <c r="B10" i="52"/>
  <c r="B9" i="52"/>
  <c r="A9" i="52"/>
  <c r="I8" i="52"/>
  <c r="H8" i="52"/>
  <c r="G8" i="52"/>
  <c r="F8" i="52"/>
  <c r="E8" i="52"/>
  <c r="D8" i="52"/>
  <c r="C8" i="52"/>
  <c r="A8" i="52"/>
  <c r="I7" i="52"/>
  <c r="H7" i="52"/>
  <c r="G7" i="52"/>
  <c r="F7" i="52"/>
  <c r="E7" i="52"/>
  <c r="D7" i="52"/>
  <c r="C7" i="52"/>
  <c r="A7" i="52"/>
  <c r="A6" i="52"/>
  <c r="U5" i="52"/>
  <c r="A5" i="52"/>
  <c r="U4" i="52"/>
  <c r="A4" i="52"/>
  <c r="A3" i="52"/>
  <c r="I2" i="52"/>
  <c r="H2" i="52"/>
  <c r="E2" i="52"/>
  <c r="D2" i="52"/>
  <c r="C2" i="52"/>
  <c r="A2" i="52"/>
  <c r="E1" i="52"/>
  <c r="B50" i="51"/>
  <c r="B49" i="51"/>
  <c r="B48" i="51"/>
  <c r="B47" i="51"/>
  <c r="B46" i="51"/>
  <c r="B45" i="51"/>
  <c r="B44" i="51"/>
  <c r="A44" i="51"/>
  <c r="B43" i="51"/>
  <c r="B42" i="51"/>
  <c r="B41" i="51"/>
  <c r="B40" i="51"/>
  <c r="B39" i="51"/>
  <c r="B38" i="51"/>
  <c r="B37" i="51"/>
  <c r="A37" i="51"/>
  <c r="B36" i="51"/>
  <c r="B35" i="51"/>
  <c r="B34" i="51"/>
  <c r="B33" i="51"/>
  <c r="B32" i="51"/>
  <c r="B31" i="51"/>
  <c r="B30" i="51"/>
  <c r="A30" i="51"/>
  <c r="B29" i="51"/>
  <c r="B28" i="51"/>
  <c r="B27" i="51"/>
  <c r="B26" i="51"/>
  <c r="B25" i="51"/>
  <c r="B24" i="51"/>
  <c r="B23" i="51"/>
  <c r="A23" i="51"/>
  <c r="B22" i="51"/>
  <c r="B21" i="51"/>
  <c r="B20" i="51"/>
  <c r="B19" i="51"/>
  <c r="B18" i="51"/>
  <c r="B17" i="51"/>
  <c r="B16" i="51"/>
  <c r="A16" i="51"/>
  <c r="B15" i="51"/>
  <c r="B14" i="51"/>
  <c r="B13" i="51"/>
  <c r="B12" i="51"/>
  <c r="B11" i="51"/>
  <c r="B10" i="51"/>
  <c r="B9" i="51"/>
  <c r="A9" i="51"/>
  <c r="I8" i="51"/>
  <c r="H8" i="51"/>
  <c r="G8" i="51"/>
  <c r="F8" i="51"/>
  <c r="E8" i="51"/>
  <c r="D8" i="51"/>
  <c r="C8" i="51"/>
  <c r="A8" i="51"/>
  <c r="I7" i="51"/>
  <c r="H7" i="51"/>
  <c r="G7" i="51"/>
  <c r="F7" i="51"/>
  <c r="E7" i="51"/>
  <c r="D7" i="51"/>
  <c r="C7" i="51"/>
  <c r="A7" i="51"/>
  <c r="A6" i="51"/>
  <c r="U5" i="51"/>
  <c r="A5" i="51"/>
  <c r="U4" i="51"/>
  <c r="A4" i="51"/>
  <c r="A3" i="51"/>
  <c r="I2" i="51"/>
  <c r="H2" i="51"/>
  <c r="E2" i="51"/>
  <c r="D2" i="51"/>
  <c r="C2" i="51"/>
  <c r="A2" i="51"/>
  <c r="E1" i="51"/>
  <c r="B50" i="50"/>
  <c r="B49" i="50"/>
  <c r="B48" i="50"/>
  <c r="B47" i="50"/>
  <c r="B46" i="50"/>
  <c r="B45" i="50"/>
  <c r="B44" i="50"/>
  <c r="A44" i="50"/>
  <c r="B43" i="50"/>
  <c r="B42" i="50"/>
  <c r="B41" i="50"/>
  <c r="B40" i="50"/>
  <c r="B39" i="50"/>
  <c r="B38" i="50"/>
  <c r="B37" i="50"/>
  <c r="A37" i="50"/>
  <c r="B36" i="50"/>
  <c r="B35" i="50"/>
  <c r="B34" i="50"/>
  <c r="B33" i="50"/>
  <c r="B32" i="50"/>
  <c r="B31" i="50"/>
  <c r="B30" i="50"/>
  <c r="A30" i="50"/>
  <c r="B29" i="50"/>
  <c r="B28" i="50"/>
  <c r="B27" i="50"/>
  <c r="B26" i="50"/>
  <c r="B25" i="50"/>
  <c r="B24" i="50"/>
  <c r="B23" i="50"/>
  <c r="A23" i="50"/>
  <c r="B22" i="50"/>
  <c r="B21" i="50"/>
  <c r="B20" i="50"/>
  <c r="B19" i="50"/>
  <c r="B18" i="50"/>
  <c r="B17" i="50"/>
  <c r="B16" i="50"/>
  <c r="A16" i="50"/>
  <c r="B15" i="50"/>
  <c r="B14" i="50"/>
  <c r="B13" i="50"/>
  <c r="B12" i="50"/>
  <c r="B11" i="50"/>
  <c r="B10" i="50"/>
  <c r="B9" i="50"/>
  <c r="A9" i="50"/>
  <c r="I8" i="50"/>
  <c r="H8" i="50"/>
  <c r="G8" i="50"/>
  <c r="F8" i="50"/>
  <c r="E8" i="50"/>
  <c r="D8" i="50"/>
  <c r="C8" i="50"/>
  <c r="A8" i="50"/>
  <c r="I7" i="50"/>
  <c r="H7" i="50"/>
  <c r="G7" i="50"/>
  <c r="F7" i="50"/>
  <c r="E7" i="50"/>
  <c r="D7" i="50"/>
  <c r="C7" i="50"/>
  <c r="A7" i="50"/>
  <c r="A6" i="50"/>
  <c r="U5" i="50"/>
  <c r="A5" i="50"/>
  <c r="U4" i="50"/>
  <c r="A4" i="50"/>
  <c r="A3" i="50"/>
  <c r="I2" i="50"/>
  <c r="H2" i="50"/>
  <c r="E2" i="50"/>
  <c r="D2" i="50"/>
  <c r="C2" i="50"/>
  <c r="A2" i="50"/>
  <c r="E1" i="50"/>
  <c r="B50" i="49"/>
  <c r="B49" i="49"/>
  <c r="B48" i="49"/>
  <c r="B47" i="49"/>
  <c r="B46" i="49"/>
  <c r="B45" i="49"/>
  <c r="B44" i="49"/>
  <c r="A44" i="49"/>
  <c r="B43" i="49"/>
  <c r="B42" i="49"/>
  <c r="B41" i="49"/>
  <c r="B40" i="49"/>
  <c r="B39" i="49"/>
  <c r="B38" i="49"/>
  <c r="B37" i="49"/>
  <c r="A37" i="49"/>
  <c r="B36" i="49"/>
  <c r="B35" i="49"/>
  <c r="B34" i="49"/>
  <c r="B33" i="49"/>
  <c r="B32" i="49"/>
  <c r="B31" i="49"/>
  <c r="B30" i="49"/>
  <c r="A30" i="49"/>
  <c r="B29" i="49"/>
  <c r="B28" i="49"/>
  <c r="B27" i="49"/>
  <c r="B26" i="49"/>
  <c r="B25" i="49"/>
  <c r="B24" i="49"/>
  <c r="B23" i="49"/>
  <c r="A23" i="49"/>
  <c r="B22" i="49"/>
  <c r="B21" i="49"/>
  <c r="B20" i="49"/>
  <c r="B19" i="49"/>
  <c r="B18" i="49"/>
  <c r="B17" i="49"/>
  <c r="B16" i="49"/>
  <c r="A16" i="49"/>
  <c r="B15" i="49"/>
  <c r="B14" i="49"/>
  <c r="B13" i="49"/>
  <c r="B12" i="49"/>
  <c r="B11" i="49"/>
  <c r="B10" i="49"/>
  <c r="B9" i="49"/>
  <c r="A9" i="49"/>
  <c r="I8" i="49"/>
  <c r="H8" i="49"/>
  <c r="G8" i="49"/>
  <c r="F8" i="49"/>
  <c r="E8" i="49"/>
  <c r="D8" i="49"/>
  <c r="C8" i="49"/>
  <c r="A8" i="49"/>
  <c r="I7" i="49"/>
  <c r="H7" i="49"/>
  <c r="G7" i="49"/>
  <c r="F7" i="49"/>
  <c r="E7" i="49"/>
  <c r="D7" i="49"/>
  <c r="C7" i="49"/>
  <c r="A7" i="49"/>
  <c r="A6" i="49"/>
  <c r="U5" i="49"/>
  <c r="A5" i="49"/>
  <c r="U4" i="49"/>
  <c r="A4" i="49"/>
  <c r="A3" i="49"/>
  <c r="I2" i="49"/>
  <c r="H2" i="49"/>
  <c r="E2" i="49"/>
  <c r="D2" i="49"/>
  <c r="C2" i="49"/>
  <c r="A2" i="49"/>
  <c r="E1" i="49"/>
  <c r="B50" i="48"/>
  <c r="B49" i="48"/>
  <c r="B48" i="48"/>
  <c r="B47" i="48"/>
  <c r="B46" i="48"/>
  <c r="B45" i="48"/>
  <c r="B44" i="48"/>
  <c r="A44" i="48"/>
  <c r="B43" i="48"/>
  <c r="B42" i="48"/>
  <c r="B41" i="48"/>
  <c r="B40" i="48"/>
  <c r="B39" i="48"/>
  <c r="B38" i="48"/>
  <c r="B37" i="48"/>
  <c r="A37" i="48"/>
  <c r="B36" i="48"/>
  <c r="B35" i="48"/>
  <c r="B34" i="48"/>
  <c r="B33" i="48"/>
  <c r="B32" i="48"/>
  <c r="B31" i="48"/>
  <c r="B30" i="48"/>
  <c r="A30" i="48"/>
  <c r="B29" i="48"/>
  <c r="B28" i="48"/>
  <c r="B27" i="48"/>
  <c r="B26" i="48"/>
  <c r="B25" i="48"/>
  <c r="B24" i="48"/>
  <c r="B23" i="48"/>
  <c r="A23" i="48"/>
  <c r="B22" i="48"/>
  <c r="B21" i="48"/>
  <c r="B20" i="48"/>
  <c r="B19" i="48"/>
  <c r="B18" i="48"/>
  <c r="B17" i="48"/>
  <c r="B16" i="48"/>
  <c r="A16" i="48"/>
  <c r="B15" i="48"/>
  <c r="B14" i="48"/>
  <c r="B13" i="48"/>
  <c r="B12" i="48"/>
  <c r="B11" i="48"/>
  <c r="B10" i="48"/>
  <c r="B9" i="48"/>
  <c r="A9" i="48"/>
  <c r="I8" i="48"/>
  <c r="H8" i="48"/>
  <c r="G8" i="48"/>
  <c r="F8" i="48"/>
  <c r="E8" i="48"/>
  <c r="D8" i="48"/>
  <c r="C8" i="48"/>
  <c r="A8" i="48"/>
  <c r="I7" i="48"/>
  <c r="H7" i="48"/>
  <c r="G7" i="48"/>
  <c r="F7" i="48"/>
  <c r="E7" i="48"/>
  <c r="D7" i="48"/>
  <c r="C7" i="48"/>
  <c r="A7" i="48"/>
  <c r="A6" i="48"/>
  <c r="U5" i="48"/>
  <c r="A5" i="48"/>
  <c r="U4" i="48"/>
  <c r="A4" i="48"/>
  <c r="A3" i="48"/>
  <c r="I2" i="48"/>
  <c r="H2" i="48"/>
  <c r="E2" i="48"/>
  <c r="D2" i="48"/>
  <c r="C2" i="48"/>
  <c r="A2" i="48"/>
  <c r="E1" i="48"/>
  <c r="B50" i="47"/>
  <c r="U49" i="47"/>
  <c r="B49" i="47"/>
  <c r="U48" i="47"/>
  <c r="B48" i="47"/>
  <c r="U47" i="47"/>
  <c r="B47" i="47"/>
  <c r="U46" i="47"/>
  <c r="B46" i="47"/>
  <c r="U45" i="47"/>
  <c r="B45" i="47"/>
  <c r="B44" i="47"/>
  <c r="A44" i="47"/>
  <c r="B43" i="47"/>
  <c r="B42" i="47"/>
  <c r="B41" i="47"/>
  <c r="B40" i="47"/>
  <c r="B39" i="47"/>
  <c r="B38" i="47"/>
  <c r="B37" i="47"/>
  <c r="A37" i="47"/>
  <c r="B36" i="47"/>
  <c r="B35" i="47"/>
  <c r="B34" i="47"/>
  <c r="B33" i="47"/>
  <c r="B32" i="47"/>
  <c r="B31" i="47"/>
  <c r="B30" i="47"/>
  <c r="A30" i="47"/>
  <c r="B29" i="47"/>
  <c r="B28" i="47"/>
  <c r="B27" i="47"/>
  <c r="B26" i="47"/>
  <c r="B25" i="47"/>
  <c r="B24" i="47"/>
  <c r="B23" i="47"/>
  <c r="A23" i="47"/>
  <c r="B22" i="47"/>
  <c r="B21" i="47"/>
  <c r="B20" i="47"/>
  <c r="B19" i="47"/>
  <c r="B18" i="47"/>
  <c r="B17" i="47"/>
  <c r="B16" i="47"/>
  <c r="A16" i="47"/>
  <c r="B15" i="47"/>
  <c r="U14" i="77"/>
  <c r="B14" i="47"/>
  <c r="U13" i="77"/>
  <c r="B13" i="47"/>
  <c r="B12" i="47"/>
  <c r="B11" i="47"/>
  <c r="B10" i="47"/>
  <c r="B9" i="47"/>
  <c r="A9" i="47"/>
  <c r="A8" i="47"/>
  <c r="A7" i="47"/>
  <c r="A6" i="47"/>
  <c r="A5" i="47"/>
  <c r="A4" i="47"/>
  <c r="A3" i="47"/>
  <c r="Q2" i="47"/>
  <c r="P2" i="47"/>
  <c r="I2" i="47"/>
  <c r="H2" i="47"/>
  <c r="E2" i="47"/>
  <c r="D2" i="47"/>
  <c r="C2" i="47"/>
  <c r="A2" i="47"/>
  <c r="E1" i="47"/>
  <c r="B50" i="46"/>
  <c r="B49" i="46"/>
  <c r="B48" i="46"/>
  <c r="B47" i="46"/>
  <c r="B46" i="46"/>
  <c r="B45" i="46"/>
  <c r="B44" i="46"/>
  <c r="A44" i="46"/>
  <c r="B43" i="46"/>
  <c r="B42" i="46"/>
  <c r="B41" i="46"/>
  <c r="B40" i="46"/>
  <c r="B39" i="46"/>
  <c r="B38" i="46"/>
  <c r="B37" i="46"/>
  <c r="A37" i="46"/>
  <c r="B36" i="46"/>
  <c r="B35" i="46"/>
  <c r="B34" i="46"/>
  <c r="B33" i="46"/>
  <c r="B32" i="46"/>
  <c r="B31" i="46"/>
  <c r="B30" i="46"/>
  <c r="A30" i="46"/>
  <c r="B29" i="46"/>
  <c r="B28" i="46"/>
  <c r="B27" i="46"/>
  <c r="B26" i="46"/>
  <c r="B25" i="46"/>
  <c r="B24" i="46"/>
  <c r="B23" i="46"/>
  <c r="A23" i="46"/>
  <c r="B22" i="46"/>
  <c r="B21" i="46"/>
  <c r="B20" i="46"/>
  <c r="B19" i="46"/>
  <c r="B18" i="46"/>
  <c r="B17" i="46"/>
  <c r="B16" i="46"/>
  <c r="A16" i="46"/>
  <c r="B15" i="46"/>
  <c r="B14" i="46"/>
  <c r="B13" i="46"/>
  <c r="B12" i="46"/>
  <c r="B11" i="46"/>
  <c r="B10" i="46"/>
  <c r="B9" i="46"/>
  <c r="A9" i="46"/>
  <c r="A8" i="46"/>
  <c r="A7" i="46"/>
  <c r="A6" i="46"/>
  <c r="U5" i="46"/>
  <c r="A5" i="46"/>
  <c r="U4" i="46"/>
  <c r="A4" i="46"/>
  <c r="A3" i="46"/>
  <c r="I2" i="46"/>
  <c r="H2" i="46"/>
  <c r="E2" i="46"/>
  <c r="D2" i="46"/>
  <c r="C2" i="46"/>
  <c r="A2" i="46"/>
  <c r="E1" i="46"/>
  <c r="U57" i="77"/>
  <c r="U50" i="77"/>
  <c r="U15" i="77"/>
  <c r="U43" i="77"/>
  <c r="U22" i="77"/>
  <c r="U29" i="77"/>
  <c r="U36" i="77"/>
  <c r="U61" i="77"/>
  <c r="U63" i="77"/>
  <c r="U65" i="77"/>
  <c r="C59" i="48"/>
  <c r="G59" i="48"/>
  <c r="C59" i="49"/>
  <c r="G59" i="49"/>
  <c r="C59" i="50"/>
  <c r="G59" i="50"/>
  <c r="C59" i="51"/>
  <c r="G59" i="51"/>
  <c r="C59" i="52"/>
  <c r="G59" i="52"/>
  <c r="C59" i="53"/>
  <c r="G59" i="53"/>
  <c r="C59" i="54"/>
  <c r="G59" i="54"/>
  <c r="C59" i="55"/>
  <c r="G59" i="55"/>
  <c r="C59" i="56"/>
  <c r="G59" i="56"/>
  <c r="C59" i="57"/>
  <c r="G59" i="57"/>
  <c r="C59" i="58"/>
  <c r="G59" i="58"/>
  <c r="C59" i="59"/>
  <c r="G59" i="59"/>
  <c r="C59" i="60"/>
  <c r="G59" i="60"/>
  <c r="C59" i="61"/>
  <c r="G59" i="61"/>
  <c r="C59" i="62"/>
  <c r="G59" i="62"/>
  <c r="C59" i="63"/>
  <c r="G59" i="63"/>
  <c r="C59" i="64"/>
  <c r="G59" i="64"/>
  <c r="C59" i="65"/>
  <c r="G59" i="65"/>
  <c r="C59" i="66"/>
  <c r="G59" i="66"/>
  <c r="C59" i="67"/>
  <c r="G59" i="67"/>
  <c r="C59" i="68"/>
  <c r="G59" i="68"/>
  <c r="C59" i="69"/>
  <c r="G59" i="69"/>
  <c r="C59" i="70"/>
  <c r="G59" i="70"/>
  <c r="C59" i="71"/>
  <c r="G59" i="71"/>
  <c r="C59" i="72"/>
  <c r="G59" i="72"/>
  <c r="C59" i="73"/>
  <c r="G59" i="73"/>
  <c r="C59" i="74"/>
  <c r="G59" i="74"/>
  <c r="C59" i="75"/>
  <c r="G59" i="75"/>
  <c r="C59" i="76"/>
  <c r="G59" i="76"/>
  <c r="I59" i="69"/>
  <c r="D59" i="48"/>
  <c r="D59" i="49"/>
  <c r="D59" i="50"/>
  <c r="D59" i="51"/>
  <c r="D59" i="52"/>
  <c r="D59" i="53"/>
  <c r="D59" i="54"/>
  <c r="D59" i="55"/>
  <c r="D59" i="56"/>
  <c r="D59" i="57"/>
  <c r="D59" i="58"/>
  <c r="D59" i="59"/>
  <c r="D59" i="60"/>
  <c r="D59" i="61"/>
  <c r="D59" i="62"/>
  <c r="D59" i="63"/>
  <c r="D59" i="64"/>
  <c r="D59" i="65"/>
  <c r="D59" i="66"/>
  <c r="D59" i="67"/>
  <c r="D59" i="68"/>
  <c r="D59" i="69"/>
  <c r="D59" i="70"/>
  <c r="D59" i="71"/>
  <c r="D59" i="72"/>
  <c r="D59" i="73"/>
  <c r="D59" i="74"/>
  <c r="D59" i="75"/>
  <c r="D59" i="76"/>
  <c r="K70" i="58"/>
  <c r="K3" i="59"/>
  <c r="K6" i="59"/>
  <c r="K68" i="59"/>
  <c r="N70" i="58"/>
  <c r="N3" i="59"/>
  <c r="N6" i="59"/>
  <c r="N68" i="59"/>
  <c r="O70" i="58"/>
  <c r="O3" i="59"/>
  <c r="O6" i="59"/>
  <c r="O68" i="59"/>
  <c r="M70" i="58"/>
  <c r="M3" i="59"/>
  <c r="M6" i="59"/>
  <c r="M68" i="59"/>
  <c r="J70" i="58"/>
  <c r="J3" i="59"/>
  <c r="J6" i="59"/>
  <c r="J68" i="59"/>
  <c r="L70" i="58"/>
  <c r="L3" i="59"/>
  <c r="L6" i="59"/>
  <c r="L68" i="59"/>
  <c r="D67" i="77"/>
  <c r="D68" i="77"/>
  <c r="D70" i="77"/>
  <c r="E57" i="48"/>
  <c r="E43" i="48"/>
  <c r="E29" i="48"/>
  <c r="E15" i="48"/>
  <c r="E50" i="48"/>
  <c r="E36" i="48"/>
  <c r="E22" i="48"/>
  <c r="I57" i="48"/>
  <c r="I43" i="48"/>
  <c r="I29" i="48"/>
  <c r="I15" i="48"/>
  <c r="I50" i="48"/>
  <c r="I36" i="48"/>
  <c r="I22" i="48"/>
  <c r="E59" i="49"/>
  <c r="I59" i="49"/>
  <c r="E50" i="49"/>
  <c r="E36" i="49"/>
  <c r="E22" i="49"/>
  <c r="E57" i="49"/>
  <c r="E43" i="49"/>
  <c r="E29" i="49"/>
  <c r="E15" i="49"/>
  <c r="G50" i="49"/>
  <c r="G36" i="49"/>
  <c r="G22" i="49"/>
  <c r="G57" i="49"/>
  <c r="G43" i="49"/>
  <c r="G29" i="49"/>
  <c r="G15" i="49"/>
  <c r="F59" i="48"/>
  <c r="H59" i="48"/>
  <c r="D50" i="48"/>
  <c r="D36" i="48"/>
  <c r="D22" i="48"/>
  <c r="D57" i="48"/>
  <c r="D43" i="48"/>
  <c r="D29" i="48"/>
  <c r="D15" i="48"/>
  <c r="F50" i="48"/>
  <c r="F36" i="48"/>
  <c r="F22" i="48"/>
  <c r="F57" i="48"/>
  <c r="F43" i="48"/>
  <c r="F29" i="48"/>
  <c r="F15" i="48"/>
  <c r="H50" i="48"/>
  <c r="H36" i="48"/>
  <c r="H22" i="48"/>
  <c r="H57" i="48"/>
  <c r="H43" i="48"/>
  <c r="H29" i="48"/>
  <c r="H15" i="48"/>
  <c r="F59" i="49"/>
  <c r="H59" i="49"/>
  <c r="D57" i="49"/>
  <c r="D43" i="49"/>
  <c r="D29" i="49"/>
  <c r="D15" i="49"/>
  <c r="D50" i="49"/>
  <c r="D36" i="49"/>
  <c r="D22" i="49"/>
  <c r="F57" i="49"/>
  <c r="F43" i="49"/>
  <c r="F29" i="49"/>
  <c r="F15" i="49"/>
  <c r="F50" i="49"/>
  <c r="F36" i="49"/>
  <c r="F22" i="49"/>
  <c r="H57" i="49"/>
  <c r="H43" i="49"/>
  <c r="H29" i="49"/>
  <c r="H15" i="49"/>
  <c r="H50" i="49"/>
  <c r="H36" i="49"/>
  <c r="H22" i="49"/>
  <c r="F59" i="50"/>
  <c r="H59" i="50"/>
  <c r="D50" i="50"/>
  <c r="D36" i="50"/>
  <c r="D22" i="50"/>
  <c r="D57" i="50"/>
  <c r="D43" i="50"/>
  <c r="D29" i="50"/>
  <c r="D15" i="50"/>
  <c r="F50" i="50"/>
  <c r="F36" i="50"/>
  <c r="F22" i="50"/>
  <c r="F57" i="50"/>
  <c r="F43" i="50"/>
  <c r="F29" i="50"/>
  <c r="F15" i="50"/>
  <c r="H50" i="50"/>
  <c r="H36" i="50"/>
  <c r="H22" i="50"/>
  <c r="H57" i="50"/>
  <c r="H43" i="50"/>
  <c r="H29" i="50"/>
  <c r="H15" i="50"/>
  <c r="F59" i="51"/>
  <c r="H59" i="51"/>
  <c r="D57" i="51"/>
  <c r="D43" i="51"/>
  <c r="D29" i="51"/>
  <c r="D15" i="51"/>
  <c r="D50" i="51"/>
  <c r="D36" i="51"/>
  <c r="D22" i="51"/>
  <c r="F57" i="51"/>
  <c r="F43" i="51"/>
  <c r="F29" i="51"/>
  <c r="F15" i="51"/>
  <c r="F50" i="51"/>
  <c r="F36" i="51"/>
  <c r="F22" i="51"/>
  <c r="H57" i="51"/>
  <c r="H43" i="51"/>
  <c r="H29" i="51"/>
  <c r="H15" i="51"/>
  <c r="H50" i="51"/>
  <c r="H36" i="51"/>
  <c r="H22" i="51"/>
  <c r="F59" i="52"/>
  <c r="H59" i="52"/>
  <c r="D50" i="52"/>
  <c r="D36" i="52"/>
  <c r="D22" i="52"/>
  <c r="D57" i="52"/>
  <c r="D43" i="52"/>
  <c r="D29" i="52"/>
  <c r="D15" i="52"/>
  <c r="F50" i="52"/>
  <c r="F36" i="52"/>
  <c r="F22" i="52"/>
  <c r="F57" i="52"/>
  <c r="F43" i="52"/>
  <c r="F29" i="52"/>
  <c r="F15" i="52"/>
  <c r="H50" i="52"/>
  <c r="H36" i="52"/>
  <c r="H22" i="52"/>
  <c r="H57" i="52"/>
  <c r="H43" i="52"/>
  <c r="H29" i="52"/>
  <c r="H15" i="52"/>
  <c r="F59" i="53"/>
  <c r="H59" i="53"/>
  <c r="D57" i="53"/>
  <c r="D43" i="53"/>
  <c r="D29" i="53"/>
  <c r="D15" i="53"/>
  <c r="D50" i="53"/>
  <c r="D36" i="53"/>
  <c r="D22" i="53"/>
  <c r="F57" i="53"/>
  <c r="F43" i="53"/>
  <c r="F29" i="53"/>
  <c r="F15" i="53"/>
  <c r="F50" i="53"/>
  <c r="F36" i="53"/>
  <c r="F22" i="53"/>
  <c r="H57" i="53"/>
  <c r="H43" i="53"/>
  <c r="H29" i="53"/>
  <c r="H15" i="53"/>
  <c r="H50" i="53"/>
  <c r="H36" i="53"/>
  <c r="H22" i="53"/>
  <c r="F59" i="54"/>
  <c r="H59" i="54"/>
  <c r="D50" i="54"/>
  <c r="D36" i="54"/>
  <c r="D22" i="54"/>
  <c r="D57" i="54"/>
  <c r="D43" i="54"/>
  <c r="D29" i="54"/>
  <c r="D15" i="54"/>
  <c r="F50" i="54"/>
  <c r="F36" i="54"/>
  <c r="F22" i="54"/>
  <c r="F57" i="54"/>
  <c r="F43" i="54"/>
  <c r="F29" i="54"/>
  <c r="F15" i="54"/>
  <c r="H50" i="54"/>
  <c r="H36" i="54"/>
  <c r="H22" i="54"/>
  <c r="H57" i="54"/>
  <c r="H43" i="54"/>
  <c r="H29" i="54"/>
  <c r="H15" i="54"/>
  <c r="F59" i="55"/>
  <c r="H59" i="55"/>
  <c r="D57" i="55"/>
  <c r="D43" i="55"/>
  <c r="D29" i="55"/>
  <c r="D15" i="55"/>
  <c r="D50" i="55"/>
  <c r="D22" i="55"/>
  <c r="D36" i="55"/>
  <c r="F57" i="55"/>
  <c r="F43" i="55"/>
  <c r="F29" i="55"/>
  <c r="F15" i="55"/>
  <c r="F36" i="55"/>
  <c r="F50" i="55"/>
  <c r="F22" i="55"/>
  <c r="H57" i="55"/>
  <c r="H43" i="55"/>
  <c r="H29" i="55"/>
  <c r="H15" i="55"/>
  <c r="H50" i="55"/>
  <c r="H22" i="55"/>
  <c r="H36" i="55"/>
  <c r="F59" i="56"/>
  <c r="H59" i="56"/>
  <c r="D50" i="56"/>
  <c r="D36" i="56"/>
  <c r="D22" i="56"/>
  <c r="D57" i="56"/>
  <c r="D29" i="56"/>
  <c r="D43" i="56"/>
  <c r="D15" i="56"/>
  <c r="F50" i="56"/>
  <c r="F36" i="56"/>
  <c r="F22" i="56"/>
  <c r="F43" i="56"/>
  <c r="F15" i="56"/>
  <c r="F57" i="56"/>
  <c r="F29" i="56"/>
  <c r="H50" i="56"/>
  <c r="H36" i="56"/>
  <c r="H22" i="56"/>
  <c r="H57" i="56"/>
  <c r="H29" i="56"/>
  <c r="H43" i="56"/>
  <c r="H15" i="56"/>
  <c r="F59" i="57"/>
  <c r="H59" i="57"/>
  <c r="D57" i="57"/>
  <c r="D43" i="57"/>
  <c r="D29" i="57"/>
  <c r="D15" i="57"/>
  <c r="D50" i="57"/>
  <c r="D22" i="57"/>
  <c r="D36" i="57"/>
  <c r="F57" i="57"/>
  <c r="F43" i="57"/>
  <c r="F29" i="57"/>
  <c r="F15" i="57"/>
  <c r="F36" i="57"/>
  <c r="F50" i="57"/>
  <c r="F22" i="57"/>
  <c r="H57" i="57"/>
  <c r="H43" i="57"/>
  <c r="H29" i="57"/>
  <c r="H15" i="57"/>
  <c r="H50" i="57"/>
  <c r="H22" i="57"/>
  <c r="H36" i="57"/>
  <c r="F59" i="58"/>
  <c r="H59" i="58"/>
  <c r="D50" i="58"/>
  <c r="D36" i="58"/>
  <c r="D22" i="58"/>
  <c r="D57" i="58"/>
  <c r="D29" i="58"/>
  <c r="D43" i="58"/>
  <c r="D15" i="58"/>
  <c r="F50" i="58"/>
  <c r="F36" i="58"/>
  <c r="F22" i="58"/>
  <c r="F43" i="58"/>
  <c r="F15" i="58"/>
  <c r="F57" i="58"/>
  <c r="F29" i="58"/>
  <c r="H50" i="58"/>
  <c r="H36" i="58"/>
  <c r="H22" i="58"/>
  <c r="H57" i="58"/>
  <c r="H29" i="58"/>
  <c r="H43" i="58"/>
  <c r="H15" i="58"/>
  <c r="F59" i="59"/>
  <c r="H59" i="59"/>
  <c r="D57" i="59"/>
  <c r="D43" i="59"/>
  <c r="D29" i="59"/>
  <c r="D15" i="59"/>
  <c r="D50" i="59"/>
  <c r="D36" i="59"/>
  <c r="D22" i="59"/>
  <c r="F57" i="59"/>
  <c r="F43" i="59"/>
  <c r="F29" i="59"/>
  <c r="F15" i="59"/>
  <c r="F50" i="59"/>
  <c r="F36" i="59"/>
  <c r="F22" i="59"/>
  <c r="H57" i="59"/>
  <c r="H43" i="59"/>
  <c r="H29" i="59"/>
  <c r="H15" i="59"/>
  <c r="H50" i="59"/>
  <c r="H36" i="59"/>
  <c r="H22" i="59"/>
  <c r="F59" i="60"/>
  <c r="H59" i="60"/>
  <c r="D50" i="60"/>
  <c r="D36" i="60"/>
  <c r="D22" i="60"/>
  <c r="D57" i="60"/>
  <c r="D43" i="60"/>
  <c r="D29" i="60"/>
  <c r="D15" i="60"/>
  <c r="F50" i="60"/>
  <c r="F36" i="60"/>
  <c r="F22" i="60"/>
  <c r="F57" i="60"/>
  <c r="F43" i="60"/>
  <c r="F29" i="60"/>
  <c r="F15" i="60"/>
  <c r="H50" i="60"/>
  <c r="H36" i="60"/>
  <c r="H22" i="60"/>
  <c r="H57" i="60"/>
  <c r="H43" i="60"/>
  <c r="H29" i="60"/>
  <c r="H15" i="60"/>
  <c r="F59" i="61"/>
  <c r="H59" i="61"/>
  <c r="D57" i="61"/>
  <c r="D43" i="61"/>
  <c r="D29" i="61"/>
  <c r="D15" i="61"/>
  <c r="D50" i="61"/>
  <c r="D36" i="61"/>
  <c r="D22" i="61"/>
  <c r="F57" i="61"/>
  <c r="F43" i="61"/>
  <c r="F29" i="61"/>
  <c r="F15" i="61"/>
  <c r="F50" i="61"/>
  <c r="F36" i="61"/>
  <c r="F22" i="61"/>
  <c r="H57" i="61"/>
  <c r="H43" i="61"/>
  <c r="H29" i="61"/>
  <c r="H15" i="61"/>
  <c r="H50" i="61"/>
  <c r="H36" i="61"/>
  <c r="H22" i="61"/>
  <c r="F59" i="62"/>
  <c r="H59" i="62"/>
  <c r="D50" i="62"/>
  <c r="D36" i="62"/>
  <c r="D22" i="62"/>
  <c r="D57" i="62"/>
  <c r="D43" i="62"/>
  <c r="D29" i="62"/>
  <c r="D15" i="62"/>
  <c r="F50" i="62"/>
  <c r="F36" i="62"/>
  <c r="F22" i="62"/>
  <c r="F57" i="62"/>
  <c r="F43" i="62"/>
  <c r="F29" i="62"/>
  <c r="F15" i="62"/>
  <c r="H50" i="62"/>
  <c r="H36" i="62"/>
  <c r="H22" i="62"/>
  <c r="H57" i="62"/>
  <c r="H43" i="62"/>
  <c r="H29" i="62"/>
  <c r="H15" i="62"/>
  <c r="F59" i="63"/>
  <c r="H59" i="63"/>
  <c r="D57" i="63"/>
  <c r="D43" i="63"/>
  <c r="D29" i="63"/>
  <c r="D15" i="63"/>
  <c r="D50" i="63"/>
  <c r="D36" i="63"/>
  <c r="D22" i="63"/>
  <c r="F57" i="63"/>
  <c r="F43" i="63"/>
  <c r="F29" i="63"/>
  <c r="F15" i="63"/>
  <c r="F50" i="63"/>
  <c r="F36" i="63"/>
  <c r="F22" i="63"/>
  <c r="H57" i="63"/>
  <c r="H43" i="63"/>
  <c r="H29" i="63"/>
  <c r="H15" i="63"/>
  <c r="H50" i="63"/>
  <c r="H36" i="63"/>
  <c r="H22" i="63"/>
  <c r="F59" i="64"/>
  <c r="H59" i="64"/>
  <c r="D50" i="64"/>
  <c r="D36" i="64"/>
  <c r="D22" i="64"/>
  <c r="D57" i="64"/>
  <c r="D43" i="64"/>
  <c r="D29" i="64"/>
  <c r="D15" i="64"/>
  <c r="F50" i="64"/>
  <c r="F36" i="64"/>
  <c r="F22" i="64"/>
  <c r="F57" i="64"/>
  <c r="F43" i="64"/>
  <c r="F29" i="64"/>
  <c r="F15" i="64"/>
  <c r="H50" i="64"/>
  <c r="H36" i="64"/>
  <c r="H22" i="64"/>
  <c r="H57" i="64"/>
  <c r="H43" i="64"/>
  <c r="H29" i="64"/>
  <c r="H15" i="64"/>
  <c r="F59" i="65"/>
  <c r="H59" i="65"/>
  <c r="D57" i="65"/>
  <c r="D43" i="65"/>
  <c r="D29" i="65"/>
  <c r="D15" i="65"/>
  <c r="D50" i="65"/>
  <c r="D36" i="65"/>
  <c r="D22" i="65"/>
  <c r="F57" i="65"/>
  <c r="F43" i="65"/>
  <c r="F29" i="65"/>
  <c r="F15" i="65"/>
  <c r="F50" i="65"/>
  <c r="F36" i="65"/>
  <c r="F22" i="65"/>
  <c r="H57" i="65"/>
  <c r="H43" i="65"/>
  <c r="H29" i="65"/>
  <c r="H15" i="65"/>
  <c r="H50" i="65"/>
  <c r="H36" i="65"/>
  <c r="H22" i="65"/>
  <c r="F59" i="66"/>
  <c r="H59" i="66"/>
  <c r="D50" i="66"/>
  <c r="D36" i="66"/>
  <c r="D22" i="66"/>
  <c r="D57" i="66"/>
  <c r="D43" i="66"/>
  <c r="D29" i="66"/>
  <c r="D15" i="66"/>
  <c r="F50" i="66"/>
  <c r="F36" i="66"/>
  <c r="F22" i="66"/>
  <c r="F57" i="66"/>
  <c r="F43" i="66"/>
  <c r="F29" i="66"/>
  <c r="F15" i="66"/>
  <c r="H50" i="66"/>
  <c r="H36" i="66"/>
  <c r="H22" i="66"/>
  <c r="H57" i="66"/>
  <c r="H43" i="66"/>
  <c r="H29" i="66"/>
  <c r="H15" i="66"/>
  <c r="F59" i="67"/>
  <c r="H59" i="67"/>
  <c r="D57" i="67"/>
  <c r="D43" i="67"/>
  <c r="D29" i="67"/>
  <c r="D15" i="67"/>
  <c r="D50" i="67"/>
  <c r="D36" i="67"/>
  <c r="D22" i="67"/>
  <c r="F57" i="67"/>
  <c r="F43" i="67"/>
  <c r="F29" i="67"/>
  <c r="F15" i="67"/>
  <c r="F50" i="67"/>
  <c r="F36" i="67"/>
  <c r="F22" i="67"/>
  <c r="H57" i="67"/>
  <c r="H43" i="67"/>
  <c r="H29" i="67"/>
  <c r="H15" i="67"/>
  <c r="H50" i="67"/>
  <c r="H36" i="67"/>
  <c r="H22" i="67"/>
  <c r="F59" i="68"/>
  <c r="H59" i="68"/>
  <c r="D50" i="68"/>
  <c r="D57" i="68"/>
  <c r="D36" i="68"/>
  <c r="D22" i="68"/>
  <c r="D43" i="68"/>
  <c r="D29" i="68"/>
  <c r="D15" i="68"/>
  <c r="F50" i="68"/>
  <c r="F57" i="68"/>
  <c r="F43" i="68"/>
  <c r="F36" i="68"/>
  <c r="F22" i="68"/>
  <c r="F29" i="68"/>
  <c r="F15" i="68"/>
  <c r="H50" i="68"/>
  <c r="H57" i="68"/>
  <c r="H43" i="68"/>
  <c r="H36" i="68"/>
  <c r="H22" i="68"/>
  <c r="H29" i="68"/>
  <c r="H15" i="68"/>
  <c r="F59" i="69"/>
  <c r="H59" i="69"/>
  <c r="D57" i="69"/>
  <c r="D43" i="69"/>
  <c r="D29" i="69"/>
  <c r="D15" i="69"/>
  <c r="D50" i="69"/>
  <c r="D36" i="69"/>
  <c r="D22" i="69"/>
  <c r="F57" i="69"/>
  <c r="F43" i="69"/>
  <c r="F29" i="69"/>
  <c r="F15" i="69"/>
  <c r="F50" i="69"/>
  <c r="F36" i="69"/>
  <c r="F22" i="69"/>
  <c r="H57" i="69"/>
  <c r="H43" i="69"/>
  <c r="H29" i="69"/>
  <c r="H15" i="69"/>
  <c r="H50" i="69"/>
  <c r="H36" i="69"/>
  <c r="H22" i="69"/>
  <c r="F59" i="70"/>
  <c r="H59" i="70"/>
  <c r="D50" i="70"/>
  <c r="D36" i="70"/>
  <c r="D22" i="70"/>
  <c r="D57" i="70"/>
  <c r="D43" i="70"/>
  <c r="D29" i="70"/>
  <c r="D15" i="70"/>
  <c r="F50" i="70"/>
  <c r="F36" i="70"/>
  <c r="F22" i="70"/>
  <c r="F57" i="70"/>
  <c r="F43" i="70"/>
  <c r="F29" i="70"/>
  <c r="F15" i="70"/>
  <c r="H50" i="70"/>
  <c r="H36" i="70"/>
  <c r="H22" i="70"/>
  <c r="H57" i="70"/>
  <c r="H43" i="70"/>
  <c r="H29" i="70"/>
  <c r="H15" i="70"/>
  <c r="F59" i="71"/>
  <c r="H59" i="71"/>
  <c r="D57" i="71"/>
  <c r="D43" i="71"/>
  <c r="D29" i="71"/>
  <c r="D15" i="71"/>
  <c r="D50" i="71"/>
  <c r="D36" i="71"/>
  <c r="D22" i="71"/>
  <c r="F57" i="71"/>
  <c r="F43" i="71"/>
  <c r="F29" i="71"/>
  <c r="F15" i="71"/>
  <c r="F50" i="71"/>
  <c r="F36" i="71"/>
  <c r="F22" i="71"/>
  <c r="H57" i="71"/>
  <c r="H43" i="71"/>
  <c r="H29" i="71"/>
  <c r="H15" i="71"/>
  <c r="H50" i="71"/>
  <c r="H36" i="71"/>
  <c r="H22" i="71"/>
  <c r="F59" i="72"/>
  <c r="H59" i="72"/>
  <c r="D50" i="72"/>
  <c r="D36" i="72"/>
  <c r="D22" i="72"/>
  <c r="D57" i="72"/>
  <c r="D43" i="72"/>
  <c r="D29" i="72"/>
  <c r="D15" i="72"/>
  <c r="F50" i="72"/>
  <c r="F36" i="72"/>
  <c r="F22" i="72"/>
  <c r="F57" i="72"/>
  <c r="F43" i="72"/>
  <c r="F29" i="72"/>
  <c r="F15" i="72"/>
  <c r="H50" i="72"/>
  <c r="H36" i="72"/>
  <c r="H22" i="72"/>
  <c r="H57" i="72"/>
  <c r="H43" i="72"/>
  <c r="H29" i="72"/>
  <c r="H15" i="72"/>
  <c r="F59" i="73"/>
  <c r="H59" i="73"/>
  <c r="D57" i="73"/>
  <c r="D43" i="73"/>
  <c r="D29" i="73"/>
  <c r="D15" i="73"/>
  <c r="D50" i="73"/>
  <c r="D36" i="73"/>
  <c r="D22" i="73"/>
  <c r="F57" i="73"/>
  <c r="F43" i="73"/>
  <c r="F29" i="73"/>
  <c r="F15" i="73"/>
  <c r="F50" i="73"/>
  <c r="F36" i="73"/>
  <c r="F22" i="73"/>
  <c r="H57" i="73"/>
  <c r="H43" i="73"/>
  <c r="H29" i="73"/>
  <c r="H15" i="73"/>
  <c r="H50" i="73"/>
  <c r="H36" i="73"/>
  <c r="H22" i="73"/>
  <c r="F59" i="74"/>
  <c r="H59" i="74"/>
  <c r="D50" i="74"/>
  <c r="D36" i="74"/>
  <c r="D22" i="74"/>
  <c r="D57" i="74"/>
  <c r="D43" i="74"/>
  <c r="D29" i="74"/>
  <c r="D15" i="74"/>
  <c r="F50" i="74"/>
  <c r="F36" i="74"/>
  <c r="F22" i="74"/>
  <c r="F57" i="74"/>
  <c r="F43" i="74"/>
  <c r="F29" i="74"/>
  <c r="F15" i="74"/>
  <c r="H50" i="74"/>
  <c r="H36" i="74"/>
  <c r="H22" i="74"/>
  <c r="H57" i="74"/>
  <c r="H43" i="74"/>
  <c r="H29" i="74"/>
  <c r="H15" i="74"/>
  <c r="F59" i="75"/>
  <c r="H59" i="75"/>
  <c r="D57" i="75"/>
  <c r="D43" i="75"/>
  <c r="D29" i="75"/>
  <c r="D15" i="75"/>
  <c r="D50" i="75"/>
  <c r="D36" i="75"/>
  <c r="D22" i="75"/>
  <c r="F57" i="75"/>
  <c r="F50" i="75"/>
  <c r="F43" i="75"/>
  <c r="F29" i="75"/>
  <c r="F15" i="75"/>
  <c r="F36" i="75"/>
  <c r="F22" i="75"/>
  <c r="H50" i="75"/>
  <c r="H57" i="75"/>
  <c r="H43" i="75"/>
  <c r="H29" i="75"/>
  <c r="H15" i="75"/>
  <c r="H36" i="75"/>
  <c r="H22" i="75"/>
  <c r="F59" i="76"/>
  <c r="H59" i="76"/>
  <c r="D57" i="76"/>
  <c r="D43" i="76"/>
  <c r="D29" i="76"/>
  <c r="D15" i="76"/>
  <c r="D50" i="76"/>
  <c r="D36" i="76"/>
  <c r="D22" i="76"/>
  <c r="F57" i="76"/>
  <c r="F43" i="76"/>
  <c r="F29" i="76"/>
  <c r="F15" i="76"/>
  <c r="F50" i="76"/>
  <c r="F36" i="76"/>
  <c r="F22" i="76"/>
  <c r="H57" i="76"/>
  <c r="H43" i="76"/>
  <c r="H29" i="76"/>
  <c r="H15" i="76"/>
  <c r="H50" i="76"/>
  <c r="H36" i="76"/>
  <c r="H22" i="76"/>
  <c r="E59" i="48"/>
  <c r="I59" i="48"/>
  <c r="C57" i="48"/>
  <c r="C43" i="48"/>
  <c r="C29" i="48"/>
  <c r="C15" i="48"/>
  <c r="C50" i="48"/>
  <c r="C36" i="48"/>
  <c r="C22" i="48"/>
  <c r="G57" i="48"/>
  <c r="G43" i="48"/>
  <c r="G29" i="48"/>
  <c r="G15" i="48"/>
  <c r="G50" i="48"/>
  <c r="G36" i="48"/>
  <c r="G22" i="48"/>
  <c r="C50" i="49"/>
  <c r="C36" i="49"/>
  <c r="C22" i="49"/>
  <c r="C57" i="49"/>
  <c r="C43" i="49"/>
  <c r="C29" i="49"/>
  <c r="C15" i="49"/>
  <c r="I50" i="49"/>
  <c r="I36" i="49"/>
  <c r="I22" i="49"/>
  <c r="I57" i="49"/>
  <c r="I43" i="49"/>
  <c r="I29" i="49"/>
  <c r="I15" i="49"/>
  <c r="E59" i="50"/>
  <c r="I59" i="50"/>
  <c r="C57" i="50"/>
  <c r="C43" i="50"/>
  <c r="C29" i="50"/>
  <c r="C15" i="50"/>
  <c r="C50" i="50"/>
  <c r="C36" i="50"/>
  <c r="C22" i="50"/>
  <c r="E57" i="50"/>
  <c r="E43" i="50"/>
  <c r="E29" i="50"/>
  <c r="E15" i="50"/>
  <c r="E50" i="50"/>
  <c r="E36" i="50"/>
  <c r="E22" i="50"/>
  <c r="G57" i="50"/>
  <c r="G43" i="50"/>
  <c r="G29" i="50"/>
  <c r="G15" i="50"/>
  <c r="G50" i="50"/>
  <c r="G36" i="50"/>
  <c r="G22" i="50"/>
  <c r="I57" i="50"/>
  <c r="I43" i="50"/>
  <c r="I29" i="50"/>
  <c r="I15" i="50"/>
  <c r="I50" i="50"/>
  <c r="I36" i="50"/>
  <c r="I22" i="50"/>
  <c r="E59" i="51"/>
  <c r="I59" i="51"/>
  <c r="C50" i="51"/>
  <c r="C36" i="51"/>
  <c r="C22" i="51"/>
  <c r="C57" i="51"/>
  <c r="C43" i="51"/>
  <c r="C29" i="51"/>
  <c r="C15" i="51"/>
  <c r="E50" i="51"/>
  <c r="E36" i="51"/>
  <c r="E22" i="51"/>
  <c r="E57" i="51"/>
  <c r="E43" i="51"/>
  <c r="E29" i="51"/>
  <c r="E15" i="51"/>
  <c r="G50" i="51"/>
  <c r="G36" i="51"/>
  <c r="G22" i="51"/>
  <c r="G57" i="51"/>
  <c r="G43" i="51"/>
  <c r="G29" i="51"/>
  <c r="G15" i="51"/>
  <c r="I50" i="51"/>
  <c r="I36" i="51"/>
  <c r="I22" i="51"/>
  <c r="I57" i="51"/>
  <c r="I43" i="51"/>
  <c r="I29" i="51"/>
  <c r="I15" i="51"/>
  <c r="E59" i="52"/>
  <c r="I59" i="52"/>
  <c r="C57" i="52"/>
  <c r="C43" i="52"/>
  <c r="C29" i="52"/>
  <c r="C15" i="52"/>
  <c r="C50" i="52"/>
  <c r="C36" i="52"/>
  <c r="C22" i="52"/>
  <c r="E57" i="52"/>
  <c r="E43" i="52"/>
  <c r="E29" i="52"/>
  <c r="E15" i="52"/>
  <c r="E50" i="52"/>
  <c r="E36" i="52"/>
  <c r="E22" i="52"/>
  <c r="G57" i="52"/>
  <c r="G43" i="52"/>
  <c r="G29" i="52"/>
  <c r="G15" i="52"/>
  <c r="G50" i="52"/>
  <c r="G36" i="52"/>
  <c r="G22" i="52"/>
  <c r="I57" i="52"/>
  <c r="I43" i="52"/>
  <c r="I29" i="52"/>
  <c r="I15" i="52"/>
  <c r="I50" i="52"/>
  <c r="I36" i="52"/>
  <c r="I22" i="52"/>
  <c r="E59" i="53"/>
  <c r="I59" i="53"/>
  <c r="C50" i="53"/>
  <c r="C36" i="53"/>
  <c r="C22" i="53"/>
  <c r="C57" i="53"/>
  <c r="C43" i="53"/>
  <c r="C29" i="53"/>
  <c r="C15" i="53"/>
  <c r="E50" i="53"/>
  <c r="E36" i="53"/>
  <c r="E22" i="53"/>
  <c r="E57" i="53"/>
  <c r="E43" i="53"/>
  <c r="U43" i="53"/>
  <c r="E29" i="53"/>
  <c r="E15" i="53"/>
  <c r="G50" i="53"/>
  <c r="G36" i="53"/>
  <c r="G22" i="53"/>
  <c r="G57" i="53"/>
  <c r="G43" i="53"/>
  <c r="G29" i="53"/>
  <c r="G15" i="53"/>
  <c r="I50" i="53"/>
  <c r="I36" i="53"/>
  <c r="I22" i="53"/>
  <c r="I57" i="53"/>
  <c r="I43" i="53"/>
  <c r="I29" i="53"/>
  <c r="I15" i="53"/>
  <c r="E59" i="54"/>
  <c r="I59" i="54"/>
  <c r="C57" i="54"/>
  <c r="C43" i="54"/>
  <c r="C29" i="54"/>
  <c r="C15" i="54"/>
  <c r="C50" i="54"/>
  <c r="C36" i="54"/>
  <c r="C22" i="54"/>
  <c r="E57" i="54"/>
  <c r="E43" i="54"/>
  <c r="E29" i="54"/>
  <c r="E15" i="54"/>
  <c r="E50" i="54"/>
  <c r="E36" i="54"/>
  <c r="E22" i="54"/>
  <c r="G57" i="54"/>
  <c r="G43" i="54"/>
  <c r="G29" i="54"/>
  <c r="G15" i="54"/>
  <c r="G50" i="54"/>
  <c r="G36" i="54"/>
  <c r="G22" i="54"/>
  <c r="I57" i="54"/>
  <c r="I43" i="54"/>
  <c r="I29" i="54"/>
  <c r="I15" i="54"/>
  <c r="I50" i="54"/>
  <c r="I36" i="54"/>
  <c r="I22" i="54"/>
  <c r="E59" i="55"/>
  <c r="I59" i="55"/>
  <c r="C50" i="55"/>
  <c r="C36" i="55"/>
  <c r="C22" i="55"/>
  <c r="C57" i="55"/>
  <c r="C29" i="55"/>
  <c r="C43" i="55"/>
  <c r="C15" i="55"/>
  <c r="E50" i="55"/>
  <c r="E36" i="55"/>
  <c r="E22" i="55"/>
  <c r="E43" i="55"/>
  <c r="E15" i="55"/>
  <c r="E57" i="55"/>
  <c r="E29" i="55"/>
  <c r="G50" i="55"/>
  <c r="G36" i="55"/>
  <c r="G22" i="55"/>
  <c r="G57" i="55"/>
  <c r="G29" i="55"/>
  <c r="G43" i="55"/>
  <c r="G15" i="55"/>
  <c r="I50" i="55"/>
  <c r="I36" i="55"/>
  <c r="I22" i="55"/>
  <c r="I43" i="55"/>
  <c r="I15" i="55"/>
  <c r="I57" i="55"/>
  <c r="I29" i="55"/>
  <c r="E59" i="56"/>
  <c r="I59" i="56"/>
  <c r="C57" i="56"/>
  <c r="C43" i="56"/>
  <c r="C29" i="56"/>
  <c r="C15" i="56"/>
  <c r="C36" i="56"/>
  <c r="C50" i="56"/>
  <c r="C22" i="56"/>
  <c r="E57" i="56"/>
  <c r="E43" i="56"/>
  <c r="E29" i="56"/>
  <c r="E15" i="56"/>
  <c r="E50" i="56"/>
  <c r="E22" i="56"/>
  <c r="E36" i="56"/>
  <c r="G57" i="56"/>
  <c r="G43" i="56"/>
  <c r="G29" i="56"/>
  <c r="G15" i="56"/>
  <c r="G36" i="56"/>
  <c r="G50" i="56"/>
  <c r="G22" i="56"/>
  <c r="I57" i="56"/>
  <c r="I43" i="56"/>
  <c r="I29" i="56"/>
  <c r="I15" i="56"/>
  <c r="I50" i="56"/>
  <c r="I22" i="56"/>
  <c r="I36" i="56"/>
  <c r="E59" i="57"/>
  <c r="I59" i="57"/>
  <c r="C50" i="57"/>
  <c r="C36" i="57"/>
  <c r="C22" i="57"/>
  <c r="C57" i="57"/>
  <c r="C29" i="57"/>
  <c r="C43" i="57"/>
  <c r="C15" i="57"/>
  <c r="E50" i="57"/>
  <c r="E36" i="57"/>
  <c r="E22" i="57"/>
  <c r="E43" i="57"/>
  <c r="E15" i="57"/>
  <c r="E57" i="57"/>
  <c r="E29" i="57"/>
  <c r="G50" i="57"/>
  <c r="G36" i="57"/>
  <c r="G22" i="57"/>
  <c r="G57" i="57"/>
  <c r="G29" i="57"/>
  <c r="G43" i="57"/>
  <c r="G15" i="57"/>
  <c r="I50" i="57"/>
  <c r="I36" i="57"/>
  <c r="I22" i="57"/>
  <c r="I43" i="57"/>
  <c r="I15" i="57"/>
  <c r="I57" i="57"/>
  <c r="I29" i="57"/>
  <c r="E59" i="58"/>
  <c r="I59" i="58"/>
  <c r="C57" i="58"/>
  <c r="C43" i="58"/>
  <c r="C29" i="58"/>
  <c r="C15" i="58"/>
  <c r="C36" i="58"/>
  <c r="C50" i="58"/>
  <c r="C22" i="58"/>
  <c r="E57" i="58"/>
  <c r="E43" i="58"/>
  <c r="E29" i="58"/>
  <c r="E15" i="58"/>
  <c r="E50" i="58"/>
  <c r="E22" i="58"/>
  <c r="E36" i="58"/>
  <c r="G57" i="58"/>
  <c r="G43" i="58"/>
  <c r="G29" i="58"/>
  <c r="G15" i="58"/>
  <c r="G36" i="58"/>
  <c r="G50" i="58"/>
  <c r="G22" i="58"/>
  <c r="I57" i="58"/>
  <c r="I43" i="58"/>
  <c r="I29" i="58"/>
  <c r="I15" i="58"/>
  <c r="I50" i="58"/>
  <c r="I22" i="58"/>
  <c r="I36" i="58"/>
  <c r="E59" i="59"/>
  <c r="I59" i="59"/>
  <c r="C50" i="59"/>
  <c r="C36" i="59"/>
  <c r="C22" i="59"/>
  <c r="C57" i="59"/>
  <c r="C43" i="59"/>
  <c r="C29" i="59"/>
  <c r="C15" i="59"/>
  <c r="E50" i="59"/>
  <c r="E36" i="59"/>
  <c r="E22" i="59"/>
  <c r="E57" i="59"/>
  <c r="E43" i="59"/>
  <c r="E29" i="59"/>
  <c r="E15" i="59"/>
  <c r="G50" i="59"/>
  <c r="G36" i="59"/>
  <c r="G22" i="59"/>
  <c r="G57" i="59"/>
  <c r="G43" i="59"/>
  <c r="G29" i="59"/>
  <c r="G15" i="59"/>
  <c r="I50" i="59"/>
  <c r="I36" i="59"/>
  <c r="I22" i="59"/>
  <c r="I57" i="59"/>
  <c r="I43" i="59"/>
  <c r="I29" i="59"/>
  <c r="I15" i="59"/>
  <c r="E59" i="60"/>
  <c r="I59" i="60"/>
  <c r="C57" i="60"/>
  <c r="C43" i="60"/>
  <c r="C29" i="60"/>
  <c r="C15" i="60"/>
  <c r="C50" i="60"/>
  <c r="C36" i="60"/>
  <c r="C22" i="60"/>
  <c r="E57" i="60"/>
  <c r="E43" i="60"/>
  <c r="E29" i="60"/>
  <c r="E15" i="60"/>
  <c r="E50" i="60"/>
  <c r="E36" i="60"/>
  <c r="E22" i="60"/>
  <c r="G57" i="60"/>
  <c r="G43" i="60"/>
  <c r="G29" i="60"/>
  <c r="G15" i="60"/>
  <c r="G50" i="60"/>
  <c r="G36" i="60"/>
  <c r="G22" i="60"/>
  <c r="I57" i="60"/>
  <c r="I43" i="60"/>
  <c r="I29" i="60"/>
  <c r="I15" i="60"/>
  <c r="I50" i="60"/>
  <c r="I36" i="60"/>
  <c r="I22" i="60"/>
  <c r="E59" i="61"/>
  <c r="I59" i="61"/>
  <c r="C50" i="61"/>
  <c r="C36" i="61"/>
  <c r="C22" i="61"/>
  <c r="C57" i="61"/>
  <c r="C43" i="61"/>
  <c r="C29" i="61"/>
  <c r="C15" i="61"/>
  <c r="E50" i="61"/>
  <c r="E36" i="61"/>
  <c r="E22" i="61"/>
  <c r="E57" i="61"/>
  <c r="E43" i="61"/>
  <c r="E29" i="61"/>
  <c r="E15" i="61"/>
  <c r="G50" i="61"/>
  <c r="G36" i="61"/>
  <c r="G22" i="61"/>
  <c r="G57" i="61"/>
  <c r="G43" i="61"/>
  <c r="G29" i="61"/>
  <c r="G15" i="61"/>
  <c r="I50" i="61"/>
  <c r="I36" i="61"/>
  <c r="I22" i="61"/>
  <c r="I57" i="61"/>
  <c r="I43" i="61"/>
  <c r="I29" i="61"/>
  <c r="I15" i="61"/>
  <c r="E59" i="62"/>
  <c r="I59" i="62"/>
  <c r="C57" i="62"/>
  <c r="C43" i="62"/>
  <c r="C29" i="62"/>
  <c r="C15" i="62"/>
  <c r="C50" i="62"/>
  <c r="C36" i="62"/>
  <c r="C22" i="62"/>
  <c r="E57" i="62"/>
  <c r="E43" i="62"/>
  <c r="E29" i="62"/>
  <c r="E15" i="62"/>
  <c r="E50" i="62"/>
  <c r="E36" i="62"/>
  <c r="E22" i="62"/>
  <c r="G57" i="62"/>
  <c r="G43" i="62"/>
  <c r="G29" i="62"/>
  <c r="G15" i="62"/>
  <c r="G50" i="62"/>
  <c r="G36" i="62"/>
  <c r="G22" i="62"/>
  <c r="I57" i="62"/>
  <c r="I43" i="62"/>
  <c r="I29" i="62"/>
  <c r="I15" i="62"/>
  <c r="I50" i="62"/>
  <c r="I36" i="62"/>
  <c r="I22" i="62"/>
  <c r="E59" i="63"/>
  <c r="I59" i="63"/>
  <c r="C50" i="63"/>
  <c r="C36" i="63"/>
  <c r="C22" i="63"/>
  <c r="C57" i="63"/>
  <c r="C43" i="63"/>
  <c r="C29" i="63"/>
  <c r="C15" i="63"/>
  <c r="E50" i="63"/>
  <c r="E36" i="63"/>
  <c r="E22" i="63"/>
  <c r="E57" i="63"/>
  <c r="E43" i="63"/>
  <c r="E29" i="63"/>
  <c r="E15" i="63"/>
  <c r="G50" i="63"/>
  <c r="G36" i="63"/>
  <c r="G22" i="63"/>
  <c r="G57" i="63"/>
  <c r="G43" i="63"/>
  <c r="G29" i="63"/>
  <c r="G15" i="63"/>
  <c r="I50" i="63"/>
  <c r="I36" i="63"/>
  <c r="I22" i="63"/>
  <c r="I57" i="63"/>
  <c r="I43" i="63"/>
  <c r="I29" i="63"/>
  <c r="I15" i="63"/>
  <c r="E59" i="64"/>
  <c r="I59" i="64"/>
  <c r="C57" i="64"/>
  <c r="C43" i="64"/>
  <c r="C29" i="64"/>
  <c r="C15" i="64"/>
  <c r="C50" i="64"/>
  <c r="C36" i="64"/>
  <c r="C22" i="64"/>
  <c r="E57" i="64"/>
  <c r="E43" i="64"/>
  <c r="E29" i="64"/>
  <c r="E15" i="64"/>
  <c r="E50" i="64"/>
  <c r="E36" i="64"/>
  <c r="E22" i="64"/>
  <c r="G57" i="64"/>
  <c r="G43" i="64"/>
  <c r="G29" i="64"/>
  <c r="G15" i="64"/>
  <c r="G50" i="64"/>
  <c r="G36" i="64"/>
  <c r="G22" i="64"/>
  <c r="I57" i="64"/>
  <c r="I43" i="64"/>
  <c r="I29" i="64"/>
  <c r="I15" i="64"/>
  <c r="I50" i="64"/>
  <c r="I36" i="64"/>
  <c r="I22" i="64"/>
  <c r="E59" i="65"/>
  <c r="I59" i="65"/>
  <c r="C50" i="65"/>
  <c r="C36" i="65"/>
  <c r="C22" i="65"/>
  <c r="C57" i="65"/>
  <c r="C43" i="65"/>
  <c r="C29" i="65"/>
  <c r="C15" i="65"/>
  <c r="E50" i="65"/>
  <c r="E36" i="65"/>
  <c r="E22" i="65"/>
  <c r="E57" i="65"/>
  <c r="E43" i="65"/>
  <c r="E29" i="65"/>
  <c r="E15" i="65"/>
  <c r="G50" i="65"/>
  <c r="G36" i="65"/>
  <c r="G22" i="65"/>
  <c r="G57" i="65"/>
  <c r="G43" i="65"/>
  <c r="G29" i="65"/>
  <c r="G15" i="65"/>
  <c r="I50" i="65"/>
  <c r="I36" i="65"/>
  <c r="I22" i="65"/>
  <c r="I57" i="65"/>
  <c r="I43" i="65"/>
  <c r="I29" i="65"/>
  <c r="I15" i="65"/>
  <c r="E59" i="66"/>
  <c r="I59" i="66"/>
  <c r="C57" i="66"/>
  <c r="C43" i="66"/>
  <c r="C29" i="66"/>
  <c r="C15" i="66"/>
  <c r="C50" i="66"/>
  <c r="C36" i="66"/>
  <c r="C22" i="66"/>
  <c r="E57" i="66"/>
  <c r="E43" i="66"/>
  <c r="E29" i="66"/>
  <c r="E15" i="66"/>
  <c r="E50" i="66"/>
  <c r="E36" i="66"/>
  <c r="E22" i="66"/>
  <c r="G57" i="66"/>
  <c r="G43" i="66"/>
  <c r="G29" i="66"/>
  <c r="G15" i="66"/>
  <c r="G50" i="66"/>
  <c r="G36" i="66"/>
  <c r="G22" i="66"/>
  <c r="I57" i="66"/>
  <c r="I43" i="66"/>
  <c r="I29" i="66"/>
  <c r="I15" i="66"/>
  <c r="I50" i="66"/>
  <c r="I36" i="66"/>
  <c r="I22" i="66"/>
  <c r="E59" i="67"/>
  <c r="I59" i="67"/>
  <c r="C50" i="67"/>
  <c r="C36" i="67"/>
  <c r="C22" i="67"/>
  <c r="C57" i="67"/>
  <c r="C43" i="67"/>
  <c r="C29" i="67"/>
  <c r="C15" i="67"/>
  <c r="E50" i="67"/>
  <c r="E36" i="67"/>
  <c r="E22" i="67"/>
  <c r="E57" i="67"/>
  <c r="E43" i="67"/>
  <c r="E29" i="67"/>
  <c r="E15" i="67"/>
  <c r="G50" i="67"/>
  <c r="G36" i="67"/>
  <c r="G22" i="67"/>
  <c r="G57" i="67"/>
  <c r="G43" i="67"/>
  <c r="G29" i="67"/>
  <c r="G15" i="67"/>
  <c r="I50" i="67"/>
  <c r="I36" i="67"/>
  <c r="I22" i="67"/>
  <c r="I57" i="67"/>
  <c r="I43" i="67"/>
  <c r="I29" i="67"/>
  <c r="I15" i="67"/>
  <c r="E59" i="68"/>
  <c r="I59" i="68"/>
  <c r="C57" i="68"/>
  <c r="C50" i="68"/>
  <c r="C43" i="68"/>
  <c r="C29" i="68"/>
  <c r="C15" i="68"/>
  <c r="C36" i="68"/>
  <c r="C22" i="68"/>
  <c r="E57" i="68"/>
  <c r="E50" i="68"/>
  <c r="E43" i="68"/>
  <c r="E29" i="68"/>
  <c r="E15" i="68"/>
  <c r="E36" i="68"/>
  <c r="E22" i="68"/>
  <c r="G57" i="68"/>
  <c r="G50" i="68"/>
  <c r="G29" i="68"/>
  <c r="G15" i="68"/>
  <c r="G43" i="68"/>
  <c r="G36" i="68"/>
  <c r="G22" i="68"/>
  <c r="I57" i="68"/>
  <c r="I43" i="68"/>
  <c r="I50" i="68"/>
  <c r="I29" i="68"/>
  <c r="I15" i="68"/>
  <c r="I36" i="68"/>
  <c r="I22" i="68"/>
  <c r="E59" i="69"/>
  <c r="C50" i="69"/>
  <c r="C36" i="69"/>
  <c r="C22" i="69"/>
  <c r="C57" i="69"/>
  <c r="C43" i="69"/>
  <c r="C29" i="69"/>
  <c r="C15" i="69"/>
  <c r="E50" i="69"/>
  <c r="E36" i="69"/>
  <c r="E22" i="69"/>
  <c r="E57" i="69"/>
  <c r="E43" i="69"/>
  <c r="E29" i="69"/>
  <c r="E15" i="69"/>
  <c r="G50" i="69"/>
  <c r="G36" i="69"/>
  <c r="G22" i="69"/>
  <c r="G57" i="69"/>
  <c r="G43" i="69"/>
  <c r="G29" i="69"/>
  <c r="G15" i="69"/>
  <c r="I50" i="69"/>
  <c r="I36" i="69"/>
  <c r="I22" i="69"/>
  <c r="I57" i="69"/>
  <c r="I43" i="69"/>
  <c r="I29" i="69"/>
  <c r="I15" i="69"/>
  <c r="E59" i="70"/>
  <c r="I59" i="70"/>
  <c r="C57" i="70"/>
  <c r="C43" i="70"/>
  <c r="C29" i="70"/>
  <c r="C15" i="70"/>
  <c r="C50" i="70"/>
  <c r="C36" i="70"/>
  <c r="C22" i="70"/>
  <c r="E57" i="70"/>
  <c r="E43" i="70"/>
  <c r="E29" i="70"/>
  <c r="E15" i="70"/>
  <c r="E50" i="70"/>
  <c r="E36" i="70"/>
  <c r="E22" i="70"/>
  <c r="G57" i="70"/>
  <c r="G43" i="70"/>
  <c r="G29" i="70"/>
  <c r="G15" i="70"/>
  <c r="G50" i="70"/>
  <c r="G36" i="70"/>
  <c r="G22" i="70"/>
  <c r="I57" i="70"/>
  <c r="I43" i="70"/>
  <c r="I29" i="70"/>
  <c r="I15" i="70"/>
  <c r="I50" i="70"/>
  <c r="I36" i="70"/>
  <c r="I22" i="70"/>
  <c r="E59" i="71"/>
  <c r="I59" i="71"/>
  <c r="C50" i="71"/>
  <c r="C36" i="71"/>
  <c r="C22" i="71"/>
  <c r="C57" i="71"/>
  <c r="C43" i="71"/>
  <c r="C29" i="71"/>
  <c r="C15" i="71"/>
  <c r="E50" i="71"/>
  <c r="E36" i="71"/>
  <c r="E22" i="71"/>
  <c r="E57" i="71"/>
  <c r="E43" i="71"/>
  <c r="E29" i="71"/>
  <c r="E15" i="71"/>
  <c r="G50" i="71"/>
  <c r="G36" i="71"/>
  <c r="G22" i="71"/>
  <c r="G57" i="71"/>
  <c r="G43" i="71"/>
  <c r="G29" i="71"/>
  <c r="G15" i="71"/>
  <c r="I50" i="71"/>
  <c r="I36" i="71"/>
  <c r="I22" i="71"/>
  <c r="I57" i="71"/>
  <c r="I43" i="71"/>
  <c r="I29" i="71"/>
  <c r="I15" i="71"/>
  <c r="E59" i="72"/>
  <c r="I59" i="72"/>
  <c r="C57" i="72"/>
  <c r="C43" i="72"/>
  <c r="C29" i="72"/>
  <c r="C15" i="72"/>
  <c r="C50" i="72"/>
  <c r="C36" i="72"/>
  <c r="C22" i="72"/>
  <c r="E57" i="72"/>
  <c r="E43" i="72"/>
  <c r="E29" i="72"/>
  <c r="E15" i="72"/>
  <c r="E50" i="72"/>
  <c r="E36" i="72"/>
  <c r="E22" i="72"/>
  <c r="G57" i="72"/>
  <c r="G43" i="72"/>
  <c r="G29" i="72"/>
  <c r="G15" i="72"/>
  <c r="G50" i="72"/>
  <c r="G36" i="72"/>
  <c r="G22" i="72"/>
  <c r="I57" i="72"/>
  <c r="I43" i="72"/>
  <c r="I29" i="72"/>
  <c r="I15" i="72"/>
  <c r="I50" i="72"/>
  <c r="I36" i="72"/>
  <c r="I22" i="72"/>
  <c r="E59" i="73"/>
  <c r="I59" i="73"/>
  <c r="C50" i="73"/>
  <c r="C36" i="73"/>
  <c r="C22" i="73"/>
  <c r="C57" i="73"/>
  <c r="C43" i="73"/>
  <c r="C29" i="73"/>
  <c r="C15" i="73"/>
  <c r="E50" i="73"/>
  <c r="E36" i="73"/>
  <c r="E22" i="73"/>
  <c r="E57" i="73"/>
  <c r="E43" i="73"/>
  <c r="E29" i="73"/>
  <c r="E15" i="73"/>
  <c r="G50" i="73"/>
  <c r="G36" i="73"/>
  <c r="G22" i="73"/>
  <c r="G57" i="73"/>
  <c r="G43" i="73"/>
  <c r="G29" i="73"/>
  <c r="G15" i="73"/>
  <c r="I50" i="73"/>
  <c r="I36" i="73"/>
  <c r="I22" i="73"/>
  <c r="I57" i="73"/>
  <c r="I43" i="73"/>
  <c r="I29" i="73"/>
  <c r="I15" i="73"/>
  <c r="E59" i="74"/>
  <c r="I59" i="74"/>
  <c r="C57" i="74"/>
  <c r="C43" i="74"/>
  <c r="C29" i="74"/>
  <c r="C15" i="74"/>
  <c r="C50" i="74"/>
  <c r="C36" i="74"/>
  <c r="C22" i="74"/>
  <c r="E57" i="74"/>
  <c r="E43" i="74"/>
  <c r="E29" i="74"/>
  <c r="E15" i="74"/>
  <c r="E50" i="74"/>
  <c r="E36" i="74"/>
  <c r="E22" i="74"/>
  <c r="G57" i="74"/>
  <c r="G43" i="74"/>
  <c r="G29" i="74"/>
  <c r="G15" i="74"/>
  <c r="G50" i="74"/>
  <c r="G36" i="74"/>
  <c r="G22" i="74"/>
  <c r="I57" i="74"/>
  <c r="I43" i="74"/>
  <c r="I29" i="74"/>
  <c r="I15" i="74"/>
  <c r="I50" i="74"/>
  <c r="I36" i="74"/>
  <c r="I22" i="74"/>
  <c r="E59" i="75"/>
  <c r="I59" i="75"/>
  <c r="C57" i="75"/>
  <c r="C50" i="75"/>
  <c r="C36" i="75"/>
  <c r="C22" i="75"/>
  <c r="C43" i="75"/>
  <c r="C29" i="75"/>
  <c r="C15" i="75"/>
  <c r="E57" i="75"/>
  <c r="E50" i="75"/>
  <c r="E36" i="75"/>
  <c r="E22" i="75"/>
  <c r="E43" i="75"/>
  <c r="E29" i="75"/>
  <c r="E15" i="75"/>
  <c r="G57" i="75"/>
  <c r="G50" i="75"/>
  <c r="G36" i="75"/>
  <c r="G22" i="75"/>
  <c r="G43" i="75"/>
  <c r="G29" i="75"/>
  <c r="G15" i="75"/>
  <c r="I57" i="75"/>
  <c r="I50" i="75"/>
  <c r="I36" i="75"/>
  <c r="I22" i="75"/>
  <c r="I43" i="75"/>
  <c r="I29" i="75"/>
  <c r="I15" i="75"/>
  <c r="E59" i="76"/>
  <c r="I59" i="76"/>
  <c r="C50" i="76"/>
  <c r="C36" i="76"/>
  <c r="C22" i="76"/>
  <c r="C57" i="76"/>
  <c r="C43" i="76"/>
  <c r="C29" i="76"/>
  <c r="C15" i="76"/>
  <c r="E50" i="76"/>
  <c r="E36" i="76"/>
  <c r="E22" i="76"/>
  <c r="E57" i="76"/>
  <c r="E43" i="76"/>
  <c r="E29" i="76"/>
  <c r="E15" i="76"/>
  <c r="G50" i="76"/>
  <c r="G36" i="76"/>
  <c r="G22" i="76"/>
  <c r="G57" i="76"/>
  <c r="G43" i="76"/>
  <c r="G29" i="76"/>
  <c r="G15" i="76"/>
  <c r="I50" i="76"/>
  <c r="I36" i="76"/>
  <c r="I22" i="76"/>
  <c r="I57" i="76"/>
  <c r="I43" i="76"/>
  <c r="I29" i="76"/>
  <c r="I15" i="76"/>
  <c r="B15" i="77"/>
  <c r="B22" i="77"/>
  <c r="B29" i="77"/>
  <c r="B36" i="77"/>
  <c r="B43" i="77"/>
  <c r="B50" i="77"/>
  <c r="C67" i="77"/>
  <c r="C68" i="77"/>
  <c r="C70" i="77"/>
  <c r="H67" i="77"/>
  <c r="H68" i="77"/>
  <c r="H70" i="77"/>
  <c r="F67" i="77"/>
  <c r="F68" i="77"/>
  <c r="F70" i="77"/>
  <c r="G67" i="77"/>
  <c r="G68" i="77"/>
  <c r="G70" i="77"/>
  <c r="I67" i="77"/>
  <c r="I68" i="77"/>
  <c r="I70" i="77"/>
  <c r="E67" i="77"/>
  <c r="E68" i="77"/>
  <c r="E70" i="77"/>
  <c r="E66" i="77"/>
  <c r="I66" i="77"/>
  <c r="D66" i="77"/>
  <c r="H66" i="77"/>
  <c r="C66" i="77"/>
  <c r="G66" i="77"/>
  <c r="F66" i="77"/>
  <c r="B1" i="49"/>
  <c r="B1" i="77"/>
  <c r="U59" i="58"/>
  <c r="G66" i="70"/>
  <c r="U59" i="61"/>
  <c r="U59" i="51"/>
  <c r="U59" i="69"/>
  <c r="U59" i="53"/>
  <c r="U59" i="62"/>
  <c r="U59" i="50"/>
  <c r="U59" i="68"/>
  <c r="G66" i="64"/>
  <c r="U59" i="56"/>
  <c r="U59" i="49"/>
  <c r="U59" i="67"/>
  <c r="U59" i="55"/>
  <c r="U59" i="59"/>
  <c r="U59" i="57"/>
  <c r="U59" i="70"/>
  <c r="U59" i="52"/>
  <c r="U59" i="63"/>
  <c r="U59" i="74"/>
  <c r="U59" i="72"/>
  <c r="U59" i="54"/>
  <c r="U59" i="60"/>
  <c r="G66" i="66"/>
  <c r="U59" i="66"/>
  <c r="J70" i="59"/>
  <c r="J3" i="60"/>
  <c r="J6" i="60"/>
  <c r="J68" i="60"/>
  <c r="O70" i="59"/>
  <c r="O3" i="60"/>
  <c r="O6" i="60"/>
  <c r="O68" i="60"/>
  <c r="K70" i="59"/>
  <c r="K3" i="60"/>
  <c r="K6" i="60"/>
  <c r="K68" i="60"/>
  <c r="L70" i="59"/>
  <c r="L3" i="60"/>
  <c r="L6" i="60"/>
  <c r="L68" i="60"/>
  <c r="M70" i="59"/>
  <c r="M3" i="60"/>
  <c r="M6" i="60"/>
  <c r="M68" i="60"/>
  <c r="N70" i="59"/>
  <c r="N3" i="60"/>
  <c r="N6" i="60"/>
  <c r="N68" i="60"/>
  <c r="U59" i="73"/>
  <c r="G66" i="65"/>
  <c r="U59" i="65"/>
  <c r="D66" i="56"/>
  <c r="I66" i="76"/>
  <c r="G66" i="76"/>
  <c r="U59" i="75"/>
  <c r="E66" i="73"/>
  <c r="F66" i="74"/>
  <c r="D66" i="74"/>
  <c r="F66" i="70"/>
  <c r="D66" i="70"/>
  <c r="F66" i="66"/>
  <c r="D66" i="66"/>
  <c r="F66" i="62"/>
  <c r="D66" i="62"/>
  <c r="D66" i="58"/>
  <c r="U59" i="76"/>
  <c r="E66" i="75"/>
  <c r="E66" i="71"/>
  <c r="E66" i="67"/>
  <c r="E66" i="51"/>
  <c r="I66" i="49"/>
  <c r="U59" i="48"/>
  <c r="F66" i="72"/>
  <c r="D66" i="72"/>
  <c r="F66" i="68"/>
  <c r="F66" i="52"/>
  <c r="D66" i="52"/>
  <c r="F66" i="48"/>
  <c r="D66" i="48"/>
  <c r="E66" i="49"/>
  <c r="F66" i="54"/>
  <c r="D66" i="54"/>
  <c r="F66" i="50"/>
  <c r="D66" i="50"/>
  <c r="E66" i="63"/>
  <c r="E66" i="59"/>
  <c r="F66" i="64"/>
  <c r="F66" i="60"/>
  <c r="D66" i="60"/>
  <c r="E66" i="61"/>
  <c r="E66" i="69"/>
  <c r="E66" i="53"/>
  <c r="U59" i="71"/>
  <c r="C66" i="64"/>
  <c r="C66" i="75"/>
  <c r="U15" i="75"/>
  <c r="AC9" i="75"/>
  <c r="C66" i="74"/>
  <c r="U15" i="74"/>
  <c r="AC9" i="74"/>
  <c r="C66" i="73"/>
  <c r="U15" i="73"/>
  <c r="AC9" i="73"/>
  <c r="C66" i="72"/>
  <c r="U15" i="72"/>
  <c r="AC9" i="72"/>
  <c r="C66" i="71"/>
  <c r="U15" i="71"/>
  <c r="AC9" i="71"/>
  <c r="U15" i="70"/>
  <c r="AC9" i="70"/>
  <c r="C66" i="70"/>
  <c r="C66" i="69"/>
  <c r="U15" i="69"/>
  <c r="AC9" i="69"/>
  <c r="C66" i="67"/>
  <c r="U15" i="67"/>
  <c r="AC9" i="67"/>
  <c r="C66" i="66"/>
  <c r="U15" i="66"/>
  <c r="AC9" i="66"/>
  <c r="C66" i="65"/>
  <c r="U15" i="65"/>
  <c r="AC9" i="65"/>
  <c r="C66" i="63"/>
  <c r="U15" i="63"/>
  <c r="AC9" i="63"/>
  <c r="C66" i="62"/>
  <c r="U15" i="62"/>
  <c r="AC9" i="62"/>
  <c r="C66" i="61"/>
  <c r="U15" i="61"/>
  <c r="AC9" i="61"/>
  <c r="C66" i="60"/>
  <c r="U15" i="60"/>
  <c r="AC9" i="60"/>
  <c r="C66" i="59"/>
  <c r="U15" i="59"/>
  <c r="AC9" i="59"/>
  <c r="C66" i="58"/>
  <c r="U15" i="58"/>
  <c r="AC9" i="58"/>
  <c r="C66" i="57"/>
  <c r="U15" i="57"/>
  <c r="AC9" i="57"/>
  <c r="C66" i="56"/>
  <c r="U15" i="56"/>
  <c r="AC9" i="56"/>
  <c r="C66" i="55"/>
  <c r="U15" i="55"/>
  <c r="AC9" i="55"/>
  <c r="C66" i="54"/>
  <c r="U15" i="54"/>
  <c r="AC9" i="54"/>
  <c r="C66" i="53"/>
  <c r="U15" i="53"/>
  <c r="AC9" i="53"/>
  <c r="C66" i="52"/>
  <c r="U15" i="52"/>
  <c r="AC9" i="52"/>
  <c r="C66" i="51"/>
  <c r="U15" i="51"/>
  <c r="AC9" i="51"/>
  <c r="C66" i="50"/>
  <c r="U15" i="50"/>
  <c r="AC9" i="50"/>
  <c r="C66" i="49"/>
  <c r="U15" i="49"/>
  <c r="AC9" i="49"/>
  <c r="C66" i="48"/>
  <c r="U15" i="48"/>
  <c r="AC9" i="48"/>
  <c r="U15" i="68"/>
  <c r="AC9" i="68"/>
  <c r="D66" i="68"/>
  <c r="U15" i="64"/>
  <c r="AC9" i="64"/>
  <c r="D66" i="64"/>
  <c r="U29" i="76"/>
  <c r="AC23" i="76"/>
  <c r="U57" i="76"/>
  <c r="AC51" i="76"/>
  <c r="U36" i="76"/>
  <c r="AC30" i="76"/>
  <c r="U43" i="75"/>
  <c r="AC37" i="75"/>
  <c r="U36" i="75"/>
  <c r="AC30" i="75"/>
  <c r="U57" i="75"/>
  <c r="AC51" i="75"/>
  <c r="E66" i="74"/>
  <c r="U36" i="74"/>
  <c r="AC30" i="74"/>
  <c r="U43" i="74"/>
  <c r="AC37" i="74"/>
  <c r="U43" i="73"/>
  <c r="AC37" i="73"/>
  <c r="U22" i="73"/>
  <c r="AC16" i="73"/>
  <c r="U50" i="73"/>
  <c r="AC44" i="73"/>
  <c r="E66" i="72"/>
  <c r="U36" i="72"/>
  <c r="AC30" i="72"/>
  <c r="U43" i="72"/>
  <c r="AC37" i="72"/>
  <c r="U43" i="71"/>
  <c r="AC37" i="71"/>
  <c r="U22" i="71"/>
  <c r="AC16" i="71"/>
  <c r="U50" i="71"/>
  <c r="AC44" i="71"/>
  <c r="E66" i="70"/>
  <c r="U43" i="69"/>
  <c r="AC37" i="69"/>
  <c r="U22" i="69"/>
  <c r="AC16" i="69"/>
  <c r="U50" i="69"/>
  <c r="AC44" i="69"/>
  <c r="I66" i="68"/>
  <c r="U43" i="67"/>
  <c r="AC37" i="67"/>
  <c r="U22" i="67"/>
  <c r="AC16" i="67"/>
  <c r="U50" i="67"/>
  <c r="AC44" i="67"/>
  <c r="E66" i="66"/>
  <c r="I66" i="65"/>
  <c r="E66" i="64"/>
  <c r="U59" i="64"/>
  <c r="U43" i="63"/>
  <c r="AC37" i="63"/>
  <c r="U22" i="63"/>
  <c r="AC16" i="63"/>
  <c r="U50" i="63"/>
  <c r="AC44" i="63"/>
  <c r="E66" i="62"/>
  <c r="U36" i="62"/>
  <c r="AC30" i="62"/>
  <c r="U43" i="62"/>
  <c r="AC37" i="62"/>
  <c r="U43" i="61"/>
  <c r="AC37" i="61"/>
  <c r="U22" i="61"/>
  <c r="AC16" i="61"/>
  <c r="U50" i="61"/>
  <c r="AC44" i="61"/>
  <c r="E66" i="60"/>
  <c r="U36" i="60"/>
  <c r="AC30" i="60"/>
  <c r="U43" i="60"/>
  <c r="AC37" i="60"/>
  <c r="U43" i="59"/>
  <c r="AC37" i="59"/>
  <c r="U22" i="59"/>
  <c r="AC16" i="59"/>
  <c r="U50" i="59"/>
  <c r="AC44" i="59"/>
  <c r="E66" i="58"/>
  <c r="U50" i="58"/>
  <c r="AC44" i="58"/>
  <c r="U43" i="58"/>
  <c r="AC37" i="58"/>
  <c r="E66" i="57"/>
  <c r="U29" i="57"/>
  <c r="AC23" i="57"/>
  <c r="U22" i="57"/>
  <c r="AC16" i="57"/>
  <c r="U50" i="57"/>
  <c r="AC44" i="57"/>
  <c r="E66" i="56"/>
  <c r="U50" i="56"/>
  <c r="AC44" i="56"/>
  <c r="U43" i="56"/>
  <c r="AC37" i="56"/>
  <c r="E66" i="55"/>
  <c r="U29" i="55"/>
  <c r="AC23" i="55"/>
  <c r="U22" i="55"/>
  <c r="AC16" i="55"/>
  <c r="U50" i="55"/>
  <c r="AC44" i="55"/>
  <c r="E66" i="54"/>
  <c r="U36" i="54"/>
  <c r="AC30" i="54"/>
  <c r="U43" i="54"/>
  <c r="AC37" i="54"/>
  <c r="AC37" i="53"/>
  <c r="U22" i="53"/>
  <c r="AC16" i="53"/>
  <c r="U50" i="53"/>
  <c r="AC44" i="53"/>
  <c r="E66" i="52"/>
  <c r="U36" i="52"/>
  <c r="AC30" i="52"/>
  <c r="U43" i="52"/>
  <c r="AC37" i="52"/>
  <c r="U43" i="51"/>
  <c r="AC37" i="51"/>
  <c r="U22" i="51"/>
  <c r="AC16" i="51"/>
  <c r="U50" i="51"/>
  <c r="AC44" i="51"/>
  <c r="E66" i="50"/>
  <c r="U36" i="50"/>
  <c r="AC30" i="50"/>
  <c r="U43" i="50"/>
  <c r="AC37" i="50"/>
  <c r="U43" i="49"/>
  <c r="AC37" i="49"/>
  <c r="U22" i="49"/>
  <c r="AC16" i="49"/>
  <c r="U50" i="49"/>
  <c r="AC44" i="49"/>
  <c r="G66" i="48"/>
  <c r="U36" i="48"/>
  <c r="AC30" i="48"/>
  <c r="U43" i="48"/>
  <c r="AC37" i="48"/>
  <c r="H66" i="76"/>
  <c r="H66" i="75"/>
  <c r="D66" i="75"/>
  <c r="F66" i="73"/>
  <c r="D66" i="73"/>
  <c r="F66" i="71"/>
  <c r="D66" i="71"/>
  <c r="U43" i="70"/>
  <c r="AC37" i="70"/>
  <c r="U22" i="70"/>
  <c r="AC16" i="70"/>
  <c r="U50" i="70"/>
  <c r="AC44" i="70"/>
  <c r="F66" i="69"/>
  <c r="D66" i="69"/>
  <c r="U43" i="68"/>
  <c r="AC37" i="68"/>
  <c r="U36" i="68"/>
  <c r="AC30" i="68"/>
  <c r="U50" i="68"/>
  <c r="AC44" i="68"/>
  <c r="F66" i="67"/>
  <c r="D66" i="67"/>
  <c r="U43" i="66"/>
  <c r="AC37" i="66"/>
  <c r="U22" i="66"/>
  <c r="AC16" i="66"/>
  <c r="U50" i="66"/>
  <c r="AC44" i="66"/>
  <c r="F66" i="65"/>
  <c r="U36" i="65"/>
  <c r="AC30" i="65"/>
  <c r="D66" i="65"/>
  <c r="U43" i="65"/>
  <c r="AC37" i="65"/>
  <c r="U43" i="64"/>
  <c r="AC37" i="64"/>
  <c r="U22" i="64"/>
  <c r="AC16" i="64"/>
  <c r="U50" i="64"/>
  <c r="AC44" i="64"/>
  <c r="F66" i="63"/>
  <c r="D66" i="63"/>
  <c r="F66" i="61"/>
  <c r="D66" i="61"/>
  <c r="F66" i="59"/>
  <c r="D66" i="59"/>
  <c r="F66" i="58"/>
  <c r="F66" i="57"/>
  <c r="D66" i="57"/>
  <c r="H66" i="56"/>
  <c r="F66" i="56"/>
  <c r="F66" i="55"/>
  <c r="D66" i="55"/>
  <c r="F66" i="53"/>
  <c r="D66" i="53"/>
  <c r="F66" i="51"/>
  <c r="D66" i="51"/>
  <c r="F66" i="49"/>
  <c r="D66" i="49"/>
  <c r="I66" i="48"/>
  <c r="C66" i="76"/>
  <c r="U15" i="76"/>
  <c r="AC9" i="76"/>
  <c r="E66" i="76"/>
  <c r="U43" i="76"/>
  <c r="AC37" i="76"/>
  <c r="U22" i="76"/>
  <c r="AC16" i="76"/>
  <c r="U50" i="76"/>
  <c r="AC44" i="76"/>
  <c r="I66" i="75"/>
  <c r="G66" i="75"/>
  <c r="U29" i="75"/>
  <c r="AC23" i="75"/>
  <c r="U22" i="75"/>
  <c r="AC16" i="75"/>
  <c r="U50" i="75"/>
  <c r="AC44" i="75"/>
  <c r="I66" i="74"/>
  <c r="G66" i="74"/>
  <c r="U22" i="74"/>
  <c r="AC16" i="74"/>
  <c r="U50" i="74"/>
  <c r="AC44" i="74"/>
  <c r="U29" i="74"/>
  <c r="AC23" i="74"/>
  <c r="U57" i="74"/>
  <c r="AC51" i="74"/>
  <c r="I66" i="73"/>
  <c r="G66" i="73"/>
  <c r="U29" i="73"/>
  <c r="AC23" i="73"/>
  <c r="U57" i="73"/>
  <c r="AC51" i="73"/>
  <c r="U36" i="73"/>
  <c r="AC30" i="73"/>
  <c r="I66" i="72"/>
  <c r="G66" i="72"/>
  <c r="U22" i="72"/>
  <c r="AC16" i="72"/>
  <c r="U50" i="72"/>
  <c r="AC44" i="72"/>
  <c r="U29" i="72"/>
  <c r="AC23" i="72"/>
  <c r="U57" i="72"/>
  <c r="AC51" i="72"/>
  <c r="I66" i="71"/>
  <c r="G66" i="71"/>
  <c r="U29" i="71"/>
  <c r="AC23" i="71"/>
  <c r="U57" i="71"/>
  <c r="AC51" i="71"/>
  <c r="U36" i="71"/>
  <c r="AC30" i="71"/>
  <c r="I66" i="70"/>
  <c r="I66" i="69"/>
  <c r="G66" i="69"/>
  <c r="U29" i="69"/>
  <c r="AC23" i="69"/>
  <c r="U57" i="69"/>
  <c r="AC51" i="69"/>
  <c r="U36" i="69"/>
  <c r="AC30" i="69"/>
  <c r="G66" i="68"/>
  <c r="E66" i="68"/>
  <c r="C66" i="68"/>
  <c r="I66" i="67"/>
  <c r="G66" i="67"/>
  <c r="U29" i="67"/>
  <c r="AC23" i="67"/>
  <c r="U57" i="67"/>
  <c r="AC51" i="67"/>
  <c r="U36" i="67"/>
  <c r="AC30" i="67"/>
  <c r="I66" i="66"/>
  <c r="E66" i="65"/>
  <c r="I66" i="64"/>
  <c r="I66" i="63"/>
  <c r="G66" i="63"/>
  <c r="U29" i="63"/>
  <c r="U57" i="63"/>
  <c r="AC51" i="63"/>
  <c r="U36" i="63"/>
  <c r="AC30" i="63"/>
  <c r="I66" i="62"/>
  <c r="G66" i="62"/>
  <c r="U22" i="62"/>
  <c r="AC16" i="62"/>
  <c r="U50" i="62"/>
  <c r="AC44" i="62"/>
  <c r="U29" i="62"/>
  <c r="AC23" i="62"/>
  <c r="U57" i="62"/>
  <c r="AC51" i="62"/>
  <c r="I66" i="61"/>
  <c r="G66" i="61"/>
  <c r="U29" i="61"/>
  <c r="AC23" i="61"/>
  <c r="U57" i="61"/>
  <c r="AC51" i="61"/>
  <c r="U36" i="61"/>
  <c r="AC30" i="61"/>
  <c r="I66" i="60"/>
  <c r="G66" i="60"/>
  <c r="U22" i="60"/>
  <c r="AC16" i="60"/>
  <c r="U50" i="60"/>
  <c r="AC44" i="60"/>
  <c r="U29" i="60"/>
  <c r="AC23" i="60"/>
  <c r="U57" i="60"/>
  <c r="AC51" i="60"/>
  <c r="I66" i="59"/>
  <c r="G66" i="59"/>
  <c r="U29" i="59"/>
  <c r="AC23" i="59"/>
  <c r="U57" i="59"/>
  <c r="AC51" i="59"/>
  <c r="U36" i="59"/>
  <c r="AC30" i="59"/>
  <c r="I66" i="58"/>
  <c r="G66" i="58"/>
  <c r="U22" i="58"/>
  <c r="AC16" i="58"/>
  <c r="U36" i="58"/>
  <c r="AC30" i="58"/>
  <c r="U29" i="58"/>
  <c r="AC23" i="58"/>
  <c r="U57" i="58"/>
  <c r="AC51" i="58"/>
  <c r="I66" i="57"/>
  <c r="G66" i="57"/>
  <c r="U43" i="57"/>
  <c r="AC37" i="57"/>
  <c r="U57" i="57"/>
  <c r="AC51" i="57"/>
  <c r="U36" i="57"/>
  <c r="AC30" i="57"/>
  <c r="I66" i="56"/>
  <c r="G66" i="56"/>
  <c r="U22" i="56"/>
  <c r="AC16" i="56"/>
  <c r="U36" i="56"/>
  <c r="AC30" i="56"/>
  <c r="U29" i="56"/>
  <c r="AC23" i="56"/>
  <c r="U57" i="56"/>
  <c r="AC51" i="56"/>
  <c r="I66" i="55"/>
  <c r="G66" i="55"/>
  <c r="U43" i="55"/>
  <c r="AC37" i="55"/>
  <c r="U57" i="55"/>
  <c r="AC51" i="55"/>
  <c r="U36" i="55"/>
  <c r="AC30" i="55"/>
  <c r="I66" i="54"/>
  <c r="G66" i="54"/>
  <c r="U22" i="54"/>
  <c r="AC16" i="54"/>
  <c r="U50" i="54"/>
  <c r="AC44" i="54"/>
  <c r="U29" i="54"/>
  <c r="AC23" i="54"/>
  <c r="U57" i="54"/>
  <c r="AC51" i="54"/>
  <c r="I66" i="53"/>
  <c r="G66" i="53"/>
  <c r="U29" i="53"/>
  <c r="AC23" i="53"/>
  <c r="U57" i="53"/>
  <c r="AC51" i="53"/>
  <c r="U36" i="53"/>
  <c r="AC30" i="53"/>
  <c r="I66" i="52"/>
  <c r="G66" i="52"/>
  <c r="U22" i="52"/>
  <c r="AC16" i="52"/>
  <c r="U50" i="52"/>
  <c r="AC44" i="52"/>
  <c r="U29" i="52"/>
  <c r="AC23" i="52"/>
  <c r="U57" i="52"/>
  <c r="AC51" i="52"/>
  <c r="I66" i="51"/>
  <c r="G66" i="51"/>
  <c r="U29" i="51"/>
  <c r="AC23" i="51"/>
  <c r="U57" i="51"/>
  <c r="AC51" i="51"/>
  <c r="U36" i="51"/>
  <c r="AC30" i="51"/>
  <c r="I66" i="50"/>
  <c r="G66" i="50"/>
  <c r="U22" i="50"/>
  <c r="AC16" i="50"/>
  <c r="U50" i="50"/>
  <c r="AC44" i="50"/>
  <c r="U29" i="50"/>
  <c r="U57" i="50"/>
  <c r="AC51" i="50"/>
  <c r="U29" i="49"/>
  <c r="AC23" i="49"/>
  <c r="U57" i="49"/>
  <c r="AC51" i="49"/>
  <c r="U36" i="49"/>
  <c r="AC30" i="49"/>
  <c r="U22" i="48"/>
  <c r="AC16" i="48"/>
  <c r="U50" i="48"/>
  <c r="AC44" i="48"/>
  <c r="U29" i="48"/>
  <c r="AC23" i="48"/>
  <c r="U57" i="48"/>
  <c r="AC51" i="48"/>
  <c r="F66" i="76"/>
  <c r="D66" i="76"/>
  <c r="F66" i="75"/>
  <c r="H66" i="74"/>
  <c r="H66" i="73"/>
  <c r="H66" i="72"/>
  <c r="H66" i="71"/>
  <c r="H66" i="70"/>
  <c r="U29" i="70"/>
  <c r="AC23" i="70"/>
  <c r="U57" i="70"/>
  <c r="AC51" i="70"/>
  <c r="U36" i="70"/>
  <c r="AC30" i="70"/>
  <c r="H66" i="69"/>
  <c r="H66" i="68"/>
  <c r="U29" i="68"/>
  <c r="AC23" i="68"/>
  <c r="U22" i="68"/>
  <c r="AC16" i="68"/>
  <c r="U57" i="68"/>
  <c r="AC51" i="68"/>
  <c r="H66" i="67"/>
  <c r="H66" i="66"/>
  <c r="U29" i="66"/>
  <c r="AC23" i="66"/>
  <c r="U57" i="66"/>
  <c r="AC51" i="66"/>
  <c r="U36" i="66"/>
  <c r="AC30" i="66"/>
  <c r="H66" i="65"/>
  <c r="U22" i="65"/>
  <c r="AC16" i="65"/>
  <c r="U50" i="65"/>
  <c r="AC44" i="65"/>
  <c r="U29" i="65"/>
  <c r="AC23" i="65"/>
  <c r="U57" i="65"/>
  <c r="AC51" i="65"/>
  <c r="H66" i="64"/>
  <c r="U29" i="64"/>
  <c r="AC23" i="64"/>
  <c r="U57" i="64"/>
  <c r="AC51" i="64"/>
  <c r="U36" i="64"/>
  <c r="AC30" i="64"/>
  <c r="H66" i="63"/>
  <c r="H66" i="62"/>
  <c r="H66" i="61"/>
  <c r="H66" i="60"/>
  <c r="H66" i="59"/>
  <c r="H66" i="58"/>
  <c r="H66" i="57"/>
  <c r="H66" i="55"/>
  <c r="H66" i="54"/>
  <c r="H66" i="53"/>
  <c r="H66" i="52"/>
  <c r="H66" i="51"/>
  <c r="H66" i="50"/>
  <c r="H66" i="49"/>
  <c r="H66" i="48"/>
  <c r="G66" i="49"/>
  <c r="E66" i="48"/>
  <c r="B1" i="50"/>
  <c r="M70" i="60"/>
  <c r="M3" i="61"/>
  <c r="M6" i="61"/>
  <c r="M68" i="61"/>
  <c r="K70" i="60"/>
  <c r="K3" i="61"/>
  <c r="K6" i="61"/>
  <c r="K68" i="61"/>
  <c r="J70" i="60"/>
  <c r="J3" i="61"/>
  <c r="J6" i="61"/>
  <c r="J68" i="61"/>
  <c r="N70" i="60"/>
  <c r="N3" i="61"/>
  <c r="N6" i="61"/>
  <c r="N68" i="61"/>
  <c r="L70" i="60"/>
  <c r="L3" i="61"/>
  <c r="L6" i="61"/>
  <c r="L68" i="61"/>
  <c r="O70" i="60"/>
  <c r="O3" i="61"/>
  <c r="O6" i="61"/>
  <c r="O68" i="61"/>
  <c r="U66" i="76"/>
  <c r="U66" i="68"/>
  <c r="U66" i="70"/>
  <c r="U66" i="48"/>
  <c r="U66" i="49"/>
  <c r="U66" i="50"/>
  <c r="U66" i="51"/>
  <c r="U66" i="52"/>
  <c r="U66" i="53"/>
  <c r="U66" i="54"/>
  <c r="U66" i="55"/>
  <c r="U66" i="56"/>
  <c r="U66" i="57"/>
  <c r="U66" i="58"/>
  <c r="U66" i="59"/>
  <c r="U66" i="60"/>
  <c r="U66" i="61"/>
  <c r="U66" i="62"/>
  <c r="U66" i="63"/>
  <c r="U66" i="65"/>
  <c r="U66" i="66"/>
  <c r="U66" i="67"/>
  <c r="U66" i="69"/>
  <c r="U66" i="71"/>
  <c r="U66" i="72"/>
  <c r="U66" i="73"/>
  <c r="U66" i="74"/>
  <c r="U66" i="75"/>
  <c r="U66" i="64"/>
  <c r="D2" i="1"/>
  <c r="E2" i="1"/>
  <c r="H2" i="1"/>
  <c r="I2" i="1"/>
  <c r="C2" i="1"/>
  <c r="A8" i="1"/>
  <c r="A7" i="1"/>
  <c r="A3" i="1"/>
  <c r="A4" i="1"/>
  <c r="A5" i="1"/>
  <c r="A6" i="1"/>
  <c r="A2" i="1"/>
  <c r="L70" i="61"/>
  <c r="L3" i="62"/>
  <c r="L6" i="62"/>
  <c r="L68" i="62"/>
  <c r="J70" i="61"/>
  <c r="J3" i="62"/>
  <c r="J6" i="62"/>
  <c r="J68" i="62"/>
  <c r="M70" i="61"/>
  <c r="M3" i="62"/>
  <c r="M6" i="62"/>
  <c r="M68" i="62"/>
  <c r="O70" i="61"/>
  <c r="O3" i="62"/>
  <c r="O6" i="62"/>
  <c r="O68" i="62"/>
  <c r="N70" i="61"/>
  <c r="N3" i="62"/>
  <c r="N6" i="62"/>
  <c r="N68" i="62"/>
  <c r="K70" i="61"/>
  <c r="K3" i="62"/>
  <c r="K6" i="62"/>
  <c r="K68" i="62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O70" i="62"/>
  <c r="O3" i="63"/>
  <c r="O6" i="63"/>
  <c r="O68" i="63"/>
  <c r="J70" i="62"/>
  <c r="J3" i="63"/>
  <c r="J6" i="63"/>
  <c r="J68" i="63"/>
  <c r="M70" i="62"/>
  <c r="M3" i="63"/>
  <c r="M6" i="63"/>
  <c r="M68" i="63"/>
  <c r="N70" i="62"/>
  <c r="N3" i="63"/>
  <c r="N6" i="63"/>
  <c r="N68" i="63"/>
  <c r="L70" i="62"/>
  <c r="L3" i="63"/>
  <c r="L6" i="63"/>
  <c r="L68" i="63"/>
  <c r="K70" i="62"/>
  <c r="K3" i="63"/>
  <c r="K6" i="63"/>
  <c r="K68" i="63"/>
  <c r="B1" i="51"/>
  <c r="B9" i="1"/>
  <c r="N70" i="63"/>
  <c r="N3" i="64"/>
  <c r="N6" i="64"/>
  <c r="N68" i="64"/>
  <c r="J70" i="63"/>
  <c r="J3" i="64"/>
  <c r="J6" i="64"/>
  <c r="J68" i="64"/>
  <c r="L70" i="63"/>
  <c r="L3" i="64"/>
  <c r="L6" i="64"/>
  <c r="L68" i="64"/>
  <c r="M70" i="63"/>
  <c r="M3" i="64"/>
  <c r="M6" i="64"/>
  <c r="M68" i="64"/>
  <c r="O70" i="63"/>
  <c r="O3" i="64"/>
  <c r="O6" i="64"/>
  <c r="O68" i="64"/>
  <c r="K70" i="63"/>
  <c r="K3" i="64"/>
  <c r="K6" i="64"/>
  <c r="K68" i="64"/>
  <c r="B1" i="52"/>
  <c r="A51" i="1"/>
  <c r="A44" i="1"/>
  <c r="A37" i="1"/>
  <c r="A30" i="1"/>
  <c r="A23" i="1"/>
  <c r="A16" i="1"/>
  <c r="A9" i="1"/>
  <c r="D8" i="1"/>
  <c r="E8" i="1"/>
  <c r="F8" i="1"/>
  <c r="G8" i="1"/>
  <c r="H8" i="1"/>
  <c r="I8" i="1"/>
  <c r="C8" i="1"/>
  <c r="D7" i="1"/>
  <c r="E7" i="1"/>
  <c r="F7" i="1"/>
  <c r="G7" i="1"/>
  <c r="H7" i="1"/>
  <c r="I7" i="1"/>
  <c r="C7" i="46"/>
  <c r="D59" i="1"/>
  <c r="H59" i="1"/>
  <c r="C59" i="46"/>
  <c r="F59" i="1"/>
  <c r="I59" i="1"/>
  <c r="E59" i="1"/>
  <c r="G59" i="1"/>
  <c r="O70" i="64"/>
  <c r="O3" i="65"/>
  <c r="O6" i="65"/>
  <c r="O68" i="65"/>
  <c r="L70" i="64"/>
  <c r="L3" i="65"/>
  <c r="L6" i="65"/>
  <c r="L68" i="65"/>
  <c r="N70" i="64"/>
  <c r="N3" i="65"/>
  <c r="N6" i="65"/>
  <c r="N68" i="65"/>
  <c r="K70" i="64"/>
  <c r="K3" i="65"/>
  <c r="K6" i="65"/>
  <c r="K68" i="65"/>
  <c r="M70" i="64"/>
  <c r="M3" i="65"/>
  <c r="M6" i="65"/>
  <c r="M68" i="65"/>
  <c r="J70" i="64"/>
  <c r="J3" i="65"/>
  <c r="J6" i="65"/>
  <c r="J68" i="65"/>
  <c r="C57" i="1"/>
  <c r="C43" i="1"/>
  <c r="C29" i="1"/>
  <c r="C15" i="1"/>
  <c r="C50" i="1"/>
  <c r="C36" i="1"/>
  <c r="C22" i="1"/>
  <c r="H50" i="1"/>
  <c r="H36" i="1"/>
  <c r="H22" i="1"/>
  <c r="H57" i="1"/>
  <c r="H43" i="1"/>
  <c r="H29" i="1"/>
  <c r="H15" i="1"/>
  <c r="F50" i="1"/>
  <c r="F36" i="1"/>
  <c r="F22" i="1"/>
  <c r="F57" i="1"/>
  <c r="F43" i="1"/>
  <c r="F29" i="1"/>
  <c r="F15" i="1"/>
  <c r="D50" i="1"/>
  <c r="D36" i="1"/>
  <c r="D22" i="1"/>
  <c r="D57" i="1"/>
  <c r="D43" i="1"/>
  <c r="D29" i="1"/>
  <c r="D15" i="1"/>
  <c r="I57" i="1"/>
  <c r="I43" i="1"/>
  <c r="I29" i="1"/>
  <c r="I15" i="1"/>
  <c r="I50" i="1"/>
  <c r="I36" i="1"/>
  <c r="I22" i="1"/>
  <c r="G57" i="1"/>
  <c r="G43" i="1"/>
  <c r="G29" i="1"/>
  <c r="G15" i="1"/>
  <c r="G50" i="1"/>
  <c r="G36" i="1"/>
  <c r="G22" i="1"/>
  <c r="E57" i="1"/>
  <c r="E43" i="1"/>
  <c r="E29" i="1"/>
  <c r="E15" i="1"/>
  <c r="E50" i="1"/>
  <c r="E36" i="1"/>
  <c r="E22" i="1"/>
  <c r="H7" i="46"/>
  <c r="F7" i="46"/>
  <c r="G8" i="46"/>
  <c r="I7" i="46"/>
  <c r="C8" i="46"/>
  <c r="F8" i="46"/>
  <c r="D8" i="46"/>
  <c r="I8" i="46"/>
  <c r="H8" i="46"/>
  <c r="G7" i="46"/>
  <c r="E7" i="46"/>
  <c r="E8" i="46"/>
  <c r="D7" i="46"/>
  <c r="C7" i="47"/>
  <c r="B1" i="53"/>
  <c r="U15" i="1"/>
  <c r="AC9" i="1"/>
  <c r="U59" i="1"/>
  <c r="I59" i="46"/>
  <c r="D59" i="46"/>
  <c r="E59" i="46"/>
  <c r="H59" i="46"/>
  <c r="C59" i="47"/>
  <c r="G59" i="46"/>
  <c r="F59" i="46"/>
  <c r="M70" i="65"/>
  <c r="M3" i="66"/>
  <c r="M6" i="66"/>
  <c r="M68" i="66"/>
  <c r="N70" i="65"/>
  <c r="N3" i="66"/>
  <c r="N6" i="66"/>
  <c r="N68" i="66"/>
  <c r="O70" i="65"/>
  <c r="O3" i="66"/>
  <c r="O6" i="66"/>
  <c r="O68" i="66"/>
  <c r="J70" i="65"/>
  <c r="J3" i="66"/>
  <c r="J6" i="66"/>
  <c r="J68" i="66"/>
  <c r="K70" i="65"/>
  <c r="K3" i="66"/>
  <c r="K6" i="66"/>
  <c r="K68" i="66"/>
  <c r="L70" i="65"/>
  <c r="L3" i="66"/>
  <c r="L6" i="66"/>
  <c r="L68" i="66"/>
  <c r="I66" i="1"/>
  <c r="G66" i="1"/>
  <c r="H66" i="1"/>
  <c r="E66" i="1"/>
  <c r="E50" i="46"/>
  <c r="E36" i="46"/>
  <c r="E22" i="46"/>
  <c r="E57" i="46"/>
  <c r="E43" i="46"/>
  <c r="E29" i="46"/>
  <c r="E15" i="46"/>
  <c r="H57" i="46"/>
  <c r="H43" i="46"/>
  <c r="H29" i="46"/>
  <c r="H15" i="46"/>
  <c r="H50" i="46"/>
  <c r="H36" i="46"/>
  <c r="H22" i="46"/>
  <c r="F57" i="46"/>
  <c r="F43" i="46"/>
  <c r="F29" i="46"/>
  <c r="F15" i="46"/>
  <c r="F50" i="46"/>
  <c r="F36" i="46"/>
  <c r="F22" i="46"/>
  <c r="C50" i="46"/>
  <c r="C36" i="46"/>
  <c r="C22" i="46"/>
  <c r="C57" i="46"/>
  <c r="C43" i="46"/>
  <c r="C29" i="46"/>
  <c r="C15" i="46"/>
  <c r="G50" i="46"/>
  <c r="G36" i="46"/>
  <c r="G22" i="46"/>
  <c r="G57" i="46"/>
  <c r="G43" i="46"/>
  <c r="G29" i="46"/>
  <c r="G15" i="46"/>
  <c r="D66" i="1"/>
  <c r="U43" i="1"/>
  <c r="AC37" i="1"/>
  <c r="U22" i="1"/>
  <c r="AC16" i="1"/>
  <c r="U50" i="1"/>
  <c r="AC44" i="1"/>
  <c r="I50" i="46"/>
  <c r="I36" i="46"/>
  <c r="I22" i="46"/>
  <c r="I57" i="46"/>
  <c r="I43" i="46"/>
  <c r="I29" i="46"/>
  <c r="I15" i="46"/>
  <c r="D57" i="46"/>
  <c r="D43" i="46"/>
  <c r="D29" i="46"/>
  <c r="D15" i="46"/>
  <c r="D50" i="46"/>
  <c r="D36" i="46"/>
  <c r="D22" i="46"/>
  <c r="U29" i="1"/>
  <c r="AC23" i="1"/>
  <c r="U57" i="1"/>
  <c r="AC51" i="1"/>
  <c r="U36" i="1"/>
  <c r="AC30" i="1"/>
  <c r="F66" i="1"/>
  <c r="C66" i="1"/>
  <c r="D8" i="47"/>
  <c r="P8" i="47"/>
  <c r="I7" i="47"/>
  <c r="F7" i="47"/>
  <c r="P7" i="47"/>
  <c r="F8" i="47"/>
  <c r="C8" i="47"/>
  <c r="G8" i="47"/>
  <c r="H7" i="47"/>
  <c r="I8" i="47"/>
  <c r="H8" i="47"/>
  <c r="G7" i="47"/>
  <c r="E8" i="47"/>
  <c r="E7" i="47"/>
  <c r="D7" i="47"/>
  <c r="B1" i="54"/>
  <c r="I6" i="1"/>
  <c r="I68" i="1"/>
  <c r="I70" i="1"/>
  <c r="H6" i="1"/>
  <c r="H68" i="1"/>
  <c r="H70" i="1"/>
  <c r="G6" i="1"/>
  <c r="G68" i="1"/>
  <c r="G70" i="1"/>
  <c r="F6" i="1"/>
  <c r="F68" i="1"/>
  <c r="F70" i="1"/>
  <c r="E6" i="1"/>
  <c r="E68" i="1"/>
  <c r="E70" i="1"/>
  <c r="D6" i="1"/>
  <c r="D68" i="1"/>
  <c r="D70" i="1"/>
  <c r="C6" i="1"/>
  <c r="C68" i="1"/>
  <c r="C70" i="1"/>
  <c r="U5" i="1"/>
  <c r="U4" i="1"/>
  <c r="AC65" i="1"/>
  <c r="AC77" i="1"/>
  <c r="P59" i="47"/>
  <c r="U59" i="46"/>
  <c r="D59" i="47"/>
  <c r="G59" i="47"/>
  <c r="P57" i="47"/>
  <c r="P50" i="47"/>
  <c r="P43" i="47"/>
  <c r="P36" i="47"/>
  <c r="P29" i="47"/>
  <c r="P22" i="47"/>
  <c r="P15" i="47"/>
  <c r="K70" i="66"/>
  <c r="K3" i="67"/>
  <c r="K6" i="67"/>
  <c r="K68" i="67"/>
  <c r="O70" i="66"/>
  <c r="O3" i="67"/>
  <c r="O6" i="67"/>
  <c r="O68" i="67"/>
  <c r="M70" i="66"/>
  <c r="M3" i="67"/>
  <c r="M6" i="67"/>
  <c r="M68" i="67"/>
  <c r="L70" i="66"/>
  <c r="L3" i="67"/>
  <c r="L6" i="67"/>
  <c r="L68" i="67"/>
  <c r="J70" i="66"/>
  <c r="J3" i="67"/>
  <c r="J6" i="67"/>
  <c r="J68" i="67"/>
  <c r="N70" i="66"/>
  <c r="N3" i="67"/>
  <c r="N6" i="67"/>
  <c r="N68" i="67"/>
  <c r="E66" i="46"/>
  <c r="C50" i="47"/>
  <c r="E43" i="47"/>
  <c r="E29" i="47"/>
  <c r="E57" i="47"/>
  <c r="E15" i="47"/>
  <c r="E36" i="47"/>
  <c r="E22" i="47"/>
  <c r="I43" i="47"/>
  <c r="I29" i="47"/>
  <c r="I57" i="47"/>
  <c r="I15" i="47"/>
  <c r="I36" i="47"/>
  <c r="I22" i="47"/>
  <c r="H59" i="47"/>
  <c r="G43" i="47"/>
  <c r="G29" i="47"/>
  <c r="G57" i="47"/>
  <c r="G15" i="47"/>
  <c r="G36" i="47"/>
  <c r="G22" i="47"/>
  <c r="C43" i="47"/>
  <c r="C29" i="47"/>
  <c r="C57" i="47"/>
  <c r="C15" i="47"/>
  <c r="C36" i="47"/>
  <c r="C22" i="47"/>
  <c r="I59" i="47"/>
  <c r="C66" i="46"/>
  <c r="U15" i="46"/>
  <c r="AC9" i="46"/>
  <c r="U43" i="46"/>
  <c r="AC37" i="46"/>
  <c r="U22" i="46"/>
  <c r="AC16" i="46"/>
  <c r="U50" i="46"/>
  <c r="AC44" i="46"/>
  <c r="H66" i="46"/>
  <c r="E59" i="47"/>
  <c r="H57" i="47"/>
  <c r="H15" i="47"/>
  <c r="H36" i="47"/>
  <c r="H22" i="47"/>
  <c r="H43" i="47"/>
  <c r="H29" i="47"/>
  <c r="F57" i="47"/>
  <c r="F15" i="47"/>
  <c r="F36" i="47"/>
  <c r="F22" i="47"/>
  <c r="F43" i="47"/>
  <c r="F29" i="47"/>
  <c r="F59" i="47"/>
  <c r="D57" i="47"/>
  <c r="D15" i="47"/>
  <c r="D36" i="47"/>
  <c r="D22" i="47"/>
  <c r="D43" i="47"/>
  <c r="D29" i="47"/>
  <c r="D66" i="46"/>
  <c r="I66" i="46"/>
  <c r="U66" i="1"/>
  <c r="G66" i="46"/>
  <c r="U29" i="46"/>
  <c r="AC23" i="46"/>
  <c r="U57" i="46"/>
  <c r="AC51" i="46"/>
  <c r="U36" i="46"/>
  <c r="AC30" i="46"/>
  <c r="F66" i="46"/>
  <c r="F50" i="47"/>
  <c r="I50" i="47"/>
  <c r="H50" i="47"/>
  <c r="G50" i="47"/>
  <c r="E50" i="47"/>
  <c r="D50" i="47"/>
  <c r="B1" i="55"/>
  <c r="I6" i="46"/>
  <c r="E6" i="46"/>
  <c r="AC65" i="46"/>
  <c r="AC5" i="47"/>
  <c r="P66" i="47"/>
  <c r="J70" i="67"/>
  <c r="J3" i="68"/>
  <c r="J6" i="68"/>
  <c r="J68" i="68"/>
  <c r="M70" i="67"/>
  <c r="M3" i="68"/>
  <c r="M6" i="68"/>
  <c r="M68" i="68"/>
  <c r="K70" i="67"/>
  <c r="K3" i="68"/>
  <c r="K6" i="68"/>
  <c r="K68" i="68"/>
  <c r="N70" i="67"/>
  <c r="N3" i="68"/>
  <c r="N6" i="68"/>
  <c r="N68" i="68"/>
  <c r="L70" i="67"/>
  <c r="L3" i="68"/>
  <c r="L6" i="68"/>
  <c r="L68" i="68"/>
  <c r="O70" i="67"/>
  <c r="O3" i="68"/>
  <c r="O6" i="68"/>
  <c r="O68" i="68"/>
  <c r="U43" i="47"/>
  <c r="AC37" i="47"/>
  <c r="U36" i="47"/>
  <c r="AC30" i="47"/>
  <c r="U15" i="47"/>
  <c r="AC9" i="47"/>
  <c r="U22" i="47"/>
  <c r="AC16" i="47"/>
  <c r="U59" i="47"/>
  <c r="U50" i="47"/>
  <c r="AC44" i="47"/>
  <c r="I68" i="46"/>
  <c r="I70" i="46"/>
  <c r="I3" i="47"/>
  <c r="E68" i="46"/>
  <c r="E70" i="46"/>
  <c r="E3" i="47"/>
  <c r="U66" i="46"/>
  <c r="F66" i="47"/>
  <c r="H66" i="47"/>
  <c r="G66" i="47"/>
  <c r="C66" i="47"/>
  <c r="U57" i="47"/>
  <c r="AC51" i="47"/>
  <c r="D66" i="47"/>
  <c r="I66" i="47"/>
  <c r="E66" i="47"/>
  <c r="U29" i="47"/>
  <c r="AC23" i="47"/>
  <c r="B1" i="56"/>
  <c r="F6" i="46"/>
  <c r="G6" i="46"/>
  <c r="H6" i="46"/>
  <c r="D6" i="46"/>
  <c r="AC65" i="47"/>
  <c r="AC76" i="47"/>
  <c r="O70" i="68"/>
  <c r="O3" i="69"/>
  <c r="O6" i="69"/>
  <c r="O68" i="69"/>
  <c r="N70" i="68"/>
  <c r="N3" i="69"/>
  <c r="N6" i="69"/>
  <c r="N68" i="69"/>
  <c r="K70" i="68"/>
  <c r="K3" i="69"/>
  <c r="K6" i="69"/>
  <c r="K68" i="69"/>
  <c r="J70" i="68"/>
  <c r="J3" i="69"/>
  <c r="J6" i="69"/>
  <c r="J68" i="69"/>
  <c r="L70" i="68"/>
  <c r="L3" i="69"/>
  <c r="L6" i="69"/>
  <c r="L68" i="69"/>
  <c r="M70" i="68"/>
  <c r="M3" i="69"/>
  <c r="M6" i="69"/>
  <c r="M68" i="69"/>
  <c r="H68" i="46"/>
  <c r="H70" i="46"/>
  <c r="H3" i="47"/>
  <c r="D68" i="46"/>
  <c r="D70" i="46"/>
  <c r="D3" i="47"/>
  <c r="G68" i="46"/>
  <c r="G70" i="46"/>
  <c r="G3" i="47"/>
  <c r="E6" i="47"/>
  <c r="E68" i="47"/>
  <c r="E70" i="47"/>
  <c r="E3" i="48"/>
  <c r="I6" i="47"/>
  <c r="I68" i="47"/>
  <c r="I70" i="47"/>
  <c r="I3" i="48"/>
  <c r="F68" i="46"/>
  <c r="F70" i="46"/>
  <c r="F3" i="47"/>
  <c r="U66" i="47"/>
  <c r="AC76" i="46"/>
  <c r="B1" i="57"/>
  <c r="L70" i="69"/>
  <c r="L3" i="70"/>
  <c r="L6" i="70"/>
  <c r="L68" i="70"/>
  <c r="K70" i="69"/>
  <c r="K3" i="70"/>
  <c r="K6" i="70"/>
  <c r="K68" i="70"/>
  <c r="O70" i="69"/>
  <c r="O3" i="70"/>
  <c r="O6" i="70"/>
  <c r="O68" i="70"/>
  <c r="M70" i="69"/>
  <c r="M3" i="70"/>
  <c r="M6" i="70"/>
  <c r="M68" i="70"/>
  <c r="J70" i="69"/>
  <c r="J3" i="70"/>
  <c r="J6" i="70"/>
  <c r="J68" i="70"/>
  <c r="N70" i="69"/>
  <c r="N3" i="70"/>
  <c r="N6" i="70"/>
  <c r="N68" i="70"/>
  <c r="E6" i="48"/>
  <c r="E68" i="48"/>
  <c r="E70" i="48"/>
  <c r="E3" i="49"/>
  <c r="F6" i="47"/>
  <c r="F68" i="47"/>
  <c r="F70" i="47"/>
  <c r="F3" i="48"/>
  <c r="P6" i="47"/>
  <c r="P68" i="47"/>
  <c r="D6" i="47"/>
  <c r="D68" i="47"/>
  <c r="D70" i="47"/>
  <c r="D3" i="48"/>
  <c r="G6" i="47"/>
  <c r="G68" i="47"/>
  <c r="I6" i="48"/>
  <c r="I68" i="48"/>
  <c r="I70" i="48"/>
  <c r="I3" i="49"/>
  <c r="H6" i="47"/>
  <c r="H68" i="47"/>
  <c r="H70" i="47"/>
  <c r="H3" i="48"/>
  <c r="AC5" i="48"/>
  <c r="AC65" i="48"/>
  <c r="B1" i="58"/>
  <c r="C6" i="46"/>
  <c r="C68" i="46"/>
  <c r="C70" i="46"/>
  <c r="C3" i="47"/>
  <c r="N70" i="70"/>
  <c r="N3" i="71"/>
  <c r="N6" i="71"/>
  <c r="N68" i="71"/>
  <c r="M70" i="70"/>
  <c r="M3" i="71"/>
  <c r="M6" i="71"/>
  <c r="M68" i="71"/>
  <c r="O70" i="70"/>
  <c r="O3" i="71"/>
  <c r="O6" i="71"/>
  <c r="O68" i="71"/>
  <c r="J70" i="70"/>
  <c r="J3" i="71"/>
  <c r="J6" i="71"/>
  <c r="J68" i="71"/>
  <c r="L70" i="70"/>
  <c r="L3" i="71"/>
  <c r="L6" i="71"/>
  <c r="L68" i="71"/>
  <c r="P70" i="47"/>
  <c r="P3" i="48"/>
  <c r="P6" i="48"/>
  <c r="P68" i="48"/>
  <c r="K70" i="70"/>
  <c r="K3" i="71"/>
  <c r="K6" i="71"/>
  <c r="K68" i="71"/>
  <c r="D6" i="48"/>
  <c r="D68" i="48"/>
  <c r="D70" i="48"/>
  <c r="D3" i="49"/>
  <c r="F6" i="48"/>
  <c r="F68" i="48"/>
  <c r="F70" i="48"/>
  <c r="F3" i="49"/>
  <c r="G70" i="47"/>
  <c r="G3" i="48"/>
  <c r="G6" i="48"/>
  <c r="G68" i="48"/>
  <c r="G70" i="48"/>
  <c r="G3" i="49"/>
  <c r="H6" i="48"/>
  <c r="H68" i="48"/>
  <c r="H70" i="48"/>
  <c r="H3" i="49"/>
  <c r="E6" i="49"/>
  <c r="E68" i="49"/>
  <c r="E70" i="49"/>
  <c r="E3" i="50"/>
  <c r="I6" i="49"/>
  <c r="I68" i="49"/>
  <c r="I70" i="49"/>
  <c r="I3" i="50"/>
  <c r="B1" i="59"/>
  <c r="J70" i="71"/>
  <c r="J3" i="72"/>
  <c r="J6" i="72"/>
  <c r="J68" i="72"/>
  <c r="P70" i="48"/>
  <c r="P3" i="49"/>
  <c r="P6" i="49"/>
  <c r="P68" i="49"/>
  <c r="K70" i="71"/>
  <c r="K3" i="72"/>
  <c r="K6" i="72"/>
  <c r="K68" i="72"/>
  <c r="L70" i="71"/>
  <c r="L3" i="72"/>
  <c r="L6" i="72"/>
  <c r="L68" i="72"/>
  <c r="O70" i="71"/>
  <c r="O3" i="72"/>
  <c r="O6" i="72"/>
  <c r="O68" i="72"/>
  <c r="N70" i="71"/>
  <c r="N3" i="72"/>
  <c r="N6" i="72"/>
  <c r="N68" i="72"/>
  <c r="M70" i="71"/>
  <c r="M3" i="72"/>
  <c r="M6" i="72"/>
  <c r="M68" i="72"/>
  <c r="F6" i="49"/>
  <c r="F68" i="49"/>
  <c r="F70" i="49"/>
  <c r="F3" i="50"/>
  <c r="G6" i="49"/>
  <c r="G68" i="49"/>
  <c r="G70" i="49"/>
  <c r="G3" i="50"/>
  <c r="H6" i="49"/>
  <c r="H68" i="49"/>
  <c r="H70" i="49"/>
  <c r="H3" i="50"/>
  <c r="D6" i="49"/>
  <c r="D68" i="49"/>
  <c r="D70" i="49"/>
  <c r="D3" i="50"/>
  <c r="AC76" i="48"/>
  <c r="B1" i="60"/>
  <c r="L70" i="72"/>
  <c r="L3" i="73"/>
  <c r="L6" i="73"/>
  <c r="L68" i="73"/>
  <c r="M70" i="72"/>
  <c r="M3" i="73"/>
  <c r="M6" i="73"/>
  <c r="M68" i="73"/>
  <c r="O70" i="72"/>
  <c r="O3" i="73"/>
  <c r="O6" i="73"/>
  <c r="O68" i="73"/>
  <c r="K70" i="72"/>
  <c r="K3" i="73"/>
  <c r="K6" i="73"/>
  <c r="K68" i="73"/>
  <c r="J70" i="72"/>
  <c r="J3" i="73"/>
  <c r="J6" i="73"/>
  <c r="J68" i="73"/>
  <c r="N70" i="72"/>
  <c r="N3" i="73"/>
  <c r="N6" i="73"/>
  <c r="N68" i="73"/>
  <c r="P70" i="49"/>
  <c r="P3" i="50"/>
  <c r="P6" i="50"/>
  <c r="P68" i="50"/>
  <c r="G6" i="50"/>
  <c r="G68" i="50"/>
  <c r="G70" i="50"/>
  <c r="G3" i="51"/>
  <c r="I6" i="50"/>
  <c r="I68" i="50"/>
  <c r="I70" i="50"/>
  <c r="I3" i="51"/>
  <c r="E6" i="50"/>
  <c r="E68" i="50"/>
  <c r="E70" i="50"/>
  <c r="E3" i="51"/>
  <c r="AC5" i="49"/>
  <c r="AC65" i="49"/>
  <c r="B1" i="61"/>
  <c r="AC5" i="50"/>
  <c r="AC65" i="50"/>
  <c r="N70" i="73"/>
  <c r="N3" i="74"/>
  <c r="N6" i="74"/>
  <c r="N68" i="74"/>
  <c r="M70" i="73"/>
  <c r="M3" i="74"/>
  <c r="M6" i="74"/>
  <c r="M68" i="74"/>
  <c r="O70" i="73"/>
  <c r="O3" i="74"/>
  <c r="O6" i="74"/>
  <c r="O68" i="74"/>
  <c r="P70" i="50"/>
  <c r="P3" i="51"/>
  <c r="P6" i="51"/>
  <c r="P68" i="51"/>
  <c r="J70" i="73"/>
  <c r="J3" i="74"/>
  <c r="J6" i="74"/>
  <c r="J68" i="74"/>
  <c r="L70" i="73"/>
  <c r="L3" i="74"/>
  <c r="L6" i="74"/>
  <c r="L68" i="74"/>
  <c r="K70" i="73"/>
  <c r="K3" i="74"/>
  <c r="K6" i="74"/>
  <c r="K68" i="74"/>
  <c r="D6" i="50"/>
  <c r="D68" i="50"/>
  <c r="D70" i="50"/>
  <c r="D3" i="51"/>
  <c r="H6" i="50"/>
  <c r="H68" i="50"/>
  <c r="H70" i="50"/>
  <c r="H3" i="51"/>
  <c r="B1" i="62"/>
  <c r="C6" i="47"/>
  <c r="C68" i="47"/>
  <c r="C70" i="47"/>
  <c r="C3" i="48"/>
  <c r="F6" i="50"/>
  <c r="F68" i="50"/>
  <c r="F70" i="50"/>
  <c r="F3" i="51"/>
  <c r="AC5" i="51"/>
  <c r="AC76" i="49"/>
  <c r="L70" i="74"/>
  <c r="L3" i="75"/>
  <c r="L6" i="75"/>
  <c r="L68" i="75"/>
  <c r="M70" i="74"/>
  <c r="M3" i="75"/>
  <c r="M6" i="75"/>
  <c r="M68" i="75"/>
  <c r="K70" i="74"/>
  <c r="K3" i="75"/>
  <c r="K6" i="75"/>
  <c r="K68" i="75"/>
  <c r="N70" i="74"/>
  <c r="N3" i="75"/>
  <c r="N6" i="75"/>
  <c r="N68" i="75"/>
  <c r="J70" i="74"/>
  <c r="J3" i="75"/>
  <c r="J6" i="75"/>
  <c r="J68" i="75"/>
  <c r="O70" i="74"/>
  <c r="O3" i="75"/>
  <c r="O6" i="75"/>
  <c r="O68" i="75"/>
  <c r="P70" i="51"/>
  <c r="P3" i="52"/>
  <c r="P6" i="52"/>
  <c r="P68" i="52"/>
  <c r="G6" i="51"/>
  <c r="G68" i="51"/>
  <c r="G70" i="51"/>
  <c r="G3" i="52"/>
  <c r="E6" i="51"/>
  <c r="E68" i="51"/>
  <c r="E70" i="51"/>
  <c r="E3" i="52"/>
  <c r="I6" i="51"/>
  <c r="I68" i="51"/>
  <c r="I70" i="51"/>
  <c r="I3" i="52"/>
  <c r="B1" i="63"/>
  <c r="AC65" i="51"/>
  <c r="AC5" i="52"/>
  <c r="AC65" i="52"/>
  <c r="AC5" i="53"/>
  <c r="AC65" i="53"/>
  <c r="AC76" i="50"/>
  <c r="O70" i="75"/>
  <c r="O3" i="76"/>
  <c r="O6" i="76"/>
  <c r="O68" i="76"/>
  <c r="O70" i="76"/>
  <c r="M70" i="75"/>
  <c r="M3" i="76"/>
  <c r="M6" i="76"/>
  <c r="M68" i="76"/>
  <c r="M70" i="76"/>
  <c r="P70" i="52"/>
  <c r="P3" i="53"/>
  <c r="P6" i="53"/>
  <c r="P68" i="53"/>
  <c r="K70" i="75"/>
  <c r="K3" i="76"/>
  <c r="K6" i="76"/>
  <c r="K68" i="76"/>
  <c r="K70" i="76"/>
  <c r="J70" i="75"/>
  <c r="J3" i="76"/>
  <c r="J6" i="76"/>
  <c r="J68" i="76"/>
  <c r="J70" i="76"/>
  <c r="L70" i="75"/>
  <c r="L3" i="76"/>
  <c r="L6" i="76"/>
  <c r="L68" i="76"/>
  <c r="L70" i="76"/>
  <c r="N70" i="75"/>
  <c r="N3" i="76"/>
  <c r="N6" i="76"/>
  <c r="N68" i="76"/>
  <c r="N70" i="76"/>
  <c r="H6" i="51"/>
  <c r="H68" i="51"/>
  <c r="H70" i="51"/>
  <c r="H3" i="52"/>
  <c r="D6" i="51"/>
  <c r="D68" i="51"/>
  <c r="D70" i="51"/>
  <c r="D3" i="52"/>
  <c r="B1" i="64"/>
  <c r="AC76" i="51"/>
  <c r="P70" i="53"/>
  <c r="P3" i="54"/>
  <c r="P6" i="54"/>
  <c r="P68" i="54"/>
  <c r="G6" i="52"/>
  <c r="G68" i="52"/>
  <c r="G70" i="52"/>
  <c r="G3" i="53"/>
  <c r="I6" i="52"/>
  <c r="I68" i="52"/>
  <c r="I70" i="52"/>
  <c r="I3" i="53"/>
  <c r="E6" i="52"/>
  <c r="E68" i="52"/>
  <c r="E70" i="52"/>
  <c r="E3" i="53"/>
  <c r="AC5" i="54"/>
  <c r="AC65" i="54"/>
  <c r="AC76" i="52"/>
  <c r="B1" i="65"/>
  <c r="P70" i="54"/>
  <c r="P3" i="55"/>
  <c r="P6" i="55"/>
  <c r="P68" i="55"/>
  <c r="D6" i="52"/>
  <c r="D68" i="52"/>
  <c r="D70" i="52"/>
  <c r="D3" i="53"/>
  <c r="H6" i="52"/>
  <c r="H68" i="52"/>
  <c r="H70" i="52"/>
  <c r="H3" i="53"/>
  <c r="AC76" i="53"/>
  <c r="AC5" i="55"/>
  <c r="AC65" i="55"/>
  <c r="B1" i="66"/>
  <c r="C6" i="48"/>
  <c r="C68" i="48"/>
  <c r="C70" i="48"/>
  <c r="C3" i="49"/>
  <c r="F6" i="51"/>
  <c r="F68" i="51"/>
  <c r="F70" i="51"/>
  <c r="F3" i="52"/>
  <c r="P70" i="55"/>
  <c r="P3" i="56"/>
  <c r="P6" i="56"/>
  <c r="P68" i="56"/>
  <c r="G6" i="53"/>
  <c r="G68" i="53"/>
  <c r="G70" i="53"/>
  <c r="G3" i="54"/>
  <c r="E6" i="53"/>
  <c r="E68" i="53"/>
  <c r="E70" i="53"/>
  <c r="E3" i="54"/>
  <c r="I6" i="53"/>
  <c r="I68" i="53"/>
  <c r="I70" i="53"/>
  <c r="I3" i="54"/>
  <c r="AC5" i="56"/>
  <c r="AC65" i="56"/>
  <c r="AC76" i="54"/>
  <c r="B1" i="67"/>
  <c r="P70" i="56"/>
  <c r="P3" i="57"/>
  <c r="P6" i="57"/>
  <c r="P68" i="57"/>
  <c r="H6" i="53"/>
  <c r="H68" i="53"/>
  <c r="H70" i="53"/>
  <c r="H3" i="54"/>
  <c r="D6" i="53"/>
  <c r="D68" i="53"/>
  <c r="D70" i="53"/>
  <c r="D3" i="54"/>
  <c r="AC76" i="55"/>
  <c r="AC5" i="57"/>
  <c r="AC65" i="57"/>
  <c r="B1" i="68"/>
  <c r="P70" i="57"/>
  <c r="P3" i="58"/>
  <c r="P6" i="58"/>
  <c r="P68" i="58"/>
  <c r="G6" i="54"/>
  <c r="G68" i="54"/>
  <c r="G70" i="54"/>
  <c r="G3" i="55"/>
  <c r="I6" i="54"/>
  <c r="I68" i="54"/>
  <c r="I70" i="54"/>
  <c r="I3" i="55"/>
  <c r="E6" i="54"/>
  <c r="E68" i="54"/>
  <c r="E70" i="54"/>
  <c r="E3" i="55"/>
  <c r="AC5" i="58"/>
  <c r="AC65" i="58"/>
  <c r="AC76" i="56"/>
  <c r="B1" i="69"/>
  <c r="P70" i="58"/>
  <c r="P3" i="59"/>
  <c r="P6" i="59"/>
  <c r="P68" i="59"/>
  <c r="H6" i="54"/>
  <c r="H68" i="54"/>
  <c r="H70" i="54"/>
  <c r="H3" i="55"/>
  <c r="D6" i="54"/>
  <c r="D68" i="54"/>
  <c r="D70" i="54"/>
  <c r="D3" i="55"/>
  <c r="AC76" i="57"/>
  <c r="AC5" i="59"/>
  <c r="AC65" i="59"/>
  <c r="B1" i="70"/>
  <c r="C6" i="49"/>
  <c r="C68" i="49"/>
  <c r="C70" i="49"/>
  <c r="C3" i="50"/>
  <c r="F6" i="52"/>
  <c r="F68" i="52"/>
  <c r="F70" i="52"/>
  <c r="F3" i="53"/>
  <c r="P70" i="59"/>
  <c r="P3" i="60"/>
  <c r="P6" i="60"/>
  <c r="P68" i="60"/>
  <c r="G6" i="55"/>
  <c r="G68" i="55"/>
  <c r="G70" i="55"/>
  <c r="G3" i="56"/>
  <c r="E6" i="55"/>
  <c r="E68" i="55"/>
  <c r="E70" i="55"/>
  <c r="E3" i="56"/>
  <c r="I6" i="55"/>
  <c r="I68" i="55"/>
  <c r="I70" i="55"/>
  <c r="I3" i="56"/>
  <c r="H6" i="55"/>
  <c r="H68" i="55"/>
  <c r="H70" i="55"/>
  <c r="H3" i="56"/>
  <c r="AC5" i="60"/>
  <c r="AC65" i="60"/>
  <c r="AC76" i="58"/>
  <c r="B1" i="71"/>
  <c r="P70" i="60"/>
  <c r="P3" i="61"/>
  <c r="P6" i="61"/>
  <c r="P68" i="61"/>
  <c r="D6" i="55"/>
  <c r="D68" i="55"/>
  <c r="D70" i="55"/>
  <c r="D3" i="56"/>
  <c r="AC76" i="59"/>
  <c r="AC5" i="61"/>
  <c r="AC65" i="61"/>
  <c r="B1" i="72"/>
  <c r="P70" i="61"/>
  <c r="P3" i="62"/>
  <c r="P6" i="62"/>
  <c r="P68" i="62"/>
  <c r="E6" i="56"/>
  <c r="E68" i="56"/>
  <c r="E70" i="56"/>
  <c r="E3" i="57"/>
  <c r="G6" i="56"/>
  <c r="G68" i="56"/>
  <c r="G70" i="56"/>
  <c r="G3" i="57"/>
  <c r="I6" i="56"/>
  <c r="I68" i="56"/>
  <c r="I70" i="56"/>
  <c r="I3" i="57"/>
  <c r="H6" i="56"/>
  <c r="H68" i="56"/>
  <c r="H70" i="56"/>
  <c r="H3" i="57"/>
  <c r="AC5" i="62"/>
  <c r="AC65" i="62"/>
  <c r="AC76" i="60"/>
  <c r="B1" i="73"/>
  <c r="P70" i="62"/>
  <c r="P3" i="63"/>
  <c r="P6" i="63"/>
  <c r="P68" i="63"/>
  <c r="D6" i="56"/>
  <c r="D68" i="56"/>
  <c r="D70" i="56"/>
  <c r="D3" i="57"/>
  <c r="AC76" i="61"/>
  <c r="AC5" i="63"/>
  <c r="AC65" i="63"/>
  <c r="B1" i="74"/>
  <c r="C6" i="50"/>
  <c r="C68" i="50"/>
  <c r="C70" i="50"/>
  <c r="C3" i="51"/>
  <c r="F6" i="53"/>
  <c r="F68" i="53"/>
  <c r="F70" i="53"/>
  <c r="F3" i="54"/>
  <c r="P70" i="63"/>
  <c r="P3" i="64"/>
  <c r="P6" i="64"/>
  <c r="P68" i="64"/>
  <c r="H6" i="57"/>
  <c r="H68" i="57"/>
  <c r="H70" i="57"/>
  <c r="H3" i="58"/>
  <c r="E6" i="57"/>
  <c r="E68" i="57"/>
  <c r="E70" i="57"/>
  <c r="E3" i="58"/>
  <c r="I6" i="57"/>
  <c r="I68" i="57"/>
  <c r="I70" i="57"/>
  <c r="I3" i="58"/>
  <c r="G6" i="57"/>
  <c r="G68" i="57"/>
  <c r="G70" i="57"/>
  <c r="G3" i="58"/>
  <c r="AC5" i="64"/>
  <c r="AC65" i="64"/>
  <c r="AC76" i="62"/>
  <c r="B1" i="75"/>
  <c r="P70" i="64"/>
  <c r="P3" i="65"/>
  <c r="P6" i="65"/>
  <c r="P68" i="65"/>
  <c r="D6" i="57"/>
  <c r="D68" i="57"/>
  <c r="D70" i="57"/>
  <c r="D3" i="58"/>
  <c r="AC76" i="63"/>
  <c r="AC5" i="65"/>
  <c r="AC65" i="65"/>
  <c r="B1" i="76"/>
  <c r="C1" i="77"/>
  <c r="P70" i="65"/>
  <c r="P3" i="66"/>
  <c r="P6" i="66"/>
  <c r="P68" i="66"/>
  <c r="E6" i="58"/>
  <c r="E68" i="58"/>
  <c r="E70" i="58"/>
  <c r="E3" i="59"/>
  <c r="G6" i="58"/>
  <c r="G68" i="58"/>
  <c r="G70" i="58"/>
  <c r="G3" i="59"/>
  <c r="H6" i="58"/>
  <c r="H68" i="58"/>
  <c r="H70" i="58"/>
  <c r="H3" i="59"/>
  <c r="I6" i="58"/>
  <c r="I68" i="58"/>
  <c r="I70" i="58"/>
  <c r="I3" i="59"/>
  <c r="AC5" i="66"/>
  <c r="AC65" i="66"/>
  <c r="AC76" i="64"/>
  <c r="P70" i="66"/>
  <c r="P3" i="67"/>
  <c r="P6" i="67"/>
  <c r="P68" i="67"/>
  <c r="D6" i="58"/>
  <c r="D68" i="58"/>
  <c r="D70" i="58"/>
  <c r="D3" i="59"/>
  <c r="AC76" i="65"/>
  <c r="AC5" i="67"/>
  <c r="AC65" i="67"/>
  <c r="C6" i="51"/>
  <c r="C68" i="51"/>
  <c r="C70" i="51"/>
  <c r="C3" i="52"/>
  <c r="F6" i="54"/>
  <c r="F68" i="54"/>
  <c r="F70" i="54"/>
  <c r="F3" i="55"/>
  <c r="P70" i="67"/>
  <c r="P3" i="68"/>
  <c r="P6" i="68"/>
  <c r="P68" i="68"/>
  <c r="I6" i="59"/>
  <c r="I68" i="59"/>
  <c r="I70" i="59"/>
  <c r="I3" i="60"/>
  <c r="E6" i="59"/>
  <c r="E68" i="59"/>
  <c r="E70" i="59"/>
  <c r="E3" i="60"/>
  <c r="H6" i="59"/>
  <c r="H68" i="59"/>
  <c r="H70" i="59"/>
  <c r="H3" i="60"/>
  <c r="G6" i="59"/>
  <c r="G68" i="59"/>
  <c r="G70" i="59"/>
  <c r="G3" i="60"/>
  <c r="AC5" i="68"/>
  <c r="AC65" i="68"/>
  <c r="AC76" i="66"/>
  <c r="P70" i="68"/>
  <c r="P3" i="69"/>
  <c r="P6" i="69"/>
  <c r="P68" i="69"/>
  <c r="D6" i="59"/>
  <c r="D68" i="59"/>
  <c r="D70" i="59"/>
  <c r="D3" i="60"/>
  <c r="AC76" i="67"/>
  <c r="AC5" i="69"/>
  <c r="AC65" i="69"/>
  <c r="P70" i="69"/>
  <c r="P3" i="70"/>
  <c r="P6" i="70"/>
  <c r="P68" i="70"/>
  <c r="I6" i="60"/>
  <c r="I68" i="60"/>
  <c r="I70" i="60"/>
  <c r="I3" i="61"/>
  <c r="H6" i="60"/>
  <c r="H68" i="60"/>
  <c r="H70" i="60"/>
  <c r="H3" i="61"/>
  <c r="E6" i="60"/>
  <c r="E68" i="60"/>
  <c r="E70" i="60"/>
  <c r="E3" i="61"/>
  <c r="G6" i="60"/>
  <c r="G68" i="60"/>
  <c r="G70" i="60"/>
  <c r="G3" i="61"/>
  <c r="AC5" i="70"/>
  <c r="AC65" i="70"/>
  <c r="AC76" i="68"/>
  <c r="P70" i="70"/>
  <c r="P3" i="71"/>
  <c r="P6" i="71"/>
  <c r="P68" i="71"/>
  <c r="D6" i="60"/>
  <c r="D68" i="60"/>
  <c r="D70" i="60"/>
  <c r="D3" i="61"/>
  <c r="AC76" i="69"/>
  <c r="AC5" i="71"/>
  <c r="AC65" i="71"/>
  <c r="C6" i="52"/>
  <c r="C68" i="52"/>
  <c r="C70" i="52"/>
  <c r="C3" i="53"/>
  <c r="F6" i="55"/>
  <c r="F68" i="55"/>
  <c r="F70" i="55"/>
  <c r="F3" i="56"/>
  <c r="P70" i="71"/>
  <c r="P3" i="72"/>
  <c r="P6" i="72"/>
  <c r="P68" i="72"/>
  <c r="I6" i="61"/>
  <c r="I68" i="61"/>
  <c r="I70" i="61"/>
  <c r="I3" i="62"/>
  <c r="E6" i="61"/>
  <c r="E68" i="61"/>
  <c r="E70" i="61"/>
  <c r="E3" i="62"/>
  <c r="H6" i="61"/>
  <c r="H68" i="61"/>
  <c r="H70" i="61"/>
  <c r="H3" i="62"/>
  <c r="G6" i="61"/>
  <c r="G68" i="61"/>
  <c r="G70" i="61"/>
  <c r="G3" i="62"/>
  <c r="AC5" i="72"/>
  <c r="AC65" i="72"/>
  <c r="AC76" i="70"/>
  <c r="P70" i="72"/>
  <c r="P3" i="73"/>
  <c r="P6" i="73"/>
  <c r="P68" i="73"/>
  <c r="D6" i="61"/>
  <c r="D68" i="61"/>
  <c r="D70" i="61"/>
  <c r="D3" i="62"/>
  <c r="AC76" i="71"/>
  <c r="AC5" i="73"/>
  <c r="AC65" i="73"/>
  <c r="P70" i="73"/>
  <c r="P3" i="74"/>
  <c r="P6" i="74"/>
  <c r="P68" i="74"/>
  <c r="E6" i="62"/>
  <c r="E68" i="62"/>
  <c r="E70" i="62"/>
  <c r="E3" i="63"/>
  <c r="I6" i="62"/>
  <c r="I68" i="62"/>
  <c r="I70" i="62"/>
  <c r="I3" i="63"/>
  <c r="H6" i="62"/>
  <c r="H68" i="62"/>
  <c r="H70" i="62"/>
  <c r="H3" i="63"/>
  <c r="G6" i="62"/>
  <c r="G68" i="62"/>
  <c r="G70" i="62"/>
  <c r="G3" i="63"/>
  <c r="AC5" i="74"/>
  <c r="AC65" i="74"/>
  <c r="AC76" i="72"/>
  <c r="P70" i="74"/>
  <c r="P3" i="75"/>
  <c r="P6" i="75"/>
  <c r="P68" i="75"/>
  <c r="D6" i="62"/>
  <c r="D68" i="62"/>
  <c r="D70" i="62"/>
  <c r="D3" i="63"/>
  <c r="AC76" i="73"/>
  <c r="AC5" i="75"/>
  <c r="AC65" i="75"/>
  <c r="C6" i="53"/>
  <c r="C68" i="53"/>
  <c r="C70" i="53"/>
  <c r="C3" i="54"/>
  <c r="F6" i="56"/>
  <c r="F68" i="56"/>
  <c r="F70" i="56"/>
  <c r="F3" i="57"/>
  <c r="P70" i="75"/>
  <c r="P3" i="76"/>
  <c r="P6" i="76"/>
  <c r="P68" i="76"/>
  <c r="P70" i="76"/>
  <c r="E6" i="63"/>
  <c r="E68" i="63"/>
  <c r="E70" i="63"/>
  <c r="E3" i="64"/>
  <c r="H6" i="63"/>
  <c r="H68" i="63"/>
  <c r="H70" i="63"/>
  <c r="H3" i="64"/>
  <c r="I6" i="63"/>
  <c r="I68" i="63"/>
  <c r="I70" i="63"/>
  <c r="I3" i="64"/>
  <c r="G6" i="63"/>
  <c r="G68" i="63"/>
  <c r="G70" i="63"/>
  <c r="G3" i="64"/>
  <c r="AC5" i="76"/>
  <c r="AC65" i="76"/>
  <c r="AC76" i="74"/>
  <c r="D6" i="63"/>
  <c r="D68" i="63"/>
  <c r="D70" i="63"/>
  <c r="D3" i="64"/>
  <c r="AC76" i="75"/>
  <c r="AC76" i="76"/>
  <c r="E6" i="64"/>
  <c r="E68" i="64"/>
  <c r="E70" i="64"/>
  <c r="E3" i="65"/>
  <c r="I6" i="64"/>
  <c r="I68" i="64"/>
  <c r="I70" i="64"/>
  <c r="I3" i="65"/>
  <c r="H6" i="64"/>
  <c r="H68" i="64"/>
  <c r="H70" i="64"/>
  <c r="H3" i="65"/>
  <c r="G6" i="64"/>
  <c r="G68" i="64"/>
  <c r="G70" i="64"/>
  <c r="G3" i="65"/>
  <c r="D6" i="64"/>
  <c r="D68" i="64"/>
  <c r="D70" i="64"/>
  <c r="D3" i="65"/>
  <c r="C6" i="54"/>
  <c r="C68" i="54"/>
  <c r="C70" i="54"/>
  <c r="C3" i="55"/>
  <c r="F6" i="57"/>
  <c r="F68" i="57"/>
  <c r="F70" i="57"/>
  <c r="F3" i="58"/>
  <c r="E6" i="65"/>
  <c r="E68" i="65"/>
  <c r="E70" i="65"/>
  <c r="E3" i="66"/>
  <c r="H6" i="65"/>
  <c r="H68" i="65"/>
  <c r="H70" i="65"/>
  <c r="H3" i="66"/>
  <c r="I6" i="65"/>
  <c r="I68" i="65"/>
  <c r="I70" i="65"/>
  <c r="I3" i="66"/>
  <c r="G6" i="65"/>
  <c r="G68" i="65"/>
  <c r="G70" i="65"/>
  <c r="G3" i="66"/>
  <c r="D6" i="65"/>
  <c r="D68" i="65"/>
  <c r="D70" i="65"/>
  <c r="D3" i="66"/>
  <c r="E6" i="66"/>
  <c r="E68" i="66"/>
  <c r="E70" i="66"/>
  <c r="E3" i="67"/>
  <c r="I6" i="66"/>
  <c r="I68" i="66"/>
  <c r="I70" i="66"/>
  <c r="I3" i="67"/>
  <c r="H6" i="66"/>
  <c r="H68" i="66"/>
  <c r="H70" i="66"/>
  <c r="H3" i="67"/>
  <c r="G6" i="66"/>
  <c r="G68" i="66"/>
  <c r="G70" i="66"/>
  <c r="G3" i="67"/>
  <c r="D6" i="66"/>
  <c r="D68" i="66"/>
  <c r="D70" i="66"/>
  <c r="D3" i="67"/>
  <c r="C6" i="55"/>
  <c r="C68" i="55"/>
  <c r="C70" i="55"/>
  <c r="C3" i="56"/>
  <c r="F6" i="58"/>
  <c r="F68" i="58"/>
  <c r="F70" i="58"/>
  <c r="F3" i="59"/>
  <c r="E6" i="67"/>
  <c r="E68" i="67"/>
  <c r="E70" i="67"/>
  <c r="E3" i="68"/>
  <c r="H6" i="67"/>
  <c r="H68" i="67"/>
  <c r="H70" i="67"/>
  <c r="H3" i="68"/>
  <c r="I6" i="67"/>
  <c r="I68" i="67"/>
  <c r="I70" i="67"/>
  <c r="I3" i="68"/>
  <c r="G6" i="67"/>
  <c r="G68" i="67"/>
  <c r="G70" i="67"/>
  <c r="G3" i="68"/>
  <c r="D6" i="67"/>
  <c r="D68" i="67"/>
  <c r="D70" i="67"/>
  <c r="D3" i="68"/>
  <c r="E6" i="68"/>
  <c r="E68" i="68"/>
  <c r="E70" i="68"/>
  <c r="E3" i="69"/>
  <c r="I6" i="68"/>
  <c r="I68" i="68"/>
  <c r="I70" i="68"/>
  <c r="I3" i="69"/>
  <c r="H6" i="68"/>
  <c r="H68" i="68"/>
  <c r="H70" i="68"/>
  <c r="H3" i="69"/>
  <c r="G6" i="68"/>
  <c r="G68" i="68"/>
  <c r="G70" i="68"/>
  <c r="G3" i="69"/>
  <c r="D6" i="68"/>
  <c r="D68" i="68"/>
  <c r="D70" i="68"/>
  <c r="D3" i="69"/>
  <c r="C6" i="56"/>
  <c r="C68" i="56"/>
  <c r="C70" i="56"/>
  <c r="C3" i="57"/>
  <c r="F6" i="59"/>
  <c r="F68" i="59"/>
  <c r="F70" i="59"/>
  <c r="F3" i="60"/>
  <c r="E6" i="69"/>
  <c r="E68" i="69"/>
  <c r="E70" i="69"/>
  <c r="E3" i="70"/>
  <c r="H6" i="69"/>
  <c r="H68" i="69"/>
  <c r="H70" i="69"/>
  <c r="H3" i="70"/>
  <c r="I6" i="69"/>
  <c r="I68" i="69"/>
  <c r="I70" i="69"/>
  <c r="I3" i="70"/>
  <c r="G6" i="69"/>
  <c r="G68" i="69"/>
  <c r="G70" i="69"/>
  <c r="G3" i="70"/>
  <c r="D6" i="69"/>
  <c r="D68" i="69"/>
  <c r="D70" i="69"/>
  <c r="D3" i="70"/>
  <c r="E6" i="70"/>
  <c r="E68" i="70"/>
  <c r="E70" i="70"/>
  <c r="E3" i="71"/>
  <c r="I6" i="70"/>
  <c r="I68" i="70"/>
  <c r="I70" i="70"/>
  <c r="I3" i="71"/>
  <c r="H6" i="70"/>
  <c r="H68" i="70"/>
  <c r="H70" i="70"/>
  <c r="H3" i="71"/>
  <c r="G6" i="70"/>
  <c r="G68" i="70"/>
  <c r="G70" i="70"/>
  <c r="G3" i="71"/>
  <c r="D6" i="70"/>
  <c r="D68" i="70"/>
  <c r="D70" i="70"/>
  <c r="D3" i="71"/>
  <c r="C6" i="57"/>
  <c r="C68" i="57"/>
  <c r="C70" i="57"/>
  <c r="C3" i="58"/>
  <c r="F6" i="60"/>
  <c r="F68" i="60"/>
  <c r="F70" i="60"/>
  <c r="F3" i="61"/>
  <c r="E6" i="71"/>
  <c r="E68" i="71"/>
  <c r="E70" i="71"/>
  <c r="E3" i="72"/>
  <c r="H6" i="71"/>
  <c r="H68" i="71"/>
  <c r="H70" i="71"/>
  <c r="H3" i="72"/>
  <c r="I6" i="71"/>
  <c r="I68" i="71"/>
  <c r="I70" i="71"/>
  <c r="I3" i="72"/>
  <c r="G6" i="71"/>
  <c r="G68" i="71"/>
  <c r="G70" i="71"/>
  <c r="G3" i="72"/>
  <c r="D6" i="71"/>
  <c r="D68" i="71"/>
  <c r="D70" i="71"/>
  <c r="D3" i="72"/>
  <c r="E6" i="72"/>
  <c r="E68" i="72"/>
  <c r="E70" i="72"/>
  <c r="E3" i="73"/>
  <c r="I6" i="72"/>
  <c r="I68" i="72"/>
  <c r="I70" i="72"/>
  <c r="I3" i="73"/>
  <c r="H6" i="72"/>
  <c r="H68" i="72"/>
  <c r="H70" i="72"/>
  <c r="H3" i="73"/>
  <c r="G6" i="72"/>
  <c r="G68" i="72"/>
  <c r="G70" i="72"/>
  <c r="G3" i="73"/>
  <c r="D6" i="72"/>
  <c r="D68" i="72"/>
  <c r="D70" i="72"/>
  <c r="D3" i="73"/>
  <c r="C6" i="58"/>
  <c r="C68" i="58"/>
  <c r="C70" i="58"/>
  <c r="C3" i="59"/>
  <c r="F6" i="61"/>
  <c r="F68" i="61"/>
  <c r="F70" i="61"/>
  <c r="F3" i="62"/>
  <c r="E6" i="73"/>
  <c r="E68" i="73"/>
  <c r="E70" i="73"/>
  <c r="E3" i="74"/>
  <c r="H6" i="73"/>
  <c r="H68" i="73"/>
  <c r="H70" i="73"/>
  <c r="H3" i="74"/>
  <c r="I6" i="73"/>
  <c r="I68" i="73"/>
  <c r="I70" i="73"/>
  <c r="I3" i="74"/>
  <c r="G6" i="73"/>
  <c r="G68" i="73"/>
  <c r="G70" i="73"/>
  <c r="G3" i="74"/>
  <c r="D6" i="73"/>
  <c r="D68" i="73"/>
  <c r="D70" i="73"/>
  <c r="D3" i="74"/>
  <c r="E6" i="74"/>
  <c r="E68" i="74"/>
  <c r="E70" i="74"/>
  <c r="E3" i="75"/>
  <c r="I6" i="74"/>
  <c r="I68" i="74"/>
  <c r="I70" i="74"/>
  <c r="I3" i="75"/>
  <c r="H6" i="74"/>
  <c r="H68" i="74"/>
  <c r="H70" i="74"/>
  <c r="H3" i="75"/>
  <c r="G6" i="74"/>
  <c r="G68" i="74"/>
  <c r="G70" i="74"/>
  <c r="G3" i="75"/>
  <c r="D6" i="74"/>
  <c r="D68" i="74"/>
  <c r="D70" i="74"/>
  <c r="D3" i="75"/>
  <c r="C6" i="59"/>
  <c r="C68" i="59"/>
  <c r="C70" i="59"/>
  <c r="C3" i="60"/>
  <c r="F6" i="62"/>
  <c r="F68" i="62"/>
  <c r="F70" i="62"/>
  <c r="F3" i="63"/>
  <c r="E6" i="75"/>
  <c r="E68" i="75"/>
  <c r="E70" i="75"/>
  <c r="E3" i="76"/>
  <c r="H6" i="75"/>
  <c r="H68" i="75"/>
  <c r="H70" i="75"/>
  <c r="H3" i="76"/>
  <c r="I6" i="75"/>
  <c r="I68" i="75"/>
  <c r="I70" i="75"/>
  <c r="I3" i="76"/>
  <c r="G6" i="75"/>
  <c r="G68" i="75"/>
  <c r="G70" i="75"/>
  <c r="G3" i="76"/>
  <c r="D6" i="75"/>
  <c r="D68" i="75"/>
  <c r="D70" i="75"/>
  <c r="D3" i="76"/>
  <c r="E6" i="76"/>
  <c r="E68" i="76"/>
  <c r="E70" i="76"/>
  <c r="I6" i="76"/>
  <c r="I68" i="76"/>
  <c r="I70" i="76"/>
  <c r="H6" i="76"/>
  <c r="H68" i="76"/>
  <c r="H70" i="76"/>
  <c r="G6" i="76"/>
  <c r="G68" i="76"/>
  <c r="G70" i="76"/>
  <c r="D6" i="76"/>
  <c r="D68" i="76"/>
  <c r="D70" i="76"/>
  <c r="C6" i="60"/>
  <c r="C68" i="60"/>
  <c r="C70" i="60"/>
  <c r="C3" i="61"/>
  <c r="F6" i="63"/>
  <c r="F68" i="63"/>
  <c r="F70" i="63"/>
  <c r="F3" i="64"/>
  <c r="C6" i="61"/>
  <c r="C68" i="61"/>
  <c r="C70" i="61"/>
  <c r="C3" i="62"/>
  <c r="F6" i="64"/>
  <c r="F68" i="64"/>
  <c r="F70" i="64"/>
  <c r="F3" i="65"/>
  <c r="C6" i="62"/>
  <c r="C68" i="62"/>
  <c r="C70" i="62"/>
  <c r="C3" i="63"/>
  <c r="F6" i="65"/>
  <c r="F68" i="65"/>
  <c r="F70" i="65"/>
  <c r="F3" i="66"/>
  <c r="C6" i="63"/>
  <c r="C68" i="63"/>
  <c r="C70" i="63"/>
  <c r="C3" i="64"/>
  <c r="F6" i="66"/>
  <c r="F68" i="66"/>
  <c r="F70" i="66"/>
  <c r="F3" i="67"/>
  <c r="C6" i="64"/>
  <c r="C68" i="64"/>
  <c r="C70" i="64"/>
  <c r="C3" i="65"/>
  <c r="F6" i="67"/>
  <c r="F68" i="67"/>
  <c r="F70" i="67"/>
  <c r="F3" i="68"/>
  <c r="C6" i="65"/>
  <c r="C68" i="65"/>
  <c r="C70" i="65"/>
  <c r="C3" i="66"/>
  <c r="F6" i="68"/>
  <c r="F68" i="68"/>
  <c r="F70" i="68"/>
  <c r="F3" i="69"/>
  <c r="C6" i="66"/>
  <c r="C68" i="66"/>
  <c r="C70" i="66"/>
  <c r="C3" i="67"/>
  <c r="F6" i="69"/>
  <c r="F68" i="69"/>
  <c r="F70" i="69"/>
  <c r="F3" i="70"/>
  <c r="C6" i="67"/>
  <c r="C68" i="67"/>
  <c r="C70" i="67"/>
  <c r="C3" i="68"/>
  <c r="F6" i="70"/>
  <c r="F68" i="70"/>
  <c r="F70" i="70"/>
  <c r="F3" i="71"/>
  <c r="C6" i="68"/>
  <c r="C68" i="68"/>
  <c r="C70" i="68"/>
  <c r="C3" i="69"/>
  <c r="F6" i="71"/>
  <c r="F68" i="71"/>
  <c r="F70" i="71"/>
  <c r="F3" i="72"/>
  <c r="C6" i="69"/>
  <c r="C68" i="69"/>
  <c r="C70" i="69"/>
  <c r="C3" i="70"/>
  <c r="F6" i="72"/>
  <c r="F68" i="72"/>
  <c r="F70" i="72"/>
  <c r="F3" i="73"/>
  <c r="C6" i="70"/>
  <c r="C68" i="70"/>
  <c r="C70" i="70"/>
  <c r="C3" i="71"/>
  <c r="F6" i="73"/>
  <c r="F68" i="73"/>
  <c r="F70" i="73"/>
  <c r="F3" i="74"/>
  <c r="C6" i="71"/>
  <c r="C68" i="71"/>
  <c r="C70" i="71"/>
  <c r="C3" i="72"/>
  <c r="F6" i="74"/>
  <c r="F68" i="74"/>
  <c r="F70" i="74"/>
  <c r="F3" i="75"/>
  <c r="C6" i="72"/>
  <c r="C68" i="72"/>
  <c r="C70" i="72"/>
  <c r="C3" i="73"/>
  <c r="F6" i="75"/>
  <c r="F68" i="75"/>
  <c r="F70" i="75"/>
  <c r="F3" i="76"/>
  <c r="C6" i="73"/>
  <c r="C68" i="73"/>
  <c r="C70" i="73"/>
  <c r="C3" i="74"/>
  <c r="F6" i="76"/>
  <c r="F68" i="76"/>
  <c r="F70" i="76"/>
  <c r="C6" i="74"/>
  <c r="C68" i="74"/>
  <c r="C70" i="74"/>
  <c r="C3" i="75"/>
  <c r="C6" i="75"/>
  <c r="C68" i="75"/>
  <c r="C70" i="75"/>
  <c r="C3" i="76"/>
  <c r="C6" i="76"/>
  <c r="C68" i="76"/>
  <c r="C70" i="76"/>
  <c r="U3" i="46"/>
  <c r="T6" i="1"/>
  <c r="Q68" i="77"/>
  <c r="Q70" i="77"/>
  <c r="U6" i="1"/>
  <c r="T68" i="1"/>
  <c r="T70" i="1"/>
  <c r="U70" i="1"/>
  <c r="U68" i="1"/>
  <c r="U6" i="46"/>
  <c r="U68" i="46"/>
  <c r="U70" i="46"/>
  <c r="U68" i="47"/>
  <c r="Q70" i="47"/>
  <c r="U70" i="47"/>
  <c r="Q3" i="48"/>
  <c r="U3" i="48"/>
  <c r="Q6" i="48"/>
  <c r="Q68" i="48"/>
  <c r="U6" i="48"/>
  <c r="Q70" i="48"/>
  <c r="U68" i="48"/>
  <c r="U70" i="48"/>
  <c r="Q3" i="49"/>
  <c r="Q6" i="49"/>
  <c r="Q68" i="49"/>
  <c r="U3" i="49"/>
  <c r="U6" i="49"/>
  <c r="U68" i="49"/>
  <c r="Q70" i="49"/>
  <c r="U70" i="49"/>
  <c r="Q3" i="50"/>
  <c r="U3" i="50"/>
  <c r="Q6" i="50"/>
  <c r="Q68" i="50"/>
  <c r="U6" i="50"/>
  <c r="U68" i="50"/>
  <c r="Q70" i="50"/>
  <c r="U70" i="50"/>
  <c r="Q3" i="51"/>
  <c r="Q6" i="51"/>
  <c r="Q68" i="51"/>
  <c r="U3" i="51"/>
  <c r="U6" i="51"/>
  <c r="Q70" i="51"/>
  <c r="U68" i="51"/>
  <c r="U70" i="51"/>
  <c r="Q3" i="52"/>
  <c r="U3" i="52"/>
  <c r="Q6" i="52"/>
  <c r="Q68" i="52"/>
  <c r="U6" i="52"/>
  <c r="U68" i="52"/>
  <c r="Q70" i="52"/>
  <c r="U70" i="52"/>
  <c r="Q3" i="53"/>
  <c r="U3" i="53"/>
  <c r="Q6" i="53"/>
  <c r="U6" i="53"/>
  <c r="Q68" i="53"/>
  <c r="U68" i="53"/>
  <c r="Q70" i="53"/>
  <c r="U70" i="53"/>
  <c r="U3" i="54"/>
  <c r="U6" i="54"/>
  <c r="Q3" i="54"/>
  <c r="Q6" i="54"/>
  <c r="Q68" i="54"/>
  <c r="Q70" i="54"/>
  <c r="U68" i="54"/>
  <c r="U70" i="54"/>
  <c r="U3" i="55"/>
  <c r="U6" i="55"/>
  <c r="Q3" i="55"/>
  <c r="Q6" i="55"/>
  <c r="Q68" i="55"/>
  <c r="U68" i="55"/>
  <c r="Q70" i="55"/>
  <c r="U70" i="55"/>
  <c r="U3" i="56"/>
  <c r="U6" i="56"/>
  <c r="Q3" i="56"/>
  <c r="Q6" i="56"/>
  <c r="Q68" i="56"/>
  <c r="Q70" i="56"/>
  <c r="U68" i="56"/>
  <c r="U70" i="56"/>
  <c r="U3" i="57"/>
  <c r="U6" i="57"/>
  <c r="Q3" i="57"/>
  <c r="Q6" i="57"/>
  <c r="Q68" i="57"/>
  <c r="U68" i="57"/>
  <c r="Q70" i="57"/>
  <c r="U70" i="57"/>
  <c r="U3" i="58"/>
  <c r="U6" i="58"/>
  <c r="Q3" i="58"/>
  <c r="Q6" i="58"/>
  <c r="Q68" i="58"/>
  <c r="U68" i="58"/>
  <c r="Q70" i="58"/>
  <c r="U70" i="58"/>
  <c r="U3" i="59"/>
  <c r="U6" i="59"/>
  <c r="Q3" i="59"/>
  <c r="Q6" i="59"/>
  <c r="Q68" i="59"/>
  <c r="Q70" i="59"/>
  <c r="U68" i="59"/>
  <c r="U70" i="59"/>
  <c r="U3" i="60"/>
  <c r="U6" i="60"/>
  <c r="Q3" i="60"/>
  <c r="Q6" i="60"/>
  <c r="Q68" i="60"/>
  <c r="U68" i="60"/>
  <c r="Q70" i="60"/>
  <c r="Q3" i="61"/>
  <c r="Q6" i="61"/>
  <c r="Q68" i="61"/>
  <c r="Q70" i="61"/>
  <c r="Q3" i="62"/>
  <c r="Q6" i="62"/>
  <c r="U70" i="60"/>
  <c r="U3" i="61"/>
  <c r="U6" i="61"/>
  <c r="U68" i="61"/>
  <c r="U70" i="61"/>
  <c r="R68" i="62"/>
  <c r="R70" i="62"/>
  <c r="R3" i="63"/>
  <c r="R6" i="63"/>
  <c r="R68" i="63"/>
  <c r="R70" i="63"/>
  <c r="R3" i="64"/>
  <c r="R6" i="64"/>
  <c r="R68" i="64"/>
  <c r="R70" i="64"/>
  <c r="R3" i="65"/>
  <c r="R6" i="65"/>
  <c r="R68" i="65"/>
  <c r="R70" i="65"/>
  <c r="R3" i="66"/>
  <c r="R6" i="66"/>
  <c r="R68" i="66"/>
  <c r="R70" i="66"/>
  <c r="R3" i="67"/>
  <c r="R6" i="67"/>
  <c r="R68" i="67"/>
  <c r="R70" i="67"/>
  <c r="R3" i="68"/>
  <c r="R6" i="68"/>
  <c r="R68" i="68"/>
  <c r="R70" i="68"/>
  <c r="R3" i="69"/>
  <c r="R6" i="69"/>
  <c r="R68" i="69"/>
  <c r="R70" i="69"/>
  <c r="R3" i="70"/>
  <c r="R6" i="70"/>
  <c r="R68" i="70"/>
  <c r="R70" i="70"/>
  <c r="R3" i="71"/>
  <c r="R6" i="71"/>
  <c r="R68" i="71"/>
  <c r="R70" i="71"/>
  <c r="R3" i="72"/>
  <c r="R6" i="72"/>
  <c r="R68" i="72"/>
  <c r="R70" i="72"/>
  <c r="R3" i="73"/>
  <c r="R6" i="73"/>
  <c r="R68" i="73"/>
  <c r="R70" i="73"/>
  <c r="R3" i="74"/>
  <c r="R6" i="74"/>
  <c r="U3" i="62"/>
  <c r="U6" i="62"/>
  <c r="Q68" i="62"/>
  <c r="Q70" i="62"/>
  <c r="U68" i="62"/>
  <c r="Q3" i="63"/>
  <c r="U70" i="62"/>
  <c r="U3" i="63"/>
  <c r="U6" i="63"/>
  <c r="Q6" i="63"/>
  <c r="Q68" i="63"/>
  <c r="U68" i="63"/>
  <c r="Q70" i="63"/>
  <c r="U70" i="63"/>
  <c r="U3" i="64"/>
  <c r="U6" i="64"/>
  <c r="Q3" i="64"/>
  <c r="Q6" i="64"/>
  <c r="Q68" i="64"/>
  <c r="U68" i="64"/>
  <c r="Q70" i="64"/>
  <c r="U70" i="64"/>
  <c r="U3" i="65"/>
  <c r="U6" i="65"/>
  <c r="Q3" i="65"/>
  <c r="Q6" i="65"/>
  <c r="Q68" i="65"/>
  <c r="U68" i="65"/>
  <c r="Q70" i="65"/>
  <c r="U70" i="65"/>
  <c r="U3" i="66"/>
  <c r="U6" i="66"/>
  <c r="Q3" i="66"/>
  <c r="Q6" i="66"/>
  <c r="Q68" i="66"/>
  <c r="Q70" i="66"/>
  <c r="U68" i="66"/>
  <c r="Q3" i="67"/>
  <c r="U70" i="66"/>
  <c r="U3" i="67"/>
  <c r="U6" i="67"/>
  <c r="Q6" i="67"/>
  <c r="Q68" i="67"/>
  <c r="Q70" i="67"/>
  <c r="U68" i="67"/>
  <c r="Q3" i="68"/>
  <c r="U70" i="67"/>
  <c r="U3" i="68"/>
  <c r="U6" i="68"/>
  <c r="Q6" i="68"/>
  <c r="Q68" i="68"/>
  <c r="Q70" i="68"/>
  <c r="U68" i="68"/>
  <c r="Q3" i="69"/>
  <c r="U70" i="68"/>
  <c r="U3" i="69"/>
  <c r="U6" i="69"/>
  <c r="Q6" i="69"/>
  <c r="Q68" i="69"/>
  <c r="Q70" i="69"/>
  <c r="U68" i="69"/>
  <c r="Q3" i="70"/>
  <c r="U70" i="69"/>
  <c r="U3" i="70"/>
  <c r="U6" i="70"/>
  <c r="Q6" i="70"/>
  <c r="Q68" i="70"/>
  <c r="Q70" i="70"/>
  <c r="U68" i="70"/>
  <c r="Q3" i="71"/>
  <c r="U70" i="70"/>
  <c r="U3" i="71"/>
  <c r="U6" i="71"/>
  <c r="Z9" i="64"/>
  <c r="Z9" i="52"/>
  <c r="Z9" i="65"/>
  <c r="Z9" i="66"/>
  <c r="Z9" i="72"/>
  <c r="Z9" i="53"/>
  <c r="Z9" i="55"/>
  <c r="Z9" i="50"/>
  <c r="Z9" i="56"/>
  <c r="Z9" i="76"/>
  <c r="Z9" i="68"/>
  <c r="Z9" i="58"/>
  <c r="Z9" i="63"/>
  <c r="Z9" i="61"/>
  <c r="Z9" i="54"/>
  <c r="Z9" i="75"/>
  <c r="Z9" i="51"/>
  <c r="Z9" i="60"/>
  <c r="Z9" i="74"/>
  <c r="Z9" i="62"/>
  <c r="Z9" i="71"/>
  <c r="Z9" i="67"/>
  <c r="H2" i="78"/>
  <c r="Z9" i="73"/>
  <c r="Z9" i="49"/>
  <c r="Z9" i="48"/>
  <c r="Z9" i="69"/>
  <c r="Z9" i="59"/>
  <c r="Z9" i="57"/>
  <c r="Z9" i="70"/>
  <c r="Z9" i="77"/>
  <c r="Z9" i="47"/>
  <c r="Z9" i="46"/>
  <c r="V9" i="76"/>
  <c r="V9" i="50"/>
  <c r="V9" i="61"/>
  <c r="V9" i="75"/>
  <c r="V9" i="46"/>
  <c r="V9" i="66"/>
  <c r="V9" i="58"/>
  <c r="V9" i="67"/>
  <c r="V9" i="74"/>
  <c r="V9" i="53"/>
  <c r="V9" i="55"/>
  <c r="V9" i="70"/>
  <c r="V9" i="51"/>
  <c r="V9" i="71"/>
  <c r="V9" i="64"/>
  <c r="V9" i="65"/>
  <c r="V9" i="60"/>
  <c r="B2" i="78"/>
  <c r="V9" i="62"/>
  <c r="V9" i="72"/>
  <c r="V9" i="73"/>
  <c r="V9" i="52"/>
  <c r="V9" i="47"/>
  <c r="V9" i="48"/>
  <c r="V9" i="54"/>
  <c r="V9" i="63"/>
  <c r="V9" i="56"/>
  <c r="V9" i="57"/>
  <c r="V9" i="59"/>
  <c r="V9" i="49"/>
  <c r="V9" i="69"/>
  <c r="V9" i="68"/>
  <c r="V9" i="77"/>
  <c r="X9" i="76"/>
  <c r="X9" i="66"/>
  <c r="X9" i="73"/>
  <c r="X9" i="70"/>
  <c r="X9" i="58"/>
  <c r="X9" i="60"/>
  <c r="X9" i="57"/>
  <c r="X9" i="72"/>
  <c r="X9" i="75"/>
  <c r="X9" i="49"/>
  <c r="X9" i="56"/>
  <c r="X9" i="47"/>
  <c r="X9" i="69"/>
  <c r="X9" i="52"/>
  <c r="X9" i="63"/>
  <c r="X9" i="64"/>
  <c r="X9" i="74"/>
  <c r="X9" i="48"/>
  <c r="X9" i="46"/>
  <c r="X9" i="77"/>
  <c r="X9" i="54"/>
  <c r="X9" i="55"/>
  <c r="X9" i="50"/>
  <c r="X9" i="65"/>
  <c r="X9" i="62"/>
  <c r="X9" i="61"/>
  <c r="X9" i="51"/>
  <c r="X9" i="71"/>
  <c r="X9" i="59"/>
  <c r="X9" i="53"/>
  <c r="E2" i="78"/>
  <c r="X9" i="67"/>
  <c r="X9" i="68"/>
  <c r="Z53" i="68"/>
  <c r="Z60" i="68"/>
  <c r="Z53" i="65"/>
  <c r="Z60" i="65"/>
  <c r="Z53" i="67"/>
  <c r="Z60" i="67"/>
  <c r="Z53" i="61"/>
  <c r="Z60" i="61"/>
  <c r="Z53" i="56"/>
  <c r="Z60" i="56"/>
  <c r="Z53" i="72"/>
  <c r="Z60" i="72"/>
  <c r="Z53" i="54"/>
  <c r="Z60" i="54"/>
  <c r="Z53" i="48"/>
  <c r="Z60" i="48"/>
  <c r="Z53" i="69"/>
  <c r="Z60" i="69"/>
  <c r="Z53" i="73"/>
  <c r="Z60" i="73"/>
  <c r="Z53" i="66"/>
  <c r="Z60" i="66"/>
  <c r="Z53" i="49"/>
  <c r="Z60" i="49"/>
  <c r="Z53" i="63"/>
  <c r="Z60" i="63"/>
  <c r="Z53" i="74"/>
  <c r="Z60" i="74"/>
  <c r="Z53" i="46"/>
  <c r="Z60" i="46"/>
  <c r="Z53" i="62"/>
  <c r="Z60" i="62"/>
  <c r="Z53" i="64"/>
  <c r="Z60" i="64"/>
  <c r="Z53" i="53"/>
  <c r="Z60" i="53"/>
  <c r="Z53" i="75"/>
  <c r="Z60" i="75"/>
  <c r="Z53" i="47"/>
  <c r="Z60" i="47"/>
  <c r="Z53" i="60"/>
  <c r="Z60" i="60"/>
  <c r="Z53" i="57"/>
  <c r="Z60" i="57"/>
  <c r="Z53" i="52"/>
  <c r="Z60" i="52"/>
  <c r="Z53" i="76"/>
  <c r="Z60" i="76"/>
  <c r="Z53" i="77"/>
  <c r="Z53" i="51"/>
  <c r="Z60" i="51"/>
  <c r="Z53" i="58"/>
  <c r="Z60" i="58"/>
  <c r="Z53" i="71"/>
  <c r="Z60" i="71"/>
  <c r="Z53" i="55"/>
  <c r="Z60" i="55"/>
  <c r="Z53" i="59"/>
  <c r="Z60" i="59"/>
  <c r="Z53" i="70"/>
  <c r="Z60" i="70"/>
  <c r="H40" i="78"/>
  <c r="Z51" i="55"/>
  <c r="Z51" i="59"/>
  <c r="Z51" i="68"/>
  <c r="Z51" i="67"/>
  <c r="H38" i="78"/>
  <c r="Z51" i="64"/>
  <c r="Z51" i="51"/>
  <c r="Z51" i="72"/>
  <c r="Z51" i="74"/>
  <c r="Z51" i="65"/>
  <c r="Z51" i="52"/>
  <c r="Z51" i="58"/>
  <c r="Z51" i="57"/>
  <c r="Z51" i="61"/>
  <c r="Z51" i="71"/>
  <c r="Z51" i="76"/>
  <c r="Z51" i="60"/>
  <c r="Z51" i="66"/>
  <c r="Z51" i="70"/>
  <c r="Z51" i="56"/>
  <c r="Z51" i="69"/>
  <c r="Z51" i="47"/>
  <c r="Z51" i="63"/>
  <c r="Z51" i="48"/>
  <c r="Z51" i="75"/>
  <c r="Z51" i="53"/>
  <c r="Z51" i="49"/>
  <c r="Z51" i="77"/>
  <c r="Z51" i="62"/>
  <c r="Z51" i="54"/>
  <c r="Z51" i="46"/>
  <c r="Z51" i="73"/>
  <c r="X48" i="57"/>
  <c r="X48" i="77"/>
  <c r="X48" i="61"/>
  <c r="X48" i="71"/>
  <c r="X48" i="70"/>
  <c r="X48" i="65"/>
  <c r="X48" i="75"/>
  <c r="X48" i="76"/>
  <c r="X48" i="53"/>
  <c r="X48" i="73"/>
  <c r="X48" i="69"/>
  <c r="X48" i="74"/>
  <c r="X48" i="54"/>
  <c r="X48" i="72"/>
  <c r="X48" i="64"/>
  <c r="X48" i="63"/>
  <c r="X48" i="50"/>
  <c r="X48" i="58"/>
  <c r="X48" i="60"/>
  <c r="X48" i="47"/>
  <c r="X48" i="68"/>
  <c r="X48" i="48"/>
  <c r="E36" i="78"/>
  <c r="X48" i="46"/>
  <c r="X48" i="49"/>
  <c r="X48" i="67"/>
  <c r="X48" i="51"/>
  <c r="X48" i="59"/>
  <c r="X48" i="56"/>
  <c r="X48" i="62"/>
  <c r="X48" i="66"/>
  <c r="X48" i="55"/>
  <c r="X48" i="52"/>
  <c r="V46" i="56"/>
  <c r="V46" i="52"/>
  <c r="V46" i="46"/>
  <c r="V46" i="51"/>
  <c r="V46" i="66"/>
  <c r="V46" i="47"/>
  <c r="V46" i="48"/>
  <c r="V46" i="53"/>
  <c r="V46" i="54"/>
  <c r="V46" i="60"/>
  <c r="V46" i="71"/>
  <c r="V46" i="76"/>
  <c r="V46" i="61"/>
  <c r="V46" i="49"/>
  <c r="V46" i="77"/>
  <c r="V46" i="72"/>
  <c r="V46" i="74"/>
  <c r="V46" i="65"/>
  <c r="V46" i="68"/>
  <c r="V46" i="58"/>
  <c r="V46" i="50"/>
  <c r="V46" i="63"/>
  <c r="B34" i="78"/>
  <c r="V46" i="75"/>
  <c r="V46" i="55"/>
  <c r="V46" i="59"/>
  <c r="V46" i="67"/>
  <c r="V46" i="70"/>
  <c r="V46" i="57"/>
  <c r="V46" i="69"/>
  <c r="V46" i="73"/>
  <c r="V46" i="64"/>
  <c r="V46" i="62"/>
  <c r="V44" i="72"/>
  <c r="V44" i="61"/>
  <c r="V44" i="46"/>
  <c r="V44" i="55"/>
  <c r="V44" i="58"/>
  <c r="V44" i="70"/>
  <c r="V44" i="63"/>
  <c r="V44" i="51"/>
  <c r="V44" i="75"/>
  <c r="V44" i="62"/>
  <c r="V44" i="74"/>
  <c r="V44" i="68"/>
  <c r="V44" i="48"/>
  <c r="V44" i="53"/>
  <c r="V44" i="65"/>
  <c r="V44" i="52"/>
  <c r="V44" i="56"/>
  <c r="V44" i="59"/>
  <c r="V44" i="50"/>
  <c r="V44" i="47"/>
  <c r="V44" i="77"/>
  <c r="V44" i="66"/>
  <c r="V44" i="67"/>
  <c r="B32" i="78"/>
  <c r="V44" i="71"/>
  <c r="V44" i="57"/>
  <c r="V44" i="54"/>
  <c r="V44" i="64"/>
  <c r="V44" i="49"/>
  <c r="V44" i="60"/>
  <c r="V44" i="73"/>
  <c r="V44" i="76"/>
  <c r="V44" i="69"/>
  <c r="Z39" i="69"/>
  <c r="Z39" i="57"/>
  <c r="Z39" i="71"/>
  <c r="Z39" i="61"/>
  <c r="Z39" i="50"/>
  <c r="Z39" i="58"/>
  <c r="Z39" i="59"/>
  <c r="Z39" i="48"/>
  <c r="Z39" i="74"/>
  <c r="Z39" i="70"/>
  <c r="Z39" i="68"/>
  <c r="Z39" i="77"/>
  <c r="Z39" i="51"/>
  <c r="Z39" i="72"/>
  <c r="Z39" i="67"/>
  <c r="Z39" i="47"/>
  <c r="Z39" i="65"/>
  <c r="Z39" i="75"/>
  <c r="Z39" i="60"/>
  <c r="Z39" i="46"/>
  <c r="Z39" i="64"/>
  <c r="Z39" i="63"/>
  <c r="Z39" i="62"/>
  <c r="Z39" i="73"/>
  <c r="Z39" i="53"/>
  <c r="H28" i="78"/>
  <c r="Z39" i="49"/>
  <c r="Z39" i="66"/>
  <c r="Z39" i="54"/>
  <c r="Z39" i="76"/>
  <c r="Z39" i="52"/>
  <c r="Z39" i="56"/>
  <c r="Z39" i="55"/>
  <c r="Z37" i="52"/>
  <c r="Z37" i="48"/>
  <c r="Z37" i="54"/>
  <c r="H26" i="78"/>
  <c r="Z37" i="71"/>
  <c r="Z37" i="56"/>
  <c r="Z37" i="66"/>
  <c r="Z37" i="75"/>
  <c r="Z37" i="67"/>
  <c r="Z37" i="60"/>
  <c r="Z37" i="69"/>
  <c r="Z37" i="62"/>
  <c r="Z37" i="64"/>
  <c r="Z37" i="70"/>
  <c r="Z37" i="53"/>
  <c r="Z37" i="76"/>
  <c r="Z37" i="58"/>
  <c r="Z37" i="65"/>
  <c r="Z37" i="47"/>
  <c r="Z37" i="57"/>
  <c r="Z37" i="50"/>
  <c r="Z37" i="46"/>
  <c r="Z37" i="73"/>
  <c r="Z37" i="55"/>
  <c r="Z37" i="63"/>
  <c r="Z37" i="59"/>
  <c r="Z37" i="61"/>
  <c r="Z37" i="72"/>
  <c r="Z37" i="68"/>
  <c r="Z37" i="51"/>
  <c r="Z37" i="74"/>
  <c r="Z37" i="77"/>
  <c r="Z37" i="49"/>
  <c r="X34" i="46"/>
  <c r="X34" i="60"/>
  <c r="X34" i="73"/>
  <c r="X34" i="76"/>
  <c r="X34" i="65"/>
  <c r="X34" i="64"/>
  <c r="X34" i="66"/>
  <c r="X34" i="56"/>
  <c r="X34" i="55"/>
  <c r="X34" i="72"/>
  <c r="E24" i="78"/>
  <c r="X34" i="75"/>
  <c r="X34" i="61"/>
  <c r="X34" i="48"/>
  <c r="X34" i="71"/>
  <c r="X34" i="51"/>
  <c r="X34" i="63"/>
  <c r="X34" i="74"/>
  <c r="X34" i="52"/>
  <c r="X34" i="58"/>
  <c r="X34" i="54"/>
  <c r="X34" i="70"/>
  <c r="X34" i="49"/>
  <c r="X34" i="77"/>
  <c r="X34" i="50"/>
  <c r="X34" i="68"/>
  <c r="X34" i="53"/>
  <c r="X34" i="69"/>
  <c r="X34" i="67"/>
  <c r="X34" i="62"/>
  <c r="X34" i="57"/>
  <c r="X34" i="47"/>
  <c r="X34" i="59"/>
  <c r="V32" i="56"/>
  <c r="V32" i="77"/>
  <c r="V32" i="49"/>
  <c r="V32" i="55"/>
  <c r="V32" i="71"/>
  <c r="V32" i="70"/>
  <c r="V32" i="48"/>
  <c r="V32" i="67"/>
  <c r="V32" i="63"/>
  <c r="V32" i="54"/>
  <c r="V32" i="65"/>
  <c r="V32" i="57"/>
  <c r="V32" i="60"/>
  <c r="V32" i="47"/>
  <c r="V32" i="74"/>
  <c r="V32" i="51"/>
  <c r="V32" i="50"/>
  <c r="V32" i="68"/>
  <c r="V32" i="75"/>
  <c r="V32" i="46"/>
  <c r="V32" i="66"/>
  <c r="V32" i="64"/>
  <c r="V32" i="73"/>
  <c r="V32" i="58"/>
  <c r="V32" i="76"/>
  <c r="V32" i="52"/>
  <c r="V32" i="61"/>
  <c r="V32" i="69"/>
  <c r="V32" i="59"/>
  <c r="V32" i="53"/>
  <c r="V32" i="62"/>
  <c r="B22" i="78"/>
  <c r="V32" i="72"/>
  <c r="V30" i="62"/>
  <c r="V30" i="73"/>
  <c r="V30" i="52"/>
  <c r="V30" i="56"/>
  <c r="V30" i="48"/>
  <c r="V30" i="60"/>
  <c r="V30" i="58"/>
  <c r="V30" i="47"/>
  <c r="V30" i="74"/>
  <c r="V30" i="65"/>
  <c r="V30" i="64"/>
  <c r="V30" i="67"/>
  <c r="V30" i="61"/>
  <c r="V30" i="70"/>
  <c r="V30" i="59"/>
  <c r="V30" i="76"/>
  <c r="V30" i="50"/>
  <c r="V30" i="57"/>
  <c r="V30" i="51"/>
  <c r="V30" i="71"/>
  <c r="V30" i="69"/>
  <c r="V30" i="63"/>
  <c r="V30" i="53"/>
  <c r="V30" i="55"/>
  <c r="V30" i="66"/>
  <c r="V30" i="49"/>
  <c r="V30" i="54"/>
  <c r="V30" i="75"/>
  <c r="V30" i="72"/>
  <c r="V30" i="46"/>
  <c r="B20" i="78"/>
  <c r="V30" i="77"/>
  <c r="V30" i="68"/>
  <c r="Z25" i="68"/>
  <c r="Z25" i="70"/>
  <c r="Z25" i="56"/>
  <c r="Z25" i="55"/>
  <c r="Z25" i="50"/>
  <c r="Z25" i="53"/>
  <c r="Z25" i="75"/>
  <c r="Z25" i="76"/>
  <c r="Z25" i="65"/>
  <c r="Z25" i="64"/>
  <c r="Z25" i="72"/>
  <c r="Z25" i="54"/>
  <c r="Z25" i="73"/>
  <c r="Z25" i="62"/>
  <c r="Z25" i="51"/>
  <c r="Z25" i="74"/>
  <c r="Z25" i="46"/>
  <c r="Z25" i="58"/>
  <c r="Z25" i="69"/>
  <c r="Z25" i="49"/>
  <c r="Z25" i="77"/>
  <c r="H16" i="78"/>
  <c r="Z25" i="67"/>
  <c r="Z25" i="60"/>
  <c r="Z25" i="61"/>
  <c r="Z25" i="47"/>
  <c r="Z25" i="71"/>
  <c r="Z25" i="48"/>
  <c r="Z25" i="59"/>
  <c r="Z25" i="66"/>
  <c r="Z25" i="52"/>
  <c r="Z25" i="63"/>
  <c r="Z25" i="57"/>
  <c r="Z23" i="64"/>
  <c r="Z23" i="58"/>
  <c r="Z23" i="61"/>
  <c r="Z23" i="68"/>
  <c r="Z23" i="71"/>
  <c r="H14" i="78"/>
  <c r="Z23" i="63"/>
  <c r="Z23" i="60"/>
  <c r="Z23" i="77"/>
  <c r="Z23" i="74"/>
  <c r="Z23" i="52"/>
  <c r="Z23" i="76"/>
  <c r="Z23" i="72"/>
  <c r="Z23" i="47"/>
  <c r="Z23" i="70"/>
  <c r="Z23" i="56"/>
  <c r="Z23" i="54"/>
  <c r="Z23" i="62"/>
  <c r="Z23" i="55"/>
  <c r="Z23" i="69"/>
  <c r="Z23" i="57"/>
  <c r="Z23" i="48"/>
  <c r="Z23" i="65"/>
  <c r="Z23" i="51"/>
  <c r="Z23" i="67"/>
  <c r="Z23" i="66"/>
  <c r="Z23" i="49"/>
  <c r="Z23" i="75"/>
  <c r="Z23" i="50"/>
  <c r="Z23" i="53"/>
  <c r="Z23" i="59"/>
  <c r="Z23" i="73"/>
  <c r="X20" i="55"/>
  <c r="E12" i="78"/>
  <c r="X20" i="63"/>
  <c r="X20" i="50"/>
  <c r="X20" i="46"/>
  <c r="X20" i="56"/>
  <c r="X20" i="49"/>
  <c r="X20" i="47"/>
  <c r="X20" i="66"/>
  <c r="X20" i="77"/>
  <c r="X20" i="67"/>
  <c r="X20" i="53"/>
  <c r="X20" i="48"/>
  <c r="X20" i="62"/>
  <c r="X20" i="71"/>
  <c r="X20" i="57"/>
  <c r="X20" i="68"/>
  <c r="X20" i="52"/>
  <c r="X20" i="60"/>
  <c r="X20" i="58"/>
  <c r="X20" i="72"/>
  <c r="X20" i="69"/>
  <c r="X20" i="65"/>
  <c r="X20" i="64"/>
  <c r="X20" i="75"/>
  <c r="X20" i="61"/>
  <c r="X20" i="74"/>
  <c r="X20" i="73"/>
  <c r="X20" i="70"/>
  <c r="X20" i="59"/>
  <c r="X20" i="51"/>
  <c r="X20" i="76"/>
  <c r="X20" i="54"/>
  <c r="V18" i="66"/>
  <c r="V18" i="65"/>
  <c r="V18" i="58"/>
  <c r="V18" i="59"/>
  <c r="V18" i="74"/>
  <c r="V18" i="46"/>
  <c r="V18" i="75"/>
  <c r="V18" i="61"/>
  <c r="V18" i="47"/>
  <c r="V18" i="50"/>
  <c r="V18" i="70"/>
  <c r="V18" i="53"/>
  <c r="V18" i="73"/>
  <c r="V18" i="51"/>
  <c r="V18" i="63"/>
  <c r="V18" i="56"/>
  <c r="V18" i="62"/>
  <c r="V18" i="54"/>
  <c r="V18" i="48"/>
  <c r="V18" i="69"/>
  <c r="V18" i="72"/>
  <c r="V18" i="71"/>
  <c r="V18" i="68"/>
  <c r="V18" i="55"/>
  <c r="V18" i="52"/>
  <c r="V18" i="60"/>
  <c r="V18" i="67"/>
  <c r="V18" i="57"/>
  <c r="V18" i="77"/>
  <c r="B10" i="78"/>
  <c r="V18" i="64"/>
  <c r="V18" i="76"/>
  <c r="V18" i="49"/>
  <c r="V16" i="62"/>
  <c r="V16" i="46"/>
  <c r="V16" i="71"/>
  <c r="V16" i="51"/>
  <c r="V16" i="58"/>
  <c r="V16" i="59"/>
  <c r="B8" i="78"/>
  <c r="V16" i="75"/>
  <c r="V16" i="61"/>
  <c r="V16" i="73"/>
  <c r="V16" i="56"/>
  <c r="V16" i="74"/>
  <c r="V16" i="63"/>
  <c r="V16" i="50"/>
  <c r="V16" i="57"/>
  <c r="V16" i="76"/>
  <c r="V16" i="66"/>
  <c r="V16" i="65"/>
  <c r="V16" i="47"/>
  <c r="V16" i="48"/>
  <c r="V16" i="77"/>
  <c r="V16" i="49"/>
  <c r="V16" i="54"/>
  <c r="V16" i="70"/>
  <c r="V16" i="53"/>
  <c r="V16" i="55"/>
  <c r="V16" i="69"/>
  <c r="V16" i="72"/>
  <c r="V16" i="52"/>
  <c r="V16" i="64"/>
  <c r="V16" i="68"/>
  <c r="V16" i="67"/>
  <c r="V16" i="60"/>
  <c r="Z11" i="58"/>
  <c r="Z11" i="70"/>
  <c r="Z11" i="73"/>
  <c r="Z11" i="76"/>
  <c r="Z11" i="66"/>
  <c r="Z11" i="47"/>
  <c r="Z11" i="67"/>
  <c r="Z11" i="68"/>
  <c r="Z11" i="63"/>
  <c r="Z11" i="55"/>
  <c r="Z11" i="49"/>
  <c r="Z11" i="75"/>
  <c r="Z11" i="77"/>
  <c r="Z11" i="62"/>
  <c r="Z11" i="74"/>
  <c r="Z11" i="51"/>
  <c r="Z11" i="50"/>
  <c r="Z11" i="71"/>
  <c r="Z11" i="59"/>
  <c r="H4" i="78"/>
  <c r="Z11" i="53"/>
  <c r="Z11" i="56"/>
  <c r="Z11" i="61"/>
  <c r="Z11" i="46"/>
  <c r="Z11" i="48"/>
  <c r="Z11" i="72"/>
  <c r="Z11" i="52"/>
  <c r="Z11" i="57"/>
  <c r="Z11" i="65"/>
  <c r="Z11" i="69"/>
  <c r="Z11" i="60"/>
  <c r="Z11" i="54"/>
  <c r="Z11" i="64"/>
  <c r="Z55" i="66"/>
  <c r="Z62" i="66"/>
  <c r="Z55" i="59"/>
  <c r="Z62" i="59"/>
  <c r="Z55" i="55"/>
  <c r="Z62" i="55"/>
  <c r="Z55" i="65"/>
  <c r="Z62" i="65"/>
  <c r="Z55" i="71"/>
  <c r="Z62" i="71"/>
  <c r="Z55" i="64"/>
  <c r="Z62" i="64"/>
  <c r="Z55" i="51"/>
  <c r="Z62" i="51"/>
  <c r="Z55" i="76"/>
  <c r="Z62" i="76"/>
  <c r="Z55" i="69"/>
  <c r="Z62" i="69"/>
  <c r="Z55" i="57"/>
  <c r="Z62" i="57"/>
  <c r="Z55" i="46"/>
  <c r="Z62" i="46"/>
  <c r="Z55" i="48"/>
  <c r="Z62" i="48"/>
  <c r="Z55" i="67"/>
  <c r="Z62" i="67"/>
  <c r="Z55" i="74"/>
  <c r="Z62" i="74"/>
  <c r="Z55" i="72"/>
  <c r="Z62" i="72"/>
  <c r="Z55" i="62"/>
  <c r="Z62" i="62"/>
  <c r="Z55" i="68"/>
  <c r="Z62" i="68"/>
  <c r="Z55" i="75"/>
  <c r="Z62" i="75"/>
  <c r="Z55" i="58"/>
  <c r="Z62" i="58"/>
  <c r="Z55" i="49"/>
  <c r="Z62" i="49"/>
  <c r="Z55" i="73"/>
  <c r="Z62" i="73"/>
  <c r="Z55" i="52"/>
  <c r="Z62" i="52"/>
  <c r="Z55" i="77"/>
  <c r="Z55" i="53"/>
  <c r="Z62" i="53"/>
  <c r="Z55" i="47"/>
  <c r="Z62" i="47"/>
  <c r="Z55" i="60"/>
  <c r="Z62" i="60"/>
  <c r="H42" i="78"/>
  <c r="Z55" i="56"/>
  <c r="Z62" i="56"/>
  <c r="Z55" i="70"/>
  <c r="Z62" i="70"/>
  <c r="Z55" i="63"/>
  <c r="Z62" i="63"/>
  <c r="Z55" i="54"/>
  <c r="Z62" i="54"/>
  <c r="Z55" i="61"/>
  <c r="Z62" i="61"/>
  <c r="X51" i="64"/>
  <c r="X58" i="64"/>
  <c r="X51" i="46"/>
  <c r="X51" i="73"/>
  <c r="X58" i="73"/>
  <c r="X51" i="68"/>
  <c r="X58" i="68"/>
  <c r="X51" i="61"/>
  <c r="X58" i="61"/>
  <c r="X51" i="52"/>
  <c r="X58" i="52"/>
  <c r="E38" i="78"/>
  <c r="X51" i="48"/>
  <c r="X58" i="48"/>
  <c r="X51" i="53"/>
  <c r="X58" i="53"/>
  <c r="X51" i="51"/>
  <c r="X58" i="51"/>
  <c r="X51" i="66"/>
  <c r="X58" i="66"/>
  <c r="X51" i="74"/>
  <c r="X58" i="74"/>
  <c r="X51" i="47"/>
  <c r="X58" i="47"/>
  <c r="X51" i="56"/>
  <c r="X58" i="56"/>
  <c r="X51" i="59"/>
  <c r="X58" i="59"/>
  <c r="X51" i="49"/>
  <c r="X58" i="49"/>
  <c r="X51" i="57"/>
  <c r="X58" i="57"/>
  <c r="X51" i="69"/>
  <c r="X58" i="69"/>
  <c r="X51" i="71"/>
  <c r="X58" i="71"/>
  <c r="X51" i="72"/>
  <c r="X58" i="72"/>
  <c r="X51" i="67"/>
  <c r="X58" i="67"/>
  <c r="X51" i="60"/>
  <c r="X58" i="60"/>
  <c r="X51" i="63"/>
  <c r="X58" i="63"/>
  <c r="X51" i="55"/>
  <c r="X58" i="55"/>
  <c r="X51" i="75"/>
  <c r="X58" i="75"/>
  <c r="X51" i="62"/>
  <c r="X58" i="62"/>
  <c r="X51" i="58"/>
  <c r="X58" i="58"/>
  <c r="X51" i="77"/>
  <c r="X51" i="70"/>
  <c r="X58" i="70"/>
  <c r="X51" i="76"/>
  <c r="X58" i="76"/>
  <c r="X51" i="54"/>
  <c r="X58" i="54"/>
  <c r="X51" i="65"/>
  <c r="X58" i="65"/>
  <c r="V34" i="57"/>
  <c r="V34" i="69"/>
  <c r="V34" i="67"/>
  <c r="B24" i="78"/>
  <c r="V34" i="63"/>
  <c r="V34" i="56"/>
  <c r="V34" i="47"/>
  <c r="V34" i="61"/>
  <c r="V34" i="76"/>
  <c r="V34" i="50"/>
  <c r="V34" i="52"/>
  <c r="V34" i="68"/>
  <c r="V34" i="58"/>
  <c r="V34" i="55"/>
  <c r="V34" i="77"/>
  <c r="V34" i="70"/>
  <c r="V34" i="54"/>
  <c r="V34" i="64"/>
  <c r="V34" i="62"/>
  <c r="V34" i="74"/>
  <c r="V34" i="46"/>
  <c r="V34" i="66"/>
  <c r="V34" i="53"/>
  <c r="V34" i="51"/>
  <c r="V34" i="75"/>
  <c r="V34" i="73"/>
  <c r="V34" i="65"/>
  <c r="V34" i="60"/>
  <c r="V34" i="48"/>
  <c r="V34" i="71"/>
  <c r="V34" i="72"/>
  <c r="V34" i="59"/>
  <c r="V34" i="49"/>
  <c r="Z27" i="50"/>
  <c r="Z27" i="46"/>
  <c r="Z27" i="70"/>
  <c r="Z27" i="57"/>
  <c r="Z27" i="71"/>
  <c r="Z27" i="61"/>
  <c r="Z27" i="74"/>
  <c r="Z27" i="58"/>
  <c r="Z27" i="75"/>
  <c r="Z27" i="68"/>
  <c r="Z27" i="73"/>
  <c r="Z27" i="77"/>
  <c r="Z27" i="64"/>
  <c r="Z27" i="63"/>
  <c r="Z27" i="55"/>
  <c r="Z27" i="66"/>
  <c r="Z27" i="72"/>
  <c r="Z27" i="67"/>
  <c r="Z27" i="76"/>
  <c r="H18" i="78"/>
  <c r="Z27" i="51"/>
  <c r="Z27" i="47"/>
  <c r="Z27" i="56"/>
  <c r="Z27" i="54"/>
  <c r="Z27" i="52"/>
  <c r="Z27" i="62"/>
  <c r="Z27" i="49"/>
  <c r="Z27" i="65"/>
  <c r="Z27" i="48"/>
  <c r="Z27" i="59"/>
  <c r="Z27" i="53"/>
  <c r="Z27" i="60"/>
  <c r="Z27" i="69"/>
  <c r="X25" i="71"/>
  <c r="X25" i="69"/>
  <c r="X25" i="76"/>
  <c r="X25" i="60"/>
  <c r="X25" i="75"/>
  <c r="X25" i="51"/>
  <c r="X25" i="68"/>
  <c r="X25" i="55"/>
  <c r="X25" i="73"/>
  <c r="X25" i="47"/>
  <c r="X25" i="50"/>
  <c r="X25" i="56"/>
  <c r="X25" i="62"/>
  <c r="X25" i="77"/>
  <c r="X25" i="63"/>
  <c r="X25" i="74"/>
  <c r="X25" i="66"/>
  <c r="X25" i="49"/>
  <c r="X25" i="57"/>
  <c r="X25" i="53"/>
  <c r="X25" i="59"/>
  <c r="X25" i="70"/>
  <c r="X25" i="48"/>
  <c r="X25" i="67"/>
  <c r="E16" i="78"/>
  <c r="X25" i="54"/>
  <c r="X25" i="64"/>
  <c r="X25" i="52"/>
  <c r="X25" i="58"/>
  <c r="X25" i="46"/>
  <c r="X25" i="65"/>
  <c r="X25" i="61"/>
  <c r="X25" i="72"/>
  <c r="X23" i="60"/>
  <c r="X23" i="66"/>
  <c r="X23" i="74"/>
  <c r="X23" i="50"/>
  <c r="X23" i="57"/>
  <c r="X23" i="47"/>
  <c r="X23" i="67"/>
  <c r="X23" i="70"/>
  <c r="X23" i="73"/>
  <c r="X23" i="62"/>
  <c r="X23" i="71"/>
  <c r="X23" i="51"/>
  <c r="E14" i="78"/>
  <c r="X23" i="48"/>
  <c r="X23" i="46"/>
  <c r="X23" i="53"/>
  <c r="X23" i="58"/>
  <c r="X23" i="49"/>
  <c r="X23" i="65"/>
  <c r="X23" i="77"/>
  <c r="X23" i="72"/>
  <c r="X23" i="63"/>
  <c r="X23" i="54"/>
  <c r="X23" i="61"/>
  <c r="X23" i="52"/>
  <c r="X23" i="64"/>
  <c r="X23" i="69"/>
  <c r="X23" i="75"/>
  <c r="X23" i="76"/>
  <c r="X23" i="68"/>
  <c r="X23" i="56"/>
  <c r="X23" i="55"/>
  <c r="X23" i="59"/>
  <c r="V55" i="49"/>
  <c r="V62" i="49"/>
  <c r="V55" i="53"/>
  <c r="V62" i="53"/>
  <c r="V55" i="58"/>
  <c r="V62" i="58"/>
  <c r="V55" i="46"/>
  <c r="V55" i="70"/>
  <c r="V62" i="70"/>
  <c r="V55" i="72"/>
  <c r="V62" i="72"/>
  <c r="V55" i="63"/>
  <c r="V62" i="63"/>
  <c r="V55" i="64"/>
  <c r="V62" i="64"/>
  <c r="V55" i="65"/>
  <c r="V62" i="65"/>
  <c r="V55" i="71"/>
  <c r="V62" i="71"/>
  <c r="V55" i="68"/>
  <c r="V62" i="68"/>
  <c r="V55" i="59"/>
  <c r="V62" i="59"/>
  <c r="V55" i="73"/>
  <c r="V62" i="73"/>
  <c r="B42" i="78"/>
  <c r="V55" i="77"/>
  <c r="V55" i="61"/>
  <c r="V62" i="61"/>
  <c r="V55" i="54"/>
  <c r="V62" i="54"/>
  <c r="V55" i="76"/>
  <c r="V62" i="76"/>
  <c r="V55" i="51"/>
  <c r="V62" i="51"/>
  <c r="V55" i="75"/>
  <c r="V62" i="75"/>
  <c r="V55" i="62"/>
  <c r="V62" i="62"/>
  <c r="V55" i="55"/>
  <c r="V62" i="55"/>
  <c r="V55" i="47"/>
  <c r="V62" i="47"/>
  <c r="V55" i="67"/>
  <c r="V62" i="67"/>
  <c r="V55" i="57"/>
  <c r="V62" i="57"/>
  <c r="V55" i="52"/>
  <c r="V62" i="52"/>
  <c r="V55" i="66"/>
  <c r="V62" i="66"/>
  <c r="V55" i="56"/>
  <c r="V62" i="56"/>
  <c r="V55" i="69"/>
  <c r="V62" i="69"/>
  <c r="V55" i="74"/>
  <c r="V62" i="74"/>
  <c r="V55" i="48"/>
  <c r="V62" i="48"/>
  <c r="V55" i="60"/>
  <c r="V62" i="60"/>
  <c r="Z48" i="66"/>
  <c r="Z48" i="57"/>
  <c r="Z48" i="75"/>
  <c r="Z48" i="59"/>
  <c r="Z48" i="60"/>
  <c r="Z48" i="46"/>
  <c r="Z48" i="77"/>
  <c r="Z48" i="58"/>
  <c r="Z48" i="73"/>
  <c r="Z48" i="69"/>
  <c r="Z48" i="76"/>
  <c r="Z48" i="61"/>
  <c r="Z48" i="70"/>
  <c r="Z48" i="53"/>
  <c r="Z48" i="56"/>
  <c r="Z48" i="51"/>
  <c r="Z48" i="48"/>
  <c r="H36" i="78"/>
  <c r="Z48" i="50"/>
  <c r="Z48" i="52"/>
  <c r="Z48" i="68"/>
  <c r="Z48" i="71"/>
  <c r="Z48" i="55"/>
  <c r="Z48" i="54"/>
  <c r="Z48" i="49"/>
  <c r="Z48" i="64"/>
  <c r="Z48" i="47"/>
  <c r="Z48" i="63"/>
  <c r="Z48" i="62"/>
  <c r="Z48" i="65"/>
  <c r="Z48" i="74"/>
  <c r="Z48" i="72"/>
  <c r="Z48" i="67"/>
  <c r="X46" i="58"/>
  <c r="X46" i="76"/>
  <c r="X46" i="72"/>
  <c r="X46" i="61"/>
  <c r="X46" i="50"/>
  <c r="X46" i="46"/>
  <c r="X46" i="67"/>
  <c r="X46" i="68"/>
  <c r="X46" i="53"/>
  <c r="X46" i="66"/>
  <c r="X46" i="64"/>
  <c r="X46" i="62"/>
  <c r="X46" i="56"/>
  <c r="X46" i="75"/>
  <c r="X46" i="48"/>
  <c r="X46" i="71"/>
  <c r="X46" i="54"/>
  <c r="X46" i="57"/>
  <c r="X46" i="70"/>
  <c r="X46" i="59"/>
  <c r="X46" i="74"/>
  <c r="X46" i="69"/>
  <c r="X46" i="51"/>
  <c r="X46" i="52"/>
  <c r="X46" i="77"/>
  <c r="X46" i="65"/>
  <c r="X46" i="63"/>
  <c r="X46" i="55"/>
  <c r="X46" i="47"/>
  <c r="X46" i="73"/>
  <c r="E34" i="78"/>
  <c r="X46" i="49"/>
  <c r="X46" i="60"/>
  <c r="X44" i="54"/>
  <c r="X44" i="62"/>
  <c r="X44" i="47"/>
  <c r="X44" i="76"/>
  <c r="X44" i="69"/>
  <c r="X44" i="70"/>
  <c r="X44" i="46"/>
  <c r="X44" i="58"/>
  <c r="X44" i="59"/>
  <c r="X44" i="75"/>
  <c r="X44" i="64"/>
  <c r="X44" i="63"/>
  <c r="X44" i="56"/>
  <c r="X44" i="57"/>
  <c r="X44" i="49"/>
  <c r="X44" i="67"/>
  <c r="X44" i="77"/>
  <c r="X44" i="48"/>
  <c r="X44" i="60"/>
  <c r="X44" i="55"/>
  <c r="X44" i="61"/>
  <c r="X44" i="71"/>
  <c r="X44" i="52"/>
  <c r="X44" i="74"/>
  <c r="X44" i="66"/>
  <c r="X44" i="50"/>
  <c r="X44" i="68"/>
  <c r="X44" i="51"/>
  <c r="X44" i="53"/>
  <c r="X44" i="72"/>
  <c r="X44" i="73"/>
  <c r="X44" i="65"/>
  <c r="E32" i="78"/>
  <c r="V41" i="46"/>
  <c r="V41" i="53"/>
  <c r="V41" i="60"/>
  <c r="V41" i="75"/>
  <c r="V41" i="56"/>
  <c r="V41" i="52"/>
  <c r="V41" i="77"/>
  <c r="V41" i="65"/>
  <c r="V41" i="69"/>
  <c r="V41" i="74"/>
  <c r="V41" i="48"/>
  <c r="V41" i="58"/>
  <c r="V41" i="62"/>
  <c r="V41" i="63"/>
  <c r="V41" i="73"/>
  <c r="V41" i="64"/>
  <c r="V41" i="59"/>
  <c r="V41" i="76"/>
  <c r="B30" i="78"/>
  <c r="V41" i="61"/>
  <c r="V41" i="68"/>
  <c r="V41" i="72"/>
  <c r="V41" i="57"/>
  <c r="V41" i="49"/>
  <c r="V41" i="55"/>
  <c r="V41" i="51"/>
  <c r="V41" i="67"/>
  <c r="V41" i="54"/>
  <c r="V41" i="50"/>
  <c r="V41" i="47"/>
  <c r="V41" i="70"/>
  <c r="V41" i="66"/>
  <c r="V41" i="71"/>
  <c r="Z34" i="66"/>
  <c r="Z34" i="77"/>
  <c r="Z34" i="48"/>
  <c r="Z34" i="76"/>
  <c r="Z34" i="46"/>
  <c r="Z34" i="53"/>
  <c r="Z34" i="75"/>
  <c r="Z34" i="71"/>
  <c r="Z34" i="73"/>
  <c r="Z34" i="62"/>
  <c r="Z34" i="51"/>
  <c r="Z34" i="50"/>
  <c r="Z34" i="58"/>
  <c r="Z34" i="74"/>
  <c r="Z34" i="68"/>
  <c r="Z34" i="57"/>
  <c r="Z34" i="64"/>
  <c r="Z34" i="52"/>
  <c r="Z34" i="56"/>
  <c r="Z34" i="63"/>
  <c r="Z34" i="65"/>
  <c r="Z34" i="54"/>
  <c r="Z34" i="69"/>
  <c r="Z34" i="72"/>
  <c r="Z34" i="55"/>
  <c r="Z34" i="49"/>
  <c r="Z34" i="60"/>
  <c r="Z34" i="61"/>
  <c r="H24" i="78"/>
  <c r="Z34" i="47"/>
  <c r="Z34" i="67"/>
  <c r="Z34" i="59"/>
  <c r="Z34" i="70"/>
  <c r="X32" i="70"/>
  <c r="E22" i="78"/>
  <c r="X32" i="50"/>
  <c r="X32" i="52"/>
  <c r="X32" i="49"/>
  <c r="X32" i="53"/>
  <c r="X32" i="47"/>
  <c r="X32" i="59"/>
  <c r="X32" i="57"/>
  <c r="X32" i="51"/>
  <c r="X32" i="54"/>
  <c r="X32" i="68"/>
  <c r="X32" i="64"/>
  <c r="X32" i="77"/>
  <c r="X32" i="73"/>
  <c r="X32" i="72"/>
  <c r="X32" i="74"/>
  <c r="X32" i="76"/>
  <c r="X32" i="58"/>
  <c r="X32" i="56"/>
  <c r="X32" i="55"/>
  <c r="X32" i="69"/>
  <c r="X32" i="60"/>
  <c r="X32" i="61"/>
  <c r="X32" i="75"/>
  <c r="X32" i="66"/>
  <c r="X32" i="63"/>
  <c r="X32" i="67"/>
  <c r="X32" i="71"/>
  <c r="X32" i="62"/>
  <c r="X32" i="48"/>
  <c r="X32" i="65"/>
  <c r="X32" i="46"/>
  <c r="X30" i="51"/>
  <c r="X30" i="70"/>
  <c r="X30" i="55"/>
  <c r="X30" i="76"/>
  <c r="X30" i="53"/>
  <c r="X30" i="68"/>
  <c r="X30" i="59"/>
  <c r="X30" i="48"/>
  <c r="X30" i="46"/>
  <c r="X30" i="60"/>
  <c r="X30" i="47"/>
  <c r="X30" i="56"/>
  <c r="X30" i="72"/>
  <c r="X30" i="75"/>
  <c r="X30" i="61"/>
  <c r="X30" i="64"/>
  <c r="X30" i="66"/>
  <c r="X30" i="62"/>
  <c r="X30" i="54"/>
  <c r="X30" i="74"/>
  <c r="X30" i="52"/>
  <c r="X30" i="71"/>
  <c r="X30" i="63"/>
  <c r="X30" i="77"/>
  <c r="X30" i="69"/>
  <c r="X30" i="58"/>
  <c r="X30" i="50"/>
  <c r="X30" i="57"/>
  <c r="X30" i="73"/>
  <c r="X30" i="65"/>
  <c r="X30" i="67"/>
  <c r="E20" i="78"/>
  <c r="X30" i="49"/>
  <c r="V27" i="51"/>
  <c r="V27" i="65"/>
  <c r="V27" i="54"/>
  <c r="V27" i="71"/>
  <c r="V27" i="48"/>
  <c r="V27" i="69"/>
  <c r="V27" i="67"/>
  <c r="V27" i="68"/>
  <c r="V27" i="75"/>
  <c r="V27" i="61"/>
  <c r="V27" i="56"/>
  <c r="V27" i="63"/>
  <c r="V27" i="52"/>
  <c r="V27" i="60"/>
  <c r="V27" i="55"/>
  <c r="V27" i="64"/>
  <c r="V27" i="73"/>
  <c r="V27" i="76"/>
  <c r="V27" i="70"/>
  <c r="V27" i="49"/>
  <c r="V27" i="50"/>
  <c r="V27" i="46"/>
  <c r="B18" i="78"/>
  <c r="V27" i="72"/>
  <c r="V27" i="66"/>
  <c r="V27" i="47"/>
  <c r="V27" i="59"/>
  <c r="V27" i="74"/>
  <c r="V27" i="77"/>
  <c r="V27" i="53"/>
  <c r="V27" i="58"/>
  <c r="V27" i="57"/>
  <c r="V27" i="62"/>
  <c r="Z20" i="50"/>
  <c r="Z20" i="67"/>
  <c r="Z20" i="54"/>
  <c r="Z20" i="76"/>
  <c r="Z20" i="66"/>
  <c r="Z20" i="48"/>
  <c r="Z20" i="58"/>
  <c r="Z20" i="73"/>
  <c r="Z20" i="47"/>
  <c r="Z20" i="75"/>
  <c r="Z20" i="62"/>
  <c r="Z20" i="71"/>
  <c r="Z20" i="64"/>
  <c r="Z20" i="61"/>
  <c r="Z20" i="46"/>
  <c r="Z20" i="65"/>
  <c r="Z20" i="52"/>
  <c r="Z20" i="53"/>
  <c r="Z20" i="74"/>
  <c r="Z20" i="68"/>
  <c r="Z20" i="72"/>
  <c r="Z20" i="77"/>
  <c r="Z20" i="55"/>
  <c r="Z20" i="69"/>
  <c r="H12" i="78"/>
  <c r="Z20" i="57"/>
  <c r="Z20" i="63"/>
  <c r="Z20" i="51"/>
  <c r="Z20" i="70"/>
  <c r="Z20" i="60"/>
  <c r="Z20" i="49"/>
  <c r="Z20" i="56"/>
  <c r="Z20" i="59"/>
  <c r="X18" i="75"/>
  <c r="X18" i="57"/>
  <c r="X18" i="68"/>
  <c r="X18" i="47"/>
  <c r="X18" i="77"/>
  <c r="E10" i="78"/>
  <c r="X18" i="56"/>
  <c r="X18" i="46"/>
  <c r="X18" i="71"/>
  <c r="X18" i="64"/>
  <c r="X18" i="62"/>
  <c r="X18" i="63"/>
  <c r="X18" i="54"/>
  <c r="X18" i="70"/>
  <c r="X18" i="61"/>
  <c r="X18" i="72"/>
  <c r="X18" i="50"/>
  <c r="X18" i="76"/>
  <c r="X18" i="49"/>
  <c r="X18" i="60"/>
  <c r="X18" i="73"/>
  <c r="X18" i="52"/>
  <c r="X18" i="66"/>
  <c r="X18" i="67"/>
  <c r="X18" i="58"/>
  <c r="X18" i="65"/>
  <c r="X18" i="53"/>
  <c r="X18" i="59"/>
  <c r="X18" i="69"/>
  <c r="X18" i="48"/>
  <c r="X18" i="74"/>
  <c r="X18" i="55"/>
  <c r="X18" i="51"/>
  <c r="X16" i="52"/>
  <c r="X16" i="47"/>
  <c r="X16" i="71"/>
  <c r="X16" i="76"/>
  <c r="X16" i="63"/>
  <c r="X16" i="68"/>
  <c r="X16" i="70"/>
  <c r="X16" i="53"/>
  <c r="X16" i="72"/>
  <c r="X16" i="67"/>
  <c r="X16" i="58"/>
  <c r="X16" i="51"/>
  <c r="X16" i="55"/>
  <c r="X16" i="65"/>
  <c r="X16" i="64"/>
  <c r="X16" i="56"/>
  <c r="X16" i="50"/>
  <c r="X16" i="61"/>
  <c r="X16" i="48"/>
  <c r="E8" i="78"/>
  <c r="X16" i="54"/>
  <c r="X16" i="46"/>
  <c r="X16" i="75"/>
  <c r="X16" i="62"/>
  <c r="X16" i="57"/>
  <c r="X16" i="60"/>
  <c r="X16" i="69"/>
  <c r="X16" i="77"/>
  <c r="X16" i="66"/>
  <c r="X16" i="49"/>
  <c r="X16" i="74"/>
  <c r="X16" i="73"/>
  <c r="X16" i="59"/>
  <c r="V13" i="65"/>
  <c r="V13" i="66"/>
  <c r="V13" i="53"/>
  <c r="V13" i="61"/>
  <c r="V13" i="68"/>
  <c r="B6" i="78"/>
  <c r="V13" i="74"/>
  <c r="V13" i="62"/>
  <c r="V13" i="73"/>
  <c r="V13" i="75"/>
  <c r="V13" i="52"/>
  <c r="V13" i="46"/>
  <c r="V13" i="63"/>
  <c r="V13" i="55"/>
  <c r="V13" i="59"/>
  <c r="V13" i="58"/>
  <c r="V13" i="67"/>
  <c r="V13" i="76"/>
  <c r="V13" i="47"/>
  <c r="V13" i="69"/>
  <c r="V13" i="71"/>
  <c r="V13" i="64"/>
  <c r="V13" i="50"/>
  <c r="V13" i="54"/>
  <c r="V13" i="51"/>
  <c r="V13" i="56"/>
  <c r="V13" i="60"/>
  <c r="V13" i="49"/>
  <c r="V13" i="77"/>
  <c r="V13" i="70"/>
  <c r="V13" i="48"/>
  <c r="V13" i="72"/>
  <c r="V13" i="57"/>
  <c r="X11" i="51"/>
  <c r="X11" i="64"/>
  <c r="X11" i="65"/>
  <c r="X11" i="60"/>
  <c r="X11" i="54"/>
  <c r="X11" i="47"/>
  <c r="X11" i="71"/>
  <c r="X11" i="59"/>
  <c r="X11" i="55"/>
  <c r="X11" i="50"/>
  <c r="X11" i="73"/>
  <c r="X11" i="63"/>
  <c r="X11" i="77"/>
  <c r="X11" i="57"/>
  <c r="X11" i="58"/>
  <c r="X11" i="46"/>
  <c r="X11" i="66"/>
  <c r="X11" i="76"/>
  <c r="X11" i="75"/>
  <c r="X11" i="52"/>
  <c r="X11" i="67"/>
  <c r="X11" i="48"/>
  <c r="X11" i="69"/>
  <c r="X11" i="56"/>
  <c r="X11" i="62"/>
  <c r="X11" i="49"/>
  <c r="X11" i="53"/>
  <c r="X11" i="68"/>
  <c r="X11" i="72"/>
  <c r="X11" i="61"/>
  <c r="E4" i="78"/>
  <c r="X11" i="74"/>
  <c r="X11" i="70"/>
  <c r="X55" i="51"/>
  <c r="X62" i="51"/>
  <c r="X55" i="77"/>
  <c r="X55" i="63"/>
  <c r="X62" i="63"/>
  <c r="X55" i="66"/>
  <c r="X62" i="66"/>
  <c r="X55" i="64"/>
  <c r="X62" i="64"/>
  <c r="X55" i="70"/>
  <c r="X62" i="70"/>
  <c r="X55" i="73"/>
  <c r="X62" i="73"/>
  <c r="X55" i="71"/>
  <c r="X62" i="71"/>
  <c r="X55" i="57"/>
  <c r="X62" i="57"/>
  <c r="X55" i="75"/>
  <c r="X62" i="75"/>
  <c r="X55" i="58"/>
  <c r="X62" i="58"/>
  <c r="X55" i="67"/>
  <c r="X62" i="67"/>
  <c r="X55" i="47"/>
  <c r="X62" i="47"/>
  <c r="X55" i="55"/>
  <c r="X62" i="55"/>
  <c r="X55" i="60"/>
  <c r="X62" i="60"/>
  <c r="X55" i="56"/>
  <c r="X62" i="56"/>
  <c r="X55" i="69"/>
  <c r="X62" i="69"/>
  <c r="X55" i="48"/>
  <c r="X62" i="48"/>
  <c r="X55" i="52"/>
  <c r="X62" i="52"/>
  <c r="X55" i="46"/>
  <c r="X55" i="65"/>
  <c r="X62" i="65"/>
  <c r="X55" i="74"/>
  <c r="X62" i="74"/>
  <c r="X55" i="76"/>
  <c r="X62" i="76"/>
  <c r="E42" i="78"/>
  <c r="X55" i="62"/>
  <c r="X62" i="62"/>
  <c r="X55" i="54"/>
  <c r="X62" i="54"/>
  <c r="X55" i="61"/>
  <c r="X62" i="61"/>
  <c r="X55" i="72"/>
  <c r="X62" i="72"/>
  <c r="X55" i="68"/>
  <c r="X62" i="68"/>
  <c r="X55" i="53"/>
  <c r="X62" i="53"/>
  <c r="X55" i="59"/>
  <c r="X62" i="59"/>
  <c r="X55" i="49"/>
  <c r="X62" i="49"/>
  <c r="V53" i="55"/>
  <c r="V60" i="55"/>
  <c r="V53" i="51"/>
  <c r="V60" i="51"/>
  <c r="V53" i="68"/>
  <c r="V60" i="68"/>
  <c r="V53" i="74"/>
  <c r="V60" i="74"/>
  <c r="V53" i="70"/>
  <c r="V60" i="70"/>
  <c r="V53" i="67"/>
  <c r="V60" i="67"/>
  <c r="V53" i="66"/>
  <c r="V60" i="66"/>
  <c r="V53" i="75"/>
  <c r="V60" i="75"/>
  <c r="V53" i="69"/>
  <c r="V60" i="69"/>
  <c r="V53" i="65"/>
  <c r="V60" i="65"/>
  <c r="V53" i="59"/>
  <c r="V60" i="59"/>
  <c r="V53" i="53"/>
  <c r="V60" i="53"/>
  <c r="V53" i="58"/>
  <c r="V60" i="58"/>
  <c r="V53" i="57"/>
  <c r="V60" i="57"/>
  <c r="V53" i="62"/>
  <c r="V60" i="62"/>
  <c r="V53" i="60"/>
  <c r="V60" i="60"/>
  <c r="V53" i="46"/>
  <c r="V53" i="76"/>
  <c r="V60" i="76"/>
  <c r="V53" i="64"/>
  <c r="V60" i="64"/>
  <c r="V53" i="48"/>
  <c r="V60" i="48"/>
  <c r="V53" i="49"/>
  <c r="V60" i="49"/>
  <c r="V53" i="73"/>
  <c r="V60" i="73"/>
  <c r="V53" i="77"/>
  <c r="V53" i="52"/>
  <c r="V60" i="52"/>
  <c r="V53" i="61"/>
  <c r="V60" i="61"/>
  <c r="V53" i="72"/>
  <c r="V60" i="72"/>
  <c r="V53" i="63"/>
  <c r="V60" i="63"/>
  <c r="V53" i="47"/>
  <c r="V60" i="47"/>
  <c r="V53" i="54"/>
  <c r="V60" i="54"/>
  <c r="V53" i="56"/>
  <c r="V60" i="56"/>
  <c r="B40" i="78"/>
  <c r="V53" i="71"/>
  <c r="V60" i="71"/>
  <c r="V51" i="70"/>
  <c r="V58" i="70"/>
  <c r="V51" i="66"/>
  <c r="V58" i="66"/>
  <c r="V51" i="57"/>
  <c r="V58" i="57"/>
  <c r="V51" i="77"/>
  <c r="V66" i="77"/>
  <c r="V51" i="69"/>
  <c r="V58" i="69"/>
  <c r="V51" i="73"/>
  <c r="V58" i="73"/>
  <c r="V51" i="58"/>
  <c r="V58" i="58"/>
  <c r="V51" i="59"/>
  <c r="V58" i="59"/>
  <c r="V51" i="61"/>
  <c r="V58" i="61"/>
  <c r="V51" i="51"/>
  <c r="V58" i="51"/>
  <c r="V51" i="62"/>
  <c r="V58" i="62"/>
  <c r="V51" i="48"/>
  <c r="V58" i="48"/>
  <c r="V51" i="53"/>
  <c r="V58" i="53"/>
  <c r="V51" i="49"/>
  <c r="V58" i="49"/>
  <c r="V51" i="75"/>
  <c r="V58" i="75"/>
  <c r="V51" i="67"/>
  <c r="V58" i="67"/>
  <c r="V51" i="55"/>
  <c r="V58" i="55"/>
  <c r="V51" i="56"/>
  <c r="V58" i="56"/>
  <c r="V51" i="46"/>
  <c r="V51" i="60"/>
  <c r="V58" i="60"/>
  <c r="V51" i="68"/>
  <c r="V58" i="68"/>
  <c r="V51" i="76"/>
  <c r="V58" i="76"/>
  <c r="V51" i="71"/>
  <c r="V58" i="71"/>
  <c r="V51" i="64"/>
  <c r="V58" i="64"/>
  <c r="V51" i="52"/>
  <c r="V58" i="52"/>
  <c r="V51" i="72"/>
  <c r="V58" i="72"/>
  <c r="V51" i="54"/>
  <c r="V58" i="54"/>
  <c r="V51" i="65"/>
  <c r="V58" i="65"/>
  <c r="V51" i="47"/>
  <c r="V58" i="47"/>
  <c r="V51" i="63"/>
  <c r="V58" i="63"/>
  <c r="V51" i="74"/>
  <c r="V58" i="74"/>
  <c r="B38" i="78"/>
  <c r="Z46" i="73"/>
  <c r="Z46" i="65"/>
  <c r="Z46" i="55"/>
  <c r="Z46" i="71"/>
  <c r="Z46" i="47"/>
  <c r="H34" i="78"/>
  <c r="Z46" i="70"/>
  <c r="Z46" i="76"/>
  <c r="Z46" i="66"/>
  <c r="Z46" i="74"/>
  <c r="Z46" i="61"/>
  <c r="Z46" i="69"/>
  <c r="Z46" i="60"/>
  <c r="Z46" i="64"/>
  <c r="Z46" i="77"/>
  <c r="Z46" i="63"/>
  <c r="Z46" i="68"/>
  <c r="Z46" i="49"/>
  <c r="Z46" i="53"/>
  <c r="Z46" i="75"/>
  <c r="Z46" i="48"/>
  <c r="Z46" i="46"/>
  <c r="Z46" i="54"/>
  <c r="Z46" i="56"/>
  <c r="Z46" i="57"/>
  <c r="Z46" i="50"/>
  <c r="Z46" i="72"/>
  <c r="Z46" i="58"/>
  <c r="Z46" i="51"/>
  <c r="Z46" i="62"/>
  <c r="Z46" i="67"/>
  <c r="Z46" i="52"/>
  <c r="Z46" i="59"/>
  <c r="Z44" i="57"/>
  <c r="Z44" i="60"/>
  <c r="Z44" i="67"/>
  <c r="Z44" i="51"/>
  <c r="Z44" i="74"/>
  <c r="Z44" i="62"/>
  <c r="Z44" i="58"/>
  <c r="Z44" i="48"/>
  <c r="Z44" i="56"/>
  <c r="Z44" i="69"/>
  <c r="Z44" i="54"/>
  <c r="H32" i="78"/>
  <c r="Z44" i="72"/>
  <c r="Z44" i="47"/>
  <c r="Z44" i="50"/>
  <c r="Z44" i="70"/>
  <c r="Z44" i="66"/>
  <c r="Z44" i="77"/>
  <c r="Z44" i="71"/>
  <c r="Z44" i="49"/>
  <c r="Z44" i="53"/>
  <c r="Z44" i="46"/>
  <c r="Z44" i="76"/>
  <c r="Z44" i="59"/>
  <c r="Z44" i="55"/>
  <c r="Z44" i="63"/>
  <c r="Z44" i="61"/>
  <c r="Z44" i="64"/>
  <c r="Z44" i="52"/>
  <c r="Z44" i="73"/>
  <c r="Z44" i="68"/>
  <c r="Z44" i="75"/>
  <c r="Z44" i="65"/>
  <c r="X41" i="66"/>
  <c r="X41" i="51"/>
  <c r="X41" i="75"/>
  <c r="X41" i="64"/>
  <c r="X41" i="67"/>
  <c r="X41" i="47"/>
  <c r="X41" i="48"/>
  <c r="X41" i="74"/>
  <c r="X41" i="61"/>
  <c r="X41" i="68"/>
  <c r="X41" i="55"/>
  <c r="X41" i="49"/>
  <c r="X41" i="60"/>
  <c r="X41" i="63"/>
  <c r="X41" i="59"/>
  <c r="X41" i="53"/>
  <c r="X41" i="50"/>
  <c r="X41" i="70"/>
  <c r="X41" i="52"/>
  <c r="X41" i="71"/>
  <c r="X41" i="56"/>
  <c r="X41" i="58"/>
  <c r="X41" i="73"/>
  <c r="X41" i="57"/>
  <c r="X41" i="54"/>
  <c r="X41" i="46"/>
  <c r="X41" i="69"/>
  <c r="X41" i="62"/>
  <c r="E30" i="78"/>
  <c r="X41" i="77"/>
  <c r="X41" i="76"/>
  <c r="X41" i="65"/>
  <c r="X41" i="72"/>
  <c r="V39" i="70"/>
  <c r="V39" i="48"/>
  <c r="V39" i="55"/>
  <c r="V39" i="69"/>
  <c r="V39" i="52"/>
  <c r="V39" i="76"/>
  <c r="V39" i="56"/>
  <c r="V39" i="73"/>
  <c r="V39" i="71"/>
  <c r="V39" i="60"/>
  <c r="B28" i="78"/>
  <c r="V39" i="67"/>
  <c r="V39" i="62"/>
  <c r="V39" i="77"/>
  <c r="V39" i="57"/>
  <c r="V39" i="47"/>
  <c r="V39" i="66"/>
  <c r="V39" i="61"/>
  <c r="V39" i="51"/>
  <c r="V39" i="50"/>
  <c r="V39" i="53"/>
  <c r="V39" i="74"/>
  <c r="V39" i="64"/>
  <c r="V39" i="58"/>
  <c r="V39" i="54"/>
  <c r="V39" i="46"/>
  <c r="V39" i="49"/>
  <c r="V39" i="68"/>
  <c r="V39" i="65"/>
  <c r="V39" i="63"/>
  <c r="V39" i="72"/>
  <c r="V39" i="59"/>
  <c r="V39" i="75"/>
  <c r="V37" i="75"/>
  <c r="V37" i="47"/>
  <c r="V37" i="73"/>
  <c r="V37" i="55"/>
  <c r="V37" i="67"/>
  <c r="V37" i="59"/>
  <c r="V37" i="56"/>
  <c r="V37" i="53"/>
  <c r="V37" i="49"/>
  <c r="V37" i="60"/>
  <c r="B26" i="78"/>
  <c r="V37" i="61"/>
  <c r="V37" i="71"/>
  <c r="V37" i="77"/>
  <c r="V37" i="52"/>
  <c r="V37" i="69"/>
  <c r="V37" i="72"/>
  <c r="V37" i="76"/>
  <c r="V37" i="66"/>
  <c r="V37" i="54"/>
  <c r="V37" i="68"/>
  <c r="V37" i="51"/>
  <c r="V37" i="46"/>
  <c r="V37" i="74"/>
  <c r="V37" i="70"/>
  <c r="V37" i="63"/>
  <c r="V37" i="65"/>
  <c r="V37" i="50"/>
  <c r="V37" i="48"/>
  <c r="V37" i="57"/>
  <c r="V37" i="58"/>
  <c r="V37" i="64"/>
  <c r="V37" i="62"/>
  <c r="Z32" i="67"/>
  <c r="Z32" i="61"/>
  <c r="Z32" i="49"/>
  <c r="Z32" i="68"/>
  <c r="Z32" i="69"/>
  <c r="Z32" i="47"/>
  <c r="Z32" i="50"/>
  <c r="Z32" i="72"/>
  <c r="Z32" i="48"/>
  <c r="Z32" i="64"/>
  <c r="Z32" i="53"/>
  <c r="Z32" i="55"/>
  <c r="Z32" i="52"/>
  <c r="Z32" i="60"/>
  <c r="Z32" i="76"/>
  <c r="Z32" i="57"/>
  <c r="Z32" i="54"/>
  <c r="Z32" i="73"/>
  <c r="Z32" i="62"/>
  <c r="Z32" i="71"/>
  <c r="Z32" i="70"/>
  <c r="Z32" i="65"/>
  <c r="Z32" i="46"/>
  <c r="Z32" i="66"/>
  <c r="Z32" i="59"/>
  <c r="H22" i="78"/>
  <c r="Z32" i="51"/>
  <c r="Z32" i="56"/>
  <c r="Z32" i="75"/>
  <c r="Z32" i="63"/>
  <c r="Z32" i="58"/>
  <c r="Z32" i="77"/>
  <c r="Z32" i="74"/>
  <c r="Z30" i="62"/>
  <c r="Z30" i="75"/>
  <c r="Z30" i="74"/>
  <c r="Z30" i="69"/>
  <c r="Z30" i="56"/>
  <c r="Z30" i="46"/>
  <c r="Z30" i="47"/>
  <c r="Z30" i="54"/>
  <c r="Z30" i="48"/>
  <c r="Z30" i="61"/>
  <c r="Z30" i="77"/>
  <c r="Z30" i="66"/>
  <c r="Z30" i="72"/>
  <c r="Z30" i="64"/>
  <c r="Z30" i="68"/>
  <c r="Z30" i="50"/>
  <c r="Z30" i="53"/>
  <c r="Z30" i="52"/>
  <c r="Z30" i="70"/>
  <c r="Z30" i="55"/>
  <c r="Z30" i="76"/>
  <c r="Z30" i="49"/>
  <c r="Z30" i="57"/>
  <c r="Z30" i="51"/>
  <c r="Z30" i="67"/>
  <c r="H20" i="78"/>
  <c r="Z30" i="58"/>
  <c r="Z30" i="73"/>
  <c r="Z30" i="59"/>
  <c r="Z30" i="71"/>
  <c r="Z30" i="65"/>
  <c r="Z30" i="63"/>
  <c r="Z30" i="60"/>
  <c r="X27" i="69"/>
  <c r="X27" i="59"/>
  <c r="X27" i="50"/>
  <c r="X27" i="57"/>
  <c r="X27" i="76"/>
  <c r="X27" i="74"/>
  <c r="X27" i="56"/>
  <c r="X27" i="47"/>
  <c r="X27" i="51"/>
  <c r="X27" i="46"/>
  <c r="X27" i="53"/>
  <c r="X27" i="58"/>
  <c r="X27" i="70"/>
  <c r="X27" i="77"/>
  <c r="X27" i="55"/>
  <c r="X27" i="66"/>
  <c r="X27" i="65"/>
  <c r="X27" i="67"/>
  <c r="X27" i="75"/>
  <c r="X27" i="52"/>
  <c r="E18" i="78"/>
  <c r="X27" i="68"/>
  <c r="X27" i="62"/>
  <c r="X27" i="48"/>
  <c r="X27" i="61"/>
  <c r="X27" i="71"/>
  <c r="X27" i="72"/>
  <c r="X27" i="60"/>
  <c r="X27" i="64"/>
  <c r="X27" i="63"/>
  <c r="X27" i="73"/>
  <c r="X27" i="54"/>
  <c r="X27" i="49"/>
  <c r="V25" i="51"/>
  <c r="V25" i="53"/>
  <c r="B16" i="78"/>
  <c r="V25" i="74"/>
  <c r="V25" i="59"/>
  <c r="V25" i="69"/>
  <c r="V25" i="60"/>
  <c r="V25" i="65"/>
  <c r="V25" i="48"/>
  <c r="V25" i="57"/>
  <c r="V25" i="66"/>
  <c r="V25" i="61"/>
  <c r="V25" i="72"/>
  <c r="V25" i="71"/>
  <c r="V25" i="77"/>
  <c r="V25" i="62"/>
  <c r="V25" i="50"/>
  <c r="V25" i="64"/>
  <c r="V25" i="49"/>
  <c r="V25" i="52"/>
  <c r="V25" i="76"/>
  <c r="V25" i="46"/>
  <c r="V25" i="54"/>
  <c r="V25" i="75"/>
  <c r="V25" i="68"/>
  <c r="V25" i="70"/>
  <c r="V25" i="47"/>
  <c r="V25" i="55"/>
  <c r="V25" i="58"/>
  <c r="V25" i="73"/>
  <c r="V25" i="63"/>
  <c r="V25" i="67"/>
  <c r="V25" i="56"/>
  <c r="V23" i="48"/>
  <c r="V23" i="47"/>
  <c r="V23" i="58"/>
  <c r="V23" i="73"/>
  <c r="V23" i="76"/>
  <c r="V23" i="59"/>
  <c r="V23" i="57"/>
  <c r="V23" i="62"/>
  <c r="V23" i="71"/>
  <c r="V23" i="49"/>
  <c r="V23" i="50"/>
  <c r="V23" i="67"/>
  <c r="V23" i="61"/>
  <c r="V23" i="66"/>
  <c r="V23" i="74"/>
  <c r="V23" i="63"/>
  <c r="V23" i="60"/>
  <c r="V23" i="64"/>
  <c r="V23" i="51"/>
  <c r="V23" i="52"/>
  <c r="V23" i="65"/>
  <c r="V23" i="46"/>
  <c r="V23" i="56"/>
  <c r="V23" i="69"/>
  <c r="V23" i="77"/>
  <c r="B14" i="78"/>
  <c r="V23" i="68"/>
  <c r="V23" i="53"/>
  <c r="V23" i="70"/>
  <c r="V23" i="55"/>
  <c r="V23" i="72"/>
  <c r="V23" i="75"/>
  <c r="V23" i="54"/>
  <c r="Z18" i="73"/>
  <c r="Z18" i="49"/>
  <c r="Z18" i="74"/>
  <c r="Z18" i="46"/>
  <c r="Z18" i="48"/>
  <c r="Z18" i="57"/>
  <c r="Z18" i="64"/>
  <c r="Z18" i="65"/>
  <c r="Z18" i="55"/>
  <c r="Z18" i="75"/>
  <c r="Z18" i="62"/>
  <c r="Z18" i="76"/>
  <c r="Z18" i="53"/>
  <c r="Z18" i="71"/>
  <c r="Z18" i="68"/>
  <c r="Z18" i="54"/>
  <c r="Z18" i="52"/>
  <c r="Z18" i="63"/>
  <c r="Z18" i="67"/>
  <c r="Z18" i="61"/>
  <c r="Z18" i="58"/>
  <c r="Z18" i="70"/>
  <c r="H10" i="78"/>
  <c r="Z18" i="66"/>
  <c r="Z18" i="72"/>
  <c r="Z18" i="60"/>
  <c r="Z18" i="69"/>
  <c r="Z18" i="51"/>
  <c r="Z18" i="77"/>
  <c r="Z18" i="59"/>
  <c r="Z18" i="47"/>
  <c r="Z18" i="50"/>
  <c r="Z18" i="56"/>
  <c r="Z16" i="51"/>
  <c r="Z16" i="57"/>
  <c r="Z16" i="56"/>
  <c r="Z16" i="49"/>
  <c r="Z16" i="75"/>
  <c r="Z16" i="61"/>
  <c r="Z16" i="65"/>
  <c r="Z16" i="66"/>
  <c r="Z16" i="46"/>
  <c r="Z16" i="59"/>
  <c r="Z16" i="47"/>
  <c r="Z16" i="67"/>
  <c r="Z16" i="64"/>
  <c r="Z16" i="73"/>
  <c r="Z16" i="55"/>
  <c r="Z16" i="62"/>
  <c r="Z16" i="77"/>
  <c r="Z16" i="53"/>
  <c r="Z16" i="68"/>
  <c r="H8" i="78"/>
  <c r="Z16" i="58"/>
  <c r="Z16" i="70"/>
  <c r="Z16" i="48"/>
  <c r="Z16" i="76"/>
  <c r="Z16" i="71"/>
  <c r="Z16" i="60"/>
  <c r="Z16" i="54"/>
  <c r="Z16" i="69"/>
  <c r="Z16" i="50"/>
  <c r="Z16" i="63"/>
  <c r="Z16" i="52"/>
  <c r="Z16" i="72"/>
  <c r="Z16" i="74"/>
  <c r="X13" i="69"/>
  <c r="X13" i="66"/>
  <c r="E6" i="78"/>
  <c r="X13" i="54"/>
  <c r="X13" i="52"/>
  <c r="X13" i="74"/>
  <c r="X13" i="65"/>
  <c r="X13" i="60"/>
  <c r="X13" i="47"/>
  <c r="X13" i="72"/>
  <c r="X13" i="67"/>
  <c r="X13" i="76"/>
  <c r="X13" i="62"/>
  <c r="X13" i="55"/>
  <c r="X13" i="73"/>
  <c r="X13" i="64"/>
  <c r="X13" i="77"/>
  <c r="X13" i="48"/>
  <c r="X13" i="61"/>
  <c r="X13" i="58"/>
  <c r="X13" i="49"/>
  <c r="X13" i="46"/>
  <c r="X13" i="57"/>
  <c r="X13" i="59"/>
  <c r="X13" i="75"/>
  <c r="X13" i="51"/>
  <c r="X13" i="68"/>
  <c r="X13" i="56"/>
  <c r="X13" i="53"/>
  <c r="X13" i="50"/>
  <c r="X13" i="71"/>
  <c r="X13" i="70"/>
  <c r="X13" i="63"/>
  <c r="B4" i="78"/>
  <c r="V11" i="71"/>
  <c r="V11" i="58"/>
  <c r="V11" i="56"/>
  <c r="V11" i="51"/>
  <c r="V11" i="62"/>
  <c r="V11" i="75"/>
  <c r="V11" i="46"/>
  <c r="V11" i="49"/>
  <c r="V11" i="50"/>
  <c r="V11" i="52"/>
  <c r="V11" i="48"/>
  <c r="V11" i="53"/>
  <c r="V11" i="47"/>
  <c r="V11" i="69"/>
  <c r="V11" i="74"/>
  <c r="V11" i="66"/>
  <c r="V11" i="67"/>
  <c r="V11" i="65"/>
  <c r="V11" i="61"/>
  <c r="V11" i="72"/>
  <c r="V11" i="59"/>
  <c r="V11" i="70"/>
  <c r="V11" i="60"/>
  <c r="V11" i="54"/>
  <c r="V11" i="64"/>
  <c r="V11" i="68"/>
  <c r="V11" i="63"/>
  <c r="V11" i="77"/>
  <c r="V11" i="57"/>
  <c r="V11" i="73"/>
  <c r="V11" i="76"/>
  <c r="V11" i="55"/>
  <c r="X53" i="71"/>
  <c r="X60" i="71"/>
  <c r="X53" i="56"/>
  <c r="X60" i="56"/>
  <c r="X53" i="62"/>
  <c r="X60" i="62"/>
  <c r="X53" i="68"/>
  <c r="X60" i="68"/>
  <c r="X53" i="74"/>
  <c r="X60" i="74"/>
  <c r="X53" i="72"/>
  <c r="X60" i="72"/>
  <c r="X53" i="51"/>
  <c r="X60" i="51"/>
  <c r="X53" i="53"/>
  <c r="X60" i="53"/>
  <c r="X53" i="61"/>
  <c r="X60" i="61"/>
  <c r="X53" i="73"/>
  <c r="X60" i="73"/>
  <c r="X53" i="47"/>
  <c r="X60" i="47"/>
  <c r="X53" i="52"/>
  <c r="X60" i="52"/>
  <c r="X53" i="54"/>
  <c r="X60" i="54"/>
  <c r="X53" i="77"/>
  <c r="X53" i="48"/>
  <c r="X60" i="48"/>
  <c r="X53" i="75"/>
  <c r="X60" i="75"/>
  <c r="X53" i="69"/>
  <c r="X60" i="69"/>
  <c r="X53" i="49"/>
  <c r="X60" i="49"/>
  <c r="X53" i="58"/>
  <c r="X60" i="58"/>
  <c r="X53" i="46"/>
  <c r="X53" i="76"/>
  <c r="X60" i="76"/>
  <c r="E40" i="78"/>
  <c r="X53" i="55"/>
  <c r="X60" i="55"/>
  <c r="X53" i="66"/>
  <c r="X60" i="66"/>
  <c r="X53" i="64"/>
  <c r="X60" i="64"/>
  <c r="X53" i="57"/>
  <c r="X60" i="57"/>
  <c r="X53" i="67"/>
  <c r="X60" i="67"/>
  <c r="X53" i="70"/>
  <c r="X60" i="70"/>
  <c r="X53" i="65"/>
  <c r="X60" i="65"/>
  <c r="X53" i="59"/>
  <c r="X60" i="59"/>
  <c r="X53" i="63"/>
  <c r="X60" i="63"/>
  <c r="X53" i="60"/>
  <c r="X60" i="60"/>
  <c r="V48" i="60"/>
  <c r="V48" i="50"/>
  <c r="V48" i="51"/>
  <c r="V48" i="64"/>
  <c r="V48" i="63"/>
  <c r="V48" i="56"/>
  <c r="V48" i="54"/>
  <c r="V48" i="70"/>
  <c r="V48" i="59"/>
  <c r="V48" i="68"/>
  <c r="V48" i="72"/>
  <c r="V48" i="67"/>
  <c r="V48" i="47"/>
  <c r="V48" i="62"/>
  <c r="V48" i="55"/>
  <c r="V48" i="75"/>
  <c r="V48" i="57"/>
  <c r="B36" i="78"/>
  <c r="V48" i="66"/>
  <c r="V48" i="58"/>
  <c r="V48" i="52"/>
  <c r="V48" i="76"/>
  <c r="V48" i="74"/>
  <c r="V48" i="69"/>
  <c r="V48" i="61"/>
  <c r="V48" i="46"/>
  <c r="V48" i="53"/>
  <c r="V48" i="48"/>
  <c r="V48" i="65"/>
  <c r="V48" i="73"/>
  <c r="V48" i="71"/>
  <c r="V48" i="77"/>
  <c r="V48" i="49"/>
  <c r="Z41" i="67"/>
  <c r="Z41" i="60"/>
  <c r="Z41" i="61"/>
  <c r="Z41" i="68"/>
  <c r="Z41" i="73"/>
  <c r="Z41" i="48"/>
  <c r="Z41" i="52"/>
  <c r="Z41" i="51"/>
  <c r="Z41" i="49"/>
  <c r="Z41" i="66"/>
  <c r="Z41" i="76"/>
  <c r="Z41" i="63"/>
  <c r="Z41" i="75"/>
  <c r="Z41" i="53"/>
  <c r="H30" i="78"/>
  <c r="Z41" i="69"/>
  <c r="Z41" i="46"/>
  <c r="Z41" i="71"/>
  <c r="Z41" i="54"/>
  <c r="Z41" i="70"/>
  <c r="Z41" i="47"/>
  <c r="Z41" i="55"/>
  <c r="Z41" i="50"/>
  <c r="Z41" i="58"/>
  <c r="Z41" i="65"/>
  <c r="Z41" i="59"/>
  <c r="Z41" i="57"/>
  <c r="Z41" i="72"/>
  <c r="Z41" i="56"/>
  <c r="Z41" i="64"/>
  <c r="Z41" i="77"/>
  <c r="Z41" i="74"/>
  <c r="Z41" i="62"/>
  <c r="X39" i="50"/>
  <c r="X39" i="46"/>
  <c r="X39" i="59"/>
  <c r="X39" i="65"/>
  <c r="X39" i="73"/>
  <c r="X39" i="67"/>
  <c r="X39" i="62"/>
  <c r="X39" i="70"/>
  <c r="E28" i="78"/>
  <c r="X39" i="58"/>
  <c r="X39" i="61"/>
  <c r="X39" i="68"/>
  <c r="X39" i="77"/>
  <c r="X39" i="56"/>
  <c r="X39" i="72"/>
  <c r="X39" i="74"/>
  <c r="X39" i="69"/>
  <c r="X39" i="53"/>
  <c r="X39" i="63"/>
  <c r="X39" i="52"/>
  <c r="X39" i="64"/>
  <c r="X39" i="54"/>
  <c r="X39" i="49"/>
  <c r="X39" i="75"/>
  <c r="X39" i="51"/>
  <c r="X39" i="57"/>
  <c r="X39" i="66"/>
  <c r="X39" i="47"/>
  <c r="X39" i="76"/>
  <c r="X39" i="71"/>
  <c r="X39" i="48"/>
  <c r="X39" i="55"/>
  <c r="X39" i="60"/>
  <c r="X37" i="73"/>
  <c r="X37" i="70"/>
  <c r="X37" i="60"/>
  <c r="X37" i="74"/>
  <c r="X37" i="72"/>
  <c r="X37" i="71"/>
  <c r="X37" i="68"/>
  <c r="X37" i="52"/>
  <c r="X37" i="75"/>
  <c r="X37" i="46"/>
  <c r="X37" i="56"/>
  <c r="X37" i="65"/>
  <c r="X37" i="62"/>
  <c r="X37" i="50"/>
  <c r="X37" i="64"/>
  <c r="X37" i="77"/>
  <c r="X37" i="49"/>
  <c r="X37" i="57"/>
  <c r="X37" i="48"/>
  <c r="X37" i="54"/>
  <c r="X37" i="67"/>
  <c r="X37" i="63"/>
  <c r="E26" i="78"/>
  <c r="X37" i="66"/>
  <c r="X37" i="47"/>
  <c r="X37" i="58"/>
  <c r="X37" i="61"/>
  <c r="X37" i="51"/>
  <c r="X37" i="76"/>
  <c r="X37" i="59"/>
  <c r="X37" i="53"/>
  <c r="X37" i="69"/>
  <c r="X37" i="55"/>
  <c r="V20" i="63"/>
  <c r="V20" i="55"/>
  <c r="V20" i="60"/>
  <c r="V20" i="67"/>
  <c r="V20" i="66"/>
  <c r="V20" i="75"/>
  <c r="B12" i="78"/>
  <c r="V20" i="76"/>
  <c r="V20" i="47"/>
  <c r="V20" i="48"/>
  <c r="V20" i="65"/>
  <c r="V20" i="46"/>
  <c r="V20" i="64"/>
  <c r="V20" i="54"/>
  <c r="V20" i="53"/>
  <c r="V20" i="77"/>
  <c r="V20" i="73"/>
  <c r="V20" i="72"/>
  <c r="V20" i="59"/>
  <c r="V20" i="52"/>
  <c r="V20" i="69"/>
  <c r="V20" i="62"/>
  <c r="V20" i="74"/>
  <c r="V20" i="56"/>
  <c r="V20" i="49"/>
  <c r="V20" i="57"/>
  <c r="V20" i="50"/>
  <c r="V20" i="51"/>
  <c r="V20" i="68"/>
  <c r="V20" i="61"/>
  <c r="V20" i="58"/>
  <c r="V20" i="71"/>
  <c r="V20" i="70"/>
  <c r="H6" i="78"/>
  <c r="Z13" i="49"/>
  <c r="Z13" i="65"/>
  <c r="Z13" i="54"/>
  <c r="Z13" i="46"/>
  <c r="Z13" i="72"/>
  <c r="Z13" i="62"/>
  <c r="Z13" i="48"/>
  <c r="Z13" i="53"/>
  <c r="Z13" i="55"/>
  <c r="Z13" i="69"/>
  <c r="Z13" i="58"/>
  <c r="Z13" i="75"/>
  <c r="Z13" i="52"/>
  <c r="Z13" i="63"/>
  <c r="Z13" i="77"/>
  <c r="Z13" i="47"/>
  <c r="Z13" i="61"/>
  <c r="Z13" i="51"/>
  <c r="Z13" i="66"/>
  <c r="Z13" i="50"/>
  <c r="Z13" i="60"/>
  <c r="Z13" i="56"/>
  <c r="Z13" i="64"/>
  <c r="Z13" i="57"/>
  <c r="Z13" i="74"/>
  <c r="Z13" i="76"/>
  <c r="Z13" i="73"/>
  <c r="Z13" i="71"/>
  <c r="Z13" i="70"/>
  <c r="Z13" i="59"/>
  <c r="Z13" i="68"/>
  <c r="Z13" i="67"/>
  <c r="H44" i="78"/>
  <c r="E46" i="78"/>
  <c r="E48" i="78"/>
  <c r="H48" i="78"/>
  <c r="B48" i="78"/>
  <c r="X62" i="46"/>
  <c r="X58" i="46"/>
  <c r="V58" i="46"/>
  <c r="S59" i="77"/>
  <c r="U59" i="77"/>
  <c r="V62" i="46"/>
  <c r="AC23" i="77"/>
  <c r="V60" i="46"/>
  <c r="AC37" i="77"/>
  <c r="X60" i="46"/>
  <c r="AC30" i="77"/>
  <c r="Q6" i="71"/>
  <c r="Q68" i="71"/>
  <c r="AC44" i="77"/>
  <c r="AC51" i="77"/>
  <c r="S64" i="77"/>
  <c r="S62" i="77"/>
  <c r="U64" i="77"/>
  <c r="AC58" i="77"/>
  <c r="AC16" i="77"/>
  <c r="U62" i="77"/>
  <c r="U60" i="77"/>
  <c r="S60" i="77"/>
  <c r="Q70" i="71"/>
  <c r="U68" i="71"/>
  <c r="U67" i="77"/>
  <c r="U68" i="77"/>
  <c r="U70" i="77"/>
  <c r="S67" i="77"/>
  <c r="S68" i="77"/>
  <c r="S70" i="77"/>
  <c r="S66" i="77"/>
  <c r="U66" i="77"/>
  <c r="AC9" i="77"/>
  <c r="Q3" i="72"/>
  <c r="U70" i="71"/>
  <c r="U3" i="72"/>
  <c r="U6" i="72"/>
  <c r="AC65" i="77"/>
  <c r="AC66" i="77"/>
  <c r="Q6" i="72"/>
  <c r="Q68" i="72"/>
  <c r="Q70" i="72"/>
  <c r="Q3" i="73"/>
  <c r="Q6" i="73"/>
  <c r="Q68" i="73"/>
  <c r="Q70" i="73"/>
  <c r="Q3" i="74"/>
  <c r="Q6" i="74"/>
  <c r="U68" i="72"/>
  <c r="U70" i="72"/>
  <c r="U3" i="73"/>
  <c r="U6" i="73"/>
  <c r="U68" i="73"/>
  <c r="U70" i="73"/>
  <c r="R68" i="74"/>
  <c r="R70" i="74"/>
  <c r="R3" i="75"/>
  <c r="R6" i="75"/>
  <c r="R68" i="75"/>
  <c r="R70" i="75"/>
  <c r="R3" i="76"/>
  <c r="R6" i="76"/>
  <c r="R68" i="76"/>
  <c r="R70" i="76"/>
  <c r="U3" i="74"/>
  <c r="U6" i="74"/>
  <c r="Q68" i="74"/>
  <c r="Q70" i="74"/>
  <c r="U68" i="74"/>
  <c r="Q3" i="75"/>
  <c r="U70" i="74"/>
  <c r="U3" i="75"/>
  <c r="U6" i="75"/>
  <c r="Q6" i="75"/>
  <c r="Q68" i="75"/>
  <c r="Q70" i="75"/>
  <c r="U68" i="75"/>
  <c r="Q3" i="76"/>
  <c r="U70" i="75"/>
  <c r="U3" i="76"/>
  <c r="U6" i="76"/>
  <c r="Q6" i="76"/>
  <c r="Q68" i="76"/>
  <c r="Q70" i="76"/>
  <c r="U70" i="76"/>
  <c r="U68" i="76"/>
</calcChain>
</file>

<file path=xl/sharedStrings.xml><?xml version="1.0" encoding="utf-8"?>
<sst xmlns="http://schemas.openxmlformats.org/spreadsheetml/2006/main" count="994" uniqueCount="87">
  <si>
    <t>Date ;</t>
  </si>
  <si>
    <t>Brand Name</t>
  </si>
  <si>
    <t>MLB Gold</t>
  </si>
  <si>
    <t>Total</t>
  </si>
  <si>
    <t>Whole Sale</t>
  </si>
  <si>
    <t>Retail</t>
  </si>
  <si>
    <t>Closing Stock</t>
  </si>
  <si>
    <t>Retail Rate</t>
  </si>
  <si>
    <t>Whole Sale Rate</t>
  </si>
  <si>
    <t>Total Cash</t>
  </si>
  <si>
    <t>Recovery</t>
  </si>
  <si>
    <t xml:space="preserve">Incentive </t>
  </si>
  <si>
    <t>DSR Name</t>
  </si>
  <si>
    <t>Signature</t>
  </si>
  <si>
    <t>W Scheme</t>
  </si>
  <si>
    <t>C. Discount</t>
  </si>
  <si>
    <t>Others Lifting</t>
  </si>
  <si>
    <t>Opening</t>
  </si>
  <si>
    <t>Lifting from other</t>
  </si>
  <si>
    <t>Parliament</t>
  </si>
  <si>
    <t>Credit</t>
  </si>
  <si>
    <t>Expenses</t>
  </si>
  <si>
    <t>Amount</t>
  </si>
  <si>
    <t>Coin</t>
  </si>
  <si>
    <t>Balance</t>
  </si>
  <si>
    <t>Foils</t>
  </si>
  <si>
    <t>T.O  (TK)</t>
  </si>
  <si>
    <t>Old Cash</t>
  </si>
  <si>
    <t>Other Sale</t>
  </si>
  <si>
    <t>Cash</t>
  </si>
  <si>
    <t>Total Sale</t>
  </si>
  <si>
    <t>Liffting from PMPKL</t>
  </si>
  <si>
    <t>https://www.google.com/maps/d/edit?mid=1Oeutvxwihd9NN0iFjb9JJMNy5rL2c7g&amp;usp=sharing</t>
  </si>
  <si>
    <t>Petrol</t>
  </si>
  <si>
    <t>JalalPur</t>
  </si>
  <si>
    <t>Baname</t>
  </si>
  <si>
    <t>Offoce Expance</t>
  </si>
  <si>
    <t>Fresh Mint
6 MG</t>
  </si>
  <si>
    <t>Fresh Mint
11 MG</t>
  </si>
  <si>
    <t>Cool Water Melon
6MG</t>
  </si>
  <si>
    <t>Cool Water Melon
11MG</t>
  </si>
  <si>
    <t>UBL+Jazz Cash</t>
  </si>
  <si>
    <t>AMIR
DSR 01</t>
  </si>
  <si>
    <t>WASEEM 
DSR 02</t>
  </si>
  <si>
    <t>ADNAN 
DSR 03</t>
  </si>
  <si>
    <t xml:space="preserve">MOBASHIR 
DSR 04 </t>
  </si>
  <si>
    <t xml:space="preserve">BABAR ALI
DSR 05 </t>
  </si>
  <si>
    <t>GHAZI HOLDINGS (Actual Sale)</t>
  </si>
  <si>
    <t>MORVEN</t>
  </si>
  <si>
    <t>CLASSIC</t>
  </si>
  <si>
    <t>DIPLO</t>
  </si>
  <si>
    <t>Cool Mint
2 DOT
6 MG</t>
  </si>
  <si>
    <t>Cool Mint
3 DOT
11 MG</t>
  </si>
  <si>
    <t>Cool Mint
5 DOT
14 MG</t>
  </si>
  <si>
    <t>Sour Ruby
2 DOT
6 MG</t>
  </si>
  <si>
    <t>Sour Ruby
3 DOT
11MG</t>
  </si>
  <si>
    <t>Cool Blue Berry
2 DOT
6 MG</t>
  </si>
  <si>
    <t>Cool Blue Berry
3 DOT
11 MG</t>
  </si>
  <si>
    <t>CRAFTED BY 
MLB</t>
  </si>
  <si>
    <t>MOTOR CYCLE</t>
  </si>
  <si>
    <t>Offoce Expenses</t>
  </si>
  <si>
    <t>salary</t>
  </si>
  <si>
    <t>CRAFTED FOILS</t>
  </si>
  <si>
    <t>CRAFTED SCHEME</t>
  </si>
  <si>
    <t xml:space="preserve">WHOLESALE </t>
  </si>
  <si>
    <t xml:space="preserve">ZYN SCHEME </t>
  </si>
  <si>
    <t xml:space="preserve">TK REWARD </t>
  </si>
  <si>
    <t>CASH SHORT</t>
  </si>
  <si>
    <t>TOTAL CASH SHORT</t>
  </si>
  <si>
    <t>RED 
&amp;
WHITE</t>
  </si>
  <si>
    <t>MARLBORO 
GOLD</t>
  </si>
  <si>
    <t xml:space="preserve">                                   </t>
  </si>
  <si>
    <t>ADNAN SALARY</t>
  </si>
  <si>
    <t>ADEEL BHAI</t>
  </si>
  <si>
    <t xml:space="preserve">AMIR 
DSR 01 </t>
  </si>
  <si>
    <t xml:space="preserve">WASEEM 
 DSR 02 </t>
  </si>
  <si>
    <t xml:space="preserve">ADNAN 
 DSR 03 </t>
  </si>
  <si>
    <t xml:space="preserve">BABAR 
DSR 05 </t>
  </si>
  <si>
    <t xml:space="preserve">PANI </t>
  </si>
  <si>
    <t xml:space="preserve">T.K REWARD </t>
  </si>
  <si>
    <t xml:space="preserve">CRAFTED FOILS </t>
  </si>
  <si>
    <t>WHOLE SALE</t>
  </si>
  <si>
    <t>pani</t>
  </si>
  <si>
    <t>ADEEL</t>
  </si>
  <si>
    <t>UDHAAR</t>
  </si>
  <si>
    <t xml:space="preserve">crafted 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</si>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</sst>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-409]d\-mmm;@"/>
    <numFmt numFmtId="165" formatCode="_(* #,##0.000_);_(* \(#,##0.000\);_(* &quot;-&quot;??_);_(@_)"/>
    <numFmt numFmtId="166" formatCode="0.000"/>
    <numFmt numFmtId="167" formatCode="_(* #,##0.000_);_(* \(#,##0.000\);_(* &quot;-&quot;???_);_(@_)"/>
    <numFmt numFmtId="168" formatCode="_(* #,##0_);_(* \(#,##0\);_(* &quot;-&quot;??_);_(@_)"/>
    <numFmt numFmtId="169" formatCode="[$-409]mmm\-yy;@"/>
    <numFmt numFmtId="170" formatCode="[$-409]d\-mmm\-yy;@"/>
    <numFmt numFmtId="171" formatCode="_(* #,##0_);_(* \(#,##0\);_(* &quot;-&quot;???_);_(@_)"/>
    <numFmt numFmtId="172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ndara"/>
      <family val="2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3">
    <xf numFmtId="0" fontId="0" fillId="0" borderId="0" xfId="0"/>
    <xf numFmtId="0" fontId="3" fillId="0" borderId="0" xfId="0" applyFont="1"/>
    <xf numFmtId="164" fontId="3" fillId="0" borderId="0" xfId="0" applyNumberFormat="1" applyFont="1" applyAlignment="1">
      <alignment horizontal="left"/>
    </xf>
    <xf numFmtId="0" fontId="4" fillId="0" borderId="0" xfId="0" applyFo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166" fontId="2" fillId="0" borderId="11" xfId="0" applyNumberFormat="1" applyFont="1" applyBorder="1" applyAlignment="1">
      <alignment horizontal="center" vertical="center"/>
    </xf>
    <xf numFmtId="165" fontId="0" fillId="2" borderId="15" xfId="1" applyNumberFormat="1" applyFont="1" applyFill="1" applyBorder="1" applyAlignment="1"/>
    <xf numFmtId="165" fontId="0" fillId="2" borderId="16" xfId="1" applyNumberFormat="1" applyFont="1" applyFill="1" applyBorder="1" applyAlignment="1"/>
    <xf numFmtId="165" fontId="0" fillId="0" borderId="15" xfId="0" applyNumberFormat="1" applyBorder="1"/>
    <xf numFmtId="165" fontId="0" fillId="2" borderId="19" xfId="1" applyNumberFormat="1" applyFont="1" applyFill="1" applyBorder="1" applyAlignment="1"/>
    <xf numFmtId="165" fontId="0" fillId="0" borderId="22" xfId="0" applyNumberFormat="1" applyBorder="1"/>
    <xf numFmtId="165" fontId="2" fillId="2" borderId="7" xfId="1" applyNumberFormat="1" applyFont="1" applyFill="1" applyBorder="1" applyAlignment="1"/>
    <xf numFmtId="0" fontId="0" fillId="0" borderId="17" xfId="0" applyBorder="1"/>
    <xf numFmtId="165" fontId="2" fillId="2" borderId="19" xfId="1" applyNumberFormat="1" applyFont="1" applyFill="1" applyBorder="1" applyAlignment="1"/>
    <xf numFmtId="0" fontId="0" fillId="0" borderId="26" xfId="0" applyBorder="1" applyAlignment="1">
      <alignment horizontal="center" vertical="center"/>
    </xf>
    <xf numFmtId="0" fontId="0" fillId="0" borderId="29" xfId="0" applyBorder="1"/>
    <xf numFmtId="0" fontId="9" fillId="0" borderId="30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165" fontId="0" fillId="2" borderId="22" xfId="1" applyNumberFormat="1" applyFont="1" applyFill="1" applyBorder="1" applyAlignment="1"/>
    <xf numFmtId="166" fontId="0" fillId="0" borderId="0" xfId="0" applyNumberFormat="1"/>
    <xf numFmtId="0" fontId="0" fillId="0" borderId="0" xfId="0" applyAlignment="1">
      <alignment horizontal="center"/>
    </xf>
    <xf numFmtId="165" fontId="2" fillId="2" borderId="0" xfId="1" applyNumberFormat="1" applyFont="1" applyFill="1" applyBorder="1" applyAlignment="1"/>
    <xf numFmtId="165" fontId="2" fillId="2" borderId="29" xfId="1" applyNumberFormat="1" applyFont="1" applyFill="1" applyBorder="1" applyAlignment="1"/>
    <xf numFmtId="0" fontId="9" fillId="0" borderId="22" xfId="0" applyFont="1" applyBorder="1" applyAlignment="1">
      <alignment horizontal="center" vertical="center"/>
    </xf>
    <xf numFmtId="1" fontId="0" fillId="0" borderId="2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0" fontId="9" fillId="0" borderId="15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1" fontId="0" fillId="0" borderId="40" xfId="0" applyNumberFormat="1" applyBorder="1"/>
    <xf numFmtId="1" fontId="0" fillId="0" borderId="29" xfId="0" applyNumberFormat="1" applyBorder="1"/>
    <xf numFmtId="1" fontId="2" fillId="2" borderId="29" xfId="1" applyNumberFormat="1" applyFont="1" applyFill="1" applyBorder="1" applyAlignment="1"/>
    <xf numFmtId="1" fontId="2" fillId="2" borderId="41" xfId="1" applyNumberFormat="1" applyFont="1" applyFill="1" applyBorder="1" applyAlignment="1"/>
    <xf numFmtId="165" fontId="0" fillId="2" borderId="23" xfId="1" applyNumberFormat="1" applyFont="1" applyFill="1" applyBorder="1" applyAlignment="1"/>
    <xf numFmtId="165" fontId="0" fillId="2" borderId="31" xfId="1" applyNumberFormat="1" applyFont="1" applyFill="1" applyBorder="1" applyAlignment="1"/>
    <xf numFmtId="165" fontId="0" fillId="2" borderId="33" xfId="1" applyNumberFormat="1" applyFont="1" applyFill="1" applyBorder="1" applyAlignment="1"/>
    <xf numFmtId="0" fontId="9" fillId="0" borderId="47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30" xfId="0" applyFont="1" applyBorder="1" applyAlignment="1">
      <alignment horizontal="left" vertical="center"/>
    </xf>
    <xf numFmtId="168" fontId="0" fillId="2" borderId="19" xfId="1" applyNumberFormat="1" applyFont="1" applyFill="1" applyBorder="1" applyAlignment="1"/>
    <xf numFmtId="168" fontId="0" fillId="2" borderId="20" xfId="1" applyNumberFormat="1" applyFont="1" applyFill="1" applyBorder="1" applyAlignment="1"/>
    <xf numFmtId="0" fontId="9" fillId="0" borderId="45" xfId="0" applyFont="1" applyBorder="1" applyAlignment="1">
      <alignment horizontal="left" vertical="center"/>
    </xf>
    <xf numFmtId="0" fontId="9" fillId="0" borderId="49" xfId="0" applyFont="1" applyBorder="1" applyAlignment="1">
      <alignment horizontal="center" vertical="center"/>
    </xf>
    <xf numFmtId="165" fontId="2" fillId="2" borderId="10" xfId="1" applyNumberFormat="1" applyFont="1" applyFill="1" applyBorder="1" applyAlignment="1"/>
    <xf numFmtId="165" fontId="2" fillId="0" borderId="15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17" xfId="0" applyFont="1" applyBorder="1" applyAlignment="1">
      <alignment horizontal="center" vertical="center"/>
    </xf>
    <xf numFmtId="165" fontId="0" fillId="2" borderId="46" xfId="1" applyNumberFormat="1" applyFont="1" applyFill="1" applyBorder="1" applyAlignment="1"/>
    <xf numFmtId="165" fontId="0" fillId="2" borderId="34" xfId="1" applyNumberFormat="1" applyFont="1" applyFill="1" applyBorder="1" applyAlignment="1"/>
    <xf numFmtId="165" fontId="0" fillId="2" borderId="38" xfId="1" applyNumberFormat="1" applyFont="1" applyFill="1" applyBorder="1" applyAlignment="1"/>
    <xf numFmtId="168" fontId="0" fillId="2" borderId="37" xfId="1" applyNumberFormat="1" applyFont="1" applyFill="1" applyBorder="1" applyAlignment="1"/>
    <xf numFmtId="0" fontId="0" fillId="0" borderId="9" xfId="0" applyBorder="1" applyAlignment="1">
      <alignment horizontal="center" vertical="center"/>
    </xf>
    <xf numFmtId="165" fontId="0" fillId="2" borderId="37" xfId="1" applyNumberFormat="1" applyFont="1" applyFill="1" applyBorder="1" applyAlignment="1"/>
    <xf numFmtId="0" fontId="9" fillId="0" borderId="56" xfId="0" applyFont="1" applyBorder="1" applyAlignment="1">
      <alignment horizontal="left" vertical="center"/>
    </xf>
    <xf numFmtId="2" fontId="0" fillId="0" borderId="40" xfId="0" applyNumberFormat="1" applyBorder="1"/>
    <xf numFmtId="2" fontId="0" fillId="0" borderId="29" xfId="0" applyNumberFormat="1" applyBorder="1"/>
    <xf numFmtId="2" fontId="0" fillId="2" borderId="39" xfId="1" applyNumberFormat="1" applyFont="1" applyFill="1" applyBorder="1" applyAlignment="1"/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65" fontId="2" fillId="2" borderId="11" xfId="1" applyNumberFormat="1" applyFont="1" applyFill="1" applyBorder="1" applyAlignment="1"/>
    <xf numFmtId="165" fontId="2" fillId="2" borderId="12" xfId="1" applyNumberFormat="1" applyFont="1" applyFill="1" applyBorder="1" applyAlignment="1"/>
    <xf numFmtId="165" fontId="2" fillId="0" borderId="31" xfId="0" applyNumberFormat="1" applyFont="1" applyBorder="1" applyAlignment="1">
      <alignment horizontal="center" vertical="center"/>
    </xf>
    <xf numFmtId="165" fontId="2" fillId="2" borderId="43" xfId="1" applyNumberFormat="1" applyFont="1" applyFill="1" applyBorder="1" applyAlignment="1"/>
    <xf numFmtId="165" fontId="0" fillId="2" borderId="54" xfId="1" applyNumberFormat="1" applyFont="1" applyFill="1" applyBorder="1" applyAlignment="1"/>
    <xf numFmtId="165" fontId="0" fillId="2" borderId="18" xfId="1" applyNumberFormat="1" applyFont="1" applyFill="1" applyBorder="1" applyAlignment="1"/>
    <xf numFmtId="165" fontId="2" fillId="2" borderId="55" xfId="1" applyNumberFormat="1" applyFont="1" applyFill="1" applyBorder="1" applyAlignment="1"/>
    <xf numFmtId="0" fontId="5" fillId="0" borderId="26" xfId="0" applyFont="1" applyBorder="1" applyAlignment="1">
      <alignment horizontal="center" vertical="center" wrapText="1"/>
    </xf>
    <xf numFmtId="165" fontId="2" fillId="2" borderId="45" xfId="1" applyNumberFormat="1" applyFont="1" applyFill="1" applyBorder="1" applyAlignment="1"/>
    <xf numFmtId="165" fontId="0" fillId="2" borderId="32" xfId="1" applyNumberFormat="1" applyFont="1" applyFill="1" applyBorder="1" applyAlignment="1"/>
    <xf numFmtId="165" fontId="0" fillId="2" borderId="36" xfId="1" applyNumberFormat="1" applyFont="1" applyFill="1" applyBorder="1" applyAlignment="1"/>
    <xf numFmtId="0" fontId="5" fillId="0" borderId="2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left" vertical="center"/>
    </xf>
    <xf numFmtId="2" fontId="0" fillId="0" borderId="6" xfId="0" applyNumberFormat="1" applyBorder="1"/>
    <xf numFmtId="2" fontId="0" fillId="0" borderId="7" xfId="0" applyNumberFormat="1" applyBorder="1"/>
    <xf numFmtId="2" fontId="0" fillId="2" borderId="7" xfId="1" applyNumberFormat="1" applyFont="1" applyFill="1" applyBorder="1" applyAlignment="1"/>
    <xf numFmtId="165" fontId="0" fillId="2" borderId="57" xfId="1" applyNumberFormat="1" applyFont="1" applyFill="1" applyBorder="1" applyAlignment="1"/>
    <xf numFmtId="2" fontId="0" fillId="0" borderId="25" xfId="0" applyNumberFormat="1" applyBorder="1"/>
    <xf numFmtId="2" fontId="0" fillId="0" borderId="3" xfId="0" applyNumberFormat="1" applyBorder="1"/>
    <xf numFmtId="2" fontId="0" fillId="2" borderId="3" xfId="1" applyNumberFormat="1" applyFont="1" applyFill="1" applyBorder="1" applyAlignment="1"/>
    <xf numFmtId="0" fontId="9" fillId="0" borderId="31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2" fontId="0" fillId="0" borderId="22" xfId="0" applyNumberFormat="1" applyBorder="1"/>
    <xf numFmtId="2" fontId="0" fillId="0" borderId="23" xfId="0" applyNumberFormat="1" applyBorder="1"/>
    <xf numFmtId="2" fontId="0" fillId="2" borderId="33" xfId="1" applyNumberFormat="1" applyFont="1" applyFill="1" applyBorder="1" applyAlignment="1"/>
    <xf numFmtId="2" fontId="0" fillId="0" borderId="19" xfId="0" applyNumberFormat="1" applyBorder="1"/>
    <xf numFmtId="2" fontId="0" fillId="0" borderId="20" xfId="0" applyNumberFormat="1" applyBorder="1"/>
    <xf numFmtId="2" fontId="0" fillId="2" borderId="51" xfId="1" applyNumberFormat="1" applyFont="1" applyFill="1" applyBorder="1" applyAlignment="1"/>
    <xf numFmtId="16" fontId="3" fillId="0" borderId="0" xfId="0" applyNumberFormat="1" applyFont="1"/>
    <xf numFmtId="0" fontId="11" fillId="0" borderId="0" xfId="0" applyFont="1"/>
    <xf numFmtId="0" fontId="11" fillId="0" borderId="44" xfId="0" applyFont="1" applyBorder="1" applyAlignment="1">
      <alignment horizontal="center" vertical="center"/>
    </xf>
    <xf numFmtId="0" fontId="0" fillId="0" borderId="22" xfId="0" applyBorder="1"/>
    <xf numFmtId="168" fontId="7" fillId="2" borderId="22" xfId="1" applyNumberFormat="1" applyFont="1" applyFill="1" applyBorder="1" applyAlignment="1">
      <alignment horizontal="left" vertical="center"/>
    </xf>
    <xf numFmtId="168" fontId="7" fillId="2" borderId="19" xfId="1" applyNumberFormat="1" applyFont="1" applyFill="1" applyBorder="1" applyAlignment="1">
      <alignment horizontal="left" vertical="center"/>
    </xf>
    <xf numFmtId="0" fontId="0" fillId="0" borderId="19" xfId="0" applyBorder="1"/>
    <xf numFmtId="0" fontId="12" fillId="0" borderId="22" xfId="0" applyFont="1" applyBorder="1" applyAlignment="1">
      <alignment horizontal="right"/>
    </xf>
    <xf numFmtId="167" fontId="2" fillId="0" borderId="22" xfId="0" applyNumberFormat="1" applyFont="1" applyBorder="1"/>
    <xf numFmtId="165" fontId="0" fillId="2" borderId="51" xfId="1" applyNumberFormat="1" applyFont="1" applyFill="1" applyBorder="1" applyAlignment="1"/>
    <xf numFmtId="165" fontId="0" fillId="3" borderId="33" xfId="1" applyNumberFormat="1" applyFont="1" applyFill="1" applyBorder="1" applyAlignment="1"/>
    <xf numFmtId="168" fontId="8" fillId="0" borderId="0" xfId="1" applyNumberFormat="1" applyFont="1" applyFill="1" applyBorder="1" applyAlignment="1">
      <alignment horizontal="center" vertical="center"/>
    </xf>
    <xf numFmtId="168" fontId="7" fillId="0" borderId="0" xfId="1" applyNumberFormat="1" applyFont="1" applyFill="1" applyBorder="1" applyAlignment="1">
      <alignment horizontal="left" vertical="center"/>
    </xf>
    <xf numFmtId="168" fontId="7" fillId="0" borderId="22" xfId="1" applyNumberFormat="1" applyFont="1" applyFill="1" applyBorder="1" applyAlignment="1">
      <alignment horizontal="center" vertical="center"/>
    </xf>
    <xf numFmtId="168" fontId="7" fillId="2" borderId="21" xfId="1" applyNumberFormat="1" applyFont="1" applyFill="1" applyBorder="1" applyAlignment="1">
      <alignment horizontal="left" vertical="center"/>
    </xf>
    <xf numFmtId="0" fontId="0" fillId="0" borderId="44" xfId="0" applyBorder="1"/>
    <xf numFmtId="165" fontId="8" fillId="2" borderId="27" xfId="1" applyNumberFormat="1" applyFont="1" applyFill="1" applyBorder="1" applyAlignment="1">
      <alignment horizontal="center" vertical="center"/>
    </xf>
    <xf numFmtId="0" fontId="12" fillId="0" borderId="22" xfId="0" applyFont="1" applyBorder="1"/>
    <xf numFmtId="165" fontId="12" fillId="2" borderId="22" xfId="1" applyNumberFormat="1" applyFont="1" applyFill="1" applyBorder="1" applyAlignment="1"/>
    <xf numFmtId="171" fontId="2" fillId="0" borderId="22" xfId="0" applyNumberFormat="1" applyFont="1" applyBorder="1"/>
    <xf numFmtId="165" fontId="2" fillId="3" borderId="22" xfId="1" applyNumberFormat="1" applyFont="1" applyFill="1" applyBorder="1" applyAlignment="1"/>
    <xf numFmtId="0" fontId="5" fillId="0" borderId="4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168" fontId="7" fillId="2" borderId="44" xfId="1" applyNumberFormat="1" applyFont="1" applyFill="1" applyBorder="1" applyAlignment="1">
      <alignment horizontal="left" vertical="center"/>
    </xf>
    <xf numFmtId="0" fontId="9" fillId="0" borderId="35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168" fontId="0" fillId="2" borderId="44" xfId="1" applyNumberFormat="1" applyFont="1" applyFill="1" applyBorder="1" applyAlignment="1"/>
    <xf numFmtId="0" fontId="6" fillId="0" borderId="2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5" fontId="0" fillId="2" borderId="14" xfId="1" applyNumberFormat="1" applyFont="1" applyFill="1" applyBorder="1" applyAlignment="1"/>
    <xf numFmtId="168" fontId="7" fillId="0" borderId="44" xfId="1" applyNumberFormat="1" applyFont="1" applyFill="1" applyBorder="1" applyAlignment="1">
      <alignment horizontal="center" vertical="center"/>
    </xf>
    <xf numFmtId="168" fontId="7" fillId="0" borderId="15" xfId="1" applyNumberFormat="1" applyFont="1" applyFill="1" applyBorder="1" applyAlignment="1">
      <alignment horizontal="center" vertical="center"/>
    </xf>
    <xf numFmtId="168" fontId="7" fillId="0" borderId="16" xfId="1" applyNumberFormat="1" applyFont="1" applyFill="1" applyBorder="1" applyAlignment="1">
      <alignment horizontal="center" vertical="center"/>
    </xf>
    <xf numFmtId="168" fontId="7" fillId="0" borderId="23" xfId="1" applyNumberFormat="1" applyFont="1" applyFill="1" applyBorder="1" applyAlignment="1">
      <alignment horizontal="center" vertical="center"/>
    </xf>
    <xf numFmtId="168" fontId="7" fillId="0" borderId="19" xfId="1" applyNumberFormat="1" applyFont="1" applyFill="1" applyBorder="1" applyAlignment="1">
      <alignment horizontal="center" vertical="center"/>
    </xf>
    <xf numFmtId="168" fontId="7" fillId="0" borderId="20" xfId="1" applyNumberFormat="1" applyFont="1" applyFill="1" applyBorder="1" applyAlignment="1">
      <alignment horizontal="center" vertical="center"/>
    </xf>
    <xf numFmtId="0" fontId="12" fillId="0" borderId="33" xfId="0" applyFont="1" applyBorder="1" applyAlignment="1">
      <alignment horizontal="right"/>
    </xf>
    <xf numFmtId="171" fontId="2" fillId="0" borderId="39" xfId="0" applyNumberFormat="1" applyFont="1" applyBorder="1"/>
    <xf numFmtId="0" fontId="12" fillId="0" borderId="61" xfId="0" applyFont="1" applyBorder="1" applyAlignment="1">
      <alignment horizontal="right"/>
    </xf>
    <xf numFmtId="165" fontId="12" fillId="2" borderId="39" xfId="1" applyNumberFormat="1" applyFont="1" applyFill="1" applyBorder="1" applyAlignment="1"/>
    <xf numFmtId="0" fontId="12" fillId="0" borderId="39" xfId="0" applyFont="1" applyBorder="1"/>
    <xf numFmtId="166" fontId="0" fillId="0" borderId="20" xfId="0" applyNumberFormat="1" applyBorder="1"/>
    <xf numFmtId="165" fontId="8" fillId="2" borderId="0" xfId="1" applyNumberFormat="1" applyFont="1" applyFill="1" applyBorder="1" applyAlignment="1">
      <alignment horizontal="center" vertical="center"/>
    </xf>
    <xf numFmtId="165" fontId="8" fillId="2" borderId="29" xfId="1" applyNumberFormat="1" applyFont="1" applyFill="1" applyBorder="1" applyAlignment="1">
      <alignment horizontal="center" vertical="center"/>
    </xf>
    <xf numFmtId="165" fontId="8" fillId="2" borderId="41" xfId="1" applyNumberFormat="1" applyFont="1" applyFill="1" applyBorder="1" applyAlignment="1">
      <alignment horizontal="center" vertical="center"/>
    </xf>
    <xf numFmtId="165" fontId="8" fillId="2" borderId="23" xfId="1" applyNumberFormat="1" applyFont="1" applyFill="1" applyBorder="1" applyAlignment="1">
      <alignment horizontal="center" vertical="center"/>
    </xf>
    <xf numFmtId="165" fontId="8" fillId="2" borderId="20" xfId="1" applyNumberFormat="1" applyFont="1" applyFill="1" applyBorder="1" applyAlignment="1">
      <alignment horizontal="center" vertical="center"/>
    </xf>
    <xf numFmtId="165" fontId="8" fillId="4" borderId="53" xfId="1" applyNumberFormat="1" applyFont="1" applyFill="1" applyBorder="1" applyAlignment="1">
      <alignment horizontal="center" vertical="center"/>
    </xf>
    <xf numFmtId="165" fontId="8" fillId="4" borderId="52" xfId="1" applyNumberFormat="1" applyFont="1" applyFill="1" applyBorder="1" applyAlignment="1">
      <alignment horizontal="center" vertical="center"/>
    </xf>
    <xf numFmtId="0" fontId="8" fillId="0" borderId="22" xfId="0" applyFont="1" applyBorder="1" applyAlignment="1">
      <alignment vertical="center"/>
    </xf>
    <xf numFmtId="166" fontId="7" fillId="0" borderId="22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165" fontId="7" fillId="2" borderId="15" xfId="1" applyNumberFormat="1" applyFont="1" applyFill="1" applyBorder="1" applyAlignment="1">
      <alignment horizontal="center" vertical="center"/>
    </xf>
    <xf numFmtId="165" fontId="8" fillId="2" borderId="16" xfId="1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9" xfId="0" applyFont="1" applyBorder="1" applyAlignment="1">
      <alignment vertical="center"/>
    </xf>
    <xf numFmtId="165" fontId="7" fillId="2" borderId="19" xfId="1" applyNumberFormat="1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165" fontId="0" fillId="3" borderId="22" xfId="1" applyNumberFormat="1" applyFont="1" applyFill="1" applyBorder="1" applyAlignment="1"/>
    <xf numFmtId="0" fontId="10" fillId="3" borderId="22" xfId="0" applyFont="1" applyFill="1" applyBorder="1" applyAlignment="1">
      <alignment wrapText="1"/>
    </xf>
    <xf numFmtId="165" fontId="0" fillId="2" borderId="58" xfId="1" applyNumberFormat="1" applyFont="1" applyFill="1" applyBorder="1" applyAlignment="1"/>
    <xf numFmtId="165" fontId="0" fillId="2" borderId="59" xfId="1" applyNumberFormat="1" applyFont="1" applyFill="1" applyBorder="1" applyAlignment="1"/>
    <xf numFmtId="165" fontId="0" fillId="2" borderId="66" xfId="1" applyNumberFormat="1" applyFont="1" applyFill="1" applyBorder="1" applyAlignment="1"/>
    <xf numFmtId="0" fontId="5" fillId="0" borderId="67" xfId="0" applyFont="1" applyBorder="1" applyAlignment="1">
      <alignment horizontal="center" vertical="center" wrapText="1"/>
    </xf>
    <xf numFmtId="43" fontId="0" fillId="2" borderId="37" xfId="1" applyFont="1" applyFill="1" applyBorder="1" applyAlignment="1"/>
    <xf numFmtId="0" fontId="11" fillId="0" borderId="62" xfId="0" applyFont="1" applyBorder="1" applyAlignment="1">
      <alignment horizontal="center" vertical="center"/>
    </xf>
    <xf numFmtId="0" fontId="0" fillId="0" borderId="23" xfId="0" applyBorder="1"/>
    <xf numFmtId="0" fontId="0" fillId="0" borderId="20" xfId="0" applyBorder="1"/>
    <xf numFmtId="167" fontId="0" fillId="0" borderId="0" xfId="0" applyNumberFormat="1"/>
    <xf numFmtId="165" fontId="0" fillId="2" borderId="39" xfId="1" applyNumberFormat="1" applyFont="1" applyFill="1" applyBorder="1" applyAlignment="1"/>
    <xf numFmtId="43" fontId="0" fillId="2" borderId="19" xfId="1" applyFont="1" applyFill="1" applyBorder="1" applyAlignment="1"/>
    <xf numFmtId="168" fontId="2" fillId="2" borderId="19" xfId="1" applyNumberFormat="1" applyFont="1" applyFill="1" applyBorder="1" applyAlignment="1"/>
    <xf numFmtId="43" fontId="0" fillId="2" borderId="44" xfId="1" applyFont="1" applyFill="1" applyBorder="1" applyAlignment="1"/>
    <xf numFmtId="168" fontId="2" fillId="2" borderId="44" xfId="1" applyNumberFormat="1" applyFont="1" applyFill="1" applyBorder="1" applyAlignment="1"/>
    <xf numFmtId="0" fontId="6" fillId="0" borderId="3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62" xfId="0" applyBorder="1"/>
    <xf numFmtId="0" fontId="0" fillId="0" borderId="63" xfId="0" applyBorder="1"/>
    <xf numFmtId="168" fontId="7" fillId="5" borderId="22" xfId="1" applyNumberFormat="1" applyFont="1" applyFill="1" applyBorder="1" applyAlignment="1">
      <alignment horizontal="left" vertical="center"/>
    </xf>
    <xf numFmtId="165" fontId="8" fillId="2" borderId="22" xfId="1" applyNumberFormat="1" applyFont="1" applyFill="1" applyBorder="1" applyAlignment="1">
      <alignment horizontal="center" vertical="center"/>
    </xf>
    <xf numFmtId="165" fontId="0" fillId="5" borderId="22" xfId="1" applyNumberFormat="1" applyFont="1" applyFill="1" applyBorder="1" applyAlignment="1"/>
    <xf numFmtId="166" fontId="7" fillId="0" borderId="54" xfId="0" applyNumberFormat="1" applyFont="1" applyBorder="1" applyAlignment="1">
      <alignment horizontal="center" vertical="center"/>
    </xf>
    <xf numFmtId="43" fontId="0" fillId="3" borderId="22" xfId="1" applyFont="1" applyFill="1" applyBorder="1" applyAlignment="1"/>
    <xf numFmtId="43" fontId="0" fillId="0" borderId="0" xfId="0" applyNumberFormat="1"/>
    <xf numFmtId="170" fontId="3" fillId="0" borderId="0" xfId="0" applyNumberFormat="1" applyFont="1"/>
    <xf numFmtId="0" fontId="16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68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168" fontId="8" fillId="2" borderId="22" xfId="1" applyNumberFormat="1" applyFont="1" applyFill="1" applyBorder="1" applyAlignment="1">
      <alignment horizontal="center" vertical="center"/>
    </xf>
    <xf numFmtId="168" fontId="8" fillId="2" borderId="23" xfId="1" applyNumberFormat="1" applyFont="1" applyFill="1" applyBorder="1" applyAlignment="1">
      <alignment horizontal="center" vertical="center"/>
    </xf>
    <xf numFmtId="168" fontId="8" fillId="2" borderId="15" xfId="1" applyNumberFormat="1" applyFont="1" applyFill="1" applyBorder="1" applyAlignment="1">
      <alignment horizontal="center" vertical="center"/>
    </xf>
    <xf numFmtId="168" fontId="8" fillId="5" borderId="22" xfId="1" applyNumberFormat="1" applyFont="1" applyFill="1" applyBorder="1" applyAlignment="1">
      <alignment horizontal="center" vertical="center"/>
    </xf>
    <xf numFmtId="168" fontId="2" fillId="5" borderId="22" xfId="1" applyNumberFormat="1" applyFont="1" applyFill="1" applyBorder="1" applyAlignment="1">
      <alignment horizontal="center" vertical="center"/>
    </xf>
    <xf numFmtId="168" fontId="8" fillId="2" borderId="13" xfId="1" applyNumberFormat="1" applyFont="1" applyFill="1" applyBorder="1" applyAlignment="1">
      <alignment horizontal="center" vertical="center"/>
    </xf>
    <xf numFmtId="168" fontId="8" fillId="2" borderId="16" xfId="1" applyNumberFormat="1" applyFont="1" applyFill="1" applyBorder="1" applyAlignment="1">
      <alignment horizontal="center" vertical="center"/>
    </xf>
    <xf numFmtId="168" fontId="8" fillId="2" borderId="21" xfId="1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168" fontId="8" fillId="2" borderId="15" xfId="1" applyNumberFormat="1" applyFont="1" applyFill="1" applyBorder="1" applyAlignment="1">
      <alignment horizontal="center" vertical="center" wrapText="1"/>
    </xf>
    <xf numFmtId="43" fontId="2" fillId="0" borderId="23" xfId="0" applyNumberFormat="1" applyFont="1" applyBorder="1" applyAlignment="1">
      <alignment horizontal="center" vertical="center"/>
    </xf>
    <xf numFmtId="167" fontId="2" fillId="0" borderId="23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0" fillId="0" borderId="51" xfId="0" applyBorder="1" applyAlignment="1">
      <alignment horizontal="center" vertical="center"/>
    </xf>
    <xf numFmtId="167" fontId="2" fillId="0" borderId="63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2" fillId="0" borderId="22" xfId="0" applyNumberFormat="1" applyFont="1" applyBorder="1" applyAlignment="1">
      <alignment horizontal="center" vertical="center"/>
    </xf>
    <xf numFmtId="167" fontId="2" fillId="0" borderId="22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165" fontId="8" fillId="2" borderId="22" xfId="1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5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169" fontId="3" fillId="0" borderId="68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63" xfId="0" applyNumberFormat="1" applyFont="1" applyBorder="1" applyAlignment="1">
      <alignment horizontal="center" vertical="center"/>
    </xf>
    <xf numFmtId="0" fontId="13" fillId="0" borderId="57" xfId="0" applyFont="1" applyBorder="1" applyAlignment="1">
      <alignment horizontal="center"/>
    </xf>
    <xf numFmtId="172" fontId="3" fillId="0" borderId="57" xfId="0" applyNumberFormat="1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/>
    </xf>
    <xf numFmtId="172" fontId="14" fillId="0" borderId="57" xfId="0" applyNumberFormat="1" applyFont="1" applyBorder="1" applyAlignment="1">
      <alignment horizontal="center"/>
    </xf>
    <xf numFmtId="165" fontId="8" fillId="2" borderId="1" xfId="1" applyNumberFormat="1" applyFont="1" applyFill="1" applyBorder="1" applyAlignment="1">
      <alignment horizontal="center" vertical="center"/>
    </xf>
    <xf numFmtId="165" fontId="8" fillId="2" borderId="2" xfId="1" applyNumberFormat="1" applyFont="1" applyFill="1" applyBorder="1" applyAlignment="1">
      <alignment horizontal="center" vertical="center"/>
    </xf>
    <xf numFmtId="167" fontId="2" fillId="0" borderId="16" xfId="0" applyNumberFormat="1" applyFont="1" applyBorder="1" applyAlignment="1">
      <alignment horizontal="center" vertical="center"/>
    </xf>
    <xf numFmtId="167" fontId="2" fillId="0" borderId="20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8" fillId="2" borderId="67" xfId="1" applyNumberFormat="1" applyFont="1" applyFill="1" applyBorder="1" applyAlignment="1">
      <alignment horizontal="center" vertical="center"/>
    </xf>
    <xf numFmtId="165" fontId="8" fillId="2" borderId="42" xfId="1" applyNumberFormat="1" applyFont="1" applyFill="1" applyBorder="1" applyAlignment="1">
      <alignment horizontal="center" vertical="center"/>
    </xf>
    <xf numFmtId="165" fontId="8" fillId="2" borderId="24" xfId="1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62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7" fillId="0" borderId="29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168" fontId="8" fillId="5" borderId="15" xfId="1" applyNumberFormat="1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15" fillId="0" borderId="57" xfId="0" applyFont="1" applyBorder="1" applyAlignment="1">
      <alignment horizontal="center" vertical="top"/>
    </xf>
    <xf numFmtId="168" fontId="0" fillId="0" borderId="28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8" fillId="0" borderId="2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8" fontId="7" fillId="0" borderId="54" xfId="1" applyNumberFormat="1" applyFont="1" applyFill="1" applyBorder="1" applyAlignment="1">
      <alignment horizontal="center" vertical="center"/>
    </xf>
    <xf numFmtId="168" fontId="7" fillId="0" borderId="59" xfId="1" applyNumberFormat="1" applyFont="1" applyFill="1" applyBorder="1" applyAlignment="1">
      <alignment horizontal="center" vertical="center"/>
    </xf>
    <xf numFmtId="168" fontId="7" fillId="0" borderId="34" xfId="1" applyNumberFormat="1" applyFont="1" applyFill="1" applyBorder="1" applyAlignment="1">
      <alignment horizontal="center" vertical="center"/>
    </xf>
    <xf numFmtId="168" fontId="7" fillId="0" borderId="14" xfId="1" applyNumberFormat="1" applyFont="1" applyFill="1" applyBorder="1" applyAlignment="1">
      <alignment horizontal="center" vertical="center"/>
    </xf>
    <xf numFmtId="168" fontId="7" fillId="0" borderId="31" xfId="1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8" fontId="7" fillId="0" borderId="58" xfId="1" applyNumberFormat="1" applyFont="1" applyFill="1" applyBorder="1" applyAlignment="1">
      <alignment horizontal="center" vertical="center"/>
    </xf>
    <xf numFmtId="168" fontId="7" fillId="0" borderId="33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26" Type="http://schemas.openxmlformats.org/officeDocument/2006/relationships/worksheet" Target="worksheets/sheet26.xml" /><Relationship Id="rId39" Type="http://schemas.openxmlformats.org/officeDocument/2006/relationships/calcChain" Target="calcChain.xml" /><Relationship Id="rId3" Type="http://schemas.openxmlformats.org/officeDocument/2006/relationships/worksheet" Target="worksheets/sheet3.xml" /><Relationship Id="rId21" Type="http://schemas.openxmlformats.org/officeDocument/2006/relationships/worksheet" Target="worksheets/sheet21.xml" /><Relationship Id="rId34" Type="http://schemas.openxmlformats.org/officeDocument/2006/relationships/worksheet" Target="worksheets/sheet34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5" Type="http://schemas.openxmlformats.org/officeDocument/2006/relationships/worksheet" Target="worksheets/sheet25.xml" /><Relationship Id="rId33" Type="http://schemas.openxmlformats.org/officeDocument/2006/relationships/worksheet" Target="worksheets/sheet33.xml" /><Relationship Id="rId38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worksheet" Target="worksheets/sheet20.xml" /><Relationship Id="rId29" Type="http://schemas.openxmlformats.org/officeDocument/2006/relationships/worksheet" Target="worksheets/sheet29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24" Type="http://schemas.openxmlformats.org/officeDocument/2006/relationships/worksheet" Target="worksheets/sheet24.xml" /><Relationship Id="rId32" Type="http://schemas.openxmlformats.org/officeDocument/2006/relationships/worksheet" Target="worksheets/sheet32.xml" /><Relationship Id="rId37" Type="http://schemas.openxmlformats.org/officeDocument/2006/relationships/styles" Target="styles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23" Type="http://schemas.openxmlformats.org/officeDocument/2006/relationships/worksheet" Target="worksheets/sheet23.xml" /><Relationship Id="rId28" Type="http://schemas.openxmlformats.org/officeDocument/2006/relationships/worksheet" Target="worksheets/sheet28.xml" /><Relationship Id="rId36" Type="http://schemas.openxmlformats.org/officeDocument/2006/relationships/theme" Target="theme/theme1.xml" /><Relationship Id="rId10" Type="http://schemas.openxmlformats.org/officeDocument/2006/relationships/worksheet" Target="worksheets/sheet10.xml" /><Relationship Id="rId19" Type="http://schemas.openxmlformats.org/officeDocument/2006/relationships/worksheet" Target="worksheets/sheet19.xml" /><Relationship Id="rId31" Type="http://schemas.openxmlformats.org/officeDocument/2006/relationships/worksheet" Target="worksheets/sheet3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worksheet" Target="worksheets/sheet22.xml" /><Relationship Id="rId27" Type="http://schemas.openxmlformats.org/officeDocument/2006/relationships/worksheet" Target="worksheets/sheet27.xml" /><Relationship Id="rId30" Type="http://schemas.openxmlformats.org/officeDocument/2006/relationships/worksheet" Target="worksheets/sheet30.xml" /><Relationship Id="rId35" Type="http://schemas.openxmlformats.org/officeDocument/2006/relationships/worksheet" Target="worksheets/sheet35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 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 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 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 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 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 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 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 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 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 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 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 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 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 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 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 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 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5"/>
  <sheetViews>
    <sheetView zoomScale="80" zoomScaleNormal="80" workbookViewId="0">
      <pane xSplit="2" ySplit="8" topLeftCell="C9" activePane="bottomRight" state="frozen"/>
      <selection activeCell="B19" sqref="B19"/>
      <selection pane="bottomLeft" activeCell="B19" sqref="B19"/>
      <selection pane="topRight" activeCell="B19" sqref="B19"/>
      <selection pane="bottomRight" activeCell="C5" sqref="C5"/>
    </sheetView>
  </sheetViews>
  <sheetFormatPr defaultRowHeight="15" x14ac:dyDescent="0.2"/>
  <cols>
    <col min="1" max="1" width="17.484375" bestFit="1" customWidth="1"/>
    <col min="2" max="2" width="15.19921875" bestFit="1" customWidth="1"/>
    <col min="3" max="3" width="13.44921875" bestFit="1" customWidth="1"/>
    <col min="4" max="4" width="11.43359375" customWidth="1"/>
    <col min="5" max="5" width="11.296875" customWidth="1"/>
    <col min="6" max="6" width="11.296875" bestFit="1" customWidth="1"/>
    <col min="7" max="8" width="12.23828125" bestFit="1" customWidth="1"/>
    <col min="9" max="9" width="14.2578125" bestFit="1" customWidth="1"/>
    <col min="10" max="15" width="14.2578125" customWidth="1"/>
    <col min="16" max="16" width="11.296875" bestFit="1" customWidth="1"/>
    <col min="17" max="17" width="11.43359375" customWidth="1"/>
    <col min="18" max="18" width="12.375" bestFit="1" customWidth="1"/>
    <col min="19" max="19" width="17.62109375" bestFit="1" customWidth="1"/>
    <col min="20" max="20" width="12.375" bestFit="1" customWidth="1"/>
    <col min="21" max="21" width="13.44921875" bestFit="1" customWidth="1"/>
    <col min="22" max="22" width="17.21875" bestFit="1" customWidth="1"/>
    <col min="24" max="24" width="13.1796875" bestFit="1" customWidth="1"/>
  </cols>
  <sheetData>
    <row r="1" spans="1:24" ht="24" thickBot="1" x14ac:dyDescent="0.35">
      <c r="A1" s="90"/>
      <c r="B1" s="2"/>
      <c r="E1" s="3" t="s">
        <v>47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4" ht="60" thickBot="1" x14ac:dyDescent="0.25">
      <c r="A2" s="188" t="s">
        <v>1</v>
      </c>
      <c r="B2" s="189"/>
      <c r="C2" s="72" t="s">
        <v>48</v>
      </c>
      <c r="D2" s="59" t="s">
        <v>49</v>
      </c>
      <c r="E2" s="59" t="s">
        <v>50</v>
      </c>
      <c r="F2" s="59" t="s">
        <v>71</v>
      </c>
      <c r="G2" s="59" t="s">
        <v>2</v>
      </c>
      <c r="H2" s="60" t="s">
        <v>58</v>
      </c>
      <c r="I2" s="59" t="s">
        <v>19</v>
      </c>
      <c r="J2" s="162" t="s">
        <v>51</v>
      </c>
      <c r="K2" s="162" t="s">
        <v>52</v>
      </c>
      <c r="L2" s="162" t="s">
        <v>53</v>
      </c>
      <c r="M2" s="162" t="s">
        <v>54</v>
      </c>
      <c r="N2" s="162" t="s">
        <v>55</v>
      </c>
      <c r="O2" s="162" t="s">
        <v>56</v>
      </c>
      <c r="P2" s="162" t="s">
        <v>57</v>
      </c>
      <c r="Q2" s="59" t="s">
        <v>37</v>
      </c>
      <c r="R2" s="59" t="s">
        <v>38</v>
      </c>
      <c r="S2" s="59" t="s">
        <v>39</v>
      </c>
      <c r="T2" s="59" t="s">
        <v>40</v>
      </c>
      <c r="U2" s="113" t="s">
        <v>3</v>
      </c>
      <c r="V2" s="4"/>
      <c r="W2" s="4" t="s">
        <v>3</v>
      </c>
      <c r="X2" s="5" t="s">
        <v>13</v>
      </c>
    </row>
    <row r="3" spans="1:24" ht="15.75" thickBot="1" x14ac:dyDescent="0.25">
      <c r="A3" s="42" t="s">
        <v>17</v>
      </c>
      <c r="B3" s="46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10"/>
      <c r="V3" s="6"/>
    </row>
    <row r="4" spans="1:24" x14ac:dyDescent="0.2">
      <c r="A4" s="42" t="s">
        <v>31</v>
      </c>
      <c r="B4" s="47" t="s">
        <v>8</v>
      </c>
      <c r="C4" s="84">
        <v>11520</v>
      </c>
      <c r="D4" s="86">
        <v>8018.2849999999999</v>
      </c>
      <c r="E4" s="86">
        <v>8985</v>
      </c>
      <c r="F4" s="84">
        <v>9489.94</v>
      </c>
      <c r="G4" s="85">
        <v>26806.97</v>
      </c>
      <c r="H4" s="85">
        <v>0</v>
      </c>
      <c r="I4" s="86">
        <v>9474.3150000000005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  <c r="P4" s="86">
        <v>0</v>
      </c>
      <c r="Q4" s="65">
        <v>0</v>
      </c>
      <c r="R4" s="65">
        <v>0</v>
      </c>
      <c r="S4" s="65">
        <v>0</v>
      </c>
      <c r="T4" s="65">
        <v>0</v>
      </c>
      <c r="U4" s="19">
        <f>SUM(C4:T4)</f>
        <v>74294.509999999995</v>
      </c>
      <c r="V4" s="9"/>
    </row>
    <row r="5" spans="1:24" ht="15.75" thickBot="1" x14ac:dyDescent="0.25">
      <c r="A5" s="43" t="s">
        <v>18</v>
      </c>
      <c r="B5" s="48" t="s">
        <v>7</v>
      </c>
      <c r="C5" s="87">
        <v>11570</v>
      </c>
      <c r="D5" s="89">
        <v>8049.59</v>
      </c>
      <c r="E5" s="89">
        <v>9021</v>
      </c>
      <c r="F5" s="87">
        <v>9527</v>
      </c>
      <c r="G5" s="88">
        <v>26865</v>
      </c>
      <c r="H5" s="136">
        <v>7900</v>
      </c>
      <c r="I5" s="99">
        <v>10491.2</v>
      </c>
      <c r="J5" s="99">
        <v>6857</v>
      </c>
      <c r="K5" s="99">
        <v>8291</v>
      </c>
      <c r="L5" s="99">
        <v>9201.2000000000007</v>
      </c>
      <c r="M5" s="99">
        <v>6857</v>
      </c>
      <c r="N5" s="99">
        <v>8291</v>
      </c>
      <c r="O5" s="99">
        <v>6857</v>
      </c>
      <c r="P5" s="99">
        <v>8291</v>
      </c>
      <c r="Q5" s="66">
        <v>6857</v>
      </c>
      <c r="R5" s="66">
        <v>8291</v>
      </c>
      <c r="S5" s="66">
        <v>6857</v>
      </c>
      <c r="T5" s="66">
        <v>8291</v>
      </c>
      <c r="U5" s="19">
        <f>SUM(C5:T5)</f>
        <v>168364.99</v>
      </c>
      <c r="V5" s="11"/>
    </row>
    <row r="6" spans="1:24" ht="15.75" thickBot="1" x14ac:dyDescent="0.25">
      <c r="A6" s="43" t="s">
        <v>3</v>
      </c>
      <c r="B6" s="48" t="s">
        <v>11</v>
      </c>
      <c r="C6" s="44"/>
      <c r="D6" s="44"/>
      <c r="E6" s="44"/>
      <c r="F6" s="44"/>
      <c r="G6" s="44"/>
      <c r="H6" s="44"/>
      <c r="I6" s="12"/>
      <c r="J6" s="12"/>
      <c r="K6" s="12"/>
      <c r="L6" s="12"/>
      <c r="M6" s="12"/>
      <c r="N6" s="12"/>
      <c r="O6" s="12"/>
      <c r="P6" s="12"/>
      <c r="Q6" s="61"/>
      <c r="R6" s="61"/>
      <c r="S6" s="61"/>
      <c r="T6" s="61"/>
      <c r="U6" s="67"/>
      <c r="V6" s="14"/>
    </row>
    <row r="7" spans="1:24" ht="15.75" thickBot="1" x14ac:dyDescent="0.25">
      <c r="A7" s="39"/>
      <c r="B7" s="21"/>
      <c r="C7" s="30"/>
      <c r="D7" s="31"/>
      <c r="E7" s="31"/>
      <c r="F7" s="31"/>
      <c r="G7" s="31"/>
      <c r="H7" s="31"/>
      <c r="I7" s="32"/>
      <c r="J7" s="33"/>
      <c r="K7" s="33"/>
      <c r="L7" s="33"/>
      <c r="M7" s="33"/>
      <c r="N7" s="33"/>
      <c r="O7" s="33"/>
      <c r="P7" s="33"/>
      <c r="Q7" s="58"/>
      <c r="R7" s="58"/>
      <c r="S7" s="58"/>
      <c r="T7" s="58"/>
      <c r="U7" s="67"/>
      <c r="V7" s="23"/>
    </row>
    <row r="8" spans="1:24" ht="15.75" thickBot="1" x14ac:dyDescent="0.25">
      <c r="A8" s="18" t="s">
        <v>12</v>
      </c>
      <c r="B8" s="15"/>
      <c r="C8" s="25"/>
      <c r="D8" s="26"/>
      <c r="E8" s="26"/>
      <c r="F8" s="26"/>
      <c r="G8" s="26"/>
      <c r="H8" s="26"/>
      <c r="I8" s="26"/>
      <c r="J8" s="27"/>
      <c r="K8" s="27"/>
      <c r="L8" s="27"/>
      <c r="M8" s="27"/>
      <c r="N8" s="27"/>
      <c r="O8" s="27"/>
      <c r="P8" s="27"/>
      <c r="Q8" s="76"/>
      <c r="R8" s="76"/>
      <c r="S8" s="76"/>
      <c r="T8" s="76"/>
      <c r="U8" s="67"/>
      <c r="V8" s="16" t="s">
        <v>3</v>
      </c>
    </row>
    <row r="9" spans="1:24" ht="35.25" x14ac:dyDescent="0.25">
      <c r="A9" s="158" t="s">
        <v>42</v>
      </c>
      <c r="B9" s="81"/>
      <c r="D9" s="28" t="s">
        <v>4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24" ht="35.25" x14ac:dyDescent="0.25">
      <c r="A10" s="158" t="s">
        <v>43</v>
      </c>
      <c r="B10" s="82"/>
      <c r="D10" s="24" t="s">
        <v>14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24" ht="35.25" x14ac:dyDescent="0.25">
      <c r="A11" s="158" t="s">
        <v>44</v>
      </c>
      <c r="B11" s="82"/>
      <c r="D11" s="24" t="s">
        <v>5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24" ht="35.25" x14ac:dyDescent="0.25">
      <c r="A12" s="158" t="s">
        <v>45</v>
      </c>
      <c r="B12" s="82"/>
      <c r="D12" s="24" t="s">
        <v>26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24" ht="35.25" x14ac:dyDescent="0.25">
      <c r="A13" s="158" t="s">
        <v>46</v>
      </c>
      <c r="B13" s="82"/>
      <c r="D13" s="24" t="s">
        <v>25</v>
      </c>
      <c r="Q13" s="20"/>
    </row>
    <row r="14" spans="1:24" ht="18.75" x14ac:dyDescent="0.25">
      <c r="A14" s="158"/>
      <c r="B14" s="82"/>
      <c r="D14" s="24" t="s">
        <v>15</v>
      </c>
      <c r="E14" t="s">
        <v>32</v>
      </c>
    </row>
    <row r="15" spans="1:24" ht="19.5" thickBot="1" x14ac:dyDescent="0.3">
      <c r="A15" s="158"/>
      <c r="B15" s="83"/>
      <c r="D15" s="29" t="s">
        <v>9</v>
      </c>
    </row>
  </sheetData>
  <autoFilter ref="B8" xr:uid="{00000000-0009-0000-0000-000000000000}"/>
  <mergeCells count="1">
    <mergeCell ref="A2:B2"/>
  </mergeCells>
  <conditionalFormatting sqref="F15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3:H15">
    <cfRule type="iconSet" priority="5">
      <iconSet iconSet="3Flags">
        <cfvo type="percent" val="0"/>
        <cfvo type="percent" val="33"/>
        <cfvo type="percent" val="67"/>
      </iconSet>
    </cfRule>
  </conditionalFormatting>
  <printOptions horizontalCentered="1"/>
  <pageMargins left="0" right="0" top="0" bottom="0" header="0" footer="0"/>
  <pageSetup scale="5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C76"/>
  <sheetViews>
    <sheetView zoomScale="80" zoomScaleNormal="80" workbookViewId="0">
      <pane xSplit="2" ySplit="8" topLeftCell="K39" activePane="bottomRight" state="frozen"/>
      <selection activeCell="B1" sqref="B1:D1"/>
      <selection pane="bottomLeft" activeCell="B1" sqref="B1:D1"/>
      <selection pane="topRight" activeCell="B1" sqref="B1:D1"/>
      <selection pane="bottomRight" activeCell="U25" sqref="U25"/>
    </sheetView>
  </sheetViews>
  <sheetFormatPr defaultRowHeight="15" x14ac:dyDescent="0.2"/>
  <cols>
    <col min="1" max="1" width="19.1015625" bestFit="1" customWidth="1"/>
    <col min="2" max="2" width="14.257812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9" width="9.4140625" customWidth="1"/>
    <col min="10" max="10" width="10.22265625" customWidth="1"/>
    <col min="11" max="20" width="9.4140625" customWidth="1"/>
    <col min="21" max="21" width="16.6796875" customWidth="1"/>
    <col min="22" max="22" width="13.1796875" customWidth="1"/>
    <col min="24" max="24" width="13.1796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'7'!B1+1</f>
        <v>45785</v>
      </c>
      <c r="C1" s="251"/>
      <c r="D1" s="251"/>
      <c r="E1" s="250" t="str">
        <f>'Rate List'!E1</f>
        <v>GHAZI HOLDINGS (Actual Sale)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68" t="s">
        <v>3</v>
      </c>
    </row>
    <row r="3" spans="1:29" ht="16.5" customHeight="1" x14ac:dyDescent="0.2">
      <c r="A3" s="244" t="str">
        <f>'Rate List'!A3:B3</f>
        <v>Opening</v>
      </c>
      <c r="B3" s="245"/>
      <c r="C3" s="63">
        <f>'7'!C70</f>
        <v>51.899999999999991</v>
      </c>
      <c r="D3" s="63">
        <f>'7'!D70</f>
        <v>13.300000000000002</v>
      </c>
      <c r="E3" s="63">
        <f>'7'!E70</f>
        <v>6.1400000000000006</v>
      </c>
      <c r="F3" s="63">
        <f>'7'!F70</f>
        <v>2.1000000000000014</v>
      </c>
      <c r="G3" s="63">
        <f>'7'!G70</f>
        <v>0.83999999999999986</v>
      </c>
      <c r="H3" s="63">
        <f>'7'!H70</f>
        <v>12.519999999999998</v>
      </c>
      <c r="I3" s="63">
        <f>'7'!I70</f>
        <v>0</v>
      </c>
      <c r="J3" s="63">
        <f>'7'!J70</f>
        <v>1.5999999999999999</v>
      </c>
      <c r="K3" s="63">
        <f>'7'!K70</f>
        <v>1.9999999999999998</v>
      </c>
      <c r="L3" s="63">
        <f>'7'!L70</f>
        <v>0.42</v>
      </c>
      <c r="M3" s="63">
        <f>'7'!M70</f>
        <v>1.96</v>
      </c>
      <c r="N3" s="63">
        <f>'7'!N70</f>
        <v>1.4</v>
      </c>
      <c r="O3" s="63">
        <f>'7'!O70</f>
        <v>1.5</v>
      </c>
      <c r="P3" s="63">
        <f>'7'!P70</f>
        <v>0.42</v>
      </c>
      <c r="Q3" s="63">
        <f>'7'!Q70</f>
        <v>0.02</v>
      </c>
      <c r="R3" s="63">
        <f>'7'!R70</f>
        <v>0.2</v>
      </c>
      <c r="S3" s="63">
        <f>'7'!S70</f>
        <v>0.28000000000000003</v>
      </c>
      <c r="T3" s="63">
        <f>'7'!T70</f>
        <v>0.62</v>
      </c>
      <c r="U3" s="69">
        <f>SUM(C3:Q3)</f>
        <v>96.11999999999999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0</v>
      </c>
      <c r="D4" s="19">
        <v>0</v>
      </c>
      <c r="E4" s="19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70">
        <f>SUM(C4:Q4)</f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71">
        <f>SUM(C5:Q5)</f>
        <v>0</v>
      </c>
      <c r="AA5" s="213" t="s">
        <v>27</v>
      </c>
      <c r="AB5" s="214"/>
      <c r="AC5" s="207">
        <f>'7'!AC65</f>
        <v>1812171.841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51.899999999999991</v>
      </c>
      <c r="D6" s="61">
        <f>SUM(D3:D5)</f>
        <v>13.300000000000002</v>
      </c>
      <c r="E6" s="61">
        <f t="shared" ref="E6:I6" si="0">SUM(E3:E5)</f>
        <v>6.1400000000000006</v>
      </c>
      <c r="F6" s="61">
        <f t="shared" si="0"/>
        <v>2.1000000000000014</v>
      </c>
      <c r="G6" s="61">
        <f t="shared" si="0"/>
        <v>0.83999999999999986</v>
      </c>
      <c r="H6" s="61">
        <f t="shared" si="0"/>
        <v>12.519999999999998</v>
      </c>
      <c r="I6" s="61">
        <f t="shared" si="0"/>
        <v>0</v>
      </c>
      <c r="J6" s="61">
        <f t="shared" ref="J6:Q6" si="1">SUM(J3:J5)</f>
        <v>1.5999999999999999</v>
      </c>
      <c r="K6" s="61">
        <f t="shared" si="1"/>
        <v>1.9999999999999998</v>
      </c>
      <c r="L6" s="61">
        <f t="shared" si="1"/>
        <v>0.42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T6" si="2">SUM(R3:R5)</f>
        <v>0.2</v>
      </c>
      <c r="S6" s="61">
        <f t="shared" si="2"/>
        <v>0.28000000000000003</v>
      </c>
      <c r="T6" s="61">
        <f t="shared" si="2"/>
        <v>0.62</v>
      </c>
      <c r="U6" s="67">
        <f>SUM(C6:Q6)</f>
        <v>96.11999999999999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22"/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7"/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-800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/>
      <c r="X10" s="93"/>
      <c r="Y10" s="93"/>
      <c r="Z10" s="93"/>
      <c r="AA10" s="165">
        <v>800</v>
      </c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/>
      <c r="D11" s="19"/>
      <c r="E11" s="19"/>
      <c r="F11" s="19"/>
      <c r="G11" s="19"/>
      <c r="H11" s="34"/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0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/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0</v>
      </c>
      <c r="D15" s="40">
        <f>(D11*$D$8)+(D9*$D$7)</f>
        <v>0</v>
      </c>
      <c r="E15" s="40">
        <f>(E11*$E$8)+(E9*$E$7)</f>
        <v>0</v>
      </c>
      <c r="F15" s="40">
        <f>(F11*$F$8)+(F9*$F$7)</f>
        <v>0</v>
      </c>
      <c r="G15" s="40">
        <f>(G11*$G$8)+(G9*$G$7)</f>
        <v>0</v>
      </c>
      <c r="H15" s="41">
        <f>(H11*$H$8)+(H9*$H$7)</f>
        <v>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0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61310.718000000001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>
        <v>352</v>
      </c>
      <c r="X17" s="93"/>
      <c r="Y17" s="93"/>
      <c r="Z17" s="93">
        <v>2</v>
      </c>
      <c r="AA17" s="165">
        <v>1610</v>
      </c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>
        <v>5</v>
      </c>
      <c r="D18" s="19">
        <v>0.2</v>
      </c>
      <c r="E18" s="19"/>
      <c r="F18" s="19">
        <v>0.4</v>
      </c>
      <c r="G18" s="19"/>
      <c r="H18" s="34"/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5.6000000000000005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/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/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57850</v>
      </c>
      <c r="D22" s="40">
        <f>(D18*$D$8)+(D16*$D$7)</f>
        <v>1609.9180000000001</v>
      </c>
      <c r="E22" s="40">
        <f>(E18*$E$8)+(E16*$E$7)</f>
        <v>0</v>
      </c>
      <c r="F22" s="40">
        <f>(F18*$F$8)+(F16*$F$7)</f>
        <v>3810.8</v>
      </c>
      <c r="G22" s="40">
        <f>(G18*$G$8)+(G16*$G$7)</f>
        <v>0</v>
      </c>
      <c r="H22" s="41">
        <f>(H18*$H$8)+(H16*$H$7)</f>
        <v>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63270.718000000001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>
        <v>500</v>
      </c>
      <c r="AC23" s="204">
        <f>U29+V24+V26+V28+X24+X26+X28+Z24+Z26+Z28-W24-W26-W28-Y24-Y26-Y28-AA24-AA26-AA28-AB23</f>
        <v>124240.03599999999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>
        <v>400</v>
      </c>
      <c r="X24" s="93"/>
      <c r="Y24" s="93"/>
      <c r="Z24" s="93">
        <v>1</v>
      </c>
      <c r="AA24" s="165">
        <v>800</v>
      </c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>
        <v>9.6</v>
      </c>
      <c r="D25" s="19">
        <v>0.4</v>
      </c>
      <c r="E25" s="19">
        <v>0.2</v>
      </c>
      <c r="F25" s="19">
        <v>1</v>
      </c>
      <c r="G25" s="19"/>
      <c r="H25" s="34">
        <v>0.04</v>
      </c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11.239999999999998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/>
      <c r="X26" s="93"/>
      <c r="Y26" s="93"/>
      <c r="Z26" s="93"/>
      <c r="AA26" s="165"/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/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111072</v>
      </c>
      <c r="D29" s="40">
        <f>(D25*$D$8)+(D23*$D$7)</f>
        <v>3219.8360000000002</v>
      </c>
      <c r="E29" s="40">
        <f>(E25*$E$8)+(E23*$E$7)</f>
        <v>1804.2</v>
      </c>
      <c r="F29" s="40">
        <f>(F25*$F$8)+(F23*$F$7)</f>
        <v>9527</v>
      </c>
      <c r="G29" s="40">
        <f>(G25*$G$8)+(G23*$G$7)</f>
        <v>0</v>
      </c>
      <c r="H29" s="41">
        <f>(H25*$H$8)+(H23*$H$7)</f>
        <v>316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125939.03599999999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43300.953999999998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>
        <v>313</v>
      </c>
      <c r="X31" s="93"/>
      <c r="Y31" s="93">
        <v>100</v>
      </c>
      <c r="Z31" s="93">
        <v>1</v>
      </c>
      <c r="AA31" s="165">
        <v>1610</v>
      </c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>
        <v>4</v>
      </c>
      <c r="D32" s="19">
        <v>0.6</v>
      </c>
      <c r="E32" s="19">
        <v>1</v>
      </c>
      <c r="F32" s="19">
        <v>0.6</v>
      </c>
      <c r="G32" s="19"/>
      <c r="H32" s="34">
        <v>0.24</v>
      </c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6.4399999999999995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>
        <v>20</v>
      </c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>
        <v>22400</v>
      </c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46280</v>
      </c>
      <c r="D36" s="40">
        <f>(D32*$D$8)+(D30*$D$7)</f>
        <v>4829.7539999999999</v>
      </c>
      <c r="E36" s="40">
        <f>(E32*$E$8)+(E30*$E$7)</f>
        <v>9021</v>
      </c>
      <c r="F36" s="40">
        <f>(F32*$F$8)+(F30*$F$7)</f>
        <v>5716.2</v>
      </c>
      <c r="G36" s="40">
        <f>(G32*$G$8)+(G30*$G$7)</f>
        <v>0</v>
      </c>
      <c r="H36" s="41">
        <f>(H32*$H$8)+(H30*$H$7)</f>
        <v>1896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67742.953999999998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/>
      <c r="AC37" s="204">
        <f>U43+V38+V40+V42+X38+X40+X42+Z38+Z40+Z42-W38-W40-W42-Y38-Y40-Y42-AA38-AA40-AA42-AB37</f>
        <v>38590.095000000001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>
        <v>250</v>
      </c>
      <c r="X38" s="93"/>
      <c r="Y38" s="93">
        <v>100</v>
      </c>
      <c r="Z38" s="93">
        <v>13</v>
      </c>
      <c r="AA38" s="165"/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1.5</v>
      </c>
      <c r="D39" s="19">
        <v>0.5</v>
      </c>
      <c r="E39" s="19"/>
      <c r="F39" s="19"/>
      <c r="G39" s="19">
        <v>0.4</v>
      </c>
      <c r="H39" s="34">
        <v>0.1</v>
      </c>
      <c r="I39" s="36"/>
      <c r="J39" s="36">
        <v>0.9</v>
      </c>
      <c r="K39" s="36"/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7"/>
        <v>3.4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/>
      <c r="X40" s="93"/>
      <c r="Y40" s="93">
        <v>160</v>
      </c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/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17355</v>
      </c>
      <c r="D43" s="40">
        <f>(D39*$D$8)+(D37*$D$7)</f>
        <v>4024.7950000000001</v>
      </c>
      <c r="E43" s="40">
        <f>(E39*$E$8)+(E37*$E$7)</f>
        <v>0</v>
      </c>
      <c r="F43" s="40">
        <f>(F39*$F$8)+(F37*$F$7)</f>
        <v>0</v>
      </c>
      <c r="G43" s="40">
        <f>(G39*$G$8)+(G37*$G$7)</f>
        <v>10746</v>
      </c>
      <c r="H43" s="41">
        <f>(H39*$H$8)+(H37*$H$7)</f>
        <v>790</v>
      </c>
      <c r="I43" s="52">
        <f>(I39*$I$8)+(I37*$I$7)</f>
        <v>0</v>
      </c>
      <c r="J43" s="163">
        <f>(J39*$J$8)+(J37*$J$7)</f>
        <v>6171.3</v>
      </c>
      <c r="K43" s="163">
        <f>(K39*$K$8)+(K37*$K$7)</f>
        <v>0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39087.095000000001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0</v>
      </c>
      <c r="D59" s="19">
        <f t="shared" ref="D59:I59" si="10">D7*D58</f>
        <v>0</v>
      </c>
      <c r="E59" s="19">
        <f t="shared" si="10"/>
        <v>0</v>
      </c>
      <c r="F59" s="19">
        <f t="shared" si="10"/>
        <v>0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0</v>
      </c>
      <c r="V59" s="177">
        <f>V10+V17+V24+V31+V38+V45+V52</f>
        <v>0</v>
      </c>
      <c r="W59" s="177">
        <f t="shared" ref="W59:AA63" si="13">W10+W17+W24+W31+W38+W45+W52</f>
        <v>1315</v>
      </c>
      <c r="X59" s="177">
        <f t="shared" si="13"/>
        <v>0</v>
      </c>
      <c r="Y59" s="177">
        <f t="shared" si="13"/>
        <v>200</v>
      </c>
      <c r="Z59" s="177">
        <f t="shared" si="13"/>
        <v>17</v>
      </c>
      <c r="AA59" s="177">
        <f t="shared" si="13"/>
        <v>4820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0</v>
      </c>
      <c r="X61" s="177">
        <f t="shared" si="13"/>
        <v>0</v>
      </c>
      <c r="Y61" s="177">
        <f t="shared" si="13"/>
        <v>180</v>
      </c>
      <c r="Z61" s="177">
        <f t="shared" si="13"/>
        <v>0</v>
      </c>
      <c r="AA61" s="177">
        <f t="shared" si="13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20.100000000000001</v>
      </c>
      <c r="D62" s="19">
        <f t="shared" si="16"/>
        <v>1.7000000000000002</v>
      </c>
      <c r="E62" s="19">
        <f t="shared" si="16"/>
        <v>1.2</v>
      </c>
      <c r="F62" s="19">
        <f t="shared" si="16"/>
        <v>2</v>
      </c>
      <c r="G62" s="19">
        <f t="shared" si="16"/>
        <v>0.4</v>
      </c>
      <c r="H62" s="19">
        <f t="shared" si="16"/>
        <v>0.38</v>
      </c>
      <c r="I62" s="19">
        <f t="shared" si="16"/>
        <v>0</v>
      </c>
      <c r="J62" s="19">
        <f t="shared" ref="J62:P62" si="19">J11+J18+J25+J32+J39+J46+J53</f>
        <v>0.9</v>
      </c>
      <c r="K62" s="19">
        <f t="shared" si="19"/>
        <v>0</v>
      </c>
      <c r="L62" s="19">
        <f t="shared" si="19"/>
        <v>0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26.679999999999996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22400</v>
      </c>
      <c r="X63" s="177">
        <f t="shared" si="13"/>
        <v>0</v>
      </c>
      <c r="Y63" s="177">
        <f t="shared" si="13"/>
        <v>0</v>
      </c>
      <c r="Z63" s="177">
        <f t="shared" si="13"/>
        <v>0</v>
      </c>
      <c r="AA63" s="177">
        <f t="shared" si="13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2078813.6439999999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232557</v>
      </c>
      <c r="D66" s="157">
        <f t="shared" ref="D66:U66" si="23">D15+D22+D29+D36+D43+D50+D57+D59</f>
        <v>13684.303000000002</v>
      </c>
      <c r="E66" s="157">
        <f>E15+E22+E29+E36+E43+E50+E57+E59</f>
        <v>10825.2</v>
      </c>
      <c r="F66" s="157">
        <f t="shared" si="23"/>
        <v>19054</v>
      </c>
      <c r="G66" s="157">
        <f>G15+G22+G29+G36+G43+G50+G57+G59</f>
        <v>10746</v>
      </c>
      <c r="H66" s="157">
        <f t="shared" si="23"/>
        <v>3002</v>
      </c>
      <c r="I66" s="157">
        <f t="shared" si="23"/>
        <v>0</v>
      </c>
      <c r="J66" s="157">
        <f t="shared" ref="J66:T66" si="24">J15+J22+J29+J36+J43+J50+J57+J59</f>
        <v>6171.3</v>
      </c>
      <c r="K66" s="157">
        <f t="shared" si="24"/>
        <v>0</v>
      </c>
      <c r="L66" s="157">
        <f t="shared" si="24"/>
        <v>0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296039.80299999996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20.100000000000001</v>
      </c>
      <c r="D67" s="142">
        <f t="shared" ref="D67:I67" si="25">SUM(D60:D63)</f>
        <v>1.7000000000000002</v>
      </c>
      <c r="E67" s="142">
        <f t="shared" si="25"/>
        <v>1.2</v>
      </c>
      <c r="F67" s="142">
        <f t="shared" si="25"/>
        <v>2</v>
      </c>
      <c r="G67" s="142">
        <f t="shared" si="25"/>
        <v>0.4</v>
      </c>
      <c r="H67" s="142">
        <f t="shared" si="25"/>
        <v>0.38</v>
      </c>
      <c r="I67" s="142">
        <f t="shared" si="25"/>
        <v>0</v>
      </c>
      <c r="J67" s="142">
        <f t="shared" ref="J67:T67" si="26">SUM(J60:J63)</f>
        <v>0.9</v>
      </c>
      <c r="K67" s="142">
        <f t="shared" si="26"/>
        <v>0</v>
      </c>
      <c r="L67" s="142">
        <f t="shared" si="26"/>
        <v>0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26.679999999999996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31.79999999999999</v>
      </c>
      <c r="D68" s="148">
        <f t="shared" ref="D68:I68" si="28">D6-D67</f>
        <v>11.600000000000001</v>
      </c>
      <c r="E68" s="148">
        <f t="shared" si="28"/>
        <v>4.9400000000000004</v>
      </c>
      <c r="F68" s="148">
        <f t="shared" si="28"/>
        <v>0.10000000000000142</v>
      </c>
      <c r="G68" s="148">
        <f t="shared" si="28"/>
        <v>0.43999999999999984</v>
      </c>
      <c r="H68" s="148">
        <f t="shared" si="28"/>
        <v>12.139999999999997</v>
      </c>
      <c r="I68" s="148">
        <f t="shared" si="28"/>
        <v>0</v>
      </c>
      <c r="J68" s="148">
        <f t="shared" ref="J68:T68" si="29">J6-J67</f>
        <v>0.69999999999999984</v>
      </c>
      <c r="K68" s="148">
        <f t="shared" si="29"/>
        <v>1.9999999999999998</v>
      </c>
      <c r="L68" s="148">
        <f t="shared" si="29"/>
        <v>0.42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69.439999999999984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31.79999999999999</v>
      </c>
      <c r="D70" s="153">
        <f t="shared" ref="D70:I70" si="31">D68-D69</f>
        <v>11.600000000000001</v>
      </c>
      <c r="E70" s="153">
        <f t="shared" si="31"/>
        <v>4.9400000000000004</v>
      </c>
      <c r="F70" s="153">
        <f t="shared" si="31"/>
        <v>0.10000000000000142</v>
      </c>
      <c r="G70" s="153">
        <f t="shared" si="31"/>
        <v>0.43999999999999984</v>
      </c>
      <c r="H70" s="153">
        <f t="shared" si="31"/>
        <v>12.139999999999997</v>
      </c>
      <c r="I70" s="153">
        <f t="shared" si="31"/>
        <v>0</v>
      </c>
      <c r="J70" s="153">
        <f t="shared" ref="J70:T70" si="32">J68-J69</f>
        <v>0.69999999999999984</v>
      </c>
      <c r="K70" s="153">
        <f t="shared" si="32"/>
        <v>1.9999999999999998</v>
      </c>
      <c r="L70" s="153">
        <f t="shared" si="32"/>
        <v>0.42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69.439999999999984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2078813.6439999999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  <pageSetUpPr fitToPage="1"/>
  </sheetPr>
  <dimension ref="A1:AC76"/>
  <sheetViews>
    <sheetView zoomScale="80" zoomScaleNormal="80" workbookViewId="0">
      <pane xSplit="2" ySplit="8" topLeftCell="O66" activePane="bottomRight" state="frozen"/>
      <selection activeCell="B1" sqref="B1:D1"/>
      <selection pane="bottomLeft" activeCell="B1" sqref="B1:D1"/>
      <selection pane="topRight" activeCell="B1" sqref="B1:D1"/>
      <selection pane="bottomRight" activeCell="B1" sqref="B1:D1"/>
    </sheetView>
  </sheetViews>
  <sheetFormatPr defaultRowHeight="15" x14ac:dyDescent="0.2"/>
  <cols>
    <col min="1" max="1" width="19.1015625" bestFit="1" customWidth="1"/>
    <col min="2" max="2" width="14.257812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20" width="9.4140625" customWidth="1"/>
    <col min="21" max="21" width="16.6796875" customWidth="1"/>
    <col min="22" max="22" width="13.1796875" customWidth="1"/>
    <col min="24" max="24" width="13.1796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'8'!B1+1</f>
        <v>45786</v>
      </c>
      <c r="C1" s="251"/>
      <c r="D1" s="251"/>
      <c r="E1" s="250" t="str">
        <f>'Rate List'!E1</f>
        <v>GHAZI HOLDINGS (Actual Sale)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'8'!C70</f>
        <v>31.79999999999999</v>
      </c>
      <c r="D3" s="63">
        <f>'8'!D70</f>
        <v>11.600000000000001</v>
      </c>
      <c r="E3" s="63">
        <f>'8'!E70</f>
        <v>4.9400000000000004</v>
      </c>
      <c r="F3" s="63">
        <f>'8'!F70</f>
        <v>0.10000000000000142</v>
      </c>
      <c r="G3" s="63">
        <f>'8'!G70</f>
        <v>0.43999999999999984</v>
      </c>
      <c r="H3" s="63">
        <f>'8'!H70</f>
        <v>12.139999999999997</v>
      </c>
      <c r="I3" s="63">
        <f>'8'!I70</f>
        <v>0</v>
      </c>
      <c r="J3" s="63">
        <f>'8'!J70</f>
        <v>0.69999999999999984</v>
      </c>
      <c r="K3" s="63">
        <f>'8'!K70</f>
        <v>1.9999999999999998</v>
      </c>
      <c r="L3" s="63">
        <f>'8'!L70</f>
        <v>0.42</v>
      </c>
      <c r="M3" s="63">
        <f>'8'!M70</f>
        <v>1.96</v>
      </c>
      <c r="N3" s="63">
        <f>'8'!N70</f>
        <v>1.4</v>
      </c>
      <c r="O3" s="63">
        <f>'8'!O70</f>
        <v>1.5</v>
      </c>
      <c r="P3" s="63">
        <f>'8'!P70</f>
        <v>0.42</v>
      </c>
      <c r="Q3" s="63">
        <f>'8'!Q70</f>
        <v>0.02</v>
      </c>
      <c r="R3" s="63">
        <f>'8'!R70</f>
        <v>0.2</v>
      </c>
      <c r="S3" s="63">
        <f>'8'!S70</f>
        <v>0.28000000000000003</v>
      </c>
      <c r="T3" s="63">
        <f>'8'!T70</f>
        <v>0.62</v>
      </c>
      <c r="U3" s="63">
        <f>'8'!U70</f>
        <v>69.439999999999984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0</v>
      </c>
      <c r="D4" s="19">
        <v>0</v>
      </c>
      <c r="E4" s="19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AA5" s="213" t="s">
        <v>27</v>
      </c>
      <c r="AB5" s="214"/>
      <c r="AC5" s="207">
        <f>'8'!AC65</f>
        <v>2078813.6439999999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31.79999999999999</v>
      </c>
      <c r="D6" s="61">
        <f>SUM(D3:D5)</f>
        <v>11.600000000000001</v>
      </c>
      <c r="E6" s="61">
        <f t="shared" ref="E6:I6" si="0">SUM(E3:E5)</f>
        <v>4.9400000000000004</v>
      </c>
      <c r="F6" s="61">
        <f t="shared" si="0"/>
        <v>0.10000000000000142</v>
      </c>
      <c r="G6" s="61">
        <f t="shared" si="0"/>
        <v>0.43999999999999984</v>
      </c>
      <c r="H6" s="61">
        <f t="shared" si="0"/>
        <v>12.139999999999997</v>
      </c>
      <c r="I6" s="61">
        <f t="shared" si="0"/>
        <v>0</v>
      </c>
      <c r="J6" s="61">
        <f t="shared" ref="J6:Q6" si="1">SUM(J3:J5)</f>
        <v>0.69999999999999984</v>
      </c>
      <c r="K6" s="61">
        <f t="shared" si="1"/>
        <v>1.9999999999999998</v>
      </c>
      <c r="L6" s="61">
        <f t="shared" si="1"/>
        <v>0.42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T6" si="2">SUM(R3:R5)</f>
        <v>0.2</v>
      </c>
      <c r="S6" s="61">
        <f t="shared" si="2"/>
        <v>0.28000000000000003</v>
      </c>
      <c r="T6" s="61">
        <f t="shared" si="2"/>
        <v>0.62</v>
      </c>
      <c r="U6" s="61">
        <f t="shared" ref="U6" si="3">SUM(U3:U5)</f>
        <v>69.439999999999984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4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0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4"/>
        <v>0</v>
      </c>
      <c r="V10" s="104"/>
      <c r="W10" s="94"/>
      <c r="X10" s="93"/>
      <c r="Y10" s="93"/>
      <c r="Z10" s="93"/>
      <c r="AA10" s="165"/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/>
      <c r="D11" s="19"/>
      <c r="E11" s="19"/>
      <c r="F11" s="19"/>
      <c r="G11" s="19"/>
      <c r="H11" s="34"/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4"/>
        <v>0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4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4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4"/>
        <v>0</v>
      </c>
      <c r="V14" s="104"/>
      <c r="W14" s="94"/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0</v>
      </c>
      <c r="D15" s="40">
        <f>(D11*$D$8)+(D9*$D$7)</f>
        <v>0</v>
      </c>
      <c r="E15" s="40">
        <f>(E11*$E$8)+(E9*$E$7)</f>
        <v>0</v>
      </c>
      <c r="F15" s="40">
        <f>(F11*$F$8)+(F9*$F$7)</f>
        <v>0</v>
      </c>
      <c r="G15" s="40">
        <f>(G11*$G$8)+(G9*$G$7)</f>
        <v>0</v>
      </c>
      <c r="H15" s="41">
        <f>(H11*$H$8)+(H9*$H$7)</f>
        <v>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0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5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0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5"/>
        <v>0</v>
      </c>
      <c r="V17" s="104"/>
      <c r="W17" s="94"/>
      <c r="X17" s="93"/>
      <c r="Y17" s="93"/>
      <c r="Z17" s="93"/>
      <c r="AA17" s="165"/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/>
      <c r="D18" s="19"/>
      <c r="E18" s="19"/>
      <c r="F18" s="19"/>
      <c r="G18" s="19"/>
      <c r="H18" s="34"/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5"/>
        <v>0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5"/>
        <v>0</v>
      </c>
      <c r="V19" s="104"/>
      <c r="W19" s="94"/>
      <c r="X19" s="93"/>
      <c r="Y19" s="93"/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5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5"/>
        <v>0</v>
      </c>
      <c r="V21" s="104"/>
      <c r="W21" s="94"/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0</v>
      </c>
      <c r="D22" s="40">
        <f>(D18*$D$8)+(D16*$D$7)</f>
        <v>0</v>
      </c>
      <c r="E22" s="40">
        <f>(E18*$E$8)+(E16*$E$7)</f>
        <v>0</v>
      </c>
      <c r="F22" s="40">
        <f>(F18*$F$8)+(F16*$F$7)</f>
        <v>0</v>
      </c>
      <c r="G22" s="40">
        <f>(G18*$G$8)+(G16*$G$7)</f>
        <v>0</v>
      </c>
      <c r="H22" s="41">
        <f>(H18*$H$8)+(H16*$H$7)</f>
        <v>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0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6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/>
      <c r="AC23" s="204">
        <f>U29+V24+V26+V28+X24+X26+X28+Z24+Z26+Z28-W24-W26-W28-Y24-Y26-Y28-AA24-AA26-AA28-AB23</f>
        <v>0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6"/>
        <v>0</v>
      </c>
      <c r="V24" s="104"/>
      <c r="W24" s="94"/>
      <c r="X24" s="93"/>
      <c r="Y24" s="93"/>
      <c r="Z24" s="93"/>
      <c r="AA24" s="165"/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/>
      <c r="D25" s="19"/>
      <c r="E25" s="19"/>
      <c r="F25" s="19"/>
      <c r="G25" s="19"/>
      <c r="H25" s="34"/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6"/>
        <v>0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6"/>
        <v>0</v>
      </c>
      <c r="V26" s="104"/>
      <c r="W26" s="94"/>
      <c r="X26" s="93"/>
      <c r="Y26" s="93"/>
      <c r="Z26" s="93"/>
      <c r="AA26" s="165"/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6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6"/>
        <v>0</v>
      </c>
      <c r="V28" s="104"/>
      <c r="W28" s="94"/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0</v>
      </c>
      <c r="D29" s="40">
        <f>(D25*$D$8)+(D23*$D$7)</f>
        <v>0</v>
      </c>
      <c r="E29" s="40">
        <f>(E25*$E$8)+(E23*$E$7)</f>
        <v>0</v>
      </c>
      <c r="F29" s="40">
        <f>(F25*$F$8)+(F23*$F$7)</f>
        <v>0</v>
      </c>
      <c r="G29" s="40">
        <f>(G25*$G$8)+(G23*$G$7)</f>
        <v>0</v>
      </c>
      <c r="H29" s="41">
        <f>(H25*$H$8)+(H23*$H$7)</f>
        <v>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0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7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0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7"/>
        <v>0</v>
      </c>
      <c r="V31" s="104"/>
      <c r="W31" s="94"/>
      <c r="X31" s="93"/>
      <c r="Y31" s="93"/>
      <c r="Z31" s="93"/>
      <c r="AA31" s="165"/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/>
      <c r="D32" s="19"/>
      <c r="E32" s="19"/>
      <c r="F32" s="19"/>
      <c r="G32" s="19"/>
      <c r="H32" s="34"/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7"/>
        <v>0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7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7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7"/>
        <v>0</v>
      </c>
      <c r="V35" s="104"/>
      <c r="W35" s="94"/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0</v>
      </c>
      <c r="D36" s="40">
        <f>(D32*$D$8)+(D30*$D$7)</f>
        <v>0</v>
      </c>
      <c r="E36" s="40">
        <f>(E32*$E$8)+(E30*$E$7)</f>
        <v>0</v>
      </c>
      <c r="F36" s="40">
        <f>(F32*$F$8)+(F30*$F$7)</f>
        <v>0</v>
      </c>
      <c r="G36" s="40">
        <f>(G32*$G$8)+(G30*$G$7)</f>
        <v>0</v>
      </c>
      <c r="H36" s="41">
        <f>(H32*$H$8)+(H30*$H$7)</f>
        <v>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0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8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/>
      <c r="AC37" s="204">
        <f>U43+V38+V40+V42+X38+X40+X42+Z38+Z40+Z42-W38-W40-W42-Y38-Y40-Y42-AA38-AA40-AA42-AB37</f>
        <v>0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8"/>
        <v>0</v>
      </c>
      <c r="V38" s="104"/>
      <c r="W38" s="94"/>
      <c r="X38" s="93"/>
      <c r="Y38" s="93"/>
      <c r="Z38" s="93"/>
      <c r="AA38" s="165"/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/>
      <c r="D39" s="19"/>
      <c r="E39" s="19"/>
      <c r="F39" s="19"/>
      <c r="G39" s="19"/>
      <c r="H39" s="34"/>
      <c r="I39" s="36"/>
      <c r="J39" s="36"/>
      <c r="K39" s="36"/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8"/>
        <v>0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8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8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8"/>
        <v>0</v>
      </c>
      <c r="V42" s="104"/>
      <c r="W42" s="94"/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0</v>
      </c>
      <c r="D43" s="40">
        <f>(D39*$D$8)+(D37*$D$7)</f>
        <v>0</v>
      </c>
      <c r="E43" s="40">
        <f>(E39*$E$8)+(E37*$E$7)</f>
        <v>0</v>
      </c>
      <c r="F43" s="40">
        <f>(F39*$F$8)+(F37*$F$7)</f>
        <v>0</v>
      </c>
      <c r="G43" s="40">
        <f>(G39*$G$8)+(G37*$G$7)</f>
        <v>0</v>
      </c>
      <c r="H43" s="41">
        <f>(H39*$H$8)+(H37*$H$7)</f>
        <v>0</v>
      </c>
      <c r="I43" s="52">
        <f>(I39*$I$8)+(I37*$I$7)</f>
        <v>0</v>
      </c>
      <c r="J43" s="163">
        <f>(J39*$J$8)+(J37*$J$7)</f>
        <v>0</v>
      </c>
      <c r="K43" s="163">
        <f>(K39*$K$8)+(K37*$K$7)</f>
        <v>0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0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9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9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9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9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10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10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10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10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0</v>
      </c>
      <c r="D59" s="19">
        <f t="shared" ref="D59:I59" si="11">D7*D58</f>
        <v>0</v>
      </c>
      <c r="E59" s="19">
        <f t="shared" si="11"/>
        <v>0</v>
      </c>
      <c r="F59" s="19">
        <f t="shared" si="11"/>
        <v>0</v>
      </c>
      <c r="G59" s="19">
        <f t="shared" si="11"/>
        <v>0</v>
      </c>
      <c r="H59" s="19">
        <f t="shared" si="11"/>
        <v>0</v>
      </c>
      <c r="I59" s="19">
        <f t="shared" si="11"/>
        <v>0</v>
      </c>
      <c r="J59" s="19">
        <f t="shared" ref="J59:T59" si="12">J7*J58</f>
        <v>0</v>
      </c>
      <c r="K59" s="19">
        <f t="shared" si="12"/>
        <v>0</v>
      </c>
      <c r="L59" s="19">
        <f t="shared" si="12"/>
        <v>0</v>
      </c>
      <c r="M59" s="19">
        <f t="shared" si="12"/>
        <v>0</v>
      </c>
      <c r="N59" s="19">
        <f t="shared" si="12"/>
        <v>0</v>
      </c>
      <c r="O59" s="19">
        <f t="shared" si="12"/>
        <v>0</v>
      </c>
      <c r="P59" s="19">
        <f t="shared" si="12"/>
        <v>0</v>
      </c>
      <c r="Q59" s="19">
        <f t="shared" si="12"/>
        <v>0</v>
      </c>
      <c r="R59" s="19">
        <f t="shared" si="12"/>
        <v>0</v>
      </c>
      <c r="S59" s="19">
        <f t="shared" si="12"/>
        <v>0</v>
      </c>
      <c r="T59" s="19">
        <f t="shared" si="12"/>
        <v>0</v>
      </c>
      <c r="U59" s="8">
        <f t="shared" ref="U59" si="13">SUM(C59:Q59)</f>
        <v>0</v>
      </c>
      <c r="V59" s="177">
        <f>V10+V17+V24+V31+V38+V45+V52</f>
        <v>0</v>
      </c>
      <c r="W59" s="177">
        <f t="shared" ref="W59:AA63" si="14">W10+W17+W24+W31+W38+W45+W52</f>
        <v>0</v>
      </c>
      <c r="X59" s="177">
        <f t="shared" si="14"/>
        <v>0</v>
      </c>
      <c r="Y59" s="177">
        <f t="shared" si="14"/>
        <v>0</v>
      </c>
      <c r="Z59" s="177">
        <f t="shared" si="14"/>
        <v>0</v>
      </c>
      <c r="AA59" s="177">
        <f t="shared" si="14"/>
        <v>0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0</v>
      </c>
      <c r="D60" s="7">
        <f t="shared" ref="D60:I60" si="15">D9+D16+D23+D30+D37+D44+D51+D58</f>
        <v>0</v>
      </c>
      <c r="E60" s="7">
        <f t="shared" si="15"/>
        <v>0</v>
      </c>
      <c r="F60" s="7">
        <f t="shared" si="15"/>
        <v>0</v>
      </c>
      <c r="G60" s="7">
        <f t="shared" si="15"/>
        <v>0</v>
      </c>
      <c r="H60" s="7">
        <f t="shared" si="15"/>
        <v>0</v>
      </c>
      <c r="I60" s="7">
        <f t="shared" si="15"/>
        <v>0</v>
      </c>
      <c r="J60" s="7">
        <f t="shared" ref="J60:T60" si="16">J9+J16+J23+J30+J37+J44+J51+J58</f>
        <v>0</v>
      </c>
      <c r="K60" s="7">
        <f t="shared" si="16"/>
        <v>0</v>
      </c>
      <c r="L60" s="7">
        <f t="shared" si="16"/>
        <v>0</v>
      </c>
      <c r="M60" s="7">
        <f t="shared" si="16"/>
        <v>0</v>
      </c>
      <c r="N60" s="7">
        <f t="shared" si="16"/>
        <v>0</v>
      </c>
      <c r="O60" s="7">
        <f t="shared" si="16"/>
        <v>0</v>
      </c>
      <c r="P60" s="7">
        <f t="shared" si="16"/>
        <v>0</v>
      </c>
      <c r="Q60" s="7">
        <f t="shared" si="16"/>
        <v>0</v>
      </c>
      <c r="R60" s="7">
        <f t="shared" si="16"/>
        <v>0</v>
      </c>
      <c r="S60" s="7">
        <f t="shared" si="16"/>
        <v>0</v>
      </c>
      <c r="T60" s="7">
        <f t="shared" si="16"/>
        <v>0</v>
      </c>
      <c r="U60" s="8">
        <f>SUM(C60:Q60)</f>
        <v>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7">D10+D17+D24+D31+D38+D45+D52</f>
        <v>0</v>
      </c>
      <c r="E61" s="19">
        <f t="shared" si="17"/>
        <v>0</v>
      </c>
      <c r="F61" s="19">
        <f t="shared" si="17"/>
        <v>0</v>
      </c>
      <c r="G61" s="19">
        <f t="shared" si="17"/>
        <v>0</v>
      </c>
      <c r="H61" s="19">
        <f t="shared" si="17"/>
        <v>0</v>
      </c>
      <c r="I61" s="19">
        <f t="shared" si="17"/>
        <v>0</v>
      </c>
      <c r="J61" s="19">
        <f t="shared" ref="J61:T65" si="18">J10+J17+J24+J31+J38+J45+J52</f>
        <v>0</v>
      </c>
      <c r="K61" s="19">
        <f t="shared" si="18"/>
        <v>0</v>
      </c>
      <c r="L61" s="19">
        <f t="shared" si="18"/>
        <v>0</v>
      </c>
      <c r="M61" s="19">
        <f t="shared" si="18"/>
        <v>0</v>
      </c>
      <c r="N61" s="19">
        <f t="shared" si="18"/>
        <v>0</v>
      </c>
      <c r="O61" s="19">
        <f t="shared" si="18"/>
        <v>0</v>
      </c>
      <c r="P61" s="19">
        <f t="shared" si="18"/>
        <v>0</v>
      </c>
      <c r="Q61" s="19">
        <f t="shared" si="18"/>
        <v>0</v>
      </c>
      <c r="R61" s="19">
        <f t="shared" si="18"/>
        <v>0</v>
      </c>
      <c r="S61" s="19">
        <f t="shared" si="18"/>
        <v>0</v>
      </c>
      <c r="T61" s="19">
        <f t="shared" si="18"/>
        <v>0</v>
      </c>
      <c r="U61" s="8">
        <f t="shared" ref="U61:U65" si="19">SUM(C61:Q61)</f>
        <v>0</v>
      </c>
      <c r="V61" s="177">
        <f>V12+V19+V26+V33+V40+V47+V54</f>
        <v>0</v>
      </c>
      <c r="W61" s="177">
        <f t="shared" si="14"/>
        <v>0</v>
      </c>
      <c r="X61" s="177">
        <f t="shared" si="14"/>
        <v>0</v>
      </c>
      <c r="Y61" s="177">
        <f t="shared" si="14"/>
        <v>0</v>
      </c>
      <c r="Z61" s="177">
        <f t="shared" si="14"/>
        <v>0</v>
      </c>
      <c r="AA61" s="177">
        <f t="shared" si="14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0</v>
      </c>
      <c r="D62" s="19">
        <f t="shared" si="17"/>
        <v>0</v>
      </c>
      <c r="E62" s="19">
        <f t="shared" si="17"/>
        <v>0</v>
      </c>
      <c r="F62" s="19">
        <f t="shared" si="17"/>
        <v>0</v>
      </c>
      <c r="G62" s="19">
        <f t="shared" si="17"/>
        <v>0</v>
      </c>
      <c r="H62" s="19">
        <f t="shared" si="17"/>
        <v>0</v>
      </c>
      <c r="I62" s="19">
        <f t="shared" si="17"/>
        <v>0</v>
      </c>
      <c r="J62" s="19">
        <f t="shared" ref="J62:P62" si="20">J11+J18+J25+J32+J39+J46+J53</f>
        <v>0</v>
      </c>
      <c r="K62" s="19">
        <f t="shared" si="20"/>
        <v>0</v>
      </c>
      <c r="L62" s="19">
        <f t="shared" si="20"/>
        <v>0</v>
      </c>
      <c r="M62" s="19">
        <f t="shared" si="20"/>
        <v>0</v>
      </c>
      <c r="N62" s="19">
        <f t="shared" si="20"/>
        <v>0</v>
      </c>
      <c r="O62" s="19">
        <f t="shared" si="20"/>
        <v>0</v>
      </c>
      <c r="P62" s="19">
        <f t="shared" si="20"/>
        <v>0</v>
      </c>
      <c r="Q62" s="19">
        <f t="shared" si="18"/>
        <v>0</v>
      </c>
      <c r="R62" s="19">
        <f t="shared" si="18"/>
        <v>0</v>
      </c>
      <c r="S62" s="19">
        <f t="shared" si="18"/>
        <v>0</v>
      </c>
      <c r="T62" s="19">
        <f t="shared" si="18"/>
        <v>0</v>
      </c>
      <c r="U62" s="8">
        <f t="shared" si="19"/>
        <v>0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7"/>
        <v>0</v>
      </c>
      <c r="E63" s="19">
        <f t="shared" si="17"/>
        <v>0</v>
      </c>
      <c r="F63" s="19">
        <f t="shared" si="17"/>
        <v>0</v>
      </c>
      <c r="G63" s="19">
        <f t="shared" si="17"/>
        <v>0</v>
      </c>
      <c r="H63" s="19">
        <f t="shared" si="17"/>
        <v>0</v>
      </c>
      <c r="I63" s="19">
        <f t="shared" si="17"/>
        <v>0</v>
      </c>
      <c r="J63" s="19">
        <f t="shared" ref="J63:P63" si="21">J12+J19+J26+J33+J40+J47+J54</f>
        <v>0</v>
      </c>
      <c r="K63" s="19">
        <f t="shared" si="21"/>
        <v>0</v>
      </c>
      <c r="L63" s="19">
        <f t="shared" si="21"/>
        <v>0</v>
      </c>
      <c r="M63" s="19">
        <f t="shared" si="21"/>
        <v>0</v>
      </c>
      <c r="N63" s="19">
        <f t="shared" si="21"/>
        <v>0</v>
      </c>
      <c r="O63" s="19">
        <f t="shared" si="21"/>
        <v>0</v>
      </c>
      <c r="P63" s="19">
        <f t="shared" si="21"/>
        <v>0</v>
      </c>
      <c r="Q63" s="19">
        <f t="shared" si="18"/>
        <v>0</v>
      </c>
      <c r="R63" s="19">
        <f t="shared" si="18"/>
        <v>0</v>
      </c>
      <c r="S63" s="19">
        <f t="shared" si="18"/>
        <v>0</v>
      </c>
      <c r="T63" s="19">
        <f t="shared" si="18"/>
        <v>0</v>
      </c>
      <c r="U63" s="8">
        <f t="shared" si="19"/>
        <v>0</v>
      </c>
      <c r="V63" s="177">
        <f>V14+V21+V28+V35+V42+V49+V56</f>
        <v>0</v>
      </c>
      <c r="W63" s="177">
        <f t="shared" si="14"/>
        <v>0</v>
      </c>
      <c r="X63" s="177">
        <f t="shared" si="14"/>
        <v>0</v>
      </c>
      <c r="Y63" s="177">
        <f t="shared" si="14"/>
        <v>0</v>
      </c>
      <c r="Z63" s="177">
        <f t="shared" si="14"/>
        <v>0</v>
      </c>
      <c r="AA63" s="177">
        <f t="shared" si="14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7"/>
        <v>0</v>
      </c>
      <c r="E64" s="19">
        <f t="shared" si="17"/>
        <v>0</v>
      </c>
      <c r="F64" s="19">
        <f t="shared" si="17"/>
        <v>0</v>
      </c>
      <c r="G64" s="19">
        <f t="shared" si="17"/>
        <v>0</v>
      </c>
      <c r="H64" s="19">
        <f t="shared" si="17"/>
        <v>0</v>
      </c>
      <c r="I64" s="19">
        <f t="shared" si="17"/>
        <v>0</v>
      </c>
      <c r="J64" s="19">
        <f t="shared" ref="J64:P64" si="22">J13+J20+J27+J34+J41+J48+J55</f>
        <v>0</v>
      </c>
      <c r="K64" s="19">
        <f t="shared" si="22"/>
        <v>0</v>
      </c>
      <c r="L64" s="19">
        <f t="shared" si="22"/>
        <v>0</v>
      </c>
      <c r="M64" s="19">
        <f t="shared" si="22"/>
        <v>0</v>
      </c>
      <c r="N64" s="19">
        <f t="shared" si="22"/>
        <v>0</v>
      </c>
      <c r="O64" s="19">
        <f t="shared" si="22"/>
        <v>0</v>
      </c>
      <c r="P64" s="19">
        <f t="shared" si="22"/>
        <v>0</v>
      </c>
      <c r="Q64" s="19">
        <f t="shared" si="18"/>
        <v>0</v>
      </c>
      <c r="R64" s="19">
        <f t="shared" si="18"/>
        <v>0</v>
      </c>
      <c r="S64" s="19">
        <f t="shared" si="18"/>
        <v>0</v>
      </c>
      <c r="T64" s="19">
        <f t="shared" si="18"/>
        <v>0</v>
      </c>
      <c r="U64" s="8">
        <f t="shared" si="19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7"/>
        <v>0</v>
      </c>
      <c r="E65" s="19">
        <f t="shared" si="17"/>
        <v>0</v>
      </c>
      <c r="F65" s="19">
        <f t="shared" si="17"/>
        <v>0</v>
      </c>
      <c r="G65" s="19">
        <f t="shared" si="17"/>
        <v>0</v>
      </c>
      <c r="H65" s="19">
        <f t="shared" si="17"/>
        <v>0</v>
      </c>
      <c r="I65" s="19">
        <f t="shared" si="17"/>
        <v>0</v>
      </c>
      <c r="J65" s="19">
        <f t="shared" ref="J65:P65" si="23">J14+J21+J28+J35+J42+J49+J56</f>
        <v>0</v>
      </c>
      <c r="K65" s="19">
        <f t="shared" si="23"/>
        <v>0</v>
      </c>
      <c r="L65" s="19">
        <f t="shared" si="23"/>
        <v>0</v>
      </c>
      <c r="M65" s="19">
        <f t="shared" si="23"/>
        <v>0</v>
      </c>
      <c r="N65" s="19">
        <f t="shared" si="23"/>
        <v>0</v>
      </c>
      <c r="O65" s="19">
        <f t="shared" si="23"/>
        <v>0</v>
      </c>
      <c r="P65" s="19">
        <f t="shared" si="23"/>
        <v>0</v>
      </c>
      <c r="Q65" s="19">
        <f t="shared" si="18"/>
        <v>0</v>
      </c>
      <c r="R65" s="19">
        <f t="shared" si="18"/>
        <v>0</v>
      </c>
      <c r="S65" s="19">
        <f t="shared" si="18"/>
        <v>0</v>
      </c>
      <c r="T65" s="19">
        <f t="shared" si="18"/>
        <v>0</v>
      </c>
      <c r="U65" s="8">
        <f t="shared" si="19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2078813.6439999999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0</v>
      </c>
      <c r="D66" s="157">
        <f t="shared" ref="D66:U66" si="24">D15+D22+D29+D36+D43+D50+D57+D59</f>
        <v>0</v>
      </c>
      <c r="E66" s="157">
        <f>E15+E22+E29+E36+E43+E50+E57+E59</f>
        <v>0</v>
      </c>
      <c r="F66" s="157">
        <f t="shared" si="24"/>
        <v>0</v>
      </c>
      <c r="G66" s="157">
        <f>G15+G22+G29+G36+G43+G50+G57+G59</f>
        <v>0</v>
      </c>
      <c r="H66" s="157">
        <f t="shared" si="24"/>
        <v>0</v>
      </c>
      <c r="I66" s="157">
        <f t="shared" si="24"/>
        <v>0</v>
      </c>
      <c r="J66" s="157">
        <f t="shared" ref="J66:T66" si="25">J15+J22+J29+J36+J43+J50+J57+J59</f>
        <v>0</v>
      </c>
      <c r="K66" s="157">
        <f t="shared" si="25"/>
        <v>0</v>
      </c>
      <c r="L66" s="157">
        <f t="shared" si="25"/>
        <v>0</v>
      </c>
      <c r="M66" s="157">
        <f t="shared" si="25"/>
        <v>0</v>
      </c>
      <c r="N66" s="157">
        <f t="shared" si="25"/>
        <v>0</v>
      </c>
      <c r="O66" s="157">
        <f t="shared" si="25"/>
        <v>0</v>
      </c>
      <c r="P66" s="157">
        <f t="shared" si="25"/>
        <v>0</v>
      </c>
      <c r="Q66" s="157">
        <f t="shared" si="25"/>
        <v>0</v>
      </c>
      <c r="R66" s="157">
        <f t="shared" si="25"/>
        <v>0</v>
      </c>
      <c r="S66" s="157">
        <f t="shared" si="25"/>
        <v>0</v>
      </c>
      <c r="T66" s="157">
        <f t="shared" si="25"/>
        <v>0</v>
      </c>
      <c r="U66" s="157">
        <f t="shared" si="24"/>
        <v>0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0</v>
      </c>
      <c r="D67" s="142">
        <f t="shared" ref="D67:I67" si="26">SUM(D60:D63)</f>
        <v>0</v>
      </c>
      <c r="E67" s="142">
        <f t="shared" si="26"/>
        <v>0</v>
      </c>
      <c r="F67" s="142">
        <f t="shared" si="26"/>
        <v>0</v>
      </c>
      <c r="G67" s="142">
        <f t="shared" si="26"/>
        <v>0</v>
      </c>
      <c r="H67" s="142">
        <f t="shared" si="26"/>
        <v>0</v>
      </c>
      <c r="I67" s="142">
        <f t="shared" si="26"/>
        <v>0</v>
      </c>
      <c r="J67" s="142">
        <f t="shared" ref="J67:T67" si="27">SUM(J60:J63)</f>
        <v>0</v>
      </c>
      <c r="K67" s="142">
        <f t="shared" si="27"/>
        <v>0</v>
      </c>
      <c r="L67" s="142">
        <f t="shared" si="27"/>
        <v>0</v>
      </c>
      <c r="M67" s="142">
        <f t="shared" si="27"/>
        <v>0</v>
      </c>
      <c r="N67" s="142">
        <f t="shared" si="27"/>
        <v>0</v>
      </c>
      <c r="O67" s="142">
        <f t="shared" si="27"/>
        <v>0</v>
      </c>
      <c r="P67" s="142">
        <f t="shared" si="27"/>
        <v>0</v>
      </c>
      <c r="Q67" s="142">
        <f t="shared" si="27"/>
        <v>0</v>
      </c>
      <c r="R67" s="142">
        <f t="shared" si="27"/>
        <v>0</v>
      </c>
      <c r="S67" s="142">
        <f t="shared" si="27"/>
        <v>0</v>
      </c>
      <c r="T67" s="142">
        <f t="shared" si="27"/>
        <v>0</v>
      </c>
      <c r="U67" s="143">
        <f>SUM(C67:Q67)</f>
        <v>0</v>
      </c>
      <c r="Y67" s="109"/>
      <c r="Z67" s="109"/>
      <c r="AA67" s="131">
        <v>1000</v>
      </c>
      <c r="AB67" s="107"/>
      <c r="AC67" s="107">
        <f t="shared" ref="AC67:AC72" si="28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31.79999999999999</v>
      </c>
      <c r="D68" s="148">
        <f t="shared" ref="D68:I68" si="29">D6-D67</f>
        <v>11.600000000000001</v>
      </c>
      <c r="E68" s="148">
        <f t="shared" si="29"/>
        <v>4.9400000000000004</v>
      </c>
      <c r="F68" s="148">
        <f t="shared" si="29"/>
        <v>0.10000000000000142</v>
      </c>
      <c r="G68" s="148">
        <f t="shared" si="29"/>
        <v>0.43999999999999984</v>
      </c>
      <c r="H68" s="148">
        <f t="shared" si="29"/>
        <v>12.139999999999997</v>
      </c>
      <c r="I68" s="148">
        <f t="shared" si="29"/>
        <v>0</v>
      </c>
      <c r="J68" s="148">
        <f t="shared" ref="J68:T68" si="30">J6-J67</f>
        <v>0.69999999999999984</v>
      </c>
      <c r="K68" s="148">
        <f t="shared" si="30"/>
        <v>1.9999999999999998</v>
      </c>
      <c r="L68" s="148">
        <f t="shared" si="30"/>
        <v>0.42</v>
      </c>
      <c r="M68" s="148">
        <f t="shared" si="30"/>
        <v>1.96</v>
      </c>
      <c r="N68" s="148">
        <f t="shared" si="30"/>
        <v>1.4</v>
      </c>
      <c r="O68" s="148">
        <f t="shared" si="30"/>
        <v>1.5</v>
      </c>
      <c r="P68" s="148">
        <f t="shared" si="30"/>
        <v>0.42</v>
      </c>
      <c r="Q68" s="148">
        <f t="shared" si="30"/>
        <v>0.02</v>
      </c>
      <c r="R68" s="148">
        <f t="shared" si="30"/>
        <v>0.2</v>
      </c>
      <c r="S68" s="148">
        <f t="shared" si="30"/>
        <v>0.28000000000000003</v>
      </c>
      <c r="T68" s="148">
        <f t="shared" si="30"/>
        <v>0.62</v>
      </c>
      <c r="U68" s="149">
        <f>SUM(C68:Q68)</f>
        <v>69.439999999999984</v>
      </c>
      <c r="Y68" s="107"/>
      <c r="Z68" s="107"/>
      <c r="AA68" s="131">
        <v>500</v>
      </c>
      <c r="AB68" s="107"/>
      <c r="AC68" s="107">
        <f t="shared" si="28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1">SUM(C69:Q69)</f>
        <v>0</v>
      </c>
      <c r="Y69" s="107"/>
      <c r="Z69" s="107"/>
      <c r="AA69" s="131">
        <v>100</v>
      </c>
      <c r="AB69" s="107"/>
      <c r="AC69" s="107">
        <f t="shared" si="28"/>
        <v>0</v>
      </c>
    </row>
    <row r="70" spans="1:29" ht="19.5" thickBot="1" x14ac:dyDescent="0.25">
      <c r="A70" s="151" t="s">
        <v>6</v>
      </c>
      <c r="B70" s="152"/>
      <c r="C70" s="153">
        <f>C68-C69</f>
        <v>31.79999999999999</v>
      </c>
      <c r="D70" s="153">
        <f t="shared" ref="D70:I70" si="32">D68-D69</f>
        <v>11.600000000000001</v>
      </c>
      <c r="E70" s="153">
        <f t="shared" si="32"/>
        <v>4.9400000000000004</v>
      </c>
      <c r="F70" s="153">
        <f t="shared" si="32"/>
        <v>0.10000000000000142</v>
      </c>
      <c r="G70" s="153">
        <f t="shared" si="32"/>
        <v>0.43999999999999984</v>
      </c>
      <c r="H70" s="153">
        <f t="shared" si="32"/>
        <v>12.139999999999997</v>
      </c>
      <c r="I70" s="153">
        <f t="shared" si="32"/>
        <v>0</v>
      </c>
      <c r="J70" s="153">
        <f t="shared" ref="J70:T70" si="33">J68-J69</f>
        <v>0.69999999999999984</v>
      </c>
      <c r="K70" s="153">
        <f t="shared" si="33"/>
        <v>1.9999999999999998</v>
      </c>
      <c r="L70" s="153">
        <f t="shared" si="33"/>
        <v>0.42</v>
      </c>
      <c r="M70" s="153">
        <f t="shared" si="33"/>
        <v>1.96</v>
      </c>
      <c r="N70" s="153">
        <f t="shared" si="33"/>
        <v>1.4</v>
      </c>
      <c r="O70" s="153">
        <f t="shared" si="33"/>
        <v>1.5</v>
      </c>
      <c r="P70" s="153">
        <f t="shared" si="33"/>
        <v>0.42</v>
      </c>
      <c r="Q70" s="153">
        <f t="shared" si="33"/>
        <v>0.02</v>
      </c>
      <c r="R70" s="153">
        <f t="shared" si="33"/>
        <v>0.2</v>
      </c>
      <c r="S70" s="153">
        <f t="shared" si="33"/>
        <v>0.28000000000000003</v>
      </c>
      <c r="T70" s="153">
        <f t="shared" si="33"/>
        <v>0.62</v>
      </c>
      <c r="U70" s="141">
        <f>SUM(C70:Q70)</f>
        <v>69.439999999999984</v>
      </c>
      <c r="Y70" s="107"/>
      <c r="Z70" s="107"/>
      <c r="AA70" s="131">
        <v>50</v>
      </c>
      <c r="AB70" s="107"/>
      <c r="AC70" s="107">
        <f t="shared" si="28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8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8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2078813.6439999999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C76"/>
  <sheetViews>
    <sheetView zoomScale="80" zoomScaleNormal="80" workbookViewId="0">
      <pane xSplit="2" ySplit="8" topLeftCell="L45" activePane="bottomRight" state="frozen"/>
      <selection activeCell="B1" sqref="B1:D1"/>
      <selection pane="bottomLeft" activeCell="B1" sqref="B1:D1"/>
      <selection pane="topRight" activeCell="B1" sqref="B1:D1"/>
      <selection pane="bottomRight" activeCell="F5" sqref="F5"/>
    </sheetView>
  </sheetViews>
  <sheetFormatPr defaultRowHeight="15" x14ac:dyDescent="0.2"/>
  <cols>
    <col min="1" max="1" width="19.1015625" bestFit="1" customWidth="1"/>
    <col min="2" max="2" width="17.21875" bestFit="1" customWidth="1"/>
    <col min="3" max="3" width="13.31640625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9" width="9.4140625" customWidth="1"/>
    <col min="10" max="10" width="10.625" customWidth="1"/>
    <col min="11" max="20" width="9.4140625" customWidth="1"/>
    <col min="21" max="21" width="16.6796875" customWidth="1"/>
    <col min="22" max="22" width="13.1796875" customWidth="1"/>
    <col min="24" max="24" width="16.4101562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'9'!B1+1</f>
        <v>45787</v>
      </c>
      <c r="C1" s="251"/>
      <c r="D1" s="251"/>
      <c r="E1" s="250" t="str">
        <f>'Rate List'!E1</f>
        <v>GHAZI HOLDINGS (Actual Sale)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'9'!C70</f>
        <v>31.79999999999999</v>
      </c>
      <c r="D3" s="63">
        <f>'9'!D70</f>
        <v>11.600000000000001</v>
      </c>
      <c r="E3" s="63">
        <f>'9'!E70</f>
        <v>4.9400000000000004</v>
      </c>
      <c r="F3" s="63">
        <f>'9'!F70</f>
        <v>0.10000000000000142</v>
      </c>
      <c r="G3" s="63">
        <f>'9'!G70</f>
        <v>0.43999999999999984</v>
      </c>
      <c r="H3" s="63">
        <f>'9'!H70</f>
        <v>12.139999999999997</v>
      </c>
      <c r="I3" s="63">
        <f>'9'!I70</f>
        <v>0</v>
      </c>
      <c r="J3" s="63">
        <f>'9'!J70</f>
        <v>0.69999999999999984</v>
      </c>
      <c r="K3" s="63">
        <f>'9'!K70</f>
        <v>1.9999999999999998</v>
      </c>
      <c r="L3" s="63">
        <f>'9'!L70</f>
        <v>0.42</v>
      </c>
      <c r="M3" s="63">
        <f>'9'!M70</f>
        <v>1.96</v>
      </c>
      <c r="N3" s="63">
        <f>'9'!N70</f>
        <v>1.4</v>
      </c>
      <c r="O3" s="63">
        <f>'9'!O70</f>
        <v>1.5</v>
      </c>
      <c r="P3" s="63">
        <f>'9'!P70</f>
        <v>0.42</v>
      </c>
      <c r="Q3" s="63">
        <f>'9'!Q70</f>
        <v>0.02</v>
      </c>
      <c r="R3" s="63">
        <f>'9'!R70</f>
        <v>0.2</v>
      </c>
      <c r="S3" s="63">
        <f>'9'!S70</f>
        <v>0.28000000000000003</v>
      </c>
      <c r="T3" s="63">
        <f>'9'!T70</f>
        <v>0.62</v>
      </c>
      <c r="U3" s="63">
        <f>'9'!U70</f>
        <v>69.439999999999984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50</v>
      </c>
      <c r="D4" s="19">
        <v>10</v>
      </c>
      <c r="E4" s="19">
        <v>10</v>
      </c>
      <c r="F4" s="19">
        <v>10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AA5" s="213" t="s">
        <v>27</v>
      </c>
      <c r="AB5" s="214"/>
      <c r="AC5" s="207">
        <f>'9'!AC65</f>
        <v>2078813.6439999999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81.799999999999983</v>
      </c>
      <c r="D6" s="61">
        <f>SUM(D3:D5)</f>
        <v>21.6</v>
      </c>
      <c r="E6" s="61">
        <f t="shared" ref="E6:I6" si="0">SUM(E3:E5)</f>
        <v>14.940000000000001</v>
      </c>
      <c r="F6" s="61">
        <f t="shared" si="0"/>
        <v>10.100000000000001</v>
      </c>
      <c r="G6" s="61">
        <f t="shared" si="0"/>
        <v>0.43999999999999984</v>
      </c>
      <c r="H6" s="61">
        <f t="shared" si="0"/>
        <v>12.139999999999997</v>
      </c>
      <c r="I6" s="61">
        <f t="shared" si="0"/>
        <v>0</v>
      </c>
      <c r="J6" s="61">
        <f t="shared" ref="J6:Q6" si="1">SUM(J3:J5)</f>
        <v>0.69999999999999984</v>
      </c>
      <c r="K6" s="61">
        <f t="shared" si="1"/>
        <v>1.9999999999999998</v>
      </c>
      <c r="L6" s="61">
        <f t="shared" si="1"/>
        <v>0.42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U6" si="2">SUM(R3:R5)</f>
        <v>0.2</v>
      </c>
      <c r="S6" s="61">
        <f t="shared" si="2"/>
        <v>0.28000000000000003</v>
      </c>
      <c r="T6" s="61">
        <f t="shared" si="2"/>
        <v>0.62</v>
      </c>
      <c r="U6" s="61">
        <f t="shared" si="2"/>
        <v>69.439999999999984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27300.84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302</v>
      </c>
      <c r="X10" s="93"/>
      <c r="Y10" s="93"/>
      <c r="Z10" s="93"/>
      <c r="AA10" s="165">
        <v>520</v>
      </c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2.6</v>
      </c>
      <c r="D11" s="19"/>
      <c r="E11" s="19">
        <v>0.04</v>
      </c>
      <c r="F11" s="19"/>
      <c r="G11" s="19"/>
      <c r="H11" s="34"/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2.64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>
        <v>2320</v>
      </c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30082</v>
      </c>
      <c r="D15" s="40">
        <f>(D11*$D$8)+(D9*$D$7)</f>
        <v>0</v>
      </c>
      <c r="E15" s="40">
        <f>(E11*$E$8)+(E9*$E$7)</f>
        <v>360.84000000000003</v>
      </c>
      <c r="F15" s="40">
        <f>(F11*$F$8)+(F9*$F$7)</f>
        <v>0</v>
      </c>
      <c r="G15" s="40">
        <f>(G11*$G$8)+(G9*$G$7)</f>
        <v>0</v>
      </c>
      <c r="H15" s="41">
        <f>(H11*$H$8)+(H9*$H$7)</f>
        <v>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30442.84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52400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>
        <v>352</v>
      </c>
      <c r="X17" s="93"/>
      <c r="Y17" s="93"/>
      <c r="Z17" s="93"/>
      <c r="AA17" s="165"/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>
        <v>3</v>
      </c>
      <c r="D18" s="19"/>
      <c r="E18" s="19">
        <v>2</v>
      </c>
      <c r="F18" s="19"/>
      <c r="G18" s="19"/>
      <c r="H18" s="34"/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5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/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/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34710</v>
      </c>
      <c r="D22" s="40">
        <f>(D18*$D$8)+(D16*$D$7)</f>
        <v>0</v>
      </c>
      <c r="E22" s="40">
        <f>(E18*$E$8)+(E16*$E$7)</f>
        <v>18042</v>
      </c>
      <c r="F22" s="40">
        <f>(F18*$F$8)+(F16*$F$7)</f>
        <v>0</v>
      </c>
      <c r="G22" s="40">
        <f>(G18*$G$8)+(G16*$G$7)</f>
        <v>0</v>
      </c>
      <c r="H22" s="41">
        <f>(H18*$H$8)+(H16*$H$7)</f>
        <v>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52752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/>
      <c r="AC23" s="204">
        <f>U29+V24+V26+V28+X24+X26+X28+Z24+Z26+Z28-W24-W26-W28-Y24-Y26-Y28-AA24-AA26-AA28-AB23</f>
        <v>91100.56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>
        <v>355</v>
      </c>
      <c r="X24" s="93"/>
      <c r="Y24" s="93"/>
      <c r="Z24" s="93">
        <v>3</v>
      </c>
      <c r="AA24" s="165">
        <v>400</v>
      </c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>
        <v>5</v>
      </c>
      <c r="D25" s="19">
        <v>4</v>
      </c>
      <c r="E25" s="19">
        <v>0.2</v>
      </c>
      <c r="F25" s="19"/>
      <c r="G25" s="19"/>
      <c r="H25" s="34"/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9.1999999999999993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/>
      <c r="X26" s="93"/>
      <c r="Y26" s="93"/>
      <c r="Z26" s="93"/>
      <c r="AA26" s="165"/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/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57850</v>
      </c>
      <c r="D29" s="40">
        <f>(D25*$D$8)+(D23*$D$7)</f>
        <v>32198.36</v>
      </c>
      <c r="E29" s="40">
        <f>(E25*$E$8)+(E23*$E$7)</f>
        <v>1804.2</v>
      </c>
      <c r="F29" s="40">
        <f>(F25*$F$8)+(F23*$F$7)</f>
        <v>0</v>
      </c>
      <c r="G29" s="40">
        <f>(G25*$G$8)+(G23*$G$7)</f>
        <v>0</v>
      </c>
      <c r="H29" s="41">
        <f>(H25*$H$8)+(H23*$H$7)</f>
        <v>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91852.56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62299.998000000007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>
        <v>309.51</v>
      </c>
      <c r="X31" s="93"/>
      <c r="Y31" s="93"/>
      <c r="Z31" s="93"/>
      <c r="AA31" s="165">
        <v>300</v>
      </c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>
        <v>5</v>
      </c>
      <c r="D32" s="19">
        <v>1.2</v>
      </c>
      <c r="E32" s="19"/>
      <c r="F32" s="19"/>
      <c r="G32" s="19"/>
      <c r="H32" s="34"/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6.2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>
        <v>4600</v>
      </c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57850</v>
      </c>
      <c r="D36" s="40">
        <f>(D32*$D$8)+(D30*$D$7)</f>
        <v>9659.5079999999998</v>
      </c>
      <c r="E36" s="40">
        <f>(E32*$E$8)+(E30*$E$7)</f>
        <v>0</v>
      </c>
      <c r="F36" s="40">
        <f>(F32*$F$8)+(F30*$F$7)</f>
        <v>0</v>
      </c>
      <c r="G36" s="40">
        <f>(G32*$G$8)+(G30*$G$7)</f>
        <v>0</v>
      </c>
      <c r="H36" s="41">
        <f>(H32*$H$8)+(H30*$H$7)</f>
        <v>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67509.508000000002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>
        <v>160</v>
      </c>
      <c r="AC37" s="204">
        <f>U43+V38+V40+V42+X38+X40+X42+Z38+Z40+Z42-W38-W40-W42-Y38-Y40-Y42-AA38-AA40-AA42-AB37</f>
        <v>160000.967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>
        <v>250</v>
      </c>
      <c r="X38" s="93"/>
      <c r="Y38" s="93"/>
      <c r="Z38" s="93"/>
      <c r="AA38" s="165">
        <v>21004</v>
      </c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13.8</v>
      </c>
      <c r="D39" s="19">
        <v>1.3</v>
      </c>
      <c r="E39" s="19">
        <v>0.8</v>
      </c>
      <c r="F39" s="19">
        <v>0.1</v>
      </c>
      <c r="G39" s="19">
        <v>0.1</v>
      </c>
      <c r="H39" s="34"/>
      <c r="I39" s="36"/>
      <c r="J39" s="36">
        <v>0.5</v>
      </c>
      <c r="K39" s="36"/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7"/>
        <v>16.600000000000005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>
        <v>3000</v>
      </c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159666</v>
      </c>
      <c r="D43" s="40">
        <f>(D39*$D$8)+(D37*$D$7)</f>
        <v>10464.467000000001</v>
      </c>
      <c r="E43" s="40">
        <f>(E39*$E$8)+(E37*$E$7)</f>
        <v>7216.8</v>
      </c>
      <c r="F43" s="40">
        <f>(F39*$F$8)+(F37*$F$7)</f>
        <v>952.7</v>
      </c>
      <c r="G43" s="40">
        <f>(G39*$G$8)+(G37*$G$7)</f>
        <v>2686.5</v>
      </c>
      <c r="H43" s="41">
        <f>(H39*$H$8)+(H37*$H$7)</f>
        <v>0</v>
      </c>
      <c r="I43" s="52">
        <f>(I39*$I$8)+(I37*$I$7)</f>
        <v>0</v>
      </c>
      <c r="J43" s="163">
        <f>(J39*$J$8)+(J37*$J$7)</f>
        <v>3428.5</v>
      </c>
      <c r="K43" s="163">
        <f>(K39*$K$8)+(K37*$K$7)</f>
        <v>0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184414.967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>
        <v>10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10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115200</v>
      </c>
      <c r="D59" s="19">
        <f t="shared" ref="D59:I59" si="10">D7*D58</f>
        <v>0</v>
      </c>
      <c r="E59" s="19">
        <f t="shared" si="10"/>
        <v>0</v>
      </c>
      <c r="F59" s="19">
        <f t="shared" si="10"/>
        <v>0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115200</v>
      </c>
      <c r="V59" s="177">
        <f>V10+V17+V24+V31+V38+V45+V52</f>
        <v>0</v>
      </c>
      <c r="W59" s="177">
        <f t="shared" ref="W59:AA63" si="13">W10+W17+W24+W31+W38+W45+W52</f>
        <v>1568.51</v>
      </c>
      <c r="X59" s="177">
        <f t="shared" si="13"/>
        <v>0</v>
      </c>
      <c r="Y59" s="177">
        <f t="shared" si="13"/>
        <v>0</v>
      </c>
      <c r="Z59" s="177">
        <f t="shared" si="13"/>
        <v>3</v>
      </c>
      <c r="AA59" s="177">
        <f t="shared" si="13"/>
        <v>22224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10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10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0</v>
      </c>
      <c r="X61" s="177">
        <f t="shared" si="13"/>
        <v>0</v>
      </c>
      <c r="Y61" s="177">
        <f t="shared" si="13"/>
        <v>0</v>
      </c>
      <c r="Z61" s="177">
        <f t="shared" si="13"/>
        <v>0</v>
      </c>
      <c r="AA61" s="177">
        <f t="shared" si="13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29.4</v>
      </c>
      <c r="D62" s="19">
        <f t="shared" si="16"/>
        <v>6.5</v>
      </c>
      <c r="E62" s="19">
        <f t="shared" si="16"/>
        <v>3.04</v>
      </c>
      <c r="F62" s="19">
        <f t="shared" si="16"/>
        <v>0.1</v>
      </c>
      <c r="G62" s="19">
        <f t="shared" si="16"/>
        <v>0.1</v>
      </c>
      <c r="H62" s="19">
        <f t="shared" si="16"/>
        <v>0</v>
      </c>
      <c r="I62" s="19">
        <f t="shared" si="16"/>
        <v>0</v>
      </c>
      <c r="J62" s="19">
        <f t="shared" ref="J62:P62" si="19">J11+J18+J25+J32+J39+J46+J53</f>
        <v>0.5</v>
      </c>
      <c r="K62" s="19">
        <f t="shared" si="19"/>
        <v>0</v>
      </c>
      <c r="L62" s="19">
        <f t="shared" si="19"/>
        <v>0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39.64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9920</v>
      </c>
      <c r="X63" s="177">
        <f t="shared" si="13"/>
        <v>0</v>
      </c>
      <c r="Y63" s="177">
        <f t="shared" si="13"/>
        <v>0</v>
      </c>
      <c r="Z63" s="177">
        <f t="shared" si="13"/>
        <v>0</v>
      </c>
      <c r="AA63" s="177">
        <f t="shared" si="13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2471916.0089999996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455358</v>
      </c>
      <c r="D66" s="157">
        <f t="shared" ref="D66:U66" si="23">D15+D22+D29+D36+D43+D50+D57+D59</f>
        <v>52322.335000000006</v>
      </c>
      <c r="E66" s="157">
        <f>E15+E22+E29+E36+E43+E50+E57+E59</f>
        <v>27423.84</v>
      </c>
      <c r="F66" s="157">
        <f t="shared" si="23"/>
        <v>952.7</v>
      </c>
      <c r="G66" s="157">
        <f>G15+G22+G29+G36+G43+G50+G57+G59</f>
        <v>2686.5</v>
      </c>
      <c r="H66" s="157">
        <f t="shared" si="23"/>
        <v>0</v>
      </c>
      <c r="I66" s="157">
        <f t="shared" si="23"/>
        <v>0</v>
      </c>
      <c r="J66" s="157">
        <f t="shared" ref="J66:T66" si="24">J15+J22+J29+J36+J43+J50+J57+J59</f>
        <v>3428.5</v>
      </c>
      <c r="K66" s="157">
        <f t="shared" si="24"/>
        <v>0</v>
      </c>
      <c r="L66" s="157">
        <f t="shared" si="24"/>
        <v>0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542171.875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39.4</v>
      </c>
      <c r="D67" s="142">
        <f t="shared" ref="D67:I67" si="25">SUM(D60:D63)</f>
        <v>6.5</v>
      </c>
      <c r="E67" s="142">
        <f t="shared" si="25"/>
        <v>3.04</v>
      </c>
      <c r="F67" s="142">
        <f t="shared" si="25"/>
        <v>0.1</v>
      </c>
      <c r="G67" s="142">
        <f t="shared" si="25"/>
        <v>0.1</v>
      </c>
      <c r="H67" s="142">
        <f t="shared" si="25"/>
        <v>0</v>
      </c>
      <c r="I67" s="142">
        <f t="shared" si="25"/>
        <v>0</v>
      </c>
      <c r="J67" s="142">
        <f t="shared" ref="J67:T67" si="26">SUM(J60:J63)</f>
        <v>0.5</v>
      </c>
      <c r="K67" s="142">
        <f t="shared" si="26"/>
        <v>0</v>
      </c>
      <c r="L67" s="142">
        <f t="shared" si="26"/>
        <v>0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49.64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42.399999999999984</v>
      </c>
      <c r="D68" s="148">
        <f t="shared" ref="D68:I68" si="28">D6-D67</f>
        <v>15.100000000000001</v>
      </c>
      <c r="E68" s="148">
        <f t="shared" si="28"/>
        <v>11.900000000000002</v>
      </c>
      <c r="F68" s="148">
        <f t="shared" si="28"/>
        <v>10.000000000000002</v>
      </c>
      <c r="G68" s="148">
        <f t="shared" si="28"/>
        <v>0.33999999999999986</v>
      </c>
      <c r="H68" s="148">
        <f t="shared" si="28"/>
        <v>12.139999999999997</v>
      </c>
      <c r="I68" s="148">
        <f t="shared" si="28"/>
        <v>0</v>
      </c>
      <c r="J68" s="148">
        <f t="shared" ref="J68:T68" si="29">J6-J67</f>
        <v>0.19999999999999984</v>
      </c>
      <c r="K68" s="148">
        <f t="shared" si="29"/>
        <v>1.9999999999999998</v>
      </c>
      <c r="L68" s="148">
        <f t="shared" si="29"/>
        <v>0.42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99.8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42.399999999999984</v>
      </c>
      <c r="D70" s="153">
        <f t="shared" ref="D70:I70" si="31">D68-D69</f>
        <v>15.100000000000001</v>
      </c>
      <c r="E70" s="153">
        <f t="shared" si="31"/>
        <v>11.900000000000002</v>
      </c>
      <c r="F70" s="153">
        <f t="shared" si="31"/>
        <v>10.000000000000002</v>
      </c>
      <c r="G70" s="153">
        <f t="shared" si="31"/>
        <v>0.33999999999999986</v>
      </c>
      <c r="H70" s="153">
        <f t="shared" si="31"/>
        <v>12.139999999999997</v>
      </c>
      <c r="I70" s="153">
        <f t="shared" si="31"/>
        <v>0</v>
      </c>
      <c r="J70" s="153">
        <f t="shared" ref="J70:T70" si="32">J68-J69</f>
        <v>0.19999999999999984</v>
      </c>
      <c r="K70" s="153">
        <f t="shared" si="32"/>
        <v>1.9999999999999998</v>
      </c>
      <c r="L70" s="153">
        <f t="shared" si="32"/>
        <v>0.42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99.8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2471916.0089999996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C76"/>
  <sheetViews>
    <sheetView zoomScale="80" zoomScaleNormal="80" workbookViewId="0">
      <pane xSplit="2" ySplit="8" topLeftCell="L36" activePane="bottomRight" state="frozen"/>
      <selection activeCell="B1" sqref="B1:D1"/>
      <selection pane="bottomLeft" activeCell="B1" sqref="B1:D1"/>
      <selection pane="topRight" activeCell="B1" sqref="B1:D1"/>
      <selection pane="bottomRight" activeCell="W12" sqref="W12"/>
    </sheetView>
  </sheetViews>
  <sheetFormatPr defaultRowHeight="15" x14ac:dyDescent="0.2"/>
  <cols>
    <col min="1" max="1" width="19.1015625" bestFit="1" customWidth="1"/>
    <col min="2" max="2" width="15.7382812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20" width="9.4140625" customWidth="1"/>
    <col min="21" max="21" width="16.6796875" customWidth="1"/>
    <col min="22" max="22" width="13.85546875" bestFit="1" customWidth="1"/>
    <col min="24" max="24" width="13.1796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'10'!B1+1</f>
        <v>45788</v>
      </c>
      <c r="C1" s="251"/>
      <c r="D1" s="251"/>
      <c r="E1" s="250" t="str">
        <f>'Rate List'!E1</f>
        <v>GHAZI HOLDINGS (Actual Sale)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'10'!C70</f>
        <v>42.399999999999984</v>
      </c>
      <c r="D3" s="63">
        <f>'10'!D70</f>
        <v>15.100000000000001</v>
      </c>
      <c r="E3" s="63">
        <f>'10'!E70</f>
        <v>11.900000000000002</v>
      </c>
      <c r="F3" s="63">
        <f>'10'!F70</f>
        <v>10.000000000000002</v>
      </c>
      <c r="G3" s="63">
        <f>'10'!G70</f>
        <v>0.33999999999999986</v>
      </c>
      <c r="H3" s="63">
        <f>'10'!H70</f>
        <v>12.139999999999997</v>
      </c>
      <c r="I3" s="63">
        <f>'10'!I70</f>
        <v>0</v>
      </c>
      <c r="J3" s="63">
        <f>'10'!J70</f>
        <v>0.19999999999999984</v>
      </c>
      <c r="K3" s="63">
        <f>'10'!K70</f>
        <v>1.9999999999999998</v>
      </c>
      <c r="L3" s="63">
        <f>'10'!L70</f>
        <v>0.42</v>
      </c>
      <c r="M3" s="63">
        <f>'10'!M70</f>
        <v>1.96</v>
      </c>
      <c r="N3" s="63">
        <f>'10'!N70</f>
        <v>1.4</v>
      </c>
      <c r="O3" s="63">
        <f>'10'!O70</f>
        <v>1.5</v>
      </c>
      <c r="P3" s="63">
        <f>'10'!P70</f>
        <v>0.42</v>
      </c>
      <c r="Q3" s="63">
        <f>'10'!Q70</f>
        <v>0.02</v>
      </c>
      <c r="R3" s="63">
        <f>'10'!R70</f>
        <v>0.2</v>
      </c>
      <c r="S3" s="63">
        <f>'10'!S70</f>
        <v>0.28000000000000003</v>
      </c>
      <c r="T3" s="63">
        <f>'10'!T70</f>
        <v>0.62</v>
      </c>
      <c r="U3" s="63">
        <f>'10'!U70</f>
        <v>99.8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0</v>
      </c>
      <c r="D4" s="19">
        <v>0</v>
      </c>
      <c r="E4" s="19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AA5" s="213" t="s">
        <v>27</v>
      </c>
      <c r="AB5" s="214"/>
      <c r="AC5" s="207">
        <f>'10'!AC65</f>
        <v>2471916.0089999996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42.399999999999984</v>
      </c>
      <c r="D6" s="61">
        <f>SUM(D3:D5)</f>
        <v>15.100000000000001</v>
      </c>
      <c r="E6" s="61">
        <f t="shared" ref="E6:I6" si="0">SUM(E3:E5)</f>
        <v>11.900000000000002</v>
      </c>
      <c r="F6" s="61">
        <f t="shared" si="0"/>
        <v>10.000000000000002</v>
      </c>
      <c r="G6" s="61">
        <f t="shared" si="0"/>
        <v>0.33999999999999986</v>
      </c>
      <c r="H6" s="61">
        <f t="shared" si="0"/>
        <v>12.139999999999997</v>
      </c>
      <c r="I6" s="61">
        <f t="shared" si="0"/>
        <v>0</v>
      </c>
      <c r="J6" s="61">
        <f t="shared" ref="J6:Q6" si="1">SUM(J3:J5)</f>
        <v>0.19999999999999984</v>
      </c>
      <c r="K6" s="61">
        <f t="shared" si="1"/>
        <v>1.9999999999999998</v>
      </c>
      <c r="L6" s="61">
        <f t="shared" si="1"/>
        <v>0.42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U6" si="2">SUM(R3:R5)</f>
        <v>0.2</v>
      </c>
      <c r="S6" s="61">
        <f t="shared" si="2"/>
        <v>0.28000000000000003</v>
      </c>
      <c r="T6" s="61">
        <f t="shared" si="2"/>
        <v>0.62</v>
      </c>
      <c r="U6" s="61">
        <f t="shared" si="2"/>
        <v>99.8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98600.853999999992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352</v>
      </c>
      <c r="X10" s="93"/>
      <c r="Y10" s="93"/>
      <c r="Z10" s="93"/>
      <c r="AA10" s="165">
        <v>1870</v>
      </c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6.8</v>
      </c>
      <c r="D11" s="19">
        <v>0.6</v>
      </c>
      <c r="E11" s="19">
        <v>0.6</v>
      </c>
      <c r="F11" s="19">
        <v>4</v>
      </c>
      <c r="G11" s="19">
        <v>0.1</v>
      </c>
      <c r="H11" s="34">
        <v>1.2</v>
      </c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13.299999999999999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>
        <v>3160</v>
      </c>
      <c r="X12" s="93"/>
      <c r="Y12" s="93">
        <v>210</v>
      </c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>
        <v>35000</v>
      </c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78676</v>
      </c>
      <c r="D15" s="40">
        <f>(D11*$D$8)+(D9*$D$7)</f>
        <v>4829.7539999999999</v>
      </c>
      <c r="E15" s="40">
        <f>(E11*$E$8)+(E9*$E$7)</f>
        <v>5412.5999999999995</v>
      </c>
      <c r="F15" s="40">
        <f>(F11*$F$8)+(F9*$F$7)</f>
        <v>38108</v>
      </c>
      <c r="G15" s="40">
        <f>(G11*$G$8)+(G9*$G$7)</f>
        <v>2686.5</v>
      </c>
      <c r="H15" s="41">
        <f>(H11*$H$8)+(H9*$H$7)</f>
        <v>9480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139192.85399999999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103800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>
        <v>453</v>
      </c>
      <c r="X17" s="93"/>
      <c r="Y17" s="93"/>
      <c r="Z17" s="93"/>
      <c r="AA17" s="165">
        <v>490</v>
      </c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>
        <v>10</v>
      </c>
      <c r="D18" s="19"/>
      <c r="E18" s="19">
        <v>3</v>
      </c>
      <c r="F18" s="19"/>
      <c r="G18" s="19"/>
      <c r="H18" s="34">
        <v>0.2</v>
      </c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13.2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/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>
        <f>14600+25000</f>
        <v>39600</v>
      </c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115700</v>
      </c>
      <c r="D22" s="40">
        <f>(D18*$D$8)+(D16*$D$7)</f>
        <v>0</v>
      </c>
      <c r="E22" s="40">
        <f>(E18*$E$8)+(E16*$E$7)</f>
        <v>27063</v>
      </c>
      <c r="F22" s="40">
        <f>(F18*$F$8)+(F16*$F$7)</f>
        <v>0</v>
      </c>
      <c r="G22" s="40">
        <f>(G18*$G$8)+(G16*$G$7)</f>
        <v>0</v>
      </c>
      <c r="H22" s="41">
        <f>(H18*$H$8)+(H16*$H$7)</f>
        <v>1580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144343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/>
      <c r="AC23" s="204">
        <f>U29+V24+V26+V28+X24+X26+X28+Z24+Z26+Z28-W24-W26-W28-Y24-Y26-Y28-AA24-AA26-AA28-AB23</f>
        <v>100400.69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>
        <v>305</v>
      </c>
      <c r="X24" s="93"/>
      <c r="Y24" s="93"/>
      <c r="Z24" s="93"/>
      <c r="AA24" s="165">
        <v>90</v>
      </c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>
        <v>7</v>
      </c>
      <c r="D25" s="19">
        <v>1</v>
      </c>
      <c r="E25" s="19">
        <v>0.6</v>
      </c>
      <c r="F25" s="19">
        <v>0.5</v>
      </c>
      <c r="G25" s="19"/>
      <c r="H25" s="34">
        <v>0.2</v>
      </c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9.2999999999999989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/>
      <c r="X26" s="93"/>
      <c r="Y26" s="93"/>
      <c r="Z26" s="93"/>
      <c r="AA26" s="165"/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/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80990</v>
      </c>
      <c r="D29" s="40">
        <f>(D25*$D$8)+(D23*$D$7)</f>
        <v>8049.59</v>
      </c>
      <c r="E29" s="40">
        <f>(E25*$E$8)+(E23*$E$7)</f>
        <v>5412.5999999999995</v>
      </c>
      <c r="F29" s="40">
        <f>(F25*$F$8)+(F23*$F$7)</f>
        <v>4763.5</v>
      </c>
      <c r="G29" s="40">
        <f>(G25*$G$8)+(G23*$G$7)</f>
        <v>0</v>
      </c>
      <c r="H29" s="41">
        <f>(H25*$H$8)+(H23*$H$7)</f>
        <v>1580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100795.69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95400.135999999999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>
        <v>313</v>
      </c>
      <c r="X31" s="93"/>
      <c r="Y31" s="93">
        <v>50</v>
      </c>
      <c r="Z31" s="93"/>
      <c r="AA31" s="165">
        <v>100</v>
      </c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>
        <v>7</v>
      </c>
      <c r="D32" s="19">
        <v>0.4</v>
      </c>
      <c r="E32" s="19">
        <v>0.3</v>
      </c>
      <c r="F32" s="19">
        <v>1</v>
      </c>
      <c r="G32" s="19"/>
      <c r="H32" s="34">
        <v>0.2</v>
      </c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8.8999999999999986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>
        <v>160</v>
      </c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>
        <v>2000</v>
      </c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80990</v>
      </c>
      <c r="D36" s="40">
        <f>(D32*$D$8)+(D30*$D$7)</f>
        <v>3219.8360000000002</v>
      </c>
      <c r="E36" s="40">
        <f>(E32*$E$8)+(E30*$E$7)</f>
        <v>2706.2999999999997</v>
      </c>
      <c r="F36" s="40">
        <f>(F32*$F$8)+(F30*$F$7)</f>
        <v>9527</v>
      </c>
      <c r="G36" s="40">
        <f>(G32*$G$8)+(G30*$G$7)</f>
        <v>0</v>
      </c>
      <c r="H36" s="41">
        <f>(H32*$H$8)+(H30*$H$7)</f>
        <v>1580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98023.135999999999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>
        <v>1750</v>
      </c>
      <c r="AC37" s="204">
        <f>U43+V38+V40+V42+X38+X40+X42+Z38+Z40+Z42-W38-W40-W42-Y38-Y40-Y42-AA38-AA40-AA42-AB37</f>
        <v>72340.472000000009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>
        <v>250</v>
      </c>
      <c r="X38" s="93"/>
      <c r="Y38" s="93"/>
      <c r="Z38" s="93"/>
      <c r="AA38" s="165">
        <v>4</v>
      </c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4.4000000000000004</v>
      </c>
      <c r="D39" s="19">
        <v>0.8</v>
      </c>
      <c r="E39" s="19">
        <v>0.3</v>
      </c>
      <c r="F39" s="19">
        <v>1.5</v>
      </c>
      <c r="G39" s="19"/>
      <c r="H39" s="34"/>
      <c r="I39" s="36"/>
      <c r="J39" s="36"/>
      <c r="K39" s="36"/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7"/>
        <v>7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/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50908.000000000007</v>
      </c>
      <c r="D43" s="40">
        <f>(D39*$D$8)+(D37*$D$7)</f>
        <v>6439.6720000000005</v>
      </c>
      <c r="E43" s="40">
        <f>(E39*$E$8)+(E37*$E$7)</f>
        <v>2706.2999999999997</v>
      </c>
      <c r="F43" s="40">
        <f>(F39*$F$8)+(F37*$F$7)</f>
        <v>14290.5</v>
      </c>
      <c r="G43" s="40">
        <f>(G39*$G$8)+(G37*$G$7)</f>
        <v>0</v>
      </c>
      <c r="H43" s="41">
        <f>(H39*$H$8)+(H37*$H$7)</f>
        <v>0</v>
      </c>
      <c r="I43" s="52">
        <f>(I39*$I$8)+(I37*$I$7)</f>
        <v>0</v>
      </c>
      <c r="J43" s="163">
        <f>(J39*$J$8)+(J37*$J$7)</f>
        <v>0</v>
      </c>
      <c r="K43" s="163">
        <f>(K39*$K$8)+(K37*$K$7)</f>
        <v>0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74344.472000000009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0</v>
      </c>
      <c r="D59" s="19">
        <f t="shared" ref="D59:I59" si="10">D7*D58</f>
        <v>0</v>
      </c>
      <c r="E59" s="19">
        <f t="shared" si="10"/>
        <v>0</v>
      </c>
      <c r="F59" s="19">
        <f t="shared" si="10"/>
        <v>0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0</v>
      </c>
      <c r="V59" s="177">
        <f>V10+V17+V24+V31+V38+V45+V52</f>
        <v>0</v>
      </c>
      <c r="W59" s="177">
        <f t="shared" ref="W59:AA63" si="13">W10+W17+W24+W31+W38+W45+W52</f>
        <v>1673</v>
      </c>
      <c r="X59" s="177">
        <f t="shared" si="13"/>
        <v>0</v>
      </c>
      <c r="Y59" s="177">
        <f t="shared" si="13"/>
        <v>50</v>
      </c>
      <c r="Z59" s="177">
        <f t="shared" si="13"/>
        <v>0</v>
      </c>
      <c r="AA59" s="177">
        <f t="shared" si="13"/>
        <v>2554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3160</v>
      </c>
      <c r="X61" s="177">
        <f t="shared" si="13"/>
        <v>0</v>
      </c>
      <c r="Y61" s="177">
        <f t="shared" si="13"/>
        <v>370</v>
      </c>
      <c r="Z61" s="177">
        <f t="shared" si="13"/>
        <v>0</v>
      </c>
      <c r="AA61" s="177">
        <f t="shared" si="13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35.200000000000003</v>
      </c>
      <c r="D62" s="19">
        <f t="shared" si="16"/>
        <v>2.8</v>
      </c>
      <c r="E62" s="19">
        <f t="shared" si="16"/>
        <v>4.8</v>
      </c>
      <c r="F62" s="19">
        <f t="shared" si="16"/>
        <v>7</v>
      </c>
      <c r="G62" s="19">
        <f t="shared" si="16"/>
        <v>0.1</v>
      </c>
      <c r="H62" s="19">
        <f t="shared" si="16"/>
        <v>1.7999999999999998</v>
      </c>
      <c r="I62" s="19">
        <f t="shared" si="16"/>
        <v>0</v>
      </c>
      <c r="J62" s="19">
        <f t="shared" ref="J62:P62" si="19">J11+J18+J25+J32+J39+J46+J53</f>
        <v>0</v>
      </c>
      <c r="K62" s="19">
        <f t="shared" si="19"/>
        <v>0</v>
      </c>
      <c r="L62" s="19">
        <f t="shared" si="19"/>
        <v>0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51.699999999999996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76600</v>
      </c>
      <c r="X63" s="177">
        <f t="shared" si="13"/>
        <v>0</v>
      </c>
      <c r="Y63" s="177">
        <f t="shared" si="13"/>
        <v>0</v>
      </c>
      <c r="Z63" s="177">
        <f t="shared" si="13"/>
        <v>0</v>
      </c>
      <c r="AA63" s="177">
        <f t="shared" si="13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2942458.1609999994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407264</v>
      </c>
      <c r="D66" s="157">
        <f t="shared" ref="D66:U66" si="23">D15+D22+D29+D36+D43+D50+D57+D59</f>
        <v>22538.851999999999</v>
      </c>
      <c r="E66" s="157">
        <f>E15+E22+E29+E36+E43+E50+E57+E59</f>
        <v>43300.800000000003</v>
      </c>
      <c r="F66" s="157">
        <f t="shared" si="23"/>
        <v>66689</v>
      </c>
      <c r="G66" s="157">
        <f>G15+G22+G29+G36+G43+G50+G57+G59</f>
        <v>2686.5</v>
      </c>
      <c r="H66" s="157">
        <f t="shared" si="23"/>
        <v>14220</v>
      </c>
      <c r="I66" s="157">
        <f t="shared" si="23"/>
        <v>0</v>
      </c>
      <c r="J66" s="157">
        <f t="shared" ref="J66:T66" si="24">J15+J22+J29+J36+J43+J50+J57+J59</f>
        <v>0</v>
      </c>
      <c r="K66" s="157">
        <f t="shared" si="24"/>
        <v>0</v>
      </c>
      <c r="L66" s="157">
        <f t="shared" si="24"/>
        <v>0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556699.152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35.200000000000003</v>
      </c>
      <c r="D67" s="142">
        <f t="shared" ref="D67:I67" si="25">SUM(D60:D63)</f>
        <v>2.8</v>
      </c>
      <c r="E67" s="142">
        <f t="shared" si="25"/>
        <v>4.8</v>
      </c>
      <c r="F67" s="142">
        <f t="shared" si="25"/>
        <v>7</v>
      </c>
      <c r="G67" s="142">
        <f t="shared" si="25"/>
        <v>0.1</v>
      </c>
      <c r="H67" s="142">
        <f t="shared" si="25"/>
        <v>1.7999999999999998</v>
      </c>
      <c r="I67" s="142">
        <f t="shared" si="25"/>
        <v>0</v>
      </c>
      <c r="J67" s="142">
        <f t="shared" ref="J67:T67" si="26">SUM(J60:J63)</f>
        <v>0</v>
      </c>
      <c r="K67" s="142">
        <f t="shared" si="26"/>
        <v>0</v>
      </c>
      <c r="L67" s="142">
        <f t="shared" si="26"/>
        <v>0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51.699999999999996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7.1999999999999815</v>
      </c>
      <c r="D68" s="148">
        <f t="shared" ref="D68:I68" si="28">D6-D67</f>
        <v>12.3</v>
      </c>
      <c r="E68" s="148">
        <f t="shared" si="28"/>
        <v>7.1000000000000023</v>
      </c>
      <c r="F68" s="148">
        <f t="shared" si="28"/>
        <v>3.0000000000000018</v>
      </c>
      <c r="G68" s="148">
        <f t="shared" si="28"/>
        <v>0.23999999999999985</v>
      </c>
      <c r="H68" s="148">
        <f t="shared" si="28"/>
        <v>10.339999999999996</v>
      </c>
      <c r="I68" s="148">
        <f t="shared" si="28"/>
        <v>0</v>
      </c>
      <c r="J68" s="148">
        <f t="shared" ref="J68:T68" si="29">J6-J67</f>
        <v>0.19999999999999984</v>
      </c>
      <c r="K68" s="148">
        <f t="shared" si="29"/>
        <v>1.9999999999999998</v>
      </c>
      <c r="L68" s="148">
        <f t="shared" si="29"/>
        <v>0.42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48.099999999999987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7.1999999999999815</v>
      </c>
      <c r="D70" s="153">
        <f t="shared" ref="D70:I70" si="31">D68-D69</f>
        <v>12.3</v>
      </c>
      <c r="E70" s="153">
        <f t="shared" si="31"/>
        <v>7.1000000000000023</v>
      </c>
      <c r="F70" s="153">
        <f t="shared" si="31"/>
        <v>3.0000000000000018</v>
      </c>
      <c r="G70" s="153">
        <f t="shared" si="31"/>
        <v>0.23999999999999985</v>
      </c>
      <c r="H70" s="153">
        <f t="shared" si="31"/>
        <v>10.339999999999996</v>
      </c>
      <c r="I70" s="153">
        <f t="shared" si="31"/>
        <v>0</v>
      </c>
      <c r="J70" s="153">
        <f t="shared" ref="J70:T70" si="32">J68-J69</f>
        <v>0.19999999999999984</v>
      </c>
      <c r="K70" s="153">
        <f t="shared" si="32"/>
        <v>1.9999999999999998</v>
      </c>
      <c r="L70" s="153">
        <f t="shared" si="32"/>
        <v>0.42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48.099999999999987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2942458.1609999994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C76"/>
  <sheetViews>
    <sheetView zoomScale="80" zoomScaleNormal="80" workbookViewId="0">
      <pane xSplit="2" ySplit="8" topLeftCell="L54" activePane="bottomRight" state="frozen"/>
      <selection activeCell="B1" sqref="B1:D1"/>
      <selection pane="bottomLeft" activeCell="B1" sqref="B1:D1"/>
      <selection pane="topRight" activeCell="B1" sqref="B1:D1"/>
      <selection pane="bottomRight" activeCell="X3" sqref="X3"/>
    </sheetView>
  </sheetViews>
  <sheetFormatPr defaultRowHeight="15" x14ac:dyDescent="0.2"/>
  <cols>
    <col min="1" max="1" width="19.1015625" bestFit="1" customWidth="1"/>
    <col min="2" max="2" width="15.7382812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20" width="9.4140625" customWidth="1"/>
    <col min="21" max="21" width="16.6796875" customWidth="1"/>
    <col min="22" max="22" width="13.1796875" customWidth="1"/>
    <col min="24" max="24" width="13.1796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'11'!B1+1</f>
        <v>45789</v>
      </c>
      <c r="C1" s="251"/>
      <c r="D1" s="251"/>
      <c r="E1" s="250" t="str">
        <f>'Rate List'!E1</f>
        <v>GHAZI HOLDINGS (Actual Sale)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'11'!C70</f>
        <v>7.1999999999999815</v>
      </c>
      <c r="D3" s="63">
        <f>'11'!D70</f>
        <v>12.3</v>
      </c>
      <c r="E3" s="63">
        <f>'11'!E70</f>
        <v>7.1000000000000023</v>
      </c>
      <c r="F3" s="63">
        <f>'11'!F70</f>
        <v>3.0000000000000018</v>
      </c>
      <c r="G3" s="63">
        <f>'11'!G70</f>
        <v>0.23999999999999985</v>
      </c>
      <c r="H3" s="63">
        <f>'11'!H70</f>
        <v>10.339999999999996</v>
      </c>
      <c r="I3" s="63">
        <f>'11'!I70</f>
        <v>0</v>
      </c>
      <c r="J3" s="63">
        <f>'11'!J70</f>
        <v>0.19999999999999984</v>
      </c>
      <c r="K3" s="63">
        <f>'11'!K70</f>
        <v>1.9999999999999998</v>
      </c>
      <c r="L3" s="63">
        <f>'11'!L70</f>
        <v>0.42</v>
      </c>
      <c r="M3" s="63">
        <f>'11'!M70</f>
        <v>1.96</v>
      </c>
      <c r="N3" s="63">
        <f>'11'!N70</f>
        <v>1.4</v>
      </c>
      <c r="O3" s="63">
        <f>'11'!O70</f>
        <v>1.5</v>
      </c>
      <c r="P3" s="63">
        <f>'11'!P70</f>
        <v>0.42</v>
      </c>
      <c r="Q3" s="63">
        <f>'11'!Q70</f>
        <v>0.02</v>
      </c>
      <c r="R3" s="63">
        <f>'11'!R70</f>
        <v>0.2</v>
      </c>
      <c r="S3" s="63">
        <f>'11'!S70</f>
        <v>0.28000000000000003</v>
      </c>
      <c r="T3" s="63">
        <f>'11'!T70</f>
        <v>0.62</v>
      </c>
      <c r="U3" s="63">
        <f>'11'!U70</f>
        <v>48.099999999999987</v>
      </c>
    </row>
    <row r="4" spans="1:29" ht="16.5" customHeight="1" thickBot="1" x14ac:dyDescent="0.25">
      <c r="A4" s="240" t="str">
        <f>'Rate List'!A4:B4</f>
        <v>Liffting from PMPKL</v>
      </c>
      <c r="B4" s="241"/>
      <c r="C4" s="36"/>
      <c r="D4" s="19"/>
      <c r="E4" s="19"/>
      <c r="F4" s="19"/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AA5" s="213" t="s">
        <v>27</v>
      </c>
      <c r="AB5" s="214"/>
      <c r="AC5" s="207">
        <f>'11'!AC65</f>
        <v>2942458.1609999994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7.1999999999999815</v>
      </c>
      <c r="D6" s="61">
        <f>SUM(D3:D5)</f>
        <v>12.3</v>
      </c>
      <c r="E6" s="61">
        <f t="shared" ref="E6:I6" si="0">SUM(E3:E5)</f>
        <v>7.1000000000000023</v>
      </c>
      <c r="F6" s="61">
        <f t="shared" si="0"/>
        <v>3.0000000000000018</v>
      </c>
      <c r="G6" s="61">
        <f t="shared" si="0"/>
        <v>0.23999999999999985</v>
      </c>
      <c r="H6" s="61">
        <f t="shared" si="0"/>
        <v>10.339999999999996</v>
      </c>
      <c r="I6" s="61">
        <f t="shared" si="0"/>
        <v>0</v>
      </c>
      <c r="J6" s="61">
        <f t="shared" ref="J6:Q6" si="1">SUM(J3:J5)</f>
        <v>0.19999999999999984</v>
      </c>
      <c r="K6" s="61">
        <f t="shared" si="1"/>
        <v>1.9999999999999998</v>
      </c>
      <c r="L6" s="61">
        <f t="shared" si="1"/>
        <v>0.42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U6" si="2">SUM(R3:R5)</f>
        <v>0.2</v>
      </c>
      <c r="S6" s="61">
        <f t="shared" si="2"/>
        <v>0.28000000000000003</v>
      </c>
      <c r="T6" s="61">
        <f t="shared" si="2"/>
        <v>0.62</v>
      </c>
      <c r="U6" s="61">
        <f t="shared" si="2"/>
        <v>48.099999999999987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21600.199999999997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314</v>
      </c>
      <c r="X10" s="93"/>
      <c r="Y10" s="93"/>
      <c r="Z10" s="93"/>
      <c r="AA10" s="165"/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1.4</v>
      </c>
      <c r="D11" s="19"/>
      <c r="E11" s="19"/>
      <c r="F11" s="19">
        <v>0.6</v>
      </c>
      <c r="G11" s="19"/>
      <c r="H11" s="34"/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2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/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16197.999999999998</v>
      </c>
      <c r="D15" s="40">
        <f>(D11*$D$8)+(D9*$D$7)</f>
        <v>0</v>
      </c>
      <c r="E15" s="40">
        <f>(E11*$E$8)+(E9*$E$7)</f>
        <v>0</v>
      </c>
      <c r="F15" s="40">
        <f>(F11*$F$8)+(F9*$F$7)</f>
        <v>5716.2</v>
      </c>
      <c r="G15" s="40">
        <f>(G11*$G$8)+(G9*$G$7)</f>
        <v>0</v>
      </c>
      <c r="H15" s="41">
        <f>(H11*$H$8)+(H9*$H$7)</f>
        <v>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21914.199999999997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26680.236000000001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>
        <v>330</v>
      </c>
      <c r="X17" s="93"/>
      <c r="Y17" s="93"/>
      <c r="Z17" s="93"/>
      <c r="AA17" s="165">
        <v>108</v>
      </c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>
        <v>1.4</v>
      </c>
      <c r="D18" s="19">
        <v>0.4</v>
      </c>
      <c r="E18" s="19">
        <v>0.2</v>
      </c>
      <c r="F18" s="19">
        <v>0.6</v>
      </c>
      <c r="G18" s="19"/>
      <c r="H18" s="34">
        <v>0.2</v>
      </c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2.8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>
        <v>300</v>
      </c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/>
      <c r="X21" s="93"/>
      <c r="Y21" s="93">
        <v>1100</v>
      </c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16197.999999999998</v>
      </c>
      <c r="D22" s="40">
        <f>(D18*$D$8)+(D16*$D$7)</f>
        <v>3219.8360000000002</v>
      </c>
      <c r="E22" s="40">
        <f>(E18*$E$8)+(E16*$E$7)</f>
        <v>1804.2</v>
      </c>
      <c r="F22" s="40">
        <f>(F18*$F$8)+(F16*$F$7)</f>
        <v>5716.2</v>
      </c>
      <c r="G22" s="40">
        <f>(G18*$G$8)+(G16*$G$7)</f>
        <v>0</v>
      </c>
      <c r="H22" s="41">
        <f>(H18*$H$8)+(H16*$H$7)</f>
        <v>1580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28518.236000000001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>
        <v>70</v>
      </c>
      <c r="AC23" s="204">
        <f>U29+V24+V26+V28+X24+X26+X28+Z24+Z26+Z28-W24-W26-W28-Y24-Y26-Y28-AA24-AA26-AA28-AB23</f>
        <v>21620.676999999996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>
        <v>263</v>
      </c>
      <c r="X24" s="93"/>
      <c r="Y24" s="93"/>
      <c r="Z24" s="93"/>
      <c r="AA24" s="165"/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>
        <v>1.4</v>
      </c>
      <c r="D25" s="19">
        <v>0.3</v>
      </c>
      <c r="E25" s="19"/>
      <c r="F25" s="19">
        <v>0.4</v>
      </c>
      <c r="G25" s="19"/>
      <c r="H25" s="34">
        <v>0.2</v>
      </c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2.3000000000000003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/>
      <c r="X26" s="93"/>
      <c r="Y26" s="93">
        <v>50</v>
      </c>
      <c r="Z26" s="93"/>
      <c r="AA26" s="165"/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>
        <v>2000</v>
      </c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16197.999999999998</v>
      </c>
      <c r="D29" s="40">
        <f>(D25*$D$8)+(D23*$D$7)</f>
        <v>2414.877</v>
      </c>
      <c r="E29" s="40">
        <f>(E25*$E$8)+(E23*$E$7)</f>
        <v>0</v>
      </c>
      <c r="F29" s="40">
        <f>(F25*$F$8)+(F23*$F$7)</f>
        <v>3810.8</v>
      </c>
      <c r="G29" s="40">
        <f>(G25*$G$8)+(G23*$G$7)</f>
        <v>0</v>
      </c>
      <c r="H29" s="41">
        <f>(H25*$H$8)+(H23*$H$7)</f>
        <v>1580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24003.676999999996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41890.18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>
        <v>314</v>
      </c>
      <c r="X31" s="93"/>
      <c r="Y31" s="93"/>
      <c r="Z31" s="93"/>
      <c r="AA31" s="165"/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>
        <v>1.4</v>
      </c>
      <c r="D32" s="19">
        <v>2</v>
      </c>
      <c r="E32" s="19"/>
      <c r="F32" s="19">
        <v>1</v>
      </c>
      <c r="G32" s="19"/>
      <c r="H32" s="34">
        <v>0.2</v>
      </c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4.6000000000000005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>
        <v>1200</v>
      </c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16197.999999999998</v>
      </c>
      <c r="D36" s="40">
        <f>(D32*$D$8)+(D30*$D$7)</f>
        <v>16099.18</v>
      </c>
      <c r="E36" s="40">
        <f>(E32*$E$8)+(E30*$E$7)</f>
        <v>0</v>
      </c>
      <c r="F36" s="40">
        <f>(F32*$F$8)+(F30*$F$7)</f>
        <v>9527</v>
      </c>
      <c r="G36" s="40">
        <f>(G32*$G$8)+(G30*$G$7)</f>
        <v>0</v>
      </c>
      <c r="H36" s="41">
        <f>(H32*$H$8)+(H30*$H$7)</f>
        <v>1580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43404.18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>
        <v>15000</v>
      </c>
      <c r="AC37" s="204">
        <f>U43+V38+V40+V42+X38+X40+X42+Z38+Z40+Z42-W38-W40-W42-Y38-Y40-Y42-AA38-AA40-AA42-AB37</f>
        <v>18090.718000000001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>
        <v>250</v>
      </c>
      <c r="X38" s="93"/>
      <c r="Y38" s="93"/>
      <c r="Z38" s="93"/>
      <c r="AA38" s="165">
        <v>3931</v>
      </c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1.6</v>
      </c>
      <c r="D39" s="19">
        <v>0.2</v>
      </c>
      <c r="E39" s="19">
        <v>0.8</v>
      </c>
      <c r="F39" s="19">
        <v>0.2</v>
      </c>
      <c r="G39" s="19">
        <v>0.24</v>
      </c>
      <c r="H39" s="34">
        <v>0.2</v>
      </c>
      <c r="I39" s="36"/>
      <c r="J39" s="36"/>
      <c r="K39" s="36"/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7"/>
        <v>3.24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/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18512</v>
      </c>
      <c r="D43" s="40">
        <f>(D39*$D$8)+(D37*$D$7)</f>
        <v>1609.9180000000001</v>
      </c>
      <c r="E43" s="40">
        <f>(E39*$E$8)+(E37*$E$7)</f>
        <v>7216.8</v>
      </c>
      <c r="F43" s="40">
        <f>(F39*$F$8)+(F37*$F$7)</f>
        <v>1905.4</v>
      </c>
      <c r="G43" s="40">
        <f>(G39*$G$8)+(G37*$G$7)</f>
        <v>6447.5999999999995</v>
      </c>
      <c r="H43" s="41">
        <f>(H39*$H$8)+(H37*$H$7)</f>
        <v>1580</v>
      </c>
      <c r="I43" s="52">
        <f>(I39*$I$8)+(I37*$I$7)</f>
        <v>0</v>
      </c>
      <c r="J43" s="163">
        <f>(J39*$J$8)+(J37*$J$7)</f>
        <v>0</v>
      </c>
      <c r="K43" s="163">
        <f>(K39*$K$8)+(K37*$K$7)</f>
        <v>0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37271.718000000001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0</v>
      </c>
      <c r="D59" s="19">
        <f t="shared" ref="D59:I59" si="10">D7*D58</f>
        <v>0</v>
      </c>
      <c r="E59" s="19">
        <f t="shared" si="10"/>
        <v>0</v>
      </c>
      <c r="F59" s="19">
        <f t="shared" si="10"/>
        <v>0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0</v>
      </c>
      <c r="V59" s="177">
        <f>V10+V17+V24+V31+V38+V45+V52</f>
        <v>0</v>
      </c>
      <c r="W59" s="177">
        <f t="shared" ref="W59:AA63" si="13">W10+W17+W24+W31+W38+W45+W52</f>
        <v>1471</v>
      </c>
      <c r="X59" s="177">
        <f t="shared" si="13"/>
        <v>0</v>
      </c>
      <c r="Y59" s="177">
        <f t="shared" si="13"/>
        <v>0</v>
      </c>
      <c r="Z59" s="177">
        <f t="shared" si="13"/>
        <v>0</v>
      </c>
      <c r="AA59" s="177">
        <f t="shared" si="13"/>
        <v>4039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0</v>
      </c>
      <c r="X61" s="177">
        <f t="shared" si="13"/>
        <v>0</v>
      </c>
      <c r="Y61" s="177">
        <f t="shared" si="13"/>
        <v>350</v>
      </c>
      <c r="Z61" s="177">
        <f t="shared" si="13"/>
        <v>0</v>
      </c>
      <c r="AA61" s="177">
        <f t="shared" si="13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7.1999999999999993</v>
      </c>
      <c r="D62" s="19">
        <f t="shared" si="16"/>
        <v>2.9000000000000004</v>
      </c>
      <c r="E62" s="19">
        <f t="shared" si="16"/>
        <v>1</v>
      </c>
      <c r="F62" s="19">
        <f t="shared" si="16"/>
        <v>2.8000000000000003</v>
      </c>
      <c r="G62" s="19">
        <f t="shared" si="16"/>
        <v>0.24</v>
      </c>
      <c r="H62" s="19">
        <f t="shared" si="16"/>
        <v>0.8</v>
      </c>
      <c r="I62" s="19">
        <f t="shared" si="16"/>
        <v>0</v>
      </c>
      <c r="J62" s="19">
        <f t="shared" ref="J62:P62" si="19">J11+J18+J25+J32+J39+J46+J53</f>
        <v>0</v>
      </c>
      <c r="K62" s="19">
        <f t="shared" si="19"/>
        <v>0</v>
      </c>
      <c r="L62" s="19">
        <f t="shared" si="19"/>
        <v>0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14.940000000000001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3200</v>
      </c>
      <c r="X63" s="177">
        <f t="shared" si="13"/>
        <v>0</v>
      </c>
      <c r="Y63" s="177">
        <f t="shared" si="13"/>
        <v>1100</v>
      </c>
      <c r="Z63" s="177">
        <f t="shared" si="13"/>
        <v>0</v>
      </c>
      <c r="AA63" s="177">
        <f t="shared" si="13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3072340.1719999993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83304</v>
      </c>
      <c r="D66" s="157">
        <f t="shared" ref="D66:U66" si="23">D15+D22+D29+D36+D43+D50+D57+D59</f>
        <v>23343.811000000002</v>
      </c>
      <c r="E66" s="157">
        <f>E15+E22+E29+E36+E43+E50+E57+E59</f>
        <v>9021</v>
      </c>
      <c r="F66" s="157">
        <f t="shared" si="23"/>
        <v>26675.600000000002</v>
      </c>
      <c r="G66" s="157">
        <f>G15+G22+G29+G36+G43+G50+G57+G59</f>
        <v>6447.5999999999995</v>
      </c>
      <c r="H66" s="157">
        <f t="shared" si="23"/>
        <v>6320</v>
      </c>
      <c r="I66" s="157">
        <f t="shared" si="23"/>
        <v>0</v>
      </c>
      <c r="J66" s="157">
        <f t="shared" ref="J66:T66" si="24">J15+J22+J29+J36+J43+J50+J57+J59</f>
        <v>0</v>
      </c>
      <c r="K66" s="157">
        <f t="shared" si="24"/>
        <v>0</v>
      </c>
      <c r="L66" s="157">
        <f t="shared" si="24"/>
        <v>0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155112.011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7.1999999999999993</v>
      </c>
      <c r="D67" s="142">
        <f t="shared" ref="D67:I67" si="25">SUM(D60:D63)</f>
        <v>2.9000000000000004</v>
      </c>
      <c r="E67" s="142">
        <f t="shared" si="25"/>
        <v>1</v>
      </c>
      <c r="F67" s="142">
        <f t="shared" si="25"/>
        <v>2.8000000000000003</v>
      </c>
      <c r="G67" s="142">
        <f t="shared" si="25"/>
        <v>0.24</v>
      </c>
      <c r="H67" s="142">
        <f t="shared" si="25"/>
        <v>0.8</v>
      </c>
      <c r="I67" s="142">
        <f t="shared" si="25"/>
        <v>0</v>
      </c>
      <c r="J67" s="142">
        <f t="shared" ref="J67:T67" si="26">SUM(J60:J63)</f>
        <v>0</v>
      </c>
      <c r="K67" s="142">
        <f t="shared" si="26"/>
        <v>0</v>
      </c>
      <c r="L67" s="142">
        <f t="shared" si="26"/>
        <v>0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14.940000000000001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-1.7763568394002505E-14</v>
      </c>
      <c r="D68" s="148">
        <f t="shared" ref="D68:I68" si="28">D6-D67</f>
        <v>9.4</v>
      </c>
      <c r="E68" s="148">
        <f t="shared" si="28"/>
        <v>6.1000000000000023</v>
      </c>
      <c r="F68" s="148">
        <f t="shared" si="28"/>
        <v>0.20000000000000151</v>
      </c>
      <c r="G68" s="148">
        <f t="shared" si="28"/>
        <v>0</v>
      </c>
      <c r="H68" s="148">
        <f t="shared" si="28"/>
        <v>9.5399999999999956</v>
      </c>
      <c r="I68" s="148">
        <f t="shared" si="28"/>
        <v>0</v>
      </c>
      <c r="J68" s="148">
        <f t="shared" ref="J68:T68" si="29">J6-J67</f>
        <v>0.19999999999999984</v>
      </c>
      <c r="K68" s="148">
        <f t="shared" si="29"/>
        <v>1.9999999999999998</v>
      </c>
      <c r="L68" s="148">
        <f t="shared" si="29"/>
        <v>0.42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33.159999999999989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-1.7763568394002505E-14</v>
      </c>
      <c r="D70" s="153">
        <f t="shared" ref="D70:I70" si="31">D68-D69</f>
        <v>9.4</v>
      </c>
      <c r="E70" s="153">
        <f t="shared" si="31"/>
        <v>6.1000000000000023</v>
      </c>
      <c r="F70" s="153">
        <f t="shared" si="31"/>
        <v>0.20000000000000151</v>
      </c>
      <c r="G70" s="153">
        <f t="shared" si="31"/>
        <v>0</v>
      </c>
      <c r="H70" s="153">
        <f t="shared" si="31"/>
        <v>9.5399999999999956</v>
      </c>
      <c r="I70" s="153">
        <f t="shared" si="31"/>
        <v>0</v>
      </c>
      <c r="J70" s="153">
        <f t="shared" ref="J70:T70" si="32">J68-J69</f>
        <v>0.19999999999999984</v>
      </c>
      <c r="K70" s="153">
        <f t="shared" si="32"/>
        <v>1.9999999999999998</v>
      </c>
      <c r="L70" s="153">
        <f t="shared" si="32"/>
        <v>0.42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33.159999999999989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3072340.1719999993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D76"/>
  <sheetViews>
    <sheetView zoomScale="80" zoomScaleNormal="80" workbookViewId="0">
      <pane xSplit="2" ySplit="8" topLeftCell="M39" activePane="bottomRight" state="frozen"/>
      <selection activeCell="B1" sqref="B1:D1"/>
      <selection pane="bottomLeft" activeCell="B1" sqref="B1:D1"/>
      <selection pane="topRight" activeCell="B1" sqref="B1:D1"/>
      <selection pane="bottomRight" activeCell="W14" sqref="W14"/>
    </sheetView>
  </sheetViews>
  <sheetFormatPr defaultRowHeight="15" x14ac:dyDescent="0.2"/>
  <cols>
    <col min="1" max="1" width="19.1015625" bestFit="1" customWidth="1"/>
    <col min="2" max="2" width="16.2773437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10" width="9.4140625" customWidth="1"/>
    <col min="11" max="11" width="10.76171875" customWidth="1"/>
    <col min="12" max="20" width="9.4140625" customWidth="1"/>
    <col min="21" max="21" width="16.6796875" customWidth="1"/>
    <col min="22" max="22" width="13.1796875" customWidth="1"/>
    <col min="24" max="24" width="13.1796875" bestFit="1" customWidth="1"/>
    <col min="28" max="28" width="10.76171875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'12'!B1+1</f>
        <v>45790</v>
      </c>
      <c r="C1" s="251"/>
      <c r="D1" s="251"/>
      <c r="E1" s="250" t="str">
        <f>'Rate List'!E1</f>
        <v>GHAZI HOLDINGS (Actual Sale)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'12'!C70</f>
        <v>-1.7763568394002505E-14</v>
      </c>
      <c r="D3" s="63">
        <f>'12'!D70</f>
        <v>9.4</v>
      </c>
      <c r="E3" s="63">
        <f>'12'!E70</f>
        <v>6.1000000000000023</v>
      </c>
      <c r="F3" s="63">
        <f>'12'!F70</f>
        <v>0.20000000000000151</v>
      </c>
      <c r="G3" s="63">
        <f>'12'!G70</f>
        <v>0</v>
      </c>
      <c r="H3" s="63">
        <f>'12'!H70</f>
        <v>9.5399999999999956</v>
      </c>
      <c r="I3" s="63">
        <f>'12'!I70</f>
        <v>0</v>
      </c>
      <c r="J3" s="63">
        <f>'12'!J70</f>
        <v>0.19999999999999984</v>
      </c>
      <c r="K3" s="63">
        <f>'12'!K70</f>
        <v>1.9999999999999998</v>
      </c>
      <c r="L3" s="63">
        <f>'12'!L70</f>
        <v>0.42</v>
      </c>
      <c r="M3" s="63">
        <f>'12'!M70</f>
        <v>1.96</v>
      </c>
      <c r="N3" s="63">
        <f>'12'!N70</f>
        <v>1.4</v>
      </c>
      <c r="O3" s="63">
        <f>'12'!O70</f>
        <v>1.5</v>
      </c>
      <c r="P3" s="63">
        <f>'12'!P70</f>
        <v>0.42</v>
      </c>
      <c r="Q3" s="63">
        <f>'12'!Q70</f>
        <v>0.02</v>
      </c>
      <c r="R3" s="63">
        <f>'12'!R70</f>
        <v>0.2</v>
      </c>
      <c r="S3" s="63">
        <f>'12'!S70</f>
        <v>0.28000000000000003</v>
      </c>
      <c r="T3" s="63">
        <f>'12'!T70</f>
        <v>0.62</v>
      </c>
      <c r="U3" s="63">
        <f>'12'!U70</f>
        <v>33.159999999999989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120</v>
      </c>
      <c r="D4" s="19">
        <v>10</v>
      </c>
      <c r="E4" s="19">
        <v>10</v>
      </c>
      <c r="F4" s="19">
        <v>30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AA5" s="213" t="s">
        <v>27</v>
      </c>
      <c r="AB5" s="214"/>
      <c r="AC5" s="207">
        <f>'12'!AC65</f>
        <v>3072340.1719999993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119.99999999999999</v>
      </c>
      <c r="D6" s="61">
        <f>SUM(D3:D5)</f>
        <v>19.399999999999999</v>
      </c>
      <c r="E6" s="61">
        <f t="shared" ref="E6:I6" si="0">SUM(E3:E5)</f>
        <v>16.100000000000001</v>
      </c>
      <c r="F6" s="61">
        <f t="shared" si="0"/>
        <v>30.200000000000003</v>
      </c>
      <c r="G6" s="61">
        <f t="shared" si="0"/>
        <v>0</v>
      </c>
      <c r="H6" s="61">
        <f t="shared" si="0"/>
        <v>9.5399999999999956</v>
      </c>
      <c r="I6" s="61">
        <f t="shared" si="0"/>
        <v>0</v>
      </c>
      <c r="J6" s="61">
        <f t="shared" ref="J6:Q6" si="1">SUM(J3:J5)</f>
        <v>0.19999999999999984</v>
      </c>
      <c r="K6" s="61">
        <f t="shared" si="1"/>
        <v>1.9999999999999998</v>
      </c>
      <c r="L6" s="61">
        <f t="shared" si="1"/>
        <v>0.42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U6" si="2">SUM(R3:R5)</f>
        <v>0.2</v>
      </c>
      <c r="S6" s="61">
        <f t="shared" si="2"/>
        <v>0.28000000000000003</v>
      </c>
      <c r="T6" s="61">
        <f t="shared" si="2"/>
        <v>0.62</v>
      </c>
      <c r="U6" s="61">
        <f t="shared" si="2"/>
        <v>33.159999999999989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67750.471999999994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312</v>
      </c>
      <c r="X10" s="93"/>
      <c r="Y10" s="93"/>
      <c r="Z10" s="93">
        <v>9.6</v>
      </c>
      <c r="AA10" s="165"/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5</v>
      </c>
      <c r="D11" s="19">
        <v>0.8</v>
      </c>
      <c r="E11" s="19">
        <v>0.5</v>
      </c>
      <c r="F11" s="19">
        <v>1</v>
      </c>
      <c r="G11" s="19"/>
      <c r="H11" s="34"/>
      <c r="I11" s="36"/>
      <c r="J11" s="36">
        <v>0.1</v>
      </c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7.3999999999999995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>
        <v>10960</v>
      </c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57850</v>
      </c>
      <c r="D15" s="40">
        <f>(D11*$D$8)+(D9*$D$7)</f>
        <v>6439.6720000000005</v>
      </c>
      <c r="E15" s="40">
        <f>(E11*$E$8)+(E9*$E$7)</f>
        <v>4510.5</v>
      </c>
      <c r="F15" s="40">
        <f>(F11*$F$8)+(F9*$F$7)</f>
        <v>9527</v>
      </c>
      <c r="G15" s="40">
        <f>(G11*$G$8)+(G9*$G$7)</f>
        <v>0</v>
      </c>
      <c r="H15" s="41">
        <f>(H11*$H$8)+(H9*$H$7)</f>
        <v>0</v>
      </c>
      <c r="I15" s="52">
        <f>(I11*$I$8)+(I9*$I$7)</f>
        <v>0</v>
      </c>
      <c r="J15" s="163">
        <f>(J11*$J$8)+(J9*$J$7)</f>
        <v>685.7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79012.871999999988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218610</v>
      </c>
    </row>
    <row r="17" spans="1:30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>
        <v>359</v>
      </c>
      <c r="X17" s="93"/>
      <c r="Y17" s="93">
        <v>150</v>
      </c>
      <c r="Z17" s="93"/>
      <c r="AA17" s="165">
        <v>85.6</v>
      </c>
      <c r="AB17" s="206"/>
      <c r="AC17" s="205"/>
    </row>
    <row r="18" spans="1:30" ht="21.95" customHeight="1" x14ac:dyDescent="0.2">
      <c r="A18" s="201"/>
      <c r="B18" s="37" t="str">
        <f>'Rate List'!D$11</f>
        <v>Retail</v>
      </c>
      <c r="C18" s="36">
        <v>13.8</v>
      </c>
      <c r="D18" s="19"/>
      <c r="E18" s="19">
        <v>6.6</v>
      </c>
      <c r="F18" s="19"/>
      <c r="G18" s="19"/>
      <c r="H18" s="34"/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20.399999999999999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30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/>
      <c r="Z19" s="93"/>
      <c r="AA19" s="165"/>
      <c r="AB19" s="206"/>
      <c r="AC19" s="205"/>
    </row>
    <row r="20" spans="1:30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30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/>
      <c r="X21" s="93"/>
      <c r="Y21" s="93"/>
      <c r="Z21" s="93"/>
      <c r="AA21" s="165"/>
      <c r="AB21" s="206"/>
      <c r="AC21" s="205"/>
    </row>
    <row r="22" spans="1:30" ht="21.95" customHeight="1" thickBot="1" x14ac:dyDescent="0.25">
      <c r="A22" s="202"/>
      <c r="B22" s="38" t="str">
        <f>'Rate List'!D$15</f>
        <v>Total Cash</v>
      </c>
      <c r="C22" s="52">
        <f>(C18*$C$8)+(C16*$C$7)</f>
        <v>159666</v>
      </c>
      <c r="D22" s="40">
        <f>(D18*$D$8)+(D16*$D$7)</f>
        <v>0</v>
      </c>
      <c r="E22" s="40">
        <f>(E18*$E$8)+(E16*$E$7)</f>
        <v>59538.6</v>
      </c>
      <c r="F22" s="40">
        <f>(F18*$F$8)+(F16*$F$7)</f>
        <v>0</v>
      </c>
      <c r="G22" s="40">
        <f>(G18*$G$8)+(G16*$G$7)</f>
        <v>0</v>
      </c>
      <c r="H22" s="41">
        <f>(H18*$H$8)+(H16*$H$7)</f>
        <v>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219204.6</v>
      </c>
      <c r="V22" s="13"/>
      <c r="W22" s="96"/>
      <c r="X22" s="96"/>
      <c r="Y22" s="96"/>
      <c r="Z22" s="96"/>
      <c r="AA22" s="166"/>
      <c r="AB22" s="206"/>
      <c r="AC22" s="205"/>
    </row>
    <row r="23" spans="1:30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>
        <v>38</v>
      </c>
      <c r="AC23" s="204">
        <f>U29+V24+V26+V28+X24+X26+X28+Z24+Z26+Z28-W24-W26-W28-Y24-Y26-Y28-AA24-AA26-AA28-AB23</f>
        <v>244260.72400000002</v>
      </c>
    </row>
    <row r="24" spans="1:30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>
        <v>350</v>
      </c>
      <c r="X24" s="93"/>
      <c r="Y24" s="93"/>
      <c r="Z24" s="93"/>
      <c r="AA24" s="165"/>
      <c r="AB24" s="206"/>
      <c r="AC24" s="205"/>
    </row>
    <row r="25" spans="1:30" ht="21.95" customHeight="1" x14ac:dyDescent="0.2">
      <c r="A25" s="201"/>
      <c r="B25" s="37" t="str">
        <f>'Rate List'!D$11</f>
        <v>Retail</v>
      </c>
      <c r="C25" s="36">
        <v>18.2</v>
      </c>
      <c r="D25" s="19">
        <v>3.6</v>
      </c>
      <c r="E25" s="19"/>
      <c r="F25" s="19">
        <v>0.6</v>
      </c>
      <c r="G25" s="19"/>
      <c r="H25" s="34">
        <v>0.4</v>
      </c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22.8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  <c r="AD25" t="s">
        <v>78</v>
      </c>
    </row>
    <row r="26" spans="1:30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>
        <v>1580</v>
      </c>
      <c r="X26" s="93"/>
      <c r="Y26" s="93"/>
      <c r="Z26" s="93"/>
      <c r="AA26" s="165">
        <v>200</v>
      </c>
      <c r="AB26" s="206"/>
      <c r="AC26" s="205"/>
    </row>
    <row r="27" spans="1:30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30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>
        <v>2000</v>
      </c>
      <c r="X28" s="93"/>
      <c r="Y28" s="93"/>
      <c r="Z28" s="93"/>
      <c r="AA28" s="165"/>
      <c r="AB28" s="206"/>
      <c r="AC28" s="205"/>
    </row>
    <row r="29" spans="1:30" ht="21.95" customHeight="1" thickBot="1" x14ac:dyDescent="0.25">
      <c r="A29" s="202"/>
      <c r="B29" s="38" t="str">
        <f>'Rate List'!D$15</f>
        <v>Total Cash</v>
      </c>
      <c r="C29" s="52">
        <f>(C25*$C$8)+(C23*$C$7)</f>
        <v>210574</v>
      </c>
      <c r="D29" s="40">
        <f>(D25*$D$8)+(D23*$D$7)</f>
        <v>28978.524000000001</v>
      </c>
      <c r="E29" s="40">
        <f>(E25*$E$8)+(E23*$E$7)</f>
        <v>0</v>
      </c>
      <c r="F29" s="40">
        <f>(F25*$F$8)+(F23*$F$7)</f>
        <v>5716.2</v>
      </c>
      <c r="G29" s="40">
        <f>(G25*$G$8)+(G23*$G$7)</f>
        <v>0</v>
      </c>
      <c r="H29" s="41">
        <f>(H25*$H$8)+(H23*$H$7)</f>
        <v>3160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248428.72400000002</v>
      </c>
      <c r="V29" s="13"/>
      <c r="W29" s="96"/>
      <c r="X29" s="96"/>
      <c r="Y29" s="96"/>
      <c r="Z29" s="96"/>
      <c r="AA29" s="166"/>
      <c r="AB29" s="206"/>
      <c r="AC29" s="205"/>
    </row>
    <row r="30" spans="1:30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66580.290000000008</v>
      </c>
    </row>
    <row r="31" spans="1:30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>
        <v>304.60000000000002</v>
      </c>
      <c r="X31" s="93"/>
      <c r="Y31" s="93"/>
      <c r="Z31" s="93"/>
      <c r="AA31" s="165"/>
      <c r="AB31" s="206"/>
      <c r="AC31" s="205"/>
    </row>
    <row r="32" spans="1:30" ht="21.95" customHeight="1" x14ac:dyDescent="0.2">
      <c r="A32" s="201"/>
      <c r="B32" s="37" t="str">
        <f>'Rate List'!D$11</f>
        <v>Retail</v>
      </c>
      <c r="C32" s="36">
        <v>4.9000000000000004</v>
      </c>
      <c r="D32" s="19">
        <v>1</v>
      </c>
      <c r="E32" s="19">
        <v>0.2</v>
      </c>
      <c r="F32" s="19">
        <v>0.3</v>
      </c>
      <c r="G32" s="19"/>
      <c r="H32" s="34"/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6.4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>
        <v>2520</v>
      </c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56693.000000000007</v>
      </c>
      <c r="D36" s="40">
        <f>(D32*$D$8)+(D30*$D$7)</f>
        <v>8049.59</v>
      </c>
      <c r="E36" s="40">
        <f>(E32*$E$8)+(E30*$E$7)</f>
        <v>1804.2</v>
      </c>
      <c r="F36" s="40">
        <f>(F32*$F$8)+(F30*$F$7)</f>
        <v>2858.1</v>
      </c>
      <c r="G36" s="40">
        <f>(G32*$G$8)+(G30*$G$7)</f>
        <v>0</v>
      </c>
      <c r="H36" s="41">
        <f>(H32*$H$8)+(H30*$H$7)</f>
        <v>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69404.890000000014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>
        <v>2000</v>
      </c>
      <c r="AC37" s="204">
        <f>U43+V38+V40+V42+X38+X40+X42+Z38+Z40+Z42-W38-W40-W42-Y38-Y40-Y42-AA38-AA40-AA42-AB37</f>
        <v>104298.91800000003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>
        <v>250</v>
      </c>
      <c r="X38" s="93"/>
      <c r="Y38" s="93"/>
      <c r="Z38" s="93"/>
      <c r="AA38" s="165">
        <v>430</v>
      </c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9.8000000000000007</v>
      </c>
      <c r="D39" s="19">
        <v>0.2</v>
      </c>
      <c r="E39" s="19">
        <v>0.5</v>
      </c>
      <c r="F39" s="19">
        <v>0.9</v>
      </c>
      <c r="G39" s="19"/>
      <c r="H39" s="34">
        <v>0.6</v>
      </c>
      <c r="I39" s="36"/>
      <c r="J39" s="36"/>
      <c r="K39" s="36">
        <v>0.2</v>
      </c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7"/>
        <v>12.2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>
        <v>1500</v>
      </c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>
        <v>26000</v>
      </c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113386.00000000001</v>
      </c>
      <c r="D43" s="40">
        <f>(D39*$D$8)+(D37*$D$7)</f>
        <v>1609.9180000000001</v>
      </c>
      <c r="E43" s="40">
        <f>(E39*$E$8)+(E37*$E$7)</f>
        <v>4510.5</v>
      </c>
      <c r="F43" s="40">
        <f>(F39*$F$8)+(F37*$F$7)</f>
        <v>8574.3000000000011</v>
      </c>
      <c r="G43" s="40">
        <f>(G39*$G$8)+(G37*$G$7)</f>
        <v>0</v>
      </c>
      <c r="H43" s="41">
        <f>(H39*$H$8)+(H37*$H$7)</f>
        <v>4740</v>
      </c>
      <c r="I43" s="52">
        <f>(I39*$I$8)+(I37*$I$7)</f>
        <v>0</v>
      </c>
      <c r="J43" s="163">
        <f>(J39*$J$8)+(J37*$J$7)</f>
        <v>0</v>
      </c>
      <c r="K43" s="163">
        <f>(K39*$K$8)+(K37*$K$7)</f>
        <v>1658.2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134478.91800000003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/>
      <c r="D58" s="7"/>
      <c r="E58" s="7"/>
      <c r="F58" s="7">
        <v>10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10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0</v>
      </c>
      <c r="D59" s="19">
        <f t="shared" ref="D59:I59" si="10">D7*D58</f>
        <v>0</v>
      </c>
      <c r="E59" s="19">
        <f t="shared" si="10"/>
        <v>0</v>
      </c>
      <c r="F59" s="19">
        <f t="shared" si="10"/>
        <v>94899.400000000009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94899.400000000009</v>
      </c>
      <c r="V59" s="177">
        <f>V10+V17+V24+V31+V38+V45+V52</f>
        <v>0</v>
      </c>
      <c r="W59" s="177">
        <f t="shared" ref="W59:AA63" si="13">W10+W17+W24+W31+W38+W45+W52</f>
        <v>1575.6</v>
      </c>
      <c r="X59" s="177">
        <f t="shared" si="13"/>
        <v>0</v>
      </c>
      <c r="Y59" s="177">
        <f t="shared" si="13"/>
        <v>150</v>
      </c>
      <c r="Z59" s="177">
        <f t="shared" si="13"/>
        <v>9.6</v>
      </c>
      <c r="AA59" s="177">
        <f t="shared" si="13"/>
        <v>515.6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10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10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3080</v>
      </c>
      <c r="X61" s="177">
        <f t="shared" si="13"/>
        <v>0</v>
      </c>
      <c r="Y61" s="177">
        <f t="shared" si="13"/>
        <v>0</v>
      </c>
      <c r="Z61" s="177">
        <f t="shared" si="13"/>
        <v>0</v>
      </c>
      <c r="AA61" s="177">
        <f t="shared" si="13"/>
        <v>200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51.7</v>
      </c>
      <c r="D62" s="19">
        <f t="shared" si="16"/>
        <v>5.6000000000000005</v>
      </c>
      <c r="E62" s="19">
        <f t="shared" si="16"/>
        <v>7.8</v>
      </c>
      <c r="F62" s="19">
        <f t="shared" si="16"/>
        <v>2.8000000000000003</v>
      </c>
      <c r="G62" s="19">
        <f t="shared" si="16"/>
        <v>0</v>
      </c>
      <c r="H62" s="19">
        <f t="shared" si="16"/>
        <v>1</v>
      </c>
      <c r="I62" s="19">
        <f t="shared" si="16"/>
        <v>0</v>
      </c>
      <c r="J62" s="19">
        <f t="shared" ref="J62:P62" si="19">J11+J18+J25+J32+J39+J46+J53</f>
        <v>0.1</v>
      </c>
      <c r="K62" s="19">
        <f t="shared" si="19"/>
        <v>0.2</v>
      </c>
      <c r="L62" s="19">
        <f t="shared" si="19"/>
        <v>0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69.2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41480</v>
      </c>
      <c r="X63" s="177">
        <f t="shared" si="13"/>
        <v>0</v>
      </c>
      <c r="Y63" s="177">
        <f t="shared" si="13"/>
        <v>0</v>
      </c>
      <c r="Z63" s="177">
        <f t="shared" si="13"/>
        <v>0</v>
      </c>
      <c r="AA63" s="177">
        <f t="shared" si="13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3773840.5759999994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598169</v>
      </c>
      <c r="D66" s="157">
        <f t="shared" ref="D66:U66" si="23">D15+D22+D29+D36+D43+D50+D57+D59</f>
        <v>45077.704000000005</v>
      </c>
      <c r="E66" s="157">
        <f>E15+E22+E29+E36+E43+E50+E57+E59</f>
        <v>70363.8</v>
      </c>
      <c r="F66" s="157">
        <f t="shared" si="23"/>
        <v>121575</v>
      </c>
      <c r="G66" s="157">
        <f>G15+G22+G29+G36+G43+G50+G57+G59</f>
        <v>0</v>
      </c>
      <c r="H66" s="157">
        <f t="shared" si="23"/>
        <v>7900</v>
      </c>
      <c r="I66" s="157">
        <f t="shared" si="23"/>
        <v>0</v>
      </c>
      <c r="J66" s="157">
        <f t="shared" ref="J66:T66" si="24">J15+J22+J29+J36+J43+J50+J57+J59</f>
        <v>685.7</v>
      </c>
      <c r="K66" s="157">
        <f t="shared" si="24"/>
        <v>1658.2</v>
      </c>
      <c r="L66" s="157">
        <f t="shared" si="24"/>
        <v>0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845429.4040000001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51.7</v>
      </c>
      <c r="D67" s="142">
        <f t="shared" ref="D67:I67" si="25">SUM(D60:D63)</f>
        <v>5.6000000000000005</v>
      </c>
      <c r="E67" s="142">
        <f t="shared" si="25"/>
        <v>7.8</v>
      </c>
      <c r="F67" s="142">
        <f t="shared" si="25"/>
        <v>12.8</v>
      </c>
      <c r="G67" s="142">
        <f t="shared" si="25"/>
        <v>0</v>
      </c>
      <c r="H67" s="142">
        <f t="shared" si="25"/>
        <v>1</v>
      </c>
      <c r="I67" s="142">
        <f t="shared" si="25"/>
        <v>0</v>
      </c>
      <c r="J67" s="142">
        <f t="shared" ref="J67:T67" si="26">SUM(J60:J63)</f>
        <v>0.1</v>
      </c>
      <c r="K67" s="142">
        <f t="shared" si="26"/>
        <v>0.2</v>
      </c>
      <c r="L67" s="142">
        <f t="shared" si="26"/>
        <v>0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79.2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68.299999999999983</v>
      </c>
      <c r="D68" s="148">
        <f t="shared" ref="D68:I68" si="28">D6-D67</f>
        <v>13.799999999999997</v>
      </c>
      <c r="E68" s="148">
        <f t="shared" si="28"/>
        <v>8.3000000000000007</v>
      </c>
      <c r="F68" s="148">
        <f t="shared" si="28"/>
        <v>17.400000000000002</v>
      </c>
      <c r="G68" s="148">
        <f t="shared" si="28"/>
        <v>0</v>
      </c>
      <c r="H68" s="148">
        <f t="shared" si="28"/>
        <v>8.5399999999999956</v>
      </c>
      <c r="I68" s="148">
        <f t="shared" si="28"/>
        <v>0</v>
      </c>
      <c r="J68" s="148">
        <f t="shared" ref="J68:T68" si="29">J6-J67</f>
        <v>9.9999999999999839E-2</v>
      </c>
      <c r="K68" s="148">
        <f t="shared" si="29"/>
        <v>1.7999999999999998</v>
      </c>
      <c r="L68" s="148">
        <f t="shared" si="29"/>
        <v>0.42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123.95999999999997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68.299999999999983</v>
      </c>
      <c r="D70" s="153">
        <f t="shared" ref="D70:I70" si="31">D68-D69</f>
        <v>13.799999999999997</v>
      </c>
      <c r="E70" s="153">
        <f t="shared" si="31"/>
        <v>8.3000000000000007</v>
      </c>
      <c r="F70" s="153">
        <f t="shared" si="31"/>
        <v>17.400000000000002</v>
      </c>
      <c r="G70" s="153">
        <f t="shared" si="31"/>
        <v>0</v>
      </c>
      <c r="H70" s="153">
        <f t="shared" si="31"/>
        <v>8.5399999999999956</v>
      </c>
      <c r="I70" s="153">
        <f t="shared" si="31"/>
        <v>0</v>
      </c>
      <c r="J70" s="153">
        <f t="shared" ref="J70:T70" si="32">J68-J69</f>
        <v>9.9999999999999839E-2</v>
      </c>
      <c r="K70" s="153">
        <f t="shared" si="32"/>
        <v>1.7999999999999998</v>
      </c>
      <c r="L70" s="153">
        <f t="shared" si="32"/>
        <v>0.42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123.95999999999997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3773840.5759999994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D76"/>
  <sheetViews>
    <sheetView zoomScale="80" zoomScaleNormal="80" workbookViewId="0">
      <pane xSplit="2" ySplit="8" topLeftCell="M39" activePane="bottomRight" state="frozen"/>
      <selection activeCell="B1" sqref="B1:D1"/>
      <selection pane="bottomLeft" activeCell="B1" sqref="B1:D1"/>
      <selection pane="topRight" activeCell="B1" sqref="B1:D1"/>
      <selection pane="bottomRight" activeCell="H70" sqref="H70"/>
    </sheetView>
  </sheetViews>
  <sheetFormatPr defaultRowHeight="15" x14ac:dyDescent="0.2"/>
  <cols>
    <col min="1" max="1" width="19.1015625" bestFit="1" customWidth="1"/>
    <col min="2" max="2" width="16.2773437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20" width="9.4140625" customWidth="1"/>
    <col min="21" max="21" width="16.6796875" customWidth="1"/>
    <col min="22" max="22" width="13.1796875" customWidth="1"/>
    <col min="24" max="24" width="13.1796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'13'!B1+1</f>
        <v>45791</v>
      </c>
      <c r="C1" s="251"/>
      <c r="D1" s="251"/>
      <c r="E1" s="250" t="str">
        <f>'Rate List'!E1</f>
        <v>GHAZI HOLDINGS (Actual Sale)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'13'!C70</f>
        <v>68.299999999999983</v>
      </c>
      <c r="D3" s="63">
        <f>'13'!D70</f>
        <v>13.799999999999997</v>
      </c>
      <c r="E3" s="63">
        <f>'13'!E70</f>
        <v>8.3000000000000007</v>
      </c>
      <c r="F3" s="63">
        <f>'13'!F70</f>
        <v>17.400000000000002</v>
      </c>
      <c r="G3" s="63">
        <f>'13'!G70</f>
        <v>0</v>
      </c>
      <c r="H3" s="63">
        <f>'13'!H70</f>
        <v>8.5399999999999956</v>
      </c>
      <c r="I3" s="63">
        <f>'13'!I70</f>
        <v>0</v>
      </c>
      <c r="J3" s="63">
        <f>'13'!J70</f>
        <v>9.9999999999999839E-2</v>
      </c>
      <c r="K3" s="63">
        <f>'13'!K70</f>
        <v>1.7999999999999998</v>
      </c>
      <c r="L3" s="63">
        <f>'13'!L70</f>
        <v>0.42</v>
      </c>
      <c r="M3" s="63">
        <f>'13'!M70</f>
        <v>1.96</v>
      </c>
      <c r="N3" s="63">
        <f>'13'!N70</f>
        <v>1.4</v>
      </c>
      <c r="O3" s="63">
        <f>'13'!O70</f>
        <v>1.5</v>
      </c>
      <c r="P3" s="63">
        <f>'13'!P70</f>
        <v>0.42</v>
      </c>
      <c r="Q3" s="63">
        <f>'13'!Q70</f>
        <v>0.02</v>
      </c>
      <c r="R3" s="63">
        <f>'13'!R70</f>
        <v>0.2</v>
      </c>
      <c r="S3" s="63">
        <f>'13'!S70</f>
        <v>0.28000000000000003</v>
      </c>
      <c r="T3" s="63">
        <f>'13'!T70</f>
        <v>0.62</v>
      </c>
      <c r="U3" s="63">
        <f>'13'!U70</f>
        <v>123.95999999999997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0</v>
      </c>
      <c r="D4" s="19">
        <v>0</v>
      </c>
      <c r="E4" s="19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AA5" s="213" t="s">
        <v>27</v>
      </c>
      <c r="AB5" s="214"/>
      <c r="AC5" s="207">
        <f>'13'!AC65</f>
        <v>3773840.5759999994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68.299999999999983</v>
      </c>
      <c r="D6" s="61">
        <f>SUM(D3:D5)</f>
        <v>13.799999999999997</v>
      </c>
      <c r="E6" s="61">
        <f t="shared" ref="E6:I6" si="0">SUM(E3:E5)</f>
        <v>8.3000000000000007</v>
      </c>
      <c r="F6" s="61">
        <f t="shared" si="0"/>
        <v>17.400000000000002</v>
      </c>
      <c r="G6" s="61">
        <f t="shared" si="0"/>
        <v>0</v>
      </c>
      <c r="H6" s="61">
        <f t="shared" si="0"/>
        <v>8.5399999999999956</v>
      </c>
      <c r="I6" s="61">
        <f t="shared" si="0"/>
        <v>0</v>
      </c>
      <c r="J6" s="61">
        <f t="shared" ref="J6:Q6" si="1">SUM(J3:J5)</f>
        <v>9.9999999999999839E-2</v>
      </c>
      <c r="K6" s="61">
        <f t="shared" si="1"/>
        <v>1.7999999999999998</v>
      </c>
      <c r="L6" s="61">
        <f t="shared" si="1"/>
        <v>0.42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U6" si="2">SUM(R3:R5)</f>
        <v>0.2</v>
      </c>
      <c r="S6" s="61">
        <f t="shared" si="2"/>
        <v>0.28000000000000003</v>
      </c>
      <c r="T6" s="61">
        <f t="shared" si="2"/>
        <v>0.62</v>
      </c>
      <c r="U6" s="61">
        <f t="shared" si="2"/>
        <v>123.95999999999997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79550.2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318</v>
      </c>
      <c r="X10" s="93"/>
      <c r="Y10" s="93"/>
      <c r="Z10" s="93"/>
      <c r="AA10" s="165">
        <v>420</v>
      </c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5</v>
      </c>
      <c r="D11" s="19"/>
      <c r="E11" s="19">
        <v>0.2</v>
      </c>
      <c r="F11" s="19">
        <v>2</v>
      </c>
      <c r="G11" s="19"/>
      <c r="H11" s="34">
        <v>0.2</v>
      </c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7.4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/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57850</v>
      </c>
      <c r="D15" s="40">
        <f>(D11*$D$8)+(D9*$D$7)</f>
        <v>0</v>
      </c>
      <c r="E15" s="40">
        <f>(E11*$E$8)+(E9*$E$7)</f>
        <v>1804.2</v>
      </c>
      <c r="F15" s="40">
        <f>(F11*$F$8)+(F9*$F$7)</f>
        <v>19054</v>
      </c>
      <c r="G15" s="40">
        <f>(G11*$G$8)+(G9*$G$7)</f>
        <v>0</v>
      </c>
      <c r="H15" s="41">
        <f>(H11*$H$8)+(H9*$H$7)</f>
        <v>1580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80288.2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>
        <v>50</v>
      </c>
      <c r="AC16" s="204">
        <f>U22+V17+V19+V21+X17+X19+X21+Z17+Z19+Z21-W17-W19-W21-Y17-Y19-Y21-AA17-AA19-AA21-AB16</f>
        <v>22320</v>
      </c>
    </row>
    <row r="17" spans="1:30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>
        <v>340</v>
      </c>
      <c r="X17" s="93"/>
      <c r="Y17" s="93"/>
      <c r="Z17" s="93"/>
      <c r="AA17" s="165">
        <v>430</v>
      </c>
      <c r="AB17" s="206"/>
      <c r="AC17" s="205"/>
      <c r="AD17" t="s">
        <v>82</v>
      </c>
    </row>
    <row r="18" spans="1:30" ht="21.95" customHeight="1" x14ac:dyDescent="0.2">
      <c r="A18" s="201"/>
      <c r="B18" s="37" t="str">
        <f>'Rate List'!D$11</f>
        <v>Retail</v>
      </c>
      <c r="C18" s="36">
        <v>2</v>
      </c>
      <c r="D18" s="19"/>
      <c r="E18" s="19"/>
      <c r="F18" s="19"/>
      <c r="G18" s="19"/>
      <c r="H18" s="34"/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2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30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/>
      <c r="Z19" s="93"/>
      <c r="AA19" s="165"/>
      <c r="AB19" s="206"/>
      <c r="AC19" s="205"/>
    </row>
    <row r="20" spans="1:30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30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/>
      <c r="X21" s="93"/>
      <c r="Y21" s="93"/>
      <c r="Z21" s="93"/>
      <c r="AA21" s="165"/>
      <c r="AB21" s="206"/>
      <c r="AC21" s="205"/>
    </row>
    <row r="22" spans="1:30" ht="21.95" customHeight="1" thickBot="1" x14ac:dyDescent="0.25">
      <c r="A22" s="202"/>
      <c r="B22" s="38" t="str">
        <f>'Rate List'!D$15</f>
        <v>Total Cash</v>
      </c>
      <c r="C22" s="52">
        <f>(C18*$C$8)+(C16*$C$7)</f>
        <v>23140</v>
      </c>
      <c r="D22" s="40">
        <f>(D18*$D$8)+(D16*$D$7)</f>
        <v>0</v>
      </c>
      <c r="E22" s="40">
        <f>(E18*$E$8)+(E16*$E$7)</f>
        <v>0</v>
      </c>
      <c r="F22" s="40">
        <f>(F18*$F$8)+(F16*$F$7)</f>
        <v>0</v>
      </c>
      <c r="G22" s="40">
        <f>(G18*$G$8)+(G16*$G$7)</f>
        <v>0</v>
      </c>
      <c r="H22" s="41">
        <f>(H18*$H$8)+(H16*$H$7)</f>
        <v>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23140</v>
      </c>
      <c r="V22" s="13"/>
      <c r="W22" s="96"/>
      <c r="X22" s="96"/>
      <c r="Y22" s="96"/>
      <c r="Z22" s="96"/>
      <c r="AA22" s="166"/>
      <c r="AB22" s="206"/>
      <c r="AC22" s="205"/>
    </row>
    <row r="23" spans="1:30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/>
      <c r="AC23" s="204">
        <f>U29+V24+V26+V28+X24+X26+X28+Z24+Z26+Z28-W24-W26-W28-Y24-Y26-Y28-AA24-AA26-AA28-AB23</f>
        <v>25100.000000000004</v>
      </c>
    </row>
    <row r="24" spans="1:30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>
        <v>354</v>
      </c>
      <c r="X24" s="93"/>
      <c r="Y24" s="93"/>
      <c r="Z24" s="93"/>
      <c r="AA24" s="165"/>
      <c r="AB24" s="206"/>
      <c r="AC24" s="205"/>
    </row>
    <row r="25" spans="1:30" ht="21.95" customHeight="1" x14ac:dyDescent="0.2">
      <c r="A25" s="201"/>
      <c r="B25" s="37" t="str">
        <f>'Rate List'!D$11</f>
        <v>Retail</v>
      </c>
      <c r="C25" s="36">
        <v>2.2000000000000002</v>
      </c>
      <c r="D25" s="19"/>
      <c r="E25" s="19"/>
      <c r="F25" s="19"/>
      <c r="G25" s="19"/>
      <c r="H25" s="34"/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2.2000000000000002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30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/>
      <c r="X26" s="93"/>
      <c r="Y26" s="93"/>
      <c r="Z26" s="93"/>
      <c r="AA26" s="165"/>
      <c r="AB26" s="206"/>
      <c r="AC26" s="205"/>
    </row>
    <row r="27" spans="1:30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30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/>
      <c r="X28" s="93"/>
      <c r="Y28" s="93"/>
      <c r="Z28" s="93"/>
      <c r="AA28" s="165"/>
      <c r="AB28" s="206"/>
      <c r="AC28" s="205"/>
    </row>
    <row r="29" spans="1:30" ht="21.95" customHeight="1" thickBot="1" x14ac:dyDescent="0.25">
      <c r="A29" s="202"/>
      <c r="B29" s="38" t="str">
        <f>'Rate List'!D$15</f>
        <v>Total Cash</v>
      </c>
      <c r="C29" s="52">
        <f>(C25*$C$8)+(C23*$C$7)</f>
        <v>25454.000000000004</v>
      </c>
      <c r="D29" s="40">
        <f>(D25*$D$8)+(D23*$D$7)</f>
        <v>0</v>
      </c>
      <c r="E29" s="40">
        <f>(E25*$E$8)+(E23*$E$7)</f>
        <v>0</v>
      </c>
      <c r="F29" s="40">
        <f>(F25*$F$8)+(F23*$F$7)</f>
        <v>0</v>
      </c>
      <c r="G29" s="40">
        <f>(G25*$G$8)+(G23*$G$7)</f>
        <v>0</v>
      </c>
      <c r="H29" s="41">
        <f>(H25*$H$8)+(H23*$H$7)</f>
        <v>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25454.000000000004</v>
      </c>
      <c r="V29" s="13"/>
      <c r="W29" s="96"/>
      <c r="X29" s="96"/>
      <c r="Y29" s="96"/>
      <c r="Z29" s="96"/>
      <c r="AA29" s="166"/>
      <c r="AB29" s="206"/>
      <c r="AC29" s="205"/>
    </row>
    <row r="30" spans="1:30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63930.231</v>
      </c>
    </row>
    <row r="31" spans="1:30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>
        <v>309</v>
      </c>
      <c r="X31" s="93"/>
      <c r="Y31" s="93"/>
      <c r="Z31" s="93">
        <v>1180</v>
      </c>
      <c r="AA31" s="165"/>
      <c r="AB31" s="206"/>
      <c r="AC31" s="205"/>
    </row>
    <row r="32" spans="1:30" ht="21.95" customHeight="1" x14ac:dyDescent="0.2">
      <c r="A32" s="201"/>
      <c r="B32" s="37" t="str">
        <f>'Rate List'!D$11</f>
        <v>Retail</v>
      </c>
      <c r="C32" s="36">
        <v>4.9400000000000004</v>
      </c>
      <c r="D32" s="19">
        <v>0.9</v>
      </c>
      <c r="E32" s="19">
        <v>0.6</v>
      </c>
      <c r="F32" s="19">
        <v>0.6</v>
      </c>
      <c r="G32" s="19"/>
      <c r="H32" s="34">
        <v>0.2</v>
      </c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7.24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>
        <v>14050</v>
      </c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57155.8</v>
      </c>
      <c r="D36" s="40">
        <f>(D32*$D$8)+(D30*$D$7)</f>
        <v>7244.6310000000003</v>
      </c>
      <c r="E36" s="40">
        <f>(E32*$E$8)+(E30*$E$7)</f>
        <v>5412.5999999999995</v>
      </c>
      <c r="F36" s="40">
        <f>(F32*$F$8)+(F30*$F$7)</f>
        <v>5716.2</v>
      </c>
      <c r="G36" s="40">
        <f>(G32*$G$8)+(G30*$G$7)</f>
        <v>0</v>
      </c>
      <c r="H36" s="41">
        <f>(H32*$H$8)+(H30*$H$7)</f>
        <v>1580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77109.231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>
        <v>1200</v>
      </c>
      <c r="AC37" s="204">
        <f>U43+V38+V40+V42+X38+X40+X42+Z38+Z40+Z42-W38-W40-W42-Y38-Y40-Y42-AA38-AA40-AA42-AB37</f>
        <v>81090.025999999998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>
        <v>251</v>
      </c>
      <c r="X38" s="93"/>
      <c r="Y38" s="93"/>
      <c r="Z38" s="93"/>
      <c r="AA38" s="165">
        <v>2216</v>
      </c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4.0999999999999996</v>
      </c>
      <c r="D39" s="19">
        <v>1.4</v>
      </c>
      <c r="E39" s="19">
        <v>1</v>
      </c>
      <c r="F39" s="19">
        <v>2.4</v>
      </c>
      <c r="G39" s="19"/>
      <c r="H39" s="34"/>
      <c r="I39" s="36"/>
      <c r="J39" s="36">
        <v>0.1</v>
      </c>
      <c r="K39" s="36">
        <v>0.1</v>
      </c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7"/>
        <v>9.1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>
        <v>1100</v>
      </c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>
        <v>5500</v>
      </c>
      <c r="X42" s="93"/>
      <c r="Y42" s="93"/>
      <c r="Z42" s="93"/>
      <c r="AA42" s="165">
        <v>750</v>
      </c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47436.999999999993</v>
      </c>
      <c r="D43" s="40">
        <f>(D39*$D$8)+(D37*$D$7)</f>
        <v>11269.425999999999</v>
      </c>
      <c r="E43" s="40">
        <f>(E39*$E$8)+(E37*$E$7)</f>
        <v>9021</v>
      </c>
      <c r="F43" s="40">
        <f>(F39*$F$8)+(F37*$F$7)</f>
        <v>22864.799999999999</v>
      </c>
      <c r="G43" s="40">
        <f>(G39*$G$8)+(G37*$G$7)</f>
        <v>0</v>
      </c>
      <c r="H43" s="41">
        <f>(H39*$H$8)+(H37*$H$7)</f>
        <v>0</v>
      </c>
      <c r="I43" s="52">
        <f>(I39*$I$8)+(I37*$I$7)</f>
        <v>0</v>
      </c>
      <c r="J43" s="163">
        <f>(J39*$J$8)+(J37*$J$7)</f>
        <v>685.7</v>
      </c>
      <c r="K43" s="163">
        <f>(K39*$K$8)+(K37*$K$7)</f>
        <v>829.1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92107.025999999998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>
        <v>10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10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115200</v>
      </c>
      <c r="D59" s="19">
        <f t="shared" ref="D59:I59" si="10">D7*D58</f>
        <v>0</v>
      </c>
      <c r="E59" s="19">
        <f t="shared" si="10"/>
        <v>0</v>
      </c>
      <c r="F59" s="19">
        <f t="shared" si="10"/>
        <v>0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115200</v>
      </c>
      <c r="V59" s="177">
        <f>V10+V17+V24+V31+V38+V45+V52</f>
        <v>0</v>
      </c>
      <c r="W59" s="177">
        <f t="shared" ref="W59:AA63" si="13">W10+W17+W24+W31+W38+W45+W52</f>
        <v>1572</v>
      </c>
      <c r="X59" s="177">
        <f t="shared" si="13"/>
        <v>0</v>
      </c>
      <c r="Y59" s="177">
        <f t="shared" si="13"/>
        <v>0</v>
      </c>
      <c r="Z59" s="177">
        <f t="shared" si="13"/>
        <v>1180</v>
      </c>
      <c r="AA59" s="177">
        <f t="shared" si="13"/>
        <v>3066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10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10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1100</v>
      </c>
      <c r="X61" s="177">
        <f t="shared" si="13"/>
        <v>0</v>
      </c>
      <c r="Y61" s="177">
        <f t="shared" si="13"/>
        <v>0</v>
      </c>
      <c r="Z61" s="177">
        <f t="shared" si="13"/>
        <v>0</v>
      </c>
      <c r="AA61" s="177">
        <f t="shared" si="13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18.240000000000002</v>
      </c>
      <c r="D62" s="19">
        <f t="shared" si="16"/>
        <v>2.2999999999999998</v>
      </c>
      <c r="E62" s="19">
        <f t="shared" si="16"/>
        <v>1.8</v>
      </c>
      <c r="F62" s="19">
        <f t="shared" si="16"/>
        <v>5</v>
      </c>
      <c r="G62" s="19">
        <f t="shared" si="16"/>
        <v>0</v>
      </c>
      <c r="H62" s="19">
        <f t="shared" si="16"/>
        <v>0.4</v>
      </c>
      <c r="I62" s="19">
        <f t="shared" si="16"/>
        <v>0</v>
      </c>
      <c r="J62" s="19">
        <f t="shared" ref="J62:P62" si="19">J11+J18+J25+J32+J39+J46+J53</f>
        <v>0.1</v>
      </c>
      <c r="K62" s="19">
        <f t="shared" si="19"/>
        <v>0.1</v>
      </c>
      <c r="L62" s="19">
        <f t="shared" si="19"/>
        <v>0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27.940000000000005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19550</v>
      </c>
      <c r="X63" s="177">
        <f t="shared" si="13"/>
        <v>0</v>
      </c>
      <c r="Y63" s="177">
        <f t="shared" si="13"/>
        <v>0</v>
      </c>
      <c r="Z63" s="177">
        <f t="shared" si="13"/>
        <v>0</v>
      </c>
      <c r="AA63" s="177">
        <f t="shared" si="13"/>
        <v>750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4045831.0329999994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326236.79999999999</v>
      </c>
      <c r="D66" s="157">
        <f t="shared" ref="D66:U66" si="23">D15+D22+D29+D36+D43+D50+D57+D59</f>
        <v>18514.057000000001</v>
      </c>
      <c r="E66" s="157">
        <f>E15+E22+E29+E36+E43+E50+E57+E59</f>
        <v>16237.8</v>
      </c>
      <c r="F66" s="157">
        <f t="shared" si="23"/>
        <v>47635</v>
      </c>
      <c r="G66" s="157">
        <f>G15+G22+G29+G36+G43+G50+G57+G59</f>
        <v>0</v>
      </c>
      <c r="H66" s="157">
        <f t="shared" si="23"/>
        <v>3160</v>
      </c>
      <c r="I66" s="157">
        <f t="shared" si="23"/>
        <v>0</v>
      </c>
      <c r="J66" s="157">
        <f t="shared" ref="J66:T66" si="24">J15+J22+J29+J36+J43+J50+J57+J59</f>
        <v>685.7</v>
      </c>
      <c r="K66" s="157">
        <f t="shared" si="24"/>
        <v>829.1</v>
      </c>
      <c r="L66" s="157">
        <f t="shared" si="24"/>
        <v>0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413298.45699999999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28.240000000000002</v>
      </c>
      <c r="D67" s="142">
        <f t="shared" ref="D67:I67" si="25">SUM(D60:D63)</f>
        <v>2.2999999999999998</v>
      </c>
      <c r="E67" s="142">
        <f t="shared" si="25"/>
        <v>1.8</v>
      </c>
      <c r="F67" s="142">
        <f t="shared" si="25"/>
        <v>5</v>
      </c>
      <c r="G67" s="142">
        <f t="shared" si="25"/>
        <v>0</v>
      </c>
      <c r="H67" s="142">
        <f t="shared" si="25"/>
        <v>0.4</v>
      </c>
      <c r="I67" s="142">
        <f t="shared" si="25"/>
        <v>0</v>
      </c>
      <c r="J67" s="142">
        <f t="shared" ref="J67:T67" si="26">SUM(J60:J63)</f>
        <v>0.1</v>
      </c>
      <c r="K67" s="142">
        <f t="shared" si="26"/>
        <v>0.1</v>
      </c>
      <c r="L67" s="142">
        <f t="shared" si="26"/>
        <v>0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37.940000000000005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40.059999999999981</v>
      </c>
      <c r="D68" s="148">
        <f t="shared" ref="D68:I68" si="28">D6-D67</f>
        <v>11.499999999999996</v>
      </c>
      <c r="E68" s="148">
        <f t="shared" si="28"/>
        <v>6.5000000000000009</v>
      </c>
      <c r="F68" s="148">
        <f t="shared" si="28"/>
        <v>12.400000000000002</v>
      </c>
      <c r="G68" s="148">
        <f t="shared" si="28"/>
        <v>0</v>
      </c>
      <c r="H68" s="148">
        <f t="shared" si="28"/>
        <v>8.1399999999999952</v>
      </c>
      <c r="I68" s="148">
        <f t="shared" si="28"/>
        <v>0</v>
      </c>
      <c r="J68" s="148">
        <f t="shared" ref="J68:T68" si="29">J6-J67</f>
        <v>-1.6653345369377348E-16</v>
      </c>
      <c r="K68" s="148">
        <f t="shared" si="29"/>
        <v>1.6999999999999997</v>
      </c>
      <c r="L68" s="148">
        <f t="shared" si="29"/>
        <v>0.42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86.019999999999982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40.059999999999981</v>
      </c>
      <c r="D70" s="153">
        <f t="shared" ref="D70:I70" si="31">D68-D69</f>
        <v>11.499999999999996</v>
      </c>
      <c r="E70" s="153">
        <f t="shared" si="31"/>
        <v>6.5000000000000009</v>
      </c>
      <c r="F70" s="153">
        <f t="shared" si="31"/>
        <v>12.400000000000002</v>
      </c>
      <c r="G70" s="153">
        <f t="shared" si="31"/>
        <v>0</v>
      </c>
      <c r="H70" s="153">
        <f t="shared" si="31"/>
        <v>8.1399999999999952</v>
      </c>
      <c r="I70" s="153">
        <f t="shared" si="31"/>
        <v>0</v>
      </c>
      <c r="J70" s="153">
        <f t="shared" ref="J70:T70" si="32">J68-J69</f>
        <v>-1.6653345369377348E-16</v>
      </c>
      <c r="K70" s="153">
        <f t="shared" si="32"/>
        <v>1.6999999999999997</v>
      </c>
      <c r="L70" s="153">
        <f t="shared" si="32"/>
        <v>0.42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86.019999999999982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4045831.0329999994</v>
      </c>
    </row>
  </sheetData>
  <mergeCells count="116">
    <mergeCell ref="E1:U1"/>
    <mergeCell ref="B1:D1"/>
    <mergeCell ref="AA76:AB76"/>
    <mergeCell ref="AB44:AB50"/>
    <mergeCell ref="AC44:AC50"/>
    <mergeCell ref="X51:Y51"/>
    <mergeCell ref="Z51:AA51"/>
    <mergeCell ref="X53:Y53"/>
    <mergeCell ref="Z53:AA53"/>
    <mergeCell ref="AB51:AB57"/>
    <mergeCell ref="AC51:AC57"/>
    <mergeCell ref="X55:Y55"/>
    <mergeCell ref="Z55:AA55"/>
    <mergeCell ref="X58:Y58"/>
    <mergeCell ref="Z58:AA58"/>
    <mergeCell ref="AB58:AB64"/>
    <mergeCell ref="AC58:AC64"/>
    <mergeCell ref="A67:B67"/>
    <mergeCell ref="Z60:AA60"/>
    <mergeCell ref="V62:W62"/>
    <mergeCell ref="X62:Y62"/>
    <mergeCell ref="Z62:AA62"/>
    <mergeCell ref="V58:W58"/>
    <mergeCell ref="V60:W60"/>
    <mergeCell ref="A51:A57"/>
    <mergeCell ref="A58:A59"/>
    <mergeCell ref="V55:W55"/>
    <mergeCell ref="V65:W65"/>
    <mergeCell ref="X65:Z65"/>
    <mergeCell ref="AA65:AB65"/>
    <mergeCell ref="A60:A66"/>
    <mergeCell ref="X60:Y60"/>
    <mergeCell ref="AA5:AB6"/>
    <mergeCell ref="A30:A36"/>
    <mergeCell ref="Z34:AA34"/>
    <mergeCell ref="A37:A43"/>
    <mergeCell ref="A44:A50"/>
    <mergeCell ref="V37:W37"/>
    <mergeCell ref="V44:W44"/>
    <mergeCell ref="V51:W51"/>
    <mergeCell ref="V53:W53"/>
    <mergeCell ref="V30:W30"/>
    <mergeCell ref="V46:W46"/>
    <mergeCell ref="X46:Y46"/>
    <mergeCell ref="Z46:AA46"/>
    <mergeCell ref="A23:A29"/>
    <mergeCell ref="V48:W48"/>
    <mergeCell ref="X48:Y48"/>
    <mergeCell ref="AC5:AC6"/>
    <mergeCell ref="V7:W7"/>
    <mergeCell ref="X7:Y7"/>
    <mergeCell ref="Z7:AA7"/>
    <mergeCell ref="AB7:AB8"/>
    <mergeCell ref="AC7:AC8"/>
    <mergeCell ref="V23:W23"/>
    <mergeCell ref="V25:W25"/>
    <mergeCell ref="V27:W27"/>
    <mergeCell ref="X23:Y23"/>
    <mergeCell ref="Z23:AA23"/>
    <mergeCell ref="X9:Y9"/>
    <mergeCell ref="Z9:AA9"/>
    <mergeCell ref="AB9:AB15"/>
    <mergeCell ref="AC9:AC15"/>
    <mergeCell ref="X11:Y11"/>
    <mergeCell ref="Z11:AA11"/>
    <mergeCell ref="X13:Y13"/>
    <mergeCell ref="Z13:AA13"/>
    <mergeCell ref="X16:Y16"/>
    <mergeCell ref="Z16:AA16"/>
    <mergeCell ref="AB16:AB22"/>
    <mergeCell ref="AC16:AC22"/>
    <mergeCell ref="X18:Y18"/>
    <mergeCell ref="A2:B2"/>
    <mergeCell ref="A3:B3"/>
    <mergeCell ref="A4:B4"/>
    <mergeCell ref="A5:B5"/>
    <mergeCell ref="A6:B6"/>
    <mergeCell ref="V9:W9"/>
    <mergeCell ref="V16:W16"/>
    <mergeCell ref="V18:W18"/>
    <mergeCell ref="V20:W20"/>
    <mergeCell ref="A9:A15"/>
    <mergeCell ref="A16:A22"/>
    <mergeCell ref="V11:W11"/>
    <mergeCell ref="V13:W13"/>
    <mergeCell ref="V32:W32"/>
    <mergeCell ref="X32:Y32"/>
    <mergeCell ref="Z32:AA32"/>
    <mergeCell ref="V34:W34"/>
    <mergeCell ref="X34:Y34"/>
    <mergeCell ref="V39:W39"/>
    <mergeCell ref="V41:W41"/>
    <mergeCell ref="Z27:AA27"/>
    <mergeCell ref="Z39:AA39"/>
    <mergeCell ref="X41:Y41"/>
    <mergeCell ref="Z41:AA41"/>
    <mergeCell ref="X37:Y37"/>
    <mergeCell ref="Z37:AA37"/>
    <mergeCell ref="X30:Y30"/>
    <mergeCell ref="Z30:AA30"/>
    <mergeCell ref="Z18:AA18"/>
    <mergeCell ref="X20:Y20"/>
    <mergeCell ref="Z20:AA20"/>
    <mergeCell ref="AC23:AC29"/>
    <mergeCell ref="X25:Y25"/>
    <mergeCell ref="Z25:AA25"/>
    <mergeCell ref="X27:Y27"/>
    <mergeCell ref="Z48:AA48"/>
    <mergeCell ref="X44:Y44"/>
    <mergeCell ref="Z44:AA44"/>
    <mergeCell ref="AB23:AB29"/>
    <mergeCell ref="AB37:AB43"/>
    <mergeCell ref="AC37:AC43"/>
    <mergeCell ref="X39:Y39"/>
    <mergeCell ref="AB30:AB36"/>
    <mergeCell ref="AC30:AC36"/>
  </mergeCells>
  <printOptions horizontalCentered="1"/>
  <pageMargins left="0" right="0" top="0" bottom="0" header="0" footer="0"/>
  <pageSetup scale="4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C76"/>
  <sheetViews>
    <sheetView zoomScale="80" zoomScaleNormal="80" workbookViewId="0">
      <pane xSplit="2" ySplit="8" topLeftCell="L9" activePane="bottomRight" state="frozen"/>
      <selection activeCell="B1" sqref="B1:D1"/>
      <selection pane="bottomLeft" activeCell="B1" sqref="B1:D1"/>
      <selection pane="topRight" activeCell="B1" sqref="B1:D1"/>
      <selection pane="bottomRight" activeCell="AA17" sqref="AA17"/>
    </sheetView>
  </sheetViews>
  <sheetFormatPr defaultRowHeight="15" x14ac:dyDescent="0.2"/>
  <cols>
    <col min="1" max="1" width="19.1015625" bestFit="1" customWidth="1"/>
    <col min="2" max="2" width="15.7382812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9" width="9.4140625" customWidth="1"/>
    <col min="10" max="11" width="10.76171875" customWidth="1"/>
    <col min="12" max="20" width="9.4140625" customWidth="1"/>
    <col min="21" max="21" width="16.6796875" customWidth="1"/>
    <col min="22" max="22" width="13.1796875" customWidth="1"/>
    <col min="23" max="23" width="10.76171875" bestFit="1" customWidth="1"/>
    <col min="24" max="24" width="13.1796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'14'!B1+1</f>
        <v>45792</v>
      </c>
      <c r="C1" s="251"/>
      <c r="D1" s="251"/>
      <c r="E1" s="250" t="str">
        <f>'Rate List'!E1</f>
        <v>GHAZI HOLDINGS (Actual Sale)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'14'!C70</f>
        <v>40.059999999999981</v>
      </c>
      <c r="D3" s="63">
        <f>'14'!D70</f>
        <v>11.499999999999996</v>
      </c>
      <c r="E3" s="63">
        <f>'14'!E70</f>
        <v>6.5000000000000009</v>
      </c>
      <c r="F3" s="63">
        <f>'14'!F70</f>
        <v>12.400000000000002</v>
      </c>
      <c r="G3" s="63">
        <f>'14'!G70</f>
        <v>0</v>
      </c>
      <c r="H3" s="63">
        <f>'14'!H70</f>
        <v>8.1399999999999952</v>
      </c>
      <c r="I3" s="63">
        <f>'14'!I70</f>
        <v>0</v>
      </c>
      <c r="J3" s="63">
        <f>'14'!J70</f>
        <v>-1.6653345369377348E-16</v>
      </c>
      <c r="K3" s="63">
        <f>'14'!K70</f>
        <v>1.6999999999999997</v>
      </c>
      <c r="L3" s="63">
        <f>'14'!L70</f>
        <v>0.42</v>
      </c>
      <c r="M3" s="63">
        <f>'14'!M70</f>
        <v>1.96</v>
      </c>
      <c r="N3" s="63">
        <f>'14'!N70</f>
        <v>1.4</v>
      </c>
      <c r="O3" s="63">
        <f>'14'!O70</f>
        <v>1.5</v>
      </c>
      <c r="P3" s="63">
        <f>'14'!P70</f>
        <v>0.42</v>
      </c>
      <c r="Q3" s="63">
        <f>'14'!Q70</f>
        <v>0.02</v>
      </c>
      <c r="R3" s="63">
        <f>'14'!R70</f>
        <v>0.2</v>
      </c>
      <c r="S3" s="63">
        <f>'14'!S70</f>
        <v>0.28000000000000003</v>
      </c>
      <c r="T3" s="63">
        <f>'14'!T70</f>
        <v>0.62</v>
      </c>
      <c r="U3" s="63">
        <f>'14'!U70</f>
        <v>86.019999999999982</v>
      </c>
    </row>
    <row r="4" spans="1:29" ht="16.5" customHeight="1" thickBot="1" x14ac:dyDescent="0.25">
      <c r="A4" s="240" t="str">
        <f>'Rate List'!A4:B4</f>
        <v>Liffting from PMPKL</v>
      </c>
      <c r="B4" s="241"/>
      <c r="C4" s="36"/>
      <c r="D4" s="19"/>
      <c r="E4" s="19"/>
      <c r="F4" s="19"/>
      <c r="G4" s="19"/>
      <c r="H4" s="19"/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AA5" s="213" t="s">
        <v>27</v>
      </c>
      <c r="AB5" s="214"/>
      <c r="AC5" s="207">
        <f>'14'!AC65</f>
        <v>4045831.0329999994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40.059999999999981</v>
      </c>
      <c r="D6" s="61">
        <f>SUM(D3:D5)</f>
        <v>11.499999999999996</v>
      </c>
      <c r="E6" s="61">
        <f t="shared" ref="E6:I6" si="0">SUM(E3:E5)</f>
        <v>6.5000000000000009</v>
      </c>
      <c r="F6" s="61">
        <f t="shared" si="0"/>
        <v>12.400000000000002</v>
      </c>
      <c r="G6" s="61">
        <f t="shared" si="0"/>
        <v>0</v>
      </c>
      <c r="H6" s="61">
        <f t="shared" si="0"/>
        <v>8.1399999999999952</v>
      </c>
      <c r="I6" s="61">
        <f t="shared" si="0"/>
        <v>0</v>
      </c>
      <c r="J6" s="61">
        <f t="shared" ref="J6:Q6" si="1">SUM(J3:J5)</f>
        <v>-1.6653345369377348E-16</v>
      </c>
      <c r="K6" s="61">
        <f t="shared" si="1"/>
        <v>1.6999999999999997</v>
      </c>
      <c r="L6" s="61">
        <f t="shared" si="1"/>
        <v>0.42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U6" si="2">SUM(R3:R5)</f>
        <v>0.2</v>
      </c>
      <c r="S6" s="61">
        <f t="shared" si="2"/>
        <v>0.28000000000000003</v>
      </c>
      <c r="T6" s="61">
        <f t="shared" si="2"/>
        <v>0.62</v>
      </c>
      <c r="U6" s="61">
        <f t="shared" si="2"/>
        <v>86.019999999999982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106700.2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166</v>
      </c>
      <c r="X10" s="93"/>
      <c r="Y10" s="93"/>
      <c r="Z10" s="93">
        <v>4040</v>
      </c>
      <c r="AA10" s="165">
        <v>3020</v>
      </c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8.5</v>
      </c>
      <c r="D11" s="19"/>
      <c r="E11" s="19">
        <v>0.2</v>
      </c>
      <c r="F11" s="19">
        <v>1</v>
      </c>
      <c r="G11" s="19"/>
      <c r="H11" s="34">
        <v>0.1</v>
      </c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9.7999999999999989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>
        <v>4620</v>
      </c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98345</v>
      </c>
      <c r="D15" s="40">
        <f>(D11*$D$8)+(D9*$D$7)</f>
        <v>0</v>
      </c>
      <c r="E15" s="40">
        <f>(E11*$E$8)+(E9*$E$7)</f>
        <v>1804.2</v>
      </c>
      <c r="F15" s="40">
        <f>(F11*$F$8)+(F9*$F$7)</f>
        <v>9527</v>
      </c>
      <c r="G15" s="40">
        <f>(G11*$G$8)+(G9*$G$7)</f>
        <v>0</v>
      </c>
      <c r="H15" s="41">
        <f>(H11*$H$8)+(H9*$H$7)</f>
        <v>790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110466.2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42800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>
        <v>351</v>
      </c>
      <c r="X17" s="93"/>
      <c r="Y17" s="93"/>
      <c r="Z17" s="93"/>
      <c r="AA17" s="165">
        <v>1730</v>
      </c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>
        <v>4.7</v>
      </c>
      <c r="D18" s="19"/>
      <c r="E18" s="19"/>
      <c r="F18" s="19"/>
      <c r="G18" s="19"/>
      <c r="H18" s="34">
        <v>0.28000000000000003</v>
      </c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4.9800000000000004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>
        <v>50</v>
      </c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>
        <v>11500</v>
      </c>
      <c r="X21" s="93"/>
      <c r="Y21" s="93">
        <v>160</v>
      </c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54379</v>
      </c>
      <c r="D22" s="40">
        <f>(D18*$D$8)+(D16*$D$7)</f>
        <v>0</v>
      </c>
      <c r="E22" s="40">
        <f>(E18*$E$8)+(E16*$E$7)</f>
        <v>0</v>
      </c>
      <c r="F22" s="40">
        <f>(F18*$F$8)+(F16*$F$7)</f>
        <v>0</v>
      </c>
      <c r="G22" s="40">
        <f>(G18*$G$8)+(G16*$G$7)</f>
        <v>0</v>
      </c>
      <c r="H22" s="41">
        <f>(H18*$H$8)+(H16*$H$7)</f>
        <v>2212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56591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/>
      <c r="AC23" s="204">
        <f>U29+V24+V26+V28+X24+X26+X28+Z24+Z26+Z28-W24-W26-W28-Y24-Y26-Y28-AA24-AA26-AA28-AB23</f>
        <v>86700.253999999986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>
        <v>238</v>
      </c>
      <c r="X24" s="93"/>
      <c r="Y24" s="93"/>
      <c r="Z24" s="93"/>
      <c r="AA24" s="165">
        <v>1000</v>
      </c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>
        <v>5.0999999999999996</v>
      </c>
      <c r="D25" s="19">
        <v>0.6</v>
      </c>
      <c r="E25" s="19">
        <v>1</v>
      </c>
      <c r="F25" s="19">
        <v>1.5</v>
      </c>
      <c r="G25" s="19"/>
      <c r="H25" s="34">
        <v>0.1</v>
      </c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8.2999999999999989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/>
      <c r="X26" s="93"/>
      <c r="Y26" s="93"/>
      <c r="Z26" s="93"/>
      <c r="AA26" s="165"/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/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59006.999999999993</v>
      </c>
      <c r="D29" s="40">
        <f>(D25*$D$8)+(D23*$D$7)</f>
        <v>4829.7539999999999</v>
      </c>
      <c r="E29" s="40">
        <f>(E25*$E$8)+(E23*$E$7)</f>
        <v>9021</v>
      </c>
      <c r="F29" s="40">
        <f>(F25*$F$8)+(F23*$F$7)</f>
        <v>14290.5</v>
      </c>
      <c r="G29" s="40">
        <f>(G25*$G$8)+(G23*$G$7)</f>
        <v>0</v>
      </c>
      <c r="H29" s="41">
        <f>(H25*$H$8)+(H23*$H$7)</f>
        <v>790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87938.253999999986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10000.880000000005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>
        <v>317</v>
      </c>
      <c r="X31" s="93"/>
      <c r="Y31" s="93"/>
      <c r="Z31" s="93"/>
      <c r="AA31" s="165">
        <v>7700</v>
      </c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>
        <v>9.1</v>
      </c>
      <c r="D32" s="19">
        <v>2</v>
      </c>
      <c r="E32" s="19">
        <v>0.7</v>
      </c>
      <c r="F32" s="19">
        <v>1</v>
      </c>
      <c r="G32" s="19"/>
      <c r="H32" s="34">
        <v>0.1</v>
      </c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12.899999999999999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>
        <v>120000</v>
      </c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105287</v>
      </c>
      <c r="D36" s="40">
        <f>(D32*$D$8)+(D30*$D$7)</f>
        <v>16099.18</v>
      </c>
      <c r="E36" s="40">
        <f>(E32*$E$8)+(E30*$E$7)</f>
        <v>6314.7</v>
      </c>
      <c r="F36" s="40">
        <f>(F32*$F$8)+(F30*$F$7)</f>
        <v>9527</v>
      </c>
      <c r="G36" s="40">
        <f>(G32*$G$8)+(G30*$G$7)</f>
        <v>0</v>
      </c>
      <c r="H36" s="41">
        <f>(H32*$H$8)+(H30*$H$7)</f>
        <v>790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138017.88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/>
      <c r="AC37" s="204">
        <f>U43+V38+V40+V42+X38+X40+X42+Z38+Z40+Z42-W38-W40-W42-Y38-Y40-Y42-AA38-AA40-AA42-AB37</f>
        <v>38770.894000000008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>
        <v>250</v>
      </c>
      <c r="X38" s="93"/>
      <c r="Y38" s="93"/>
      <c r="Z38" s="93"/>
      <c r="AA38" s="165">
        <v>4</v>
      </c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1.7</v>
      </c>
      <c r="D39" s="19">
        <v>0.6</v>
      </c>
      <c r="E39" s="19">
        <v>0.4</v>
      </c>
      <c r="F39" s="19">
        <v>1</v>
      </c>
      <c r="G39" s="19"/>
      <c r="H39" s="34"/>
      <c r="I39" s="36"/>
      <c r="J39" s="36">
        <v>0.46</v>
      </c>
      <c r="K39" s="36">
        <v>0.4</v>
      </c>
      <c r="L39" s="36">
        <v>0.1</v>
      </c>
      <c r="M39" s="36"/>
      <c r="N39" s="36"/>
      <c r="O39" s="36"/>
      <c r="P39" s="19"/>
      <c r="Q39" s="65"/>
      <c r="R39" s="65"/>
      <c r="S39" s="65"/>
      <c r="T39" s="34"/>
      <c r="U39" s="50">
        <f t="shared" si="7"/>
        <v>4.66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>
        <v>6000</v>
      </c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19669</v>
      </c>
      <c r="D43" s="40">
        <f>(D39*$D$8)+(D37*$D$7)</f>
        <v>4829.7539999999999</v>
      </c>
      <c r="E43" s="40">
        <f>(E39*$E$8)+(E37*$E$7)</f>
        <v>3608.4</v>
      </c>
      <c r="F43" s="40">
        <f>(F39*$F$8)+(F37*$F$7)</f>
        <v>9527</v>
      </c>
      <c r="G43" s="40">
        <f>(G39*$G$8)+(G37*$G$7)</f>
        <v>0</v>
      </c>
      <c r="H43" s="41">
        <f>(H39*$H$8)+(H37*$H$7)</f>
        <v>0</v>
      </c>
      <c r="I43" s="52">
        <f>(I39*$I$8)+(I37*$I$7)</f>
        <v>0</v>
      </c>
      <c r="J43" s="163">
        <f>(J39*$J$8)+(J37*$J$7)</f>
        <v>3154.2200000000003</v>
      </c>
      <c r="K43" s="163">
        <f>(K39*$K$8)+(K37*$K$7)</f>
        <v>3316.4</v>
      </c>
      <c r="L43" s="163">
        <f>(L39*$L$8)+(L37*$L$7)</f>
        <v>920.12000000000012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45024.894000000008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0</v>
      </c>
      <c r="D59" s="19">
        <f t="shared" ref="D59:I59" si="10">D7*D58</f>
        <v>0</v>
      </c>
      <c r="E59" s="19">
        <f t="shared" si="10"/>
        <v>0</v>
      </c>
      <c r="F59" s="19">
        <f t="shared" si="10"/>
        <v>0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0</v>
      </c>
      <c r="V59" s="177">
        <f>V10+V17+V24+V31+V38+V45+V52</f>
        <v>0</v>
      </c>
      <c r="W59" s="177">
        <f t="shared" ref="W59:AA63" si="13">W10+W17+W24+W31+W38+W45+W52</f>
        <v>1322</v>
      </c>
      <c r="X59" s="177">
        <f t="shared" si="13"/>
        <v>0</v>
      </c>
      <c r="Y59" s="177">
        <f t="shared" si="13"/>
        <v>0</v>
      </c>
      <c r="Z59" s="177">
        <f t="shared" si="13"/>
        <v>4040</v>
      </c>
      <c r="AA59" s="177">
        <f t="shared" si="13"/>
        <v>13454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0</v>
      </c>
      <c r="X61" s="177">
        <f t="shared" si="13"/>
        <v>0</v>
      </c>
      <c r="Y61" s="177">
        <f t="shared" si="13"/>
        <v>50</v>
      </c>
      <c r="Z61" s="177">
        <f t="shared" si="13"/>
        <v>0</v>
      </c>
      <c r="AA61" s="177">
        <f t="shared" si="13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29.099999999999998</v>
      </c>
      <c r="D62" s="19">
        <f t="shared" si="16"/>
        <v>3.2</v>
      </c>
      <c r="E62" s="19">
        <f t="shared" si="16"/>
        <v>2.2999999999999998</v>
      </c>
      <c r="F62" s="19">
        <f t="shared" si="16"/>
        <v>4.5</v>
      </c>
      <c r="G62" s="19">
        <f t="shared" si="16"/>
        <v>0</v>
      </c>
      <c r="H62" s="19">
        <f t="shared" si="16"/>
        <v>0.57999999999999996</v>
      </c>
      <c r="I62" s="19">
        <f t="shared" si="16"/>
        <v>0</v>
      </c>
      <c r="J62" s="19">
        <f t="shared" ref="J62:P62" si="19">J11+J18+J25+J32+J39+J46+J53</f>
        <v>0.46</v>
      </c>
      <c r="K62" s="19">
        <f t="shared" si="19"/>
        <v>0.4</v>
      </c>
      <c r="L62" s="19">
        <f t="shared" si="19"/>
        <v>0.1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40.639999999999993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142120</v>
      </c>
      <c r="X63" s="177">
        <f t="shared" si="13"/>
        <v>0</v>
      </c>
      <c r="Y63" s="177">
        <f t="shared" si="13"/>
        <v>160</v>
      </c>
      <c r="Z63" s="177">
        <f t="shared" si="13"/>
        <v>0</v>
      </c>
      <c r="AA63" s="177">
        <f t="shared" si="13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4330803.260999999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336687</v>
      </c>
      <c r="D66" s="157">
        <f t="shared" ref="D66:U66" si="23">D15+D22+D29+D36+D43+D50+D57+D59</f>
        <v>25758.688000000002</v>
      </c>
      <c r="E66" s="157">
        <f>E15+E22+E29+E36+E43+E50+E57+E59</f>
        <v>20748.300000000003</v>
      </c>
      <c r="F66" s="157">
        <f t="shared" si="23"/>
        <v>42871.5</v>
      </c>
      <c r="G66" s="157">
        <f>G15+G22+G29+G36+G43+G50+G57+G59</f>
        <v>0</v>
      </c>
      <c r="H66" s="157">
        <f t="shared" si="23"/>
        <v>4582</v>
      </c>
      <c r="I66" s="157">
        <f t="shared" si="23"/>
        <v>0</v>
      </c>
      <c r="J66" s="157">
        <f t="shared" ref="J66:T66" si="24">J15+J22+J29+J36+J43+J50+J57+J59</f>
        <v>3154.2200000000003</v>
      </c>
      <c r="K66" s="157">
        <f t="shared" si="24"/>
        <v>3316.4</v>
      </c>
      <c r="L66" s="157">
        <f t="shared" si="24"/>
        <v>920.12000000000012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438038.22800000006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29.099999999999998</v>
      </c>
      <c r="D67" s="142">
        <f t="shared" ref="D67:I67" si="25">SUM(D60:D63)</f>
        <v>3.2</v>
      </c>
      <c r="E67" s="142">
        <f t="shared" si="25"/>
        <v>2.2999999999999998</v>
      </c>
      <c r="F67" s="142">
        <f t="shared" si="25"/>
        <v>4.5</v>
      </c>
      <c r="G67" s="142">
        <f t="shared" si="25"/>
        <v>0</v>
      </c>
      <c r="H67" s="142">
        <f t="shared" si="25"/>
        <v>0.57999999999999996</v>
      </c>
      <c r="I67" s="142">
        <f t="shared" si="25"/>
        <v>0</v>
      </c>
      <c r="J67" s="142">
        <f t="shared" ref="J67:T67" si="26">SUM(J60:J63)</f>
        <v>0.46</v>
      </c>
      <c r="K67" s="142">
        <f t="shared" si="26"/>
        <v>0.4</v>
      </c>
      <c r="L67" s="142">
        <f t="shared" si="26"/>
        <v>0.1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40.639999999999993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10.959999999999983</v>
      </c>
      <c r="D68" s="148">
        <f t="shared" ref="D68:I68" si="28">D6-D67</f>
        <v>8.2999999999999972</v>
      </c>
      <c r="E68" s="148">
        <f t="shared" si="28"/>
        <v>4.2000000000000011</v>
      </c>
      <c r="F68" s="148">
        <f t="shared" si="28"/>
        <v>7.9000000000000021</v>
      </c>
      <c r="G68" s="148">
        <f t="shared" si="28"/>
        <v>0</v>
      </c>
      <c r="H68" s="148">
        <f t="shared" si="28"/>
        <v>7.5599999999999952</v>
      </c>
      <c r="I68" s="148">
        <f t="shared" si="28"/>
        <v>0</v>
      </c>
      <c r="J68" s="148">
        <f t="shared" ref="J68:T68" si="29">J6-J67</f>
        <v>-0.46000000000000019</v>
      </c>
      <c r="K68" s="148">
        <f t="shared" si="29"/>
        <v>1.2999999999999998</v>
      </c>
      <c r="L68" s="148">
        <f t="shared" si="29"/>
        <v>0.31999999999999995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45.379999999999974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10.959999999999983</v>
      </c>
      <c r="D70" s="153">
        <f t="shared" ref="D70:I70" si="31">D68-D69</f>
        <v>8.2999999999999972</v>
      </c>
      <c r="E70" s="153">
        <f t="shared" si="31"/>
        <v>4.2000000000000011</v>
      </c>
      <c r="F70" s="153">
        <f t="shared" si="31"/>
        <v>7.9000000000000021</v>
      </c>
      <c r="G70" s="153">
        <f t="shared" si="31"/>
        <v>0</v>
      </c>
      <c r="H70" s="153">
        <f t="shared" si="31"/>
        <v>7.5599999999999952</v>
      </c>
      <c r="I70" s="153">
        <f t="shared" si="31"/>
        <v>0</v>
      </c>
      <c r="J70" s="153">
        <f t="shared" ref="J70:T70" si="32">J68-J69</f>
        <v>-0.46000000000000019</v>
      </c>
      <c r="K70" s="153">
        <f t="shared" si="32"/>
        <v>1.2999999999999998</v>
      </c>
      <c r="L70" s="153">
        <f t="shared" si="32"/>
        <v>0.31999999999999995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45.379999999999974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4330803.260999999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C00000"/>
    <pageSetUpPr fitToPage="1"/>
  </sheetPr>
  <dimension ref="A1:AC76"/>
  <sheetViews>
    <sheetView zoomScale="80" zoomScaleNormal="80" workbookViewId="0">
      <pane xSplit="2" ySplit="8" topLeftCell="C57" activePane="bottomRight" state="frozen"/>
      <selection activeCell="B1" sqref="B1:D1"/>
      <selection pane="bottomLeft" activeCell="B1" sqref="B1:D1"/>
      <selection pane="topRight" activeCell="B1" sqref="B1:D1"/>
      <selection pane="bottomRight" activeCell="B1" sqref="B1:D1"/>
    </sheetView>
  </sheetViews>
  <sheetFormatPr defaultRowHeight="15" x14ac:dyDescent="0.2"/>
  <cols>
    <col min="1" max="1" width="19.1015625" bestFit="1" customWidth="1"/>
    <col min="2" max="2" width="15.7382812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20" width="9.4140625" customWidth="1"/>
    <col min="21" max="21" width="16.6796875" customWidth="1"/>
    <col min="22" max="22" width="13.85546875" bestFit="1" customWidth="1"/>
    <col min="24" max="24" width="13.1796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'15'!B1+1</f>
        <v>45793</v>
      </c>
      <c r="C1" s="251"/>
      <c r="D1" s="251"/>
      <c r="E1" s="250" t="str">
        <f>'Rate List'!E1</f>
        <v>GHAZI HOLDINGS (Actual Sale)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'15'!C70</f>
        <v>10.959999999999983</v>
      </c>
      <c r="D3" s="63">
        <f>'15'!D70</f>
        <v>8.2999999999999972</v>
      </c>
      <c r="E3" s="63">
        <f>'15'!E70</f>
        <v>4.2000000000000011</v>
      </c>
      <c r="F3" s="63">
        <f>'15'!F70</f>
        <v>7.9000000000000021</v>
      </c>
      <c r="G3" s="63">
        <f>'15'!G70</f>
        <v>0</v>
      </c>
      <c r="H3" s="63">
        <f>'15'!H70</f>
        <v>7.5599999999999952</v>
      </c>
      <c r="I3" s="63">
        <f>'15'!I70</f>
        <v>0</v>
      </c>
      <c r="J3" s="63">
        <f>'15'!J70</f>
        <v>-0.46000000000000019</v>
      </c>
      <c r="K3" s="63">
        <f>'15'!K70</f>
        <v>1.2999999999999998</v>
      </c>
      <c r="L3" s="63">
        <f>'15'!L70</f>
        <v>0.31999999999999995</v>
      </c>
      <c r="M3" s="63">
        <f>'15'!M70</f>
        <v>1.96</v>
      </c>
      <c r="N3" s="63">
        <f>'15'!N70</f>
        <v>1.4</v>
      </c>
      <c r="O3" s="63">
        <f>'15'!O70</f>
        <v>1.5</v>
      </c>
      <c r="P3" s="63">
        <f>'15'!P70</f>
        <v>0.42</v>
      </c>
      <c r="Q3" s="63">
        <f>'15'!Q70</f>
        <v>0.02</v>
      </c>
      <c r="R3" s="63">
        <f>'15'!R70</f>
        <v>0.2</v>
      </c>
      <c r="S3" s="63">
        <f>'15'!S70</f>
        <v>0.28000000000000003</v>
      </c>
      <c r="T3" s="63">
        <f>'15'!T70</f>
        <v>0.62</v>
      </c>
      <c r="U3" s="63">
        <f>'15'!U70</f>
        <v>45.379999999999974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0</v>
      </c>
      <c r="D4" s="19">
        <v>0</v>
      </c>
      <c r="E4" s="19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AA5" s="213" t="s">
        <v>27</v>
      </c>
      <c r="AB5" s="214"/>
      <c r="AC5" s="207">
        <f>'15'!AC65</f>
        <v>4330803.260999999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10.959999999999983</v>
      </c>
      <c r="D6" s="61">
        <f>SUM(D3:D5)</f>
        <v>8.2999999999999972</v>
      </c>
      <c r="E6" s="61">
        <f t="shared" ref="E6:I6" si="0">SUM(E3:E5)</f>
        <v>4.2000000000000011</v>
      </c>
      <c r="F6" s="61">
        <f t="shared" si="0"/>
        <v>7.9000000000000021</v>
      </c>
      <c r="G6" s="61">
        <f t="shared" si="0"/>
        <v>0</v>
      </c>
      <c r="H6" s="61">
        <f t="shared" si="0"/>
        <v>7.5599999999999952</v>
      </c>
      <c r="I6" s="61">
        <f t="shared" si="0"/>
        <v>0</v>
      </c>
      <c r="J6" s="61">
        <f t="shared" ref="J6:P6" si="1">SUM(J3:J5)</f>
        <v>-0.46000000000000019</v>
      </c>
      <c r="K6" s="61">
        <f t="shared" si="1"/>
        <v>1.2999999999999998</v>
      </c>
      <c r="L6" s="61">
        <f t="shared" si="1"/>
        <v>0.31999999999999995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ref="Q6:U6" si="2">SUM(Q3:Q5)</f>
        <v>0.02</v>
      </c>
      <c r="R6" s="61">
        <f t="shared" si="2"/>
        <v>0.2</v>
      </c>
      <c r="S6" s="61">
        <f t="shared" si="2"/>
        <v>0.28000000000000003</v>
      </c>
      <c r="T6" s="61">
        <f t="shared" si="2"/>
        <v>0.62</v>
      </c>
      <c r="U6" s="61">
        <f t="shared" si="2"/>
        <v>45.379999999999974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43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0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/>
      <c r="X10" s="93"/>
      <c r="Y10" s="93"/>
      <c r="Z10" s="93"/>
      <c r="AA10" s="165"/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/>
      <c r="D11" s="19"/>
      <c r="E11" s="19"/>
      <c r="F11" s="19"/>
      <c r="G11" s="19"/>
      <c r="H11" s="34"/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0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/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0</v>
      </c>
      <c r="D15" s="40">
        <f>(D11*$D$8)+(D9*$D$7)</f>
        <v>0</v>
      </c>
      <c r="E15" s="40">
        <f>(E11*$E$8)+(E9*$E$7)</f>
        <v>0</v>
      </c>
      <c r="F15" s="40">
        <f>(F11*$F$8)+(F9*$F$7)</f>
        <v>0</v>
      </c>
      <c r="G15" s="40">
        <f>(G11*$G$8)+(G9*$G$7)</f>
        <v>0</v>
      </c>
      <c r="H15" s="41">
        <f>(H11*$H$8)+(H9*$H$7)</f>
        <v>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 t="shared" si="3"/>
        <v>0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si="3"/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0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3"/>
        <v>0</v>
      </c>
      <c r="V17" s="104"/>
      <c r="W17" s="94"/>
      <c r="X17" s="93"/>
      <c r="Y17" s="93"/>
      <c r="Z17" s="93"/>
      <c r="AA17" s="165"/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/>
      <c r="D18" s="19"/>
      <c r="E18" s="19"/>
      <c r="F18" s="19"/>
      <c r="G18" s="19"/>
      <c r="H18" s="34"/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3"/>
        <v>0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3"/>
        <v>0</v>
      </c>
      <c r="V19" s="104"/>
      <c r="W19" s="94"/>
      <c r="X19" s="93"/>
      <c r="Y19" s="93"/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3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3"/>
        <v>0</v>
      </c>
      <c r="V21" s="104"/>
      <c r="W21" s="94"/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0</v>
      </c>
      <c r="D22" s="40">
        <f>(D18*$D$8)+(D16*$D$7)</f>
        <v>0</v>
      </c>
      <c r="E22" s="40">
        <f>(E18*$E$8)+(E16*$E$7)</f>
        <v>0</v>
      </c>
      <c r="F22" s="40">
        <f>(F18*$F$8)+(F16*$F$7)</f>
        <v>0</v>
      </c>
      <c r="G22" s="40">
        <f>(G18*$G$8)+(G16*$G$7)</f>
        <v>0</v>
      </c>
      <c r="H22" s="41">
        <f>(H18*$H$8)+(H16*$H$7)</f>
        <v>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 t="shared" si="3"/>
        <v>0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si="3"/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/>
      <c r="AC23" s="204">
        <f>U29+V24+V26+V28+X24+X26+X28+Z24+Z26+Z28-W24-W26-W28-Y24-Y26-Y28-AA24-AA26-AA28-AB23</f>
        <v>0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3"/>
        <v>0</v>
      </c>
      <c r="V24" s="104"/>
      <c r="W24" s="94"/>
      <c r="X24" s="93"/>
      <c r="Y24" s="93"/>
      <c r="Z24" s="93"/>
      <c r="AA24" s="165"/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/>
      <c r="D25" s="19"/>
      <c r="E25" s="19"/>
      <c r="F25" s="19"/>
      <c r="G25" s="19"/>
      <c r="H25" s="34"/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3"/>
        <v>0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3"/>
        <v>0</v>
      </c>
      <c r="V26" s="104"/>
      <c r="W26" s="94"/>
      <c r="X26" s="93"/>
      <c r="Y26" s="93"/>
      <c r="Z26" s="93"/>
      <c r="AA26" s="165"/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3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3"/>
        <v>0</v>
      </c>
      <c r="V28" s="104"/>
      <c r="W28" s="94"/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0</v>
      </c>
      <c r="D29" s="40">
        <f>(D25*$D$8)+(D23*$D$7)</f>
        <v>0</v>
      </c>
      <c r="E29" s="40">
        <f>(E25*$E$8)+(E23*$E$7)</f>
        <v>0</v>
      </c>
      <c r="F29" s="40">
        <f>(F25*$F$8)+(F23*$F$7)</f>
        <v>0</v>
      </c>
      <c r="G29" s="40">
        <f>(G25*$G$8)+(G23*$G$7)</f>
        <v>0</v>
      </c>
      <c r="H29" s="41">
        <f>(H25*$H$8)+(H23*$H$7)</f>
        <v>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 t="shared" si="3"/>
        <v>0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si="3"/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0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3"/>
        <v>0</v>
      </c>
      <c r="V31" s="104"/>
      <c r="W31" s="94"/>
      <c r="X31" s="93"/>
      <c r="Y31" s="93"/>
      <c r="Z31" s="93"/>
      <c r="AA31" s="165"/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/>
      <c r="D32" s="19"/>
      <c r="E32" s="19"/>
      <c r="F32" s="19"/>
      <c r="G32" s="19"/>
      <c r="H32" s="34"/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3"/>
        <v>0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3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3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3"/>
        <v>0</v>
      </c>
      <c r="V35" s="104"/>
      <c r="W35" s="94"/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0</v>
      </c>
      <c r="D36" s="40">
        <f>(D32*$D$8)+(D30*$D$7)</f>
        <v>0</v>
      </c>
      <c r="E36" s="40">
        <f>(E32*$E$8)+(E30*$E$7)</f>
        <v>0</v>
      </c>
      <c r="F36" s="40">
        <f>(F32*$F$8)+(F30*$F$7)</f>
        <v>0</v>
      </c>
      <c r="G36" s="40">
        <f>(G32*$G$8)+(G30*$G$7)</f>
        <v>0</v>
      </c>
      <c r="H36" s="41">
        <f>(H32*$H$8)+(H30*$H$7)</f>
        <v>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 t="shared" si="3"/>
        <v>0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si="3"/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/>
      <c r="AC37" s="204">
        <f>U43+V38+V40+V42+X38+X40+X42+Z38+Z40+Z42-W38-W40-W42-Y38-Y40-Y42-AA38-AA40-AA42-AB37</f>
        <v>0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3"/>
        <v>0</v>
      </c>
      <c r="V38" s="104"/>
      <c r="W38" s="94"/>
      <c r="X38" s="93"/>
      <c r="Y38" s="93"/>
      <c r="Z38" s="93"/>
      <c r="AA38" s="165"/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/>
      <c r="D39" s="19"/>
      <c r="E39" s="19"/>
      <c r="F39" s="19"/>
      <c r="G39" s="19"/>
      <c r="H39" s="34"/>
      <c r="I39" s="36"/>
      <c r="J39" s="36"/>
      <c r="K39" s="36"/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3"/>
        <v>0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3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3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3"/>
        <v>0</v>
      </c>
      <c r="V42" s="104"/>
      <c r="W42" s="94"/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0</v>
      </c>
      <c r="D43" s="40">
        <f>(D39*$D$8)+(D37*$D$7)</f>
        <v>0</v>
      </c>
      <c r="E43" s="40">
        <f>(E39*$E$8)+(E37*$E$7)</f>
        <v>0</v>
      </c>
      <c r="F43" s="40">
        <f>(F39*$F$8)+(F37*$F$7)</f>
        <v>0</v>
      </c>
      <c r="G43" s="40">
        <f>(G39*$G$8)+(G37*$G$7)</f>
        <v>0</v>
      </c>
      <c r="H43" s="41">
        <f>(H39*$H$8)+(H37*$H$7)</f>
        <v>0</v>
      </c>
      <c r="I43" s="52">
        <f>(I39*$I$8)+(I37*$I$7)</f>
        <v>0</v>
      </c>
      <c r="J43" s="163">
        <f>(J39*$J$8)+(J37*$J$7)</f>
        <v>0</v>
      </c>
      <c r="K43" s="163">
        <f>(K39*$K$8)+(K37*$K$7)</f>
        <v>0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 t="shared" si="3"/>
        <v>0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4">SUM(C45:T45)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4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4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4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SUM(C49:T49)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SUM(C50:T50)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SUM(C51:T51)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5">SUM(C52:T52)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5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5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5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SUM(C56:T56)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SUM(C57:T57)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SUM(C58:T58)</f>
        <v>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0</v>
      </c>
      <c r="D59" s="19">
        <f t="shared" ref="D59:I59" si="6">D7*D58</f>
        <v>0</v>
      </c>
      <c r="E59" s="19">
        <f t="shared" si="6"/>
        <v>0</v>
      </c>
      <c r="F59" s="19">
        <f t="shared" si="6"/>
        <v>0</v>
      </c>
      <c r="G59" s="19">
        <f t="shared" si="6"/>
        <v>0</v>
      </c>
      <c r="H59" s="19">
        <f t="shared" si="6"/>
        <v>0</v>
      </c>
      <c r="I59" s="19">
        <f t="shared" si="6"/>
        <v>0</v>
      </c>
      <c r="J59" s="19">
        <f t="shared" ref="J59:T59" si="7">J7*J58</f>
        <v>0</v>
      </c>
      <c r="K59" s="19">
        <f t="shared" si="7"/>
        <v>0</v>
      </c>
      <c r="L59" s="19">
        <f t="shared" si="7"/>
        <v>0</v>
      </c>
      <c r="M59" s="19">
        <f t="shared" si="7"/>
        <v>0</v>
      </c>
      <c r="N59" s="19">
        <f t="shared" si="7"/>
        <v>0</v>
      </c>
      <c r="O59" s="19">
        <f t="shared" si="7"/>
        <v>0</v>
      </c>
      <c r="P59" s="19">
        <f t="shared" si="7"/>
        <v>0</v>
      </c>
      <c r="Q59" s="19">
        <f t="shared" si="7"/>
        <v>0</v>
      </c>
      <c r="R59" s="19">
        <f t="shared" si="7"/>
        <v>0</v>
      </c>
      <c r="S59" s="19">
        <f t="shared" si="7"/>
        <v>0</v>
      </c>
      <c r="T59" s="19">
        <f t="shared" si="7"/>
        <v>0</v>
      </c>
      <c r="U59" s="8">
        <f t="shared" ref="U59" si="8">SUM(C59:T59)</f>
        <v>0</v>
      </c>
      <c r="V59" s="177">
        <f>V10+V17+V24+V31+V38+V45+V52</f>
        <v>0</v>
      </c>
      <c r="W59" s="177">
        <f t="shared" ref="W59:AA63" si="9">W10+W17+W24+W31+W38+W45+W52</f>
        <v>0</v>
      </c>
      <c r="X59" s="177">
        <f t="shared" si="9"/>
        <v>0</v>
      </c>
      <c r="Y59" s="177">
        <f t="shared" si="9"/>
        <v>0</v>
      </c>
      <c r="Z59" s="177">
        <f t="shared" si="9"/>
        <v>0</v>
      </c>
      <c r="AA59" s="177">
        <f t="shared" si="9"/>
        <v>0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0</v>
      </c>
      <c r="D60" s="7">
        <f t="shared" ref="D60:I60" si="10">D9+D16+D23+D30+D37+D44+D51+D58</f>
        <v>0</v>
      </c>
      <c r="E60" s="7">
        <f t="shared" si="10"/>
        <v>0</v>
      </c>
      <c r="F60" s="7">
        <f t="shared" si="10"/>
        <v>0</v>
      </c>
      <c r="G60" s="7">
        <f t="shared" si="10"/>
        <v>0</v>
      </c>
      <c r="H60" s="7">
        <f t="shared" si="10"/>
        <v>0</v>
      </c>
      <c r="I60" s="7">
        <f t="shared" si="10"/>
        <v>0</v>
      </c>
      <c r="J60" s="7">
        <f t="shared" ref="J60:T60" si="11">J9+J16+J23+J30+J37+J44+J51+J58</f>
        <v>0</v>
      </c>
      <c r="K60" s="7">
        <f t="shared" si="11"/>
        <v>0</v>
      </c>
      <c r="L60" s="7">
        <f t="shared" si="11"/>
        <v>0</v>
      </c>
      <c r="M60" s="7">
        <f t="shared" si="11"/>
        <v>0</v>
      </c>
      <c r="N60" s="7">
        <f t="shared" si="11"/>
        <v>0</v>
      </c>
      <c r="O60" s="7">
        <f t="shared" si="11"/>
        <v>0</v>
      </c>
      <c r="P60" s="7">
        <f t="shared" si="11"/>
        <v>0</v>
      </c>
      <c r="Q60" s="7">
        <f t="shared" si="11"/>
        <v>0</v>
      </c>
      <c r="R60" s="7">
        <f t="shared" si="11"/>
        <v>0</v>
      </c>
      <c r="S60" s="7">
        <f t="shared" si="11"/>
        <v>0</v>
      </c>
      <c r="T60" s="7">
        <f t="shared" si="11"/>
        <v>0</v>
      </c>
      <c r="U60" s="8">
        <f>SUM(C60:T60)</f>
        <v>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2">D10+D17+D24+D31+D38+D45+D52</f>
        <v>0</v>
      </c>
      <c r="E61" s="19">
        <f t="shared" si="12"/>
        <v>0</v>
      </c>
      <c r="F61" s="19">
        <f t="shared" si="12"/>
        <v>0</v>
      </c>
      <c r="G61" s="19">
        <f t="shared" si="12"/>
        <v>0</v>
      </c>
      <c r="H61" s="19">
        <f t="shared" si="12"/>
        <v>0</v>
      </c>
      <c r="I61" s="19">
        <f t="shared" si="12"/>
        <v>0</v>
      </c>
      <c r="J61" s="19">
        <f t="shared" ref="J61:T65" si="13">J10+J17+J24+J31+J38+J45+J52</f>
        <v>0</v>
      </c>
      <c r="K61" s="19">
        <f t="shared" si="13"/>
        <v>0</v>
      </c>
      <c r="L61" s="19">
        <f t="shared" si="13"/>
        <v>0</v>
      </c>
      <c r="M61" s="19">
        <f t="shared" si="13"/>
        <v>0</v>
      </c>
      <c r="N61" s="19">
        <f t="shared" si="13"/>
        <v>0</v>
      </c>
      <c r="O61" s="19">
        <f t="shared" si="13"/>
        <v>0</v>
      </c>
      <c r="P61" s="19">
        <f t="shared" si="13"/>
        <v>0</v>
      </c>
      <c r="Q61" s="19">
        <f t="shared" si="13"/>
        <v>0</v>
      </c>
      <c r="R61" s="19">
        <f t="shared" si="13"/>
        <v>0</v>
      </c>
      <c r="S61" s="19">
        <f t="shared" si="13"/>
        <v>0</v>
      </c>
      <c r="T61" s="19">
        <f t="shared" si="13"/>
        <v>0</v>
      </c>
      <c r="U61" s="8">
        <f t="shared" ref="U61:U65" si="14">SUM(C61:T61)</f>
        <v>0</v>
      </c>
      <c r="V61" s="177">
        <f>V12+V19+V26+V33+V40+V47+V54</f>
        <v>0</v>
      </c>
      <c r="W61" s="177">
        <f t="shared" si="9"/>
        <v>0</v>
      </c>
      <c r="X61" s="177">
        <f t="shared" si="9"/>
        <v>0</v>
      </c>
      <c r="Y61" s="177">
        <f t="shared" si="9"/>
        <v>0</v>
      </c>
      <c r="Z61" s="177">
        <f t="shared" si="9"/>
        <v>0</v>
      </c>
      <c r="AA61" s="177">
        <f t="shared" si="9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ref="J62:P62" si="15">J11+J18+J25+J32+J39+J46+J53</f>
        <v>0</v>
      </c>
      <c r="K62" s="19">
        <f t="shared" si="15"/>
        <v>0</v>
      </c>
      <c r="L62" s="19">
        <f t="shared" si="15"/>
        <v>0</v>
      </c>
      <c r="M62" s="19">
        <f t="shared" si="15"/>
        <v>0</v>
      </c>
      <c r="N62" s="19">
        <f t="shared" si="15"/>
        <v>0</v>
      </c>
      <c r="O62" s="19">
        <f t="shared" si="15"/>
        <v>0</v>
      </c>
      <c r="P62" s="19">
        <f t="shared" si="15"/>
        <v>0</v>
      </c>
      <c r="Q62" s="19">
        <f t="shared" si="13"/>
        <v>0</v>
      </c>
      <c r="R62" s="19">
        <f t="shared" si="13"/>
        <v>0</v>
      </c>
      <c r="S62" s="19">
        <f t="shared" si="13"/>
        <v>0</v>
      </c>
      <c r="T62" s="19">
        <f t="shared" si="13"/>
        <v>0</v>
      </c>
      <c r="U62" s="8">
        <f t="shared" si="14"/>
        <v>0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2"/>
        <v>0</v>
      </c>
      <c r="E63" s="19">
        <f t="shared" si="12"/>
        <v>0</v>
      </c>
      <c r="F63" s="19">
        <f t="shared" si="12"/>
        <v>0</v>
      </c>
      <c r="G63" s="19">
        <f t="shared" si="12"/>
        <v>0</v>
      </c>
      <c r="H63" s="19">
        <f t="shared" si="12"/>
        <v>0</v>
      </c>
      <c r="I63" s="19">
        <f t="shared" si="12"/>
        <v>0</v>
      </c>
      <c r="J63" s="19">
        <f t="shared" ref="J63:P63" si="16">J12+J19+J26+J33+J40+J47+J54</f>
        <v>0</v>
      </c>
      <c r="K63" s="19">
        <f t="shared" si="16"/>
        <v>0</v>
      </c>
      <c r="L63" s="19">
        <f t="shared" si="16"/>
        <v>0</v>
      </c>
      <c r="M63" s="19">
        <f t="shared" si="16"/>
        <v>0</v>
      </c>
      <c r="N63" s="19">
        <f t="shared" si="16"/>
        <v>0</v>
      </c>
      <c r="O63" s="19">
        <f t="shared" si="16"/>
        <v>0</v>
      </c>
      <c r="P63" s="19">
        <f t="shared" si="16"/>
        <v>0</v>
      </c>
      <c r="Q63" s="19">
        <f t="shared" si="13"/>
        <v>0</v>
      </c>
      <c r="R63" s="19">
        <f t="shared" si="13"/>
        <v>0</v>
      </c>
      <c r="S63" s="19">
        <f t="shared" si="13"/>
        <v>0</v>
      </c>
      <c r="T63" s="19">
        <f t="shared" si="13"/>
        <v>0</v>
      </c>
      <c r="U63" s="8">
        <f t="shared" si="14"/>
        <v>0</v>
      </c>
      <c r="V63" s="177">
        <f>V14+V21+V28+V35+V42+V49+V56</f>
        <v>0</v>
      </c>
      <c r="W63" s="177">
        <f t="shared" si="9"/>
        <v>0</v>
      </c>
      <c r="X63" s="177">
        <f t="shared" si="9"/>
        <v>0</v>
      </c>
      <c r="Y63" s="177">
        <f t="shared" si="9"/>
        <v>0</v>
      </c>
      <c r="Z63" s="177">
        <f t="shared" si="9"/>
        <v>0</v>
      </c>
      <c r="AA63" s="177">
        <f t="shared" si="9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2"/>
        <v>0</v>
      </c>
      <c r="E64" s="19">
        <f t="shared" si="12"/>
        <v>0</v>
      </c>
      <c r="F64" s="19">
        <f t="shared" si="12"/>
        <v>0</v>
      </c>
      <c r="G64" s="19">
        <f t="shared" si="12"/>
        <v>0</v>
      </c>
      <c r="H64" s="19">
        <f t="shared" si="12"/>
        <v>0</v>
      </c>
      <c r="I64" s="19">
        <f t="shared" si="12"/>
        <v>0</v>
      </c>
      <c r="J64" s="19">
        <f t="shared" ref="J64:P64" si="17">J13+J20+J27+J34+J41+J48+J55</f>
        <v>0</v>
      </c>
      <c r="K64" s="19">
        <f t="shared" si="17"/>
        <v>0</v>
      </c>
      <c r="L64" s="19">
        <f t="shared" si="17"/>
        <v>0</v>
      </c>
      <c r="M64" s="19">
        <f t="shared" si="17"/>
        <v>0</v>
      </c>
      <c r="N64" s="19">
        <f t="shared" si="17"/>
        <v>0</v>
      </c>
      <c r="O64" s="19">
        <f t="shared" si="17"/>
        <v>0</v>
      </c>
      <c r="P64" s="19">
        <f t="shared" si="17"/>
        <v>0</v>
      </c>
      <c r="Q64" s="19">
        <f t="shared" si="13"/>
        <v>0</v>
      </c>
      <c r="R64" s="19">
        <f t="shared" si="13"/>
        <v>0</v>
      </c>
      <c r="S64" s="19">
        <f t="shared" si="13"/>
        <v>0</v>
      </c>
      <c r="T64" s="19">
        <f t="shared" si="13"/>
        <v>0</v>
      </c>
      <c r="U64" s="8">
        <f t="shared" si="14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2"/>
        <v>0</v>
      </c>
      <c r="E65" s="19">
        <f t="shared" si="12"/>
        <v>0</v>
      </c>
      <c r="F65" s="19">
        <f t="shared" si="12"/>
        <v>0</v>
      </c>
      <c r="G65" s="19">
        <f t="shared" si="12"/>
        <v>0</v>
      </c>
      <c r="H65" s="19">
        <f t="shared" si="12"/>
        <v>0</v>
      </c>
      <c r="I65" s="19">
        <f t="shared" si="12"/>
        <v>0</v>
      </c>
      <c r="J65" s="19">
        <f t="shared" ref="J65:P65" si="18">J14+J21+J28+J35+J42+J49+J56</f>
        <v>0</v>
      </c>
      <c r="K65" s="19">
        <f t="shared" si="18"/>
        <v>0</v>
      </c>
      <c r="L65" s="19">
        <f t="shared" si="18"/>
        <v>0</v>
      </c>
      <c r="M65" s="19">
        <f t="shared" si="18"/>
        <v>0</v>
      </c>
      <c r="N65" s="19">
        <f t="shared" si="18"/>
        <v>0</v>
      </c>
      <c r="O65" s="19">
        <f t="shared" si="18"/>
        <v>0</v>
      </c>
      <c r="P65" s="19">
        <f t="shared" si="18"/>
        <v>0</v>
      </c>
      <c r="Q65" s="19">
        <f t="shared" si="13"/>
        <v>0</v>
      </c>
      <c r="R65" s="19">
        <f t="shared" si="13"/>
        <v>0</v>
      </c>
      <c r="S65" s="19">
        <f t="shared" si="13"/>
        <v>0</v>
      </c>
      <c r="T65" s="19">
        <f t="shared" si="13"/>
        <v>0</v>
      </c>
      <c r="U65" s="8">
        <f t="shared" si="14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4330803.260999999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0</v>
      </c>
      <c r="D66" s="157">
        <f t="shared" ref="D66:U66" si="19">D15+D22+D29+D36+D43+D50+D57+D59</f>
        <v>0</v>
      </c>
      <c r="E66" s="157">
        <f>E15+E22+E29+E36+E43+E50+E57+E59</f>
        <v>0</v>
      </c>
      <c r="F66" s="157">
        <f t="shared" si="19"/>
        <v>0</v>
      </c>
      <c r="G66" s="157">
        <f>G15+G22+G29+G36+G43+G50+G57+G59</f>
        <v>0</v>
      </c>
      <c r="H66" s="157">
        <f t="shared" si="19"/>
        <v>0</v>
      </c>
      <c r="I66" s="157">
        <f t="shared" si="19"/>
        <v>0</v>
      </c>
      <c r="J66" s="157">
        <f t="shared" ref="J66:T66" si="20">J15+J22+J29+J36+J43+J50+J57+J59</f>
        <v>0</v>
      </c>
      <c r="K66" s="157">
        <f t="shared" si="20"/>
        <v>0</v>
      </c>
      <c r="L66" s="157">
        <f t="shared" si="20"/>
        <v>0</v>
      </c>
      <c r="M66" s="157">
        <f t="shared" si="20"/>
        <v>0</v>
      </c>
      <c r="N66" s="157">
        <f t="shared" si="20"/>
        <v>0</v>
      </c>
      <c r="O66" s="157">
        <f t="shared" si="20"/>
        <v>0</v>
      </c>
      <c r="P66" s="157">
        <f t="shared" si="20"/>
        <v>0</v>
      </c>
      <c r="Q66" s="157">
        <f t="shared" si="20"/>
        <v>0</v>
      </c>
      <c r="R66" s="157">
        <f t="shared" si="20"/>
        <v>0</v>
      </c>
      <c r="S66" s="157">
        <f t="shared" si="20"/>
        <v>0</v>
      </c>
      <c r="T66" s="157">
        <f t="shared" si="20"/>
        <v>0</v>
      </c>
      <c r="U66" s="157">
        <f t="shared" si="19"/>
        <v>0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0</v>
      </c>
      <c r="D67" s="142">
        <f t="shared" ref="D67:I67" si="21">SUM(D60:D63)</f>
        <v>0</v>
      </c>
      <c r="E67" s="142">
        <f t="shared" si="21"/>
        <v>0</v>
      </c>
      <c r="F67" s="142">
        <f t="shared" si="21"/>
        <v>0</v>
      </c>
      <c r="G67" s="142">
        <f t="shared" si="21"/>
        <v>0</v>
      </c>
      <c r="H67" s="142">
        <f t="shared" si="21"/>
        <v>0</v>
      </c>
      <c r="I67" s="142">
        <f t="shared" si="21"/>
        <v>0</v>
      </c>
      <c r="J67" s="142">
        <f t="shared" ref="J67:T67" si="22">SUM(J60:J63)</f>
        <v>0</v>
      </c>
      <c r="K67" s="142">
        <f t="shared" si="22"/>
        <v>0</v>
      </c>
      <c r="L67" s="142">
        <f t="shared" si="22"/>
        <v>0</v>
      </c>
      <c r="M67" s="142">
        <f t="shared" si="22"/>
        <v>0</v>
      </c>
      <c r="N67" s="142">
        <f t="shared" si="22"/>
        <v>0</v>
      </c>
      <c r="O67" s="142">
        <f t="shared" si="22"/>
        <v>0</v>
      </c>
      <c r="P67" s="142">
        <f t="shared" si="22"/>
        <v>0</v>
      </c>
      <c r="Q67" s="142">
        <f t="shared" si="22"/>
        <v>0</v>
      </c>
      <c r="R67" s="142">
        <f t="shared" si="22"/>
        <v>0</v>
      </c>
      <c r="S67" s="142">
        <f t="shared" si="22"/>
        <v>0</v>
      </c>
      <c r="T67" s="142">
        <f t="shared" si="22"/>
        <v>0</v>
      </c>
      <c r="U67" s="143">
        <f>SUM(C67:T67)</f>
        <v>0</v>
      </c>
      <c r="Y67" s="109"/>
      <c r="Z67" s="109"/>
      <c r="AA67" s="131">
        <v>1000</v>
      </c>
      <c r="AB67" s="107"/>
      <c r="AC67" s="107">
        <f t="shared" ref="AC67:AC72" si="23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10.959999999999983</v>
      </c>
      <c r="D68" s="148">
        <f t="shared" ref="D68:I68" si="24">D6-D67</f>
        <v>8.2999999999999972</v>
      </c>
      <c r="E68" s="148">
        <f t="shared" si="24"/>
        <v>4.2000000000000011</v>
      </c>
      <c r="F68" s="148">
        <f t="shared" si="24"/>
        <v>7.9000000000000021</v>
      </c>
      <c r="G68" s="148">
        <f t="shared" si="24"/>
        <v>0</v>
      </c>
      <c r="H68" s="148">
        <f t="shared" si="24"/>
        <v>7.5599999999999952</v>
      </c>
      <c r="I68" s="148">
        <f t="shared" si="24"/>
        <v>0</v>
      </c>
      <c r="J68" s="148">
        <f t="shared" ref="J68:T68" si="25">J6-J67</f>
        <v>-0.46000000000000019</v>
      </c>
      <c r="K68" s="148">
        <f t="shared" si="25"/>
        <v>1.2999999999999998</v>
      </c>
      <c r="L68" s="148">
        <f t="shared" si="25"/>
        <v>0.31999999999999995</v>
      </c>
      <c r="M68" s="148">
        <f t="shared" si="25"/>
        <v>1.96</v>
      </c>
      <c r="N68" s="148">
        <f t="shared" si="25"/>
        <v>1.4</v>
      </c>
      <c r="O68" s="148">
        <f t="shared" si="25"/>
        <v>1.5</v>
      </c>
      <c r="P68" s="148">
        <f t="shared" si="25"/>
        <v>0.42</v>
      </c>
      <c r="Q68" s="148">
        <f t="shared" si="25"/>
        <v>0.02</v>
      </c>
      <c r="R68" s="148">
        <f t="shared" si="25"/>
        <v>0.2</v>
      </c>
      <c r="S68" s="148">
        <f t="shared" si="25"/>
        <v>0.28000000000000003</v>
      </c>
      <c r="T68" s="148">
        <f t="shared" si="25"/>
        <v>0.62</v>
      </c>
      <c r="U68" s="149">
        <f>SUM(C68:T68)</f>
        <v>46.479999999999976</v>
      </c>
      <c r="Y68" s="107"/>
      <c r="Z68" s="107"/>
      <c r="AA68" s="131">
        <v>500</v>
      </c>
      <c r="AB68" s="107"/>
      <c r="AC68" s="107">
        <f t="shared" si="23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0">
        <f t="shared" ref="U69" si="26">SUM(C69:T69)</f>
        <v>0</v>
      </c>
      <c r="Y69" s="107"/>
      <c r="Z69" s="107"/>
      <c r="AA69" s="131">
        <v>100</v>
      </c>
      <c r="AB69" s="107"/>
      <c r="AC69" s="107">
        <f t="shared" si="23"/>
        <v>0</v>
      </c>
    </row>
    <row r="70" spans="1:29" ht="19.5" thickBot="1" x14ac:dyDescent="0.25">
      <c r="A70" s="151" t="s">
        <v>6</v>
      </c>
      <c r="B70" s="152"/>
      <c r="C70" s="153">
        <f>C68-C69</f>
        <v>10.959999999999983</v>
      </c>
      <c r="D70" s="153">
        <f t="shared" ref="D70:I70" si="27">D68-D69</f>
        <v>8.2999999999999972</v>
      </c>
      <c r="E70" s="153">
        <f t="shared" si="27"/>
        <v>4.2000000000000011</v>
      </c>
      <c r="F70" s="153">
        <f t="shared" si="27"/>
        <v>7.9000000000000021</v>
      </c>
      <c r="G70" s="153">
        <f t="shared" si="27"/>
        <v>0</v>
      </c>
      <c r="H70" s="153">
        <f t="shared" si="27"/>
        <v>7.5599999999999952</v>
      </c>
      <c r="I70" s="153">
        <f t="shared" si="27"/>
        <v>0</v>
      </c>
      <c r="J70" s="153">
        <f t="shared" ref="J70:T70" si="28">J68-J69</f>
        <v>-0.46000000000000019</v>
      </c>
      <c r="K70" s="153">
        <f t="shared" si="28"/>
        <v>1.2999999999999998</v>
      </c>
      <c r="L70" s="153">
        <f t="shared" si="28"/>
        <v>0.31999999999999995</v>
      </c>
      <c r="M70" s="153">
        <f t="shared" si="28"/>
        <v>1.96</v>
      </c>
      <c r="N70" s="153">
        <f t="shared" si="28"/>
        <v>1.4</v>
      </c>
      <c r="O70" s="153">
        <f t="shared" si="28"/>
        <v>1.5</v>
      </c>
      <c r="P70" s="153">
        <f t="shared" si="28"/>
        <v>0.42</v>
      </c>
      <c r="Q70" s="153">
        <f t="shared" si="28"/>
        <v>0.02</v>
      </c>
      <c r="R70" s="153">
        <f t="shared" si="28"/>
        <v>0.2</v>
      </c>
      <c r="S70" s="153">
        <f t="shared" si="28"/>
        <v>0.28000000000000003</v>
      </c>
      <c r="T70" s="153">
        <f t="shared" si="28"/>
        <v>0.62</v>
      </c>
      <c r="U70" s="141">
        <f>SUM(C70:T70)</f>
        <v>46.479999999999976</v>
      </c>
      <c r="Y70" s="107"/>
      <c r="Z70" s="107"/>
      <c r="AA70" s="131">
        <v>50</v>
      </c>
      <c r="AB70" s="107"/>
      <c r="AC70" s="107">
        <f t="shared" si="23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3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3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4330803.260999999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8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C76"/>
  <sheetViews>
    <sheetView zoomScale="80" zoomScaleNormal="80" workbookViewId="0">
      <pane xSplit="2" ySplit="8" topLeftCell="L9" activePane="bottomRight" state="frozen"/>
      <selection activeCell="B1" sqref="B1:D1"/>
      <selection pane="bottomLeft" activeCell="B1" sqref="B1:D1"/>
      <selection pane="topRight" activeCell="B1" sqref="B1:D1"/>
      <selection pane="bottomRight" activeCell="X25" sqref="X25:Y25"/>
    </sheetView>
  </sheetViews>
  <sheetFormatPr defaultRowHeight="15" x14ac:dyDescent="0.2"/>
  <cols>
    <col min="1" max="1" width="19.1015625" bestFit="1" customWidth="1"/>
    <col min="2" max="2" width="16.27734375" bestFit="1" customWidth="1"/>
    <col min="3" max="3" width="13.046875" customWidth="1"/>
    <col min="4" max="6" width="10.76171875" customWidth="1"/>
    <col min="7" max="7" width="13.046875" customWidth="1"/>
    <col min="8" max="11" width="10.76171875" customWidth="1"/>
    <col min="12" max="12" width="10.89453125" customWidth="1"/>
    <col min="13" max="16" width="10.76171875" customWidth="1"/>
    <col min="17" max="20" width="9.4140625" customWidth="1"/>
    <col min="21" max="21" width="15.46875" customWidth="1"/>
    <col min="22" max="22" width="13.85546875" bestFit="1" customWidth="1"/>
    <col min="24" max="24" width="13.1796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'16'!B1+1</f>
        <v>45794</v>
      </c>
      <c r="C1" s="251"/>
      <c r="D1" s="251"/>
      <c r="E1" s="250" t="str">
        <f>'Rate List'!E1</f>
        <v>GHAZI HOLDINGS (Actual Sale)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'16'!C70</f>
        <v>10.959999999999983</v>
      </c>
      <c r="D3" s="63">
        <f>'16'!D70</f>
        <v>8.2999999999999972</v>
      </c>
      <c r="E3" s="63">
        <f>'16'!E70</f>
        <v>4.2000000000000011</v>
      </c>
      <c r="F3" s="63">
        <f>'16'!F70</f>
        <v>7.9000000000000021</v>
      </c>
      <c r="G3" s="63">
        <f>'16'!G70</f>
        <v>0</v>
      </c>
      <c r="H3" s="63">
        <f>'16'!H70</f>
        <v>7.5599999999999952</v>
      </c>
      <c r="I3" s="63">
        <f>'16'!I70</f>
        <v>0</v>
      </c>
      <c r="J3" s="63">
        <f>'16'!J70</f>
        <v>-0.46000000000000019</v>
      </c>
      <c r="K3" s="63">
        <f>'16'!K70</f>
        <v>1.2999999999999998</v>
      </c>
      <c r="L3" s="63">
        <f>'16'!L70</f>
        <v>0.31999999999999995</v>
      </c>
      <c r="M3" s="63">
        <f>'16'!M70</f>
        <v>1.96</v>
      </c>
      <c r="N3" s="63">
        <f>'16'!N70</f>
        <v>1.4</v>
      </c>
      <c r="O3" s="63">
        <f>'16'!O70</f>
        <v>1.5</v>
      </c>
      <c r="P3" s="63">
        <f>'16'!P70</f>
        <v>0.42</v>
      </c>
      <c r="Q3" s="63">
        <f>'16'!Q70</f>
        <v>0.02</v>
      </c>
      <c r="R3" s="63">
        <f>'16'!R70</f>
        <v>0.2</v>
      </c>
      <c r="S3" s="63">
        <f>'16'!S70</f>
        <v>0.28000000000000003</v>
      </c>
      <c r="T3" s="63">
        <f>'16'!T70</f>
        <v>0.62</v>
      </c>
      <c r="U3" s="63">
        <f>'16'!U70</f>
        <v>46.479999999999976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100</v>
      </c>
      <c r="D4" s="19">
        <v>10</v>
      </c>
      <c r="E4" s="19">
        <v>10</v>
      </c>
      <c r="F4" s="19">
        <v>10</v>
      </c>
      <c r="G4" s="19">
        <v>10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AA5" s="213" t="s">
        <v>27</v>
      </c>
      <c r="AB5" s="214"/>
      <c r="AC5" s="207">
        <f>'16'!AC65</f>
        <v>4330803.260999999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110.95999999999998</v>
      </c>
      <c r="D6" s="61">
        <f>SUM(D3:D5)</f>
        <v>18.299999999999997</v>
      </c>
      <c r="E6" s="61">
        <f t="shared" ref="E6:I6" si="0">SUM(E3:E5)</f>
        <v>14.200000000000001</v>
      </c>
      <c r="F6" s="61">
        <f t="shared" si="0"/>
        <v>17.900000000000002</v>
      </c>
      <c r="G6" s="61">
        <f t="shared" si="0"/>
        <v>10</v>
      </c>
      <c r="H6" s="61">
        <f t="shared" si="0"/>
        <v>7.5599999999999952</v>
      </c>
      <c r="I6" s="61">
        <f t="shared" si="0"/>
        <v>0</v>
      </c>
      <c r="J6" s="61">
        <f t="shared" ref="J6:P6" si="1">SUM(J3:J5)</f>
        <v>-0.46000000000000019</v>
      </c>
      <c r="K6" s="61">
        <f t="shared" si="1"/>
        <v>1.2999999999999998</v>
      </c>
      <c r="L6" s="61">
        <f t="shared" si="1"/>
        <v>0.31999999999999995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ref="Q6:T6" si="2">SUM(Q3:Q5)</f>
        <v>0.02</v>
      </c>
      <c r="R6" s="61">
        <f t="shared" si="2"/>
        <v>0.2</v>
      </c>
      <c r="S6" s="61">
        <f t="shared" si="2"/>
        <v>0.28000000000000003</v>
      </c>
      <c r="T6" s="61">
        <f t="shared" si="2"/>
        <v>0.62</v>
      </c>
      <c r="U6" s="61">
        <f t="shared" ref="U6" si="3">SUM(U3:U5)</f>
        <v>46.479999999999976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4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56900.6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4"/>
        <v>0</v>
      </c>
      <c r="V10" s="104"/>
      <c r="W10" s="94">
        <v>335</v>
      </c>
      <c r="X10" s="93"/>
      <c r="Y10" s="93">
        <v>300</v>
      </c>
      <c r="Z10" s="93"/>
      <c r="AA10" s="165"/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2.9</v>
      </c>
      <c r="D11" s="19"/>
      <c r="E11" s="19">
        <v>0.2</v>
      </c>
      <c r="F11" s="19">
        <v>1.2</v>
      </c>
      <c r="G11" s="19">
        <v>0.4</v>
      </c>
      <c r="H11" s="34"/>
      <c r="I11" s="36">
        <v>0</v>
      </c>
      <c r="J11" s="36">
        <v>0</v>
      </c>
      <c r="K11" s="36">
        <v>0</v>
      </c>
      <c r="L11" s="36">
        <v>0</v>
      </c>
      <c r="M11" s="36"/>
      <c r="N11" s="36"/>
      <c r="O11" s="36"/>
      <c r="P11" s="19"/>
      <c r="Q11" s="19"/>
      <c r="R11" s="19"/>
      <c r="S11" s="19"/>
      <c r="T11" s="19"/>
      <c r="U11" s="50">
        <f t="shared" si="4"/>
        <v>4.7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4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4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4"/>
        <v>0</v>
      </c>
      <c r="V14" s="104"/>
      <c r="W14" s="94"/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33553</v>
      </c>
      <c r="D15" s="40">
        <f>(D11*$D$8)+(D9*$D$7)</f>
        <v>0</v>
      </c>
      <c r="E15" s="40">
        <f>(E11*$E$8)+(E9*$E$7)</f>
        <v>1804.2</v>
      </c>
      <c r="F15" s="40">
        <f>(F11*$F$8)+(F9*$F$7)</f>
        <v>11432.4</v>
      </c>
      <c r="G15" s="40">
        <f>(G11*$G$8)+(G9*$G$7)</f>
        <v>10746</v>
      </c>
      <c r="H15" s="41">
        <f>(H11*$H$8)+(H9*$H$7)</f>
        <v>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57535.6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5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30860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5"/>
        <v>0</v>
      </c>
      <c r="V17" s="104"/>
      <c r="W17" s="94">
        <v>604</v>
      </c>
      <c r="X17" s="93"/>
      <c r="Y17" s="93"/>
      <c r="Z17" s="93"/>
      <c r="AA17" s="165"/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>
        <v>2.6</v>
      </c>
      <c r="D18" s="19"/>
      <c r="E18" s="19"/>
      <c r="F18" s="19"/>
      <c r="G18" s="19"/>
      <c r="H18" s="34">
        <v>0.18</v>
      </c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5"/>
        <v>2.7800000000000002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5"/>
        <v>0</v>
      </c>
      <c r="V19" s="104"/>
      <c r="W19" s="94"/>
      <c r="X19" s="93"/>
      <c r="Y19" s="93">
        <v>40</v>
      </c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5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5"/>
        <v>0</v>
      </c>
      <c r="V21" s="104"/>
      <c r="W21" s="94"/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30082</v>
      </c>
      <c r="D22" s="40">
        <f>(D18*$D$8)+(D16*$D$7)</f>
        <v>0</v>
      </c>
      <c r="E22" s="40">
        <f>(E18*$E$8)+(E16*$E$7)</f>
        <v>0</v>
      </c>
      <c r="F22" s="40">
        <f>(F18*$F$8)+(F16*$F$7)</f>
        <v>0</v>
      </c>
      <c r="G22" s="40">
        <f>(G18*$G$8)+(G16*$G$7)</f>
        <v>0</v>
      </c>
      <c r="H22" s="41">
        <f>(H18*$H$8)+(H16*$H$7)</f>
        <v>1422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31504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6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>
        <v>60</v>
      </c>
      <c r="AC23" s="204">
        <f>U29+V24+V26+V28+X24+X26+X28+Z24+Z26+Z28-W24-W26-W28-Y24-Y26-Y28-AA24-AA26-AA28-AB23</f>
        <v>71810.526000000013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6"/>
        <v>0</v>
      </c>
      <c r="V24" s="104"/>
      <c r="W24" s="94">
        <v>359.4</v>
      </c>
      <c r="X24" s="93"/>
      <c r="Y24" s="93">
        <v>2070</v>
      </c>
      <c r="Z24" s="93"/>
      <c r="AA24" s="165">
        <v>250</v>
      </c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>
        <v>5.2</v>
      </c>
      <c r="D25" s="19">
        <v>1.4</v>
      </c>
      <c r="E25" s="19"/>
      <c r="F25" s="19">
        <v>0.1</v>
      </c>
      <c r="G25" s="19">
        <v>0.12</v>
      </c>
      <c r="H25" s="34">
        <v>0.2</v>
      </c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6"/>
        <v>7.02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6"/>
        <v>0</v>
      </c>
      <c r="V26" s="104"/>
      <c r="W26" s="94"/>
      <c r="X26" s="93"/>
      <c r="Y26" s="93">
        <v>320</v>
      </c>
      <c r="Z26" s="93"/>
      <c r="AA26" s="165"/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6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6"/>
        <v>0</v>
      </c>
      <c r="V28" s="104"/>
      <c r="W28" s="94">
        <v>2320</v>
      </c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60164</v>
      </c>
      <c r="D29" s="40">
        <f>(D25*$D$8)+(D23*$D$7)</f>
        <v>11269.425999999999</v>
      </c>
      <c r="E29" s="40">
        <f>(E25*$E$8)+(E23*$E$7)</f>
        <v>0</v>
      </c>
      <c r="F29" s="40">
        <f>(F25*$F$8)+(F23*$F$7)</f>
        <v>952.7</v>
      </c>
      <c r="G29" s="40">
        <f>(G25*$G$8)+(G23*$G$7)</f>
        <v>3223.7999999999997</v>
      </c>
      <c r="H29" s="41">
        <f>(H25*$H$8)+(H23*$H$7)</f>
        <v>1580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77189.926000000007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7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72860.013000000006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7"/>
        <v>0</v>
      </c>
      <c r="V31" s="104"/>
      <c r="W31" s="94">
        <v>309.39999999999998</v>
      </c>
      <c r="X31" s="93"/>
      <c r="Y31" s="93"/>
      <c r="Z31" s="93">
        <v>10</v>
      </c>
      <c r="AA31" s="165">
        <v>120</v>
      </c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>
        <v>5.0999999999999996</v>
      </c>
      <c r="D32" s="19">
        <v>0.7</v>
      </c>
      <c r="E32" s="19">
        <v>0.6</v>
      </c>
      <c r="F32" s="19"/>
      <c r="G32" s="19">
        <v>0.14000000000000001</v>
      </c>
      <c r="H32" s="34">
        <v>0.06</v>
      </c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7"/>
        <v>6.5999999999999988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7"/>
        <v>0</v>
      </c>
      <c r="V33" s="104"/>
      <c r="W33" s="94"/>
      <c r="X33" s="93"/>
      <c r="Y33" s="93">
        <v>10</v>
      </c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7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7"/>
        <v>0</v>
      </c>
      <c r="V35" s="104"/>
      <c r="W35" s="94">
        <v>1000</v>
      </c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59006.999999999993</v>
      </c>
      <c r="D36" s="40">
        <f>(D32*$D$8)+(D30*$D$7)</f>
        <v>5634.7129999999997</v>
      </c>
      <c r="E36" s="40">
        <f>(E32*$E$8)+(E30*$E$7)</f>
        <v>5412.5999999999995</v>
      </c>
      <c r="F36" s="40">
        <f>(F32*$F$8)+(F30*$F$7)</f>
        <v>0</v>
      </c>
      <c r="G36" s="40">
        <f>(G32*$G$8)+(G30*$G$7)</f>
        <v>3761.1000000000004</v>
      </c>
      <c r="H36" s="41">
        <f>(H32*$H$8)+(H30*$H$7)</f>
        <v>474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74289.413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8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>
        <f>3070+300+1500+2000</f>
        <v>6870</v>
      </c>
      <c r="AC37" s="204">
        <f>U43+V38+V40+V42+X38+X40+X42+Z38+Z40+Z42-W38-W40-W42-Y38-Y40-Y42-AA38-AA40-AA42-AB37</f>
        <v>83200.743000000002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8"/>
        <v>0</v>
      </c>
      <c r="V38" s="104"/>
      <c r="W38" s="94">
        <v>250</v>
      </c>
      <c r="X38" s="93"/>
      <c r="Y38" s="93"/>
      <c r="Z38" s="93"/>
      <c r="AA38" s="165">
        <v>187</v>
      </c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3.4</v>
      </c>
      <c r="D39" s="19">
        <v>0.5</v>
      </c>
      <c r="E39" s="19"/>
      <c r="F39" s="19">
        <v>0.6</v>
      </c>
      <c r="G39" s="19">
        <v>1.84</v>
      </c>
      <c r="H39" s="34"/>
      <c r="I39" s="36"/>
      <c r="J39" s="36"/>
      <c r="K39" s="36">
        <v>0.1</v>
      </c>
      <c r="L39" s="36">
        <v>0.04</v>
      </c>
      <c r="M39" s="36"/>
      <c r="N39" s="36"/>
      <c r="O39" s="36"/>
      <c r="P39" s="19"/>
      <c r="Q39" s="65"/>
      <c r="R39" s="65"/>
      <c r="S39" s="65"/>
      <c r="T39" s="34"/>
      <c r="U39" s="50">
        <f t="shared" si="8"/>
        <v>6.4799999999999995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8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8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8"/>
        <v>0</v>
      </c>
      <c r="V42" s="104"/>
      <c r="W42" s="94">
        <v>9200</v>
      </c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39338</v>
      </c>
      <c r="D43" s="40">
        <f>(D39*$D$8)+(D37*$D$7)</f>
        <v>4024.7950000000001</v>
      </c>
      <c r="E43" s="40">
        <f>(E39*$E$8)+(E37*$E$7)</f>
        <v>0</v>
      </c>
      <c r="F43" s="40">
        <f>(F39*$F$8)+(F37*$F$7)</f>
        <v>5716.2</v>
      </c>
      <c r="G43" s="40">
        <f>(G39*$G$8)+(G37*$G$7)</f>
        <v>49431.6</v>
      </c>
      <c r="H43" s="41">
        <f>(H39*$H$8)+(H37*$H$7)</f>
        <v>0</v>
      </c>
      <c r="I43" s="52">
        <f>(I39*$I$8)+(I37*$I$7)</f>
        <v>0</v>
      </c>
      <c r="J43" s="163">
        <f>(J39*$J$8)+(J37*$J$7)</f>
        <v>0</v>
      </c>
      <c r="K43" s="163">
        <f>(K39*$K$8)+(K37*$K$7)</f>
        <v>829.1</v>
      </c>
      <c r="L43" s="163">
        <f>(L39*$L$8)+(L37*$L$7)</f>
        <v>368.04800000000006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99707.743000000002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9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9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9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9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10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10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10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10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>
        <v>10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10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115200</v>
      </c>
      <c r="D59" s="19">
        <f t="shared" ref="D59:I59" si="11">D7*D58</f>
        <v>0</v>
      </c>
      <c r="E59" s="19">
        <f t="shared" si="11"/>
        <v>0</v>
      </c>
      <c r="F59" s="19">
        <f t="shared" si="11"/>
        <v>0</v>
      </c>
      <c r="G59" s="19">
        <f t="shared" si="11"/>
        <v>0</v>
      </c>
      <c r="H59" s="19">
        <f t="shared" si="11"/>
        <v>0</v>
      </c>
      <c r="I59" s="19">
        <f t="shared" si="11"/>
        <v>0</v>
      </c>
      <c r="J59" s="19">
        <f t="shared" ref="J59:T59" si="12">J7*J58</f>
        <v>0</v>
      </c>
      <c r="K59" s="19">
        <f t="shared" si="12"/>
        <v>0</v>
      </c>
      <c r="L59" s="19">
        <f t="shared" si="12"/>
        <v>0</v>
      </c>
      <c r="M59" s="19">
        <f t="shared" si="12"/>
        <v>0</v>
      </c>
      <c r="N59" s="19">
        <f t="shared" si="12"/>
        <v>0</v>
      </c>
      <c r="O59" s="19">
        <f t="shared" si="12"/>
        <v>0</v>
      </c>
      <c r="P59" s="19">
        <f t="shared" si="12"/>
        <v>0</v>
      </c>
      <c r="Q59" s="19">
        <f t="shared" si="12"/>
        <v>0</v>
      </c>
      <c r="R59" s="19">
        <f t="shared" si="12"/>
        <v>0</v>
      </c>
      <c r="S59" s="19">
        <f t="shared" si="12"/>
        <v>0</v>
      </c>
      <c r="T59" s="19">
        <f t="shared" si="12"/>
        <v>0</v>
      </c>
      <c r="U59" s="8">
        <f t="shared" ref="U59" si="13">SUM(C59:Q59)</f>
        <v>115200</v>
      </c>
      <c r="V59" s="177">
        <f>V10+V17+V24+V31+V38+V45+V52</f>
        <v>0</v>
      </c>
      <c r="W59" s="177">
        <f t="shared" ref="W59:AA63" si="14">W10+W17+W24+W31+W38+W45+W52</f>
        <v>1857.8000000000002</v>
      </c>
      <c r="X59" s="177">
        <f t="shared" si="14"/>
        <v>0</v>
      </c>
      <c r="Y59" s="177">
        <f t="shared" si="14"/>
        <v>2370</v>
      </c>
      <c r="Z59" s="177">
        <f t="shared" si="14"/>
        <v>10</v>
      </c>
      <c r="AA59" s="177">
        <f t="shared" si="14"/>
        <v>557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10</v>
      </c>
      <c r="D60" s="7">
        <f t="shared" ref="D60:I60" si="15">D9+D16+D23+D30+D37+D44+D51+D58</f>
        <v>0</v>
      </c>
      <c r="E60" s="7">
        <f t="shared" si="15"/>
        <v>0</v>
      </c>
      <c r="F60" s="7">
        <f t="shared" si="15"/>
        <v>0</v>
      </c>
      <c r="G60" s="7">
        <f t="shared" si="15"/>
        <v>0</v>
      </c>
      <c r="H60" s="7">
        <f t="shared" si="15"/>
        <v>0</v>
      </c>
      <c r="I60" s="7">
        <f t="shared" si="15"/>
        <v>0</v>
      </c>
      <c r="J60" s="7">
        <f t="shared" ref="J60:T60" si="16">J9+J16+J23+J30+J37+J44+J51+J58</f>
        <v>0</v>
      </c>
      <c r="K60" s="7">
        <f t="shared" si="16"/>
        <v>0</v>
      </c>
      <c r="L60" s="7">
        <f t="shared" si="16"/>
        <v>0</v>
      </c>
      <c r="M60" s="7">
        <f t="shared" si="16"/>
        <v>0</v>
      </c>
      <c r="N60" s="7">
        <f t="shared" si="16"/>
        <v>0</v>
      </c>
      <c r="O60" s="7">
        <f t="shared" si="16"/>
        <v>0</v>
      </c>
      <c r="P60" s="7">
        <f t="shared" si="16"/>
        <v>0</v>
      </c>
      <c r="Q60" s="7">
        <f t="shared" si="16"/>
        <v>0</v>
      </c>
      <c r="R60" s="7">
        <f t="shared" si="16"/>
        <v>0</v>
      </c>
      <c r="S60" s="7">
        <f t="shared" si="16"/>
        <v>0</v>
      </c>
      <c r="T60" s="7">
        <f t="shared" si="16"/>
        <v>0</v>
      </c>
      <c r="U60" s="8">
        <f>SUM(C60:Q60)</f>
        <v>10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7">D10+D17+D24+D31+D38+D45+D52</f>
        <v>0</v>
      </c>
      <c r="E61" s="19">
        <f t="shared" si="17"/>
        <v>0</v>
      </c>
      <c r="F61" s="19">
        <f t="shared" si="17"/>
        <v>0</v>
      </c>
      <c r="G61" s="19">
        <f t="shared" si="17"/>
        <v>0</v>
      </c>
      <c r="H61" s="19">
        <f t="shared" si="17"/>
        <v>0</v>
      </c>
      <c r="I61" s="19">
        <f t="shared" si="17"/>
        <v>0</v>
      </c>
      <c r="J61" s="19">
        <f t="shared" ref="J61:T65" si="18">J10+J17+J24+J31+J38+J45+J52</f>
        <v>0</v>
      </c>
      <c r="K61" s="19">
        <f t="shared" si="18"/>
        <v>0</v>
      </c>
      <c r="L61" s="19">
        <f t="shared" si="18"/>
        <v>0</v>
      </c>
      <c r="M61" s="19">
        <f t="shared" si="18"/>
        <v>0</v>
      </c>
      <c r="N61" s="19">
        <f t="shared" si="18"/>
        <v>0</v>
      </c>
      <c r="O61" s="19">
        <f t="shared" si="18"/>
        <v>0</v>
      </c>
      <c r="P61" s="19">
        <f t="shared" si="18"/>
        <v>0</v>
      </c>
      <c r="Q61" s="19">
        <f t="shared" si="18"/>
        <v>0</v>
      </c>
      <c r="R61" s="19">
        <f t="shared" si="18"/>
        <v>0</v>
      </c>
      <c r="S61" s="19">
        <f t="shared" si="18"/>
        <v>0</v>
      </c>
      <c r="T61" s="19">
        <f t="shared" si="18"/>
        <v>0</v>
      </c>
      <c r="U61" s="8">
        <f t="shared" ref="U61:U65" si="19">SUM(C61:Q61)</f>
        <v>0</v>
      </c>
      <c r="V61" s="177">
        <f>V12+V19+V26+V33+V40+V47+V54</f>
        <v>0</v>
      </c>
      <c r="W61" s="177">
        <f t="shared" si="14"/>
        <v>0</v>
      </c>
      <c r="X61" s="177">
        <f t="shared" si="14"/>
        <v>0</v>
      </c>
      <c r="Y61" s="177">
        <f t="shared" si="14"/>
        <v>370</v>
      </c>
      <c r="Z61" s="177">
        <f t="shared" si="14"/>
        <v>0</v>
      </c>
      <c r="AA61" s="177">
        <f t="shared" si="14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19.2</v>
      </c>
      <c r="D62" s="19">
        <f t="shared" si="17"/>
        <v>2.5999999999999996</v>
      </c>
      <c r="E62" s="19">
        <f t="shared" si="17"/>
        <v>0.8</v>
      </c>
      <c r="F62" s="19">
        <f t="shared" si="17"/>
        <v>1.9</v>
      </c>
      <c r="G62" s="19">
        <f t="shared" si="17"/>
        <v>2.5</v>
      </c>
      <c r="H62" s="19">
        <f t="shared" si="17"/>
        <v>0.44</v>
      </c>
      <c r="I62" s="19">
        <f t="shared" si="17"/>
        <v>0</v>
      </c>
      <c r="J62" s="19">
        <f t="shared" ref="J62:P62" si="20">J11+J18+J25+J32+J39+J46+J53</f>
        <v>0</v>
      </c>
      <c r="K62" s="19">
        <f t="shared" si="20"/>
        <v>0.1</v>
      </c>
      <c r="L62" s="19">
        <f t="shared" si="20"/>
        <v>0.04</v>
      </c>
      <c r="M62" s="19">
        <f t="shared" si="20"/>
        <v>0</v>
      </c>
      <c r="N62" s="19">
        <f t="shared" si="20"/>
        <v>0</v>
      </c>
      <c r="O62" s="19">
        <f t="shared" si="20"/>
        <v>0</v>
      </c>
      <c r="P62" s="19">
        <f t="shared" si="20"/>
        <v>0</v>
      </c>
      <c r="Q62" s="19">
        <f t="shared" si="18"/>
        <v>0</v>
      </c>
      <c r="R62" s="19">
        <f t="shared" si="18"/>
        <v>0</v>
      </c>
      <c r="S62" s="19">
        <f t="shared" si="18"/>
        <v>0</v>
      </c>
      <c r="T62" s="19">
        <f t="shared" si="18"/>
        <v>0</v>
      </c>
      <c r="U62" s="8">
        <f t="shared" si="19"/>
        <v>27.58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7"/>
        <v>0</v>
      </c>
      <c r="E63" s="19">
        <f t="shared" si="17"/>
        <v>0</v>
      </c>
      <c r="F63" s="19">
        <f t="shared" si="17"/>
        <v>0</v>
      </c>
      <c r="G63" s="19">
        <f t="shared" si="17"/>
        <v>0</v>
      </c>
      <c r="H63" s="19">
        <f t="shared" si="17"/>
        <v>0</v>
      </c>
      <c r="I63" s="19">
        <f t="shared" si="17"/>
        <v>0</v>
      </c>
      <c r="J63" s="19">
        <f t="shared" ref="J63:P63" si="21">J12+J19+J26+J33+J40+J47+J54</f>
        <v>0</v>
      </c>
      <c r="K63" s="19">
        <f t="shared" si="21"/>
        <v>0</v>
      </c>
      <c r="L63" s="19">
        <f t="shared" si="21"/>
        <v>0</v>
      </c>
      <c r="M63" s="19">
        <f t="shared" si="21"/>
        <v>0</v>
      </c>
      <c r="N63" s="19">
        <f t="shared" si="21"/>
        <v>0</v>
      </c>
      <c r="O63" s="19">
        <f t="shared" si="21"/>
        <v>0</v>
      </c>
      <c r="P63" s="19">
        <f t="shared" si="21"/>
        <v>0</v>
      </c>
      <c r="Q63" s="19">
        <f t="shared" si="18"/>
        <v>0</v>
      </c>
      <c r="R63" s="19">
        <f t="shared" si="18"/>
        <v>0</v>
      </c>
      <c r="S63" s="19">
        <f t="shared" si="18"/>
        <v>0</v>
      </c>
      <c r="T63" s="19">
        <f t="shared" si="18"/>
        <v>0</v>
      </c>
      <c r="U63" s="8">
        <f t="shared" si="19"/>
        <v>0</v>
      </c>
      <c r="V63" s="177">
        <f>V14+V21+V28+V35+V42+V49+V56</f>
        <v>0</v>
      </c>
      <c r="W63" s="177">
        <f t="shared" si="14"/>
        <v>12520</v>
      </c>
      <c r="X63" s="177">
        <f t="shared" si="14"/>
        <v>0</v>
      </c>
      <c r="Y63" s="177">
        <f t="shared" si="14"/>
        <v>0</v>
      </c>
      <c r="Z63" s="177">
        <f t="shared" si="14"/>
        <v>0</v>
      </c>
      <c r="AA63" s="177">
        <f t="shared" si="14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7"/>
        <v>0</v>
      </c>
      <c r="E64" s="19">
        <f t="shared" si="17"/>
        <v>0</v>
      </c>
      <c r="F64" s="19">
        <f t="shared" si="17"/>
        <v>0</v>
      </c>
      <c r="G64" s="19">
        <f t="shared" si="17"/>
        <v>0</v>
      </c>
      <c r="H64" s="19">
        <f t="shared" si="17"/>
        <v>0</v>
      </c>
      <c r="I64" s="19">
        <f t="shared" si="17"/>
        <v>0</v>
      </c>
      <c r="J64" s="19">
        <f t="shared" ref="J64:P64" si="22">J13+J20+J27+J34+J41+J48+J55</f>
        <v>0</v>
      </c>
      <c r="K64" s="19">
        <f t="shared" si="22"/>
        <v>0</v>
      </c>
      <c r="L64" s="19">
        <f t="shared" si="22"/>
        <v>0</v>
      </c>
      <c r="M64" s="19">
        <f t="shared" si="22"/>
        <v>0</v>
      </c>
      <c r="N64" s="19">
        <f t="shared" si="22"/>
        <v>0</v>
      </c>
      <c r="O64" s="19">
        <f t="shared" si="22"/>
        <v>0</v>
      </c>
      <c r="P64" s="19">
        <f t="shared" si="22"/>
        <v>0</v>
      </c>
      <c r="Q64" s="19">
        <f t="shared" si="18"/>
        <v>0</v>
      </c>
      <c r="R64" s="19">
        <f t="shared" si="18"/>
        <v>0</v>
      </c>
      <c r="S64" s="19">
        <f t="shared" si="18"/>
        <v>0</v>
      </c>
      <c r="T64" s="19">
        <f t="shared" si="18"/>
        <v>0</v>
      </c>
      <c r="U64" s="8">
        <f t="shared" si="19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7"/>
        <v>0</v>
      </c>
      <c r="E65" s="19">
        <f t="shared" si="17"/>
        <v>0</v>
      </c>
      <c r="F65" s="19">
        <f t="shared" si="17"/>
        <v>0</v>
      </c>
      <c r="G65" s="19">
        <f t="shared" si="17"/>
        <v>0</v>
      </c>
      <c r="H65" s="19">
        <f t="shared" si="17"/>
        <v>0</v>
      </c>
      <c r="I65" s="19">
        <f t="shared" si="17"/>
        <v>0</v>
      </c>
      <c r="J65" s="19">
        <f t="shared" ref="J65:P65" si="23">J14+J21+J28+J35+J42+J49+J56</f>
        <v>0</v>
      </c>
      <c r="K65" s="19">
        <f t="shared" si="23"/>
        <v>0</v>
      </c>
      <c r="L65" s="19">
        <f t="shared" si="23"/>
        <v>0</v>
      </c>
      <c r="M65" s="19">
        <f t="shared" si="23"/>
        <v>0</v>
      </c>
      <c r="N65" s="19">
        <f t="shared" si="23"/>
        <v>0</v>
      </c>
      <c r="O65" s="19">
        <f t="shared" si="23"/>
        <v>0</v>
      </c>
      <c r="P65" s="19">
        <f t="shared" si="23"/>
        <v>0</v>
      </c>
      <c r="Q65" s="19">
        <f t="shared" si="18"/>
        <v>0</v>
      </c>
      <c r="R65" s="19">
        <f t="shared" si="18"/>
        <v>0</v>
      </c>
      <c r="S65" s="19">
        <f t="shared" si="18"/>
        <v>0</v>
      </c>
      <c r="T65" s="19">
        <f t="shared" si="18"/>
        <v>0</v>
      </c>
      <c r="U65" s="8">
        <f t="shared" si="19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4646435.1429999992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337344</v>
      </c>
      <c r="D66" s="157">
        <f t="shared" ref="D66:U66" si="24">D15+D22+D29+D36+D43+D50+D57+D59</f>
        <v>20928.934000000001</v>
      </c>
      <c r="E66" s="157">
        <f>E15+E22+E29+E36+E43+E50+E57+E59</f>
        <v>7216.7999999999993</v>
      </c>
      <c r="F66" s="157">
        <f t="shared" si="24"/>
        <v>18101.3</v>
      </c>
      <c r="G66" s="157">
        <f>G15+G22+G29+G36+G43+G50+G57+G59</f>
        <v>67162.5</v>
      </c>
      <c r="H66" s="157">
        <f t="shared" si="24"/>
        <v>3476</v>
      </c>
      <c r="I66" s="157">
        <f t="shared" si="24"/>
        <v>0</v>
      </c>
      <c r="J66" s="157">
        <f t="shared" ref="J66:T66" si="25">J15+J22+J29+J36+J43+J50+J57+J59</f>
        <v>0</v>
      </c>
      <c r="K66" s="157">
        <f t="shared" si="25"/>
        <v>829.1</v>
      </c>
      <c r="L66" s="157">
        <f t="shared" si="25"/>
        <v>368.04800000000006</v>
      </c>
      <c r="M66" s="157">
        <f t="shared" si="25"/>
        <v>0</v>
      </c>
      <c r="N66" s="157">
        <f t="shared" si="25"/>
        <v>0</v>
      </c>
      <c r="O66" s="157">
        <f t="shared" si="25"/>
        <v>0</v>
      </c>
      <c r="P66" s="157">
        <f t="shared" si="25"/>
        <v>0</v>
      </c>
      <c r="Q66" s="157">
        <f t="shared" si="25"/>
        <v>0</v>
      </c>
      <c r="R66" s="157">
        <f t="shared" si="25"/>
        <v>0</v>
      </c>
      <c r="S66" s="157">
        <f t="shared" si="25"/>
        <v>0</v>
      </c>
      <c r="T66" s="157">
        <f t="shared" si="25"/>
        <v>0</v>
      </c>
      <c r="U66" s="157">
        <f t="shared" si="24"/>
        <v>455426.68200000003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29.2</v>
      </c>
      <c r="D67" s="142">
        <f t="shared" ref="D67:I67" si="26">SUM(D60:D63)</f>
        <v>2.5999999999999996</v>
      </c>
      <c r="E67" s="142">
        <f t="shared" si="26"/>
        <v>0.8</v>
      </c>
      <c r="F67" s="142">
        <f t="shared" si="26"/>
        <v>1.9</v>
      </c>
      <c r="G67" s="142">
        <f t="shared" si="26"/>
        <v>2.5</v>
      </c>
      <c r="H67" s="142">
        <f t="shared" si="26"/>
        <v>0.44</v>
      </c>
      <c r="I67" s="142">
        <f t="shared" si="26"/>
        <v>0</v>
      </c>
      <c r="J67" s="142">
        <f t="shared" ref="J67:T67" si="27">SUM(J60:J63)</f>
        <v>0</v>
      </c>
      <c r="K67" s="142">
        <f t="shared" si="27"/>
        <v>0.1</v>
      </c>
      <c r="L67" s="142">
        <f t="shared" si="27"/>
        <v>0.04</v>
      </c>
      <c r="M67" s="142">
        <f t="shared" si="27"/>
        <v>0</v>
      </c>
      <c r="N67" s="142">
        <f t="shared" si="27"/>
        <v>0</v>
      </c>
      <c r="O67" s="142">
        <f t="shared" si="27"/>
        <v>0</v>
      </c>
      <c r="P67" s="142">
        <f t="shared" si="27"/>
        <v>0</v>
      </c>
      <c r="Q67" s="142">
        <f t="shared" si="27"/>
        <v>0</v>
      </c>
      <c r="R67" s="142">
        <f t="shared" si="27"/>
        <v>0</v>
      </c>
      <c r="S67" s="142">
        <f t="shared" si="27"/>
        <v>0</v>
      </c>
      <c r="T67" s="142">
        <f t="shared" si="27"/>
        <v>0</v>
      </c>
      <c r="U67" s="143">
        <f>SUM(C67:Q67)</f>
        <v>37.579999999999991</v>
      </c>
      <c r="Y67" s="109"/>
      <c r="Z67" s="109"/>
      <c r="AA67" s="131">
        <v>1000</v>
      </c>
      <c r="AB67" s="107"/>
      <c r="AC67" s="107">
        <f t="shared" ref="AC67:AC72" si="28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81.759999999999977</v>
      </c>
      <c r="D68" s="148">
        <f t="shared" ref="D68:I68" si="29">D6-D67</f>
        <v>15.699999999999998</v>
      </c>
      <c r="E68" s="148">
        <f t="shared" si="29"/>
        <v>13.4</v>
      </c>
      <c r="F68" s="148">
        <f t="shared" si="29"/>
        <v>16.000000000000004</v>
      </c>
      <c r="G68" s="148">
        <f t="shared" si="29"/>
        <v>7.5</v>
      </c>
      <c r="H68" s="148">
        <f t="shared" si="29"/>
        <v>7.1199999999999948</v>
      </c>
      <c r="I68" s="148">
        <f t="shared" si="29"/>
        <v>0</v>
      </c>
      <c r="J68" s="148">
        <f t="shared" ref="J68:T68" si="30">J6-J67</f>
        <v>-0.46000000000000019</v>
      </c>
      <c r="K68" s="148">
        <f t="shared" si="30"/>
        <v>1.1999999999999997</v>
      </c>
      <c r="L68" s="148">
        <f t="shared" si="30"/>
        <v>0.27999999999999997</v>
      </c>
      <c r="M68" s="148">
        <f t="shared" si="30"/>
        <v>1.96</v>
      </c>
      <c r="N68" s="148">
        <f t="shared" si="30"/>
        <v>1.4</v>
      </c>
      <c r="O68" s="148">
        <f t="shared" si="30"/>
        <v>1.5</v>
      </c>
      <c r="P68" s="148">
        <f t="shared" si="30"/>
        <v>0.42</v>
      </c>
      <c r="Q68" s="148">
        <f t="shared" si="30"/>
        <v>0.02</v>
      </c>
      <c r="R68" s="148">
        <f t="shared" si="30"/>
        <v>0.2</v>
      </c>
      <c r="S68" s="148">
        <f t="shared" si="30"/>
        <v>0.28000000000000003</v>
      </c>
      <c r="T68" s="148">
        <f t="shared" si="30"/>
        <v>0.62</v>
      </c>
      <c r="U68" s="149">
        <f>SUM(C68:Q68)</f>
        <v>147.79999999999998</v>
      </c>
      <c r="Y68" s="107"/>
      <c r="Z68" s="107"/>
      <c r="AA68" s="131">
        <v>500</v>
      </c>
      <c r="AB68" s="107"/>
      <c r="AC68" s="107">
        <f t="shared" si="28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1">SUM(C69:Q69)</f>
        <v>0</v>
      </c>
      <c r="Y69" s="107"/>
      <c r="Z69" s="107"/>
      <c r="AA69" s="131">
        <v>100</v>
      </c>
      <c r="AB69" s="107"/>
      <c r="AC69" s="107">
        <f t="shared" si="28"/>
        <v>0</v>
      </c>
    </row>
    <row r="70" spans="1:29" ht="19.5" thickBot="1" x14ac:dyDescent="0.25">
      <c r="A70" s="151" t="s">
        <v>6</v>
      </c>
      <c r="B70" s="152"/>
      <c r="C70" s="153">
        <f>C68-C69</f>
        <v>81.759999999999977</v>
      </c>
      <c r="D70" s="153">
        <f t="shared" ref="D70:I70" si="32">D68-D69</f>
        <v>15.699999999999998</v>
      </c>
      <c r="E70" s="153">
        <f t="shared" si="32"/>
        <v>13.4</v>
      </c>
      <c r="F70" s="153">
        <f t="shared" si="32"/>
        <v>16.000000000000004</v>
      </c>
      <c r="G70" s="153">
        <f t="shared" si="32"/>
        <v>7.5</v>
      </c>
      <c r="H70" s="153">
        <f t="shared" si="32"/>
        <v>7.1199999999999948</v>
      </c>
      <c r="I70" s="153">
        <f t="shared" si="32"/>
        <v>0</v>
      </c>
      <c r="J70" s="153">
        <f t="shared" ref="J70:T70" si="33">J68-J69</f>
        <v>-0.46000000000000019</v>
      </c>
      <c r="K70" s="153">
        <f t="shared" si="33"/>
        <v>1.1999999999999997</v>
      </c>
      <c r="L70" s="153">
        <f t="shared" si="33"/>
        <v>0.27999999999999997</v>
      </c>
      <c r="M70" s="153">
        <f t="shared" si="33"/>
        <v>1.96</v>
      </c>
      <c r="N70" s="153">
        <f t="shared" si="33"/>
        <v>1.4</v>
      </c>
      <c r="O70" s="153">
        <f t="shared" si="33"/>
        <v>1.5</v>
      </c>
      <c r="P70" s="153">
        <f t="shared" si="33"/>
        <v>0.42</v>
      </c>
      <c r="Q70" s="153">
        <f t="shared" si="33"/>
        <v>0.02</v>
      </c>
      <c r="R70" s="153">
        <f t="shared" si="33"/>
        <v>0.2</v>
      </c>
      <c r="S70" s="153">
        <f t="shared" si="33"/>
        <v>0.28000000000000003</v>
      </c>
      <c r="T70" s="153">
        <f t="shared" si="33"/>
        <v>0.62</v>
      </c>
      <c r="U70" s="141">
        <f>SUM(C70:Q70)</f>
        <v>147.79999999999998</v>
      </c>
      <c r="Y70" s="107"/>
      <c r="Z70" s="107"/>
      <c r="AA70" s="131">
        <v>50</v>
      </c>
      <c r="AB70" s="107"/>
      <c r="AC70" s="107">
        <f t="shared" si="28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8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8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4646435.1429999992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77"/>
  <sheetViews>
    <sheetView zoomScale="85" zoomScaleNormal="85" workbookViewId="0">
      <pane xSplit="2" ySplit="8" topLeftCell="C9" activePane="bottomRight" state="frozen"/>
      <selection activeCell="B1" sqref="B1:D1"/>
      <selection pane="bottomLeft" activeCell="B1" sqref="B1:D1"/>
      <selection pane="topRight" activeCell="B1" sqref="B1:D1"/>
      <selection pane="bottomRight" activeCell="F4" sqref="F4"/>
    </sheetView>
  </sheetViews>
  <sheetFormatPr defaultRowHeight="15" x14ac:dyDescent="0.2"/>
  <cols>
    <col min="1" max="1" width="9.4140625" customWidth="1"/>
    <col min="2" max="2" width="12.10546875" bestFit="1" customWidth="1"/>
    <col min="3" max="3" width="16.140625" bestFit="1" customWidth="1"/>
    <col min="4" max="4" width="12.375" customWidth="1"/>
    <col min="5" max="5" width="12.10546875" bestFit="1" customWidth="1"/>
    <col min="6" max="6" width="12.23828125" bestFit="1" customWidth="1"/>
    <col min="7" max="7" width="12.64453125" customWidth="1"/>
    <col min="8" max="20" width="9.4140625" customWidth="1"/>
    <col min="21" max="21" width="16.140625" bestFit="1" customWidth="1"/>
    <col min="22" max="22" width="13.44921875" bestFit="1" customWidth="1"/>
    <col min="23" max="23" width="12.10546875" bestFit="1" customWidth="1"/>
    <col min="24" max="24" width="7.80078125" bestFit="1" customWidth="1"/>
    <col min="25" max="25" width="15.33203125" customWidth="1"/>
    <col min="28" max="28" width="10.35546875" bestFit="1" customWidth="1"/>
    <col min="29" max="29" width="20.71484375" bestFit="1" customWidth="1"/>
  </cols>
  <sheetData>
    <row r="1" spans="1:29" ht="30" thickBot="1" x14ac:dyDescent="0.45">
      <c r="A1" s="1" t="s">
        <v>0</v>
      </c>
      <c r="B1" s="234">
        <v>45778</v>
      </c>
      <c r="C1" s="234"/>
      <c r="D1" s="235"/>
      <c r="E1" s="231" t="str">
        <f>'Rate List'!E1</f>
        <v>GHAZI HOLDINGS (Actual Sale)</v>
      </c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3"/>
    </row>
    <row r="2" spans="1:29" ht="60" thickBot="1" x14ac:dyDescent="0.25">
      <c r="A2" s="236" t="str">
        <f>'Rate List'!A2:B2</f>
        <v>Brand Name</v>
      </c>
      <c r="B2" s="237"/>
      <c r="C2" s="111" t="str">
        <f>'Rate List'!C2</f>
        <v>MORVEN</v>
      </c>
      <c r="D2" s="112" t="str">
        <f>'Rate List'!D2</f>
        <v>CLASSIC</v>
      </c>
      <c r="E2" s="112" t="str">
        <f>'Rate List'!E2</f>
        <v>DIPLO</v>
      </c>
      <c r="F2" s="112" t="s">
        <v>69</v>
      </c>
      <c r="G2" s="112" t="s">
        <v>70</v>
      </c>
      <c r="H2" s="112" t="str">
        <f>'Rate List'!H2</f>
        <v>CRAFTED BY 
MLB</v>
      </c>
      <c r="I2" s="112" t="str">
        <f>'Rate List'!I2</f>
        <v>Parliament</v>
      </c>
      <c r="J2" s="112" t="str">
        <f>'Rate List'!J2</f>
        <v>Cool Mint
2 DOT
6 MG</v>
      </c>
      <c r="K2" s="112" t="str">
        <f>'Rate List'!K2</f>
        <v>Cool Mint
3 DOT
11 MG</v>
      </c>
      <c r="L2" s="112" t="str">
        <f>'Rate List'!L2</f>
        <v>Cool Mint
5 DOT
14 MG</v>
      </c>
      <c r="M2" s="112" t="str">
        <f>'Rate List'!M2</f>
        <v>Sour Ruby
2 DOT
6 MG</v>
      </c>
      <c r="N2" s="112" t="str">
        <f>'Rate List'!N2</f>
        <v>Sour Ruby
3 DOT
11MG</v>
      </c>
      <c r="O2" s="112" t="str">
        <f>'Rate List'!O2</f>
        <v>Cool Blue Berry
2 DOT
6 MG</v>
      </c>
      <c r="P2" s="112" t="str">
        <f>'Rate List'!P2</f>
        <v>Cool Blue Berry
3 DOT
11 MG</v>
      </c>
      <c r="Q2" s="59" t="s">
        <v>37</v>
      </c>
      <c r="R2" s="59" t="s">
        <v>38</v>
      </c>
      <c r="S2" s="59" t="s">
        <v>39</v>
      </c>
      <c r="T2" s="59" t="s">
        <v>40</v>
      </c>
      <c r="U2" s="113" t="s">
        <v>3</v>
      </c>
    </row>
    <row r="3" spans="1:29" x14ac:dyDescent="0.2">
      <c r="A3" s="238" t="str">
        <f>'Rate List'!A3:B3</f>
        <v>Opening</v>
      </c>
      <c r="B3" s="239"/>
      <c r="C3" s="100">
        <v>11.7</v>
      </c>
      <c r="D3" s="100">
        <v>5.6</v>
      </c>
      <c r="E3" s="100">
        <v>0</v>
      </c>
      <c r="F3" s="100">
        <v>15.8</v>
      </c>
      <c r="G3" s="100">
        <v>5.22</v>
      </c>
      <c r="H3" s="100">
        <v>8.6</v>
      </c>
      <c r="I3" s="100"/>
      <c r="J3" s="100">
        <v>3.8</v>
      </c>
      <c r="K3" s="100">
        <v>4.3</v>
      </c>
      <c r="L3" s="100">
        <v>0.44</v>
      </c>
      <c r="M3" s="100">
        <v>1.96</v>
      </c>
      <c r="N3" s="100">
        <v>1.4</v>
      </c>
      <c r="O3" s="100">
        <v>1.5</v>
      </c>
      <c r="P3" s="100">
        <v>0.42</v>
      </c>
      <c r="Q3" s="100">
        <v>0.02</v>
      </c>
      <c r="R3" s="100">
        <v>0.2</v>
      </c>
      <c r="S3" s="100">
        <v>0.28000000000000003</v>
      </c>
      <c r="T3" s="100">
        <v>0.62</v>
      </c>
      <c r="U3" s="110"/>
    </row>
    <row r="4" spans="1:29" ht="15.75" thickBot="1" x14ac:dyDescent="0.25">
      <c r="A4" s="240" t="str">
        <f>'Rate List'!A4:B4</f>
        <v>Liffting from PMPKL</v>
      </c>
      <c r="B4" s="241"/>
      <c r="C4" s="36">
        <v>0</v>
      </c>
      <c r="D4" s="19">
        <v>0</v>
      </c>
      <c r="E4" s="19"/>
      <c r="F4" s="19">
        <v>0</v>
      </c>
      <c r="G4" s="19">
        <v>0</v>
      </c>
      <c r="H4" s="19">
        <v>0</v>
      </c>
      <c r="I4" s="19">
        <v>0</v>
      </c>
      <c r="J4" s="19"/>
      <c r="K4" s="19"/>
      <c r="L4" s="19"/>
      <c r="M4" s="19"/>
      <c r="N4" s="19"/>
      <c r="O4" s="19"/>
      <c r="P4" s="19">
        <v>0</v>
      </c>
      <c r="Q4" s="65"/>
      <c r="R4" s="65"/>
      <c r="S4" s="65"/>
      <c r="T4" s="65">
        <v>0</v>
      </c>
      <c r="U4" s="19">
        <f>SUM(C4:T4)</f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/>
      <c r="K5" s="10"/>
      <c r="L5" s="10"/>
      <c r="M5" s="10"/>
      <c r="N5" s="10"/>
      <c r="O5" s="10"/>
      <c r="P5" s="10">
        <v>0</v>
      </c>
      <c r="Q5" s="66"/>
      <c r="R5" s="66"/>
      <c r="S5" s="66"/>
      <c r="T5" s="66">
        <v>0</v>
      </c>
      <c r="U5" s="19">
        <f>SUM(C5:T5)</f>
        <v>0</v>
      </c>
      <c r="AA5" s="213" t="s">
        <v>27</v>
      </c>
      <c r="AB5" s="214"/>
      <c r="AC5" s="207"/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11.7</v>
      </c>
      <c r="D6" s="61">
        <f>SUM(D3:D5)</f>
        <v>5.6</v>
      </c>
      <c r="E6" s="61">
        <f t="shared" ref="E6:I6" si="0">SUM(E3:E5)</f>
        <v>0</v>
      </c>
      <c r="F6" s="61">
        <f t="shared" si="0"/>
        <v>15.8</v>
      </c>
      <c r="G6" s="61">
        <f t="shared" si="0"/>
        <v>5.22</v>
      </c>
      <c r="H6" s="61">
        <f t="shared" si="0"/>
        <v>8.6</v>
      </c>
      <c r="I6" s="61">
        <f t="shared" si="0"/>
        <v>0</v>
      </c>
      <c r="J6" s="61">
        <f t="shared" ref="J6:T6" si="1">SUM(J3:J5)</f>
        <v>3.8</v>
      </c>
      <c r="K6" s="61">
        <f t="shared" si="1"/>
        <v>4.3</v>
      </c>
      <c r="L6" s="61">
        <f t="shared" si="1"/>
        <v>0.44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si="1"/>
        <v>0.2</v>
      </c>
      <c r="S6" s="61">
        <f t="shared" si="1"/>
        <v>0.28000000000000003</v>
      </c>
      <c r="T6" s="61">
        <f t="shared" si="1"/>
        <v>0.62</v>
      </c>
      <c r="U6" s="67">
        <f>SUM(C6:T6)</f>
        <v>61.859999999999992</v>
      </c>
      <c r="V6" s="91"/>
      <c r="W6" s="91"/>
      <c r="AA6" s="215"/>
      <c r="AB6" s="216"/>
      <c r="AC6" s="208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v>0</v>
      </c>
      <c r="R7" s="58">
        <v>0</v>
      </c>
      <c r="S7" s="58">
        <v>0</v>
      </c>
      <c r="T7" s="58">
        <v>0</v>
      </c>
      <c r="U7" s="67"/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v>6856.75</v>
      </c>
      <c r="R8" s="76">
        <v>8300</v>
      </c>
      <c r="S8" s="76">
        <v>6856.75</v>
      </c>
      <c r="T8" s="76">
        <v>8300</v>
      </c>
      <c r="U8" s="67"/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14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124"/>
      <c r="R9" s="124"/>
      <c r="S9" s="124"/>
      <c r="T9" s="8"/>
      <c r="U9" s="49">
        <f>SUM(C9:T9)</f>
        <v>0</v>
      </c>
      <c r="V9" s="195" t="s">
        <v>33</v>
      </c>
      <c r="W9" s="192"/>
      <c r="X9" s="192" t="s">
        <v>59</v>
      </c>
      <c r="Y9" s="196"/>
      <c r="Z9" s="203" t="s">
        <v>67</v>
      </c>
      <c r="AA9" s="196"/>
      <c r="AB9" s="206"/>
      <c r="AC9" s="204">
        <f>U15+V10+V12+V14+X10+X12+X14+Z10+Z12+Z14-W10-W12-W14-Y10-Y12-Y14-AA10-AA12-AA14-AB9</f>
        <v>0</v>
      </c>
    </row>
    <row r="10" spans="1:29" ht="21.95" customHeight="1" thickBot="1" x14ac:dyDescent="0.25">
      <c r="A10" s="201"/>
      <c r="B10" s="115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65"/>
      <c r="R10" s="65"/>
      <c r="S10" s="65"/>
      <c r="T10" s="34"/>
      <c r="U10" s="50">
        <f t="shared" ref="U10:U13" si="2">SUM(C10:T10)</f>
        <v>0</v>
      </c>
      <c r="V10" s="104"/>
      <c r="W10" s="94"/>
      <c r="X10" s="93"/>
      <c r="Y10" s="93"/>
      <c r="Z10" s="93"/>
      <c r="AA10" s="165"/>
      <c r="AB10" s="206"/>
      <c r="AC10" s="205"/>
    </row>
    <row r="11" spans="1:29" ht="21.95" customHeight="1" x14ac:dyDescent="0.2">
      <c r="A11" s="201"/>
      <c r="B11" s="115" t="str">
        <f>'Rate List'!D$11</f>
        <v>Retail</v>
      </c>
      <c r="C11" s="36"/>
      <c r="D11" s="19"/>
      <c r="E11" s="19"/>
      <c r="F11" s="19"/>
      <c r="G11" s="19"/>
      <c r="H11" s="34"/>
      <c r="I11" s="36"/>
      <c r="J11" s="36"/>
      <c r="K11" s="36"/>
      <c r="L11" s="36"/>
      <c r="M11" s="36"/>
      <c r="N11" s="36"/>
      <c r="O11" s="36"/>
      <c r="P11" s="19"/>
      <c r="Q11" s="65"/>
      <c r="R11" s="65"/>
      <c r="S11" s="65"/>
      <c r="T11" s="34"/>
      <c r="U11" s="50">
        <f t="shared" si="2"/>
        <v>0</v>
      </c>
      <c r="V11" s="197" t="s">
        <v>66</v>
      </c>
      <c r="W11" s="190"/>
      <c r="X11" s="192" t="s">
        <v>62</v>
      </c>
      <c r="Y11" s="192"/>
      <c r="Z11" s="190" t="s">
        <v>64</v>
      </c>
      <c r="AA11" s="190"/>
      <c r="AB11" s="206"/>
      <c r="AC11" s="205"/>
    </row>
    <row r="12" spans="1:29" ht="21.95" customHeight="1" x14ac:dyDescent="0.2">
      <c r="A12" s="201"/>
      <c r="B12" s="115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65"/>
      <c r="R12" s="65"/>
      <c r="S12" s="65"/>
      <c r="T12" s="34"/>
      <c r="U12" s="50">
        <f t="shared" si="2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115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65"/>
      <c r="R13" s="65"/>
      <c r="S13" s="65"/>
      <c r="T13" s="34"/>
      <c r="U13" s="50">
        <f t="shared" si="2"/>
        <v>0</v>
      </c>
      <c r="V13" s="197" t="s">
        <v>41</v>
      </c>
      <c r="W13" s="190"/>
      <c r="X13" s="190" t="s">
        <v>63</v>
      </c>
      <c r="Y13" s="190"/>
      <c r="Z13" s="190" t="s">
        <v>65</v>
      </c>
      <c r="AA13" s="191"/>
      <c r="AB13" s="206"/>
      <c r="AC13" s="205"/>
    </row>
    <row r="14" spans="1:29" ht="21.95" customHeight="1" x14ac:dyDescent="0.2">
      <c r="A14" s="201"/>
      <c r="B14" s="115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65"/>
      <c r="R14" s="65"/>
      <c r="S14" s="65"/>
      <c r="T14" s="34"/>
      <c r="U14" s="50">
        <f>SUM(C14:T14)</f>
        <v>0</v>
      </c>
      <c r="V14" s="104"/>
      <c r="W14" s="94"/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116" t="str">
        <f>'Rate List'!D$15</f>
        <v>Total Cash</v>
      </c>
      <c r="C15" s="52">
        <f>(C11*$C$8)+(C9*$C$7)</f>
        <v>0</v>
      </c>
      <c r="D15" s="40">
        <f>(D11*$D$8)+(D9*$D$7)</f>
        <v>0</v>
      </c>
      <c r="E15" s="40">
        <f>(E11*$E$8)+(E9*$E$7)</f>
        <v>0</v>
      </c>
      <c r="F15" s="40">
        <f>(F11*$F$8)+(F9*$F$7)</f>
        <v>0</v>
      </c>
      <c r="G15" s="40">
        <f>(G11*$G$8)+(G9*$G$7)</f>
        <v>0</v>
      </c>
      <c r="H15" s="41">
        <f>(H11*$H$8)+(H9*$H$7)</f>
        <v>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SUM(C15:T15)</f>
        <v>0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14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>SUM(C16:T16)</f>
        <v>0</v>
      </c>
      <c r="V16" s="195" t="s">
        <v>33</v>
      </c>
      <c r="W16" s="192"/>
      <c r="X16" s="192" t="s">
        <v>59</v>
      </c>
      <c r="Y16" s="196"/>
      <c r="Z16" s="203" t="s">
        <v>67</v>
      </c>
      <c r="AA16" s="196"/>
      <c r="AB16" s="206"/>
      <c r="AC16" s="204">
        <f>U22+V17+V19+V21+X17+X19+X21+Z17+Z19+Z21-W17-W19-W21-Y17-Y19-Y21-AA17-AA19-AA21-AB16</f>
        <v>0</v>
      </c>
    </row>
    <row r="17" spans="1:29" ht="21.95" customHeight="1" thickBot="1" x14ac:dyDescent="0.25">
      <c r="A17" s="201"/>
      <c r="B17" s="115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ref="U17:U20" si="3">SUM(C17:T17)</f>
        <v>0</v>
      </c>
      <c r="V17" s="104"/>
      <c r="W17" s="94"/>
      <c r="X17" s="93"/>
      <c r="Y17" s="93"/>
      <c r="Z17" s="93"/>
      <c r="AA17" s="165"/>
      <c r="AB17" s="206"/>
      <c r="AC17" s="205"/>
    </row>
    <row r="18" spans="1:29" ht="21.95" customHeight="1" x14ac:dyDescent="0.2">
      <c r="A18" s="201"/>
      <c r="B18" s="115" t="str">
        <f>'Rate List'!D$11</f>
        <v>Retail</v>
      </c>
      <c r="C18" s="36"/>
      <c r="D18" s="19"/>
      <c r="E18" s="19"/>
      <c r="F18" s="19"/>
      <c r="G18" s="19"/>
      <c r="H18" s="34"/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3"/>
        <v>0</v>
      </c>
      <c r="V18" s="197" t="s">
        <v>66</v>
      </c>
      <c r="W18" s="190"/>
      <c r="X18" s="192" t="s">
        <v>62</v>
      </c>
      <c r="Y18" s="192"/>
      <c r="Z18" s="190" t="s">
        <v>64</v>
      </c>
      <c r="AA18" s="190"/>
      <c r="AB18" s="206"/>
      <c r="AC18" s="205"/>
    </row>
    <row r="19" spans="1:29" ht="21.95" customHeight="1" x14ac:dyDescent="0.2">
      <c r="A19" s="201"/>
      <c r="B19" s="115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3"/>
        <v>0</v>
      </c>
      <c r="V19" s="104"/>
      <c r="W19" s="94"/>
      <c r="X19" s="93"/>
      <c r="Y19" s="93"/>
      <c r="Z19" s="93"/>
      <c r="AA19" s="165"/>
      <c r="AB19" s="206"/>
      <c r="AC19" s="205"/>
    </row>
    <row r="20" spans="1:29" ht="21.95" customHeight="1" x14ac:dyDescent="0.2">
      <c r="A20" s="201"/>
      <c r="B20" s="115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3"/>
        <v>0</v>
      </c>
      <c r="V20" s="197" t="s">
        <v>41</v>
      </c>
      <c r="W20" s="190"/>
      <c r="X20" s="190" t="s">
        <v>63</v>
      </c>
      <c r="Y20" s="190"/>
      <c r="Z20" s="190" t="s">
        <v>65</v>
      </c>
      <c r="AA20" s="191"/>
      <c r="AB20" s="206"/>
      <c r="AC20" s="205"/>
    </row>
    <row r="21" spans="1:29" ht="21.95" customHeight="1" x14ac:dyDescent="0.2">
      <c r="A21" s="201"/>
      <c r="B21" s="115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>SUM(C21:T21)</f>
        <v>0</v>
      </c>
      <c r="V21" s="104"/>
      <c r="W21" s="94"/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116" t="str">
        <f>'Rate List'!D$15</f>
        <v>Total Cash</v>
      </c>
      <c r="C22" s="52">
        <f>(C18*$C$8)+(C16*$C$7)</f>
        <v>0</v>
      </c>
      <c r="D22" s="40">
        <f>(D18*$D$8)+(D16*$D$7)</f>
        <v>0</v>
      </c>
      <c r="E22" s="40">
        <f>(E18*$E$8)+(E16*$E$7)</f>
        <v>0</v>
      </c>
      <c r="F22" s="40">
        <f>(F18*$F$8)+(F16*$F$7)</f>
        <v>0</v>
      </c>
      <c r="G22" s="40">
        <f>(G18*$G$8)+(G16*$G$7)</f>
        <v>0</v>
      </c>
      <c r="H22" s="41">
        <f>(H18*$H$8)+(H16*$H$7)</f>
        <v>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SUM(C22:T22)</f>
        <v>0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14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>SUM(C23:T23)</f>
        <v>0</v>
      </c>
      <c r="V23" s="195" t="s">
        <v>33</v>
      </c>
      <c r="W23" s="192"/>
      <c r="X23" s="192" t="s">
        <v>59</v>
      </c>
      <c r="Y23" s="196"/>
      <c r="Z23" s="203" t="s">
        <v>67</v>
      </c>
      <c r="AA23" s="196"/>
      <c r="AB23" s="206"/>
      <c r="AC23" s="204">
        <f>U29+V24+V26+V28+X24+X26+X28+Z24+Z26+Z28-W24-W26-W28-Y24-Y26-Y28-AA24-AA26-AA28-AB23</f>
        <v>0</v>
      </c>
    </row>
    <row r="24" spans="1:29" ht="21.95" customHeight="1" thickBot="1" x14ac:dyDescent="0.25">
      <c r="A24" s="201"/>
      <c r="B24" s="115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ref="U24:U27" si="4">SUM(C24:T24)</f>
        <v>0</v>
      </c>
      <c r="V24" s="104"/>
      <c r="W24" s="94"/>
      <c r="X24" s="93"/>
      <c r="Y24" s="93"/>
      <c r="Z24" s="93"/>
      <c r="AA24" s="165"/>
      <c r="AB24" s="206"/>
      <c r="AC24" s="205"/>
    </row>
    <row r="25" spans="1:29" ht="21.95" customHeight="1" x14ac:dyDescent="0.2">
      <c r="A25" s="201"/>
      <c r="B25" s="115" t="str">
        <f>'Rate List'!D$11</f>
        <v>Retail</v>
      </c>
      <c r="C25" s="36"/>
      <c r="D25" s="19"/>
      <c r="E25" s="19"/>
      <c r="F25" s="19"/>
      <c r="G25" s="19"/>
      <c r="H25" s="34"/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4"/>
        <v>0</v>
      </c>
      <c r="V25" s="197" t="s">
        <v>66</v>
      </c>
      <c r="W25" s="190"/>
      <c r="X25" s="192" t="s">
        <v>62</v>
      </c>
      <c r="Y25" s="192"/>
      <c r="Z25" s="190" t="s">
        <v>64</v>
      </c>
      <c r="AA25" s="190"/>
      <c r="AB25" s="206"/>
      <c r="AC25" s="205"/>
    </row>
    <row r="26" spans="1:29" ht="21.95" customHeight="1" x14ac:dyDescent="0.2">
      <c r="A26" s="201"/>
      <c r="B26" s="115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4"/>
        <v>0</v>
      </c>
      <c r="V26" s="104"/>
      <c r="W26" s="94"/>
      <c r="X26" s="93"/>
      <c r="Y26" s="93"/>
      <c r="Z26" s="93"/>
      <c r="AA26" s="165"/>
      <c r="AB26" s="206"/>
      <c r="AC26" s="205"/>
    </row>
    <row r="27" spans="1:29" ht="21.95" customHeight="1" x14ac:dyDescent="0.2">
      <c r="A27" s="201"/>
      <c r="B27" s="115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4"/>
        <v>0</v>
      </c>
      <c r="V27" s="197" t="s">
        <v>41</v>
      </c>
      <c r="W27" s="190"/>
      <c r="X27" s="190" t="s">
        <v>63</v>
      </c>
      <c r="Y27" s="190"/>
      <c r="Z27" s="190" t="s">
        <v>65</v>
      </c>
      <c r="AA27" s="191"/>
      <c r="AB27" s="206"/>
      <c r="AC27" s="205"/>
    </row>
    <row r="28" spans="1:29" ht="21.95" customHeight="1" x14ac:dyDescent="0.2">
      <c r="A28" s="201"/>
      <c r="B28" s="115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>SUM(C28:T28)</f>
        <v>0</v>
      </c>
      <c r="V28" s="104"/>
      <c r="W28" s="94"/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116" t="str">
        <f>'Rate List'!D$15</f>
        <v>Total Cash</v>
      </c>
      <c r="C29" s="52">
        <f>(C25*$C$8)+(C23*$C$7)</f>
        <v>0</v>
      </c>
      <c r="D29" s="40">
        <f>(D25*$D$8)+(D23*$D$7)</f>
        <v>0</v>
      </c>
      <c r="E29" s="40">
        <f>(E25*$E$8)+(E23*$E$7)</f>
        <v>0</v>
      </c>
      <c r="F29" s="40">
        <f>(F25*$F$8)+(F23*$F$7)</f>
        <v>0</v>
      </c>
      <c r="G29" s="40">
        <f>(G25*$G$8)+(G23*$G$7)</f>
        <v>0</v>
      </c>
      <c r="H29" s="41">
        <f>(H25*$H$8)+(H23*$H$7)</f>
        <v>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SUM(C29:T29)</f>
        <v>0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14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>SUM(C30:T30)</f>
        <v>0</v>
      </c>
      <c r="V30" s="195" t="s">
        <v>33</v>
      </c>
      <c r="W30" s="192"/>
      <c r="X30" s="192" t="s">
        <v>59</v>
      </c>
      <c r="Y30" s="196"/>
      <c r="Z30" s="203" t="s">
        <v>67</v>
      </c>
      <c r="AA30" s="196"/>
      <c r="AB30" s="206"/>
      <c r="AC30" s="204">
        <f>U36+V31+V33+V35+X31+X33+X35+Z31+Z33+Z35-W31-W33-W35-Y31-Y33-Y35-AA31-AA33-AA35-AB30</f>
        <v>0</v>
      </c>
    </row>
    <row r="31" spans="1:29" ht="21.95" customHeight="1" thickBot="1" x14ac:dyDescent="0.25">
      <c r="A31" s="201"/>
      <c r="B31" s="115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ref="U31:U34" si="5">SUM(C31:T31)</f>
        <v>0</v>
      </c>
      <c r="V31" s="104"/>
      <c r="W31" s="94"/>
      <c r="X31" s="93"/>
      <c r="Y31" s="93"/>
      <c r="Z31" s="93"/>
      <c r="AA31" s="165"/>
      <c r="AB31" s="206"/>
      <c r="AC31" s="205"/>
    </row>
    <row r="32" spans="1:29" ht="21.95" customHeight="1" x14ac:dyDescent="0.2">
      <c r="A32" s="201"/>
      <c r="B32" s="115" t="str">
        <f>'Rate List'!D$11</f>
        <v>Retail</v>
      </c>
      <c r="C32" s="36"/>
      <c r="D32" s="19"/>
      <c r="E32" s="19"/>
      <c r="F32" s="19"/>
      <c r="G32" s="19"/>
      <c r="H32" s="34"/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5"/>
        <v>0</v>
      </c>
      <c r="V32" s="197" t="s">
        <v>66</v>
      </c>
      <c r="W32" s="190"/>
      <c r="X32" s="192" t="s">
        <v>62</v>
      </c>
      <c r="Y32" s="192"/>
      <c r="Z32" s="190" t="s">
        <v>64</v>
      </c>
      <c r="AA32" s="190"/>
      <c r="AB32" s="206"/>
      <c r="AC32" s="205"/>
    </row>
    <row r="33" spans="1:29" ht="21.95" customHeight="1" x14ac:dyDescent="0.2">
      <c r="A33" s="201"/>
      <c r="B33" s="115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5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115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5"/>
        <v>0</v>
      </c>
      <c r="V34" s="197" t="s">
        <v>41</v>
      </c>
      <c r="W34" s="190"/>
      <c r="X34" s="190" t="s">
        <v>63</v>
      </c>
      <c r="Y34" s="190"/>
      <c r="Z34" s="190" t="s">
        <v>65</v>
      </c>
      <c r="AA34" s="191"/>
      <c r="AB34" s="206"/>
      <c r="AC34" s="205"/>
    </row>
    <row r="35" spans="1:29" ht="21.95" customHeight="1" x14ac:dyDescent="0.2">
      <c r="A35" s="201"/>
      <c r="B35" s="115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>SUM(C35:T35)</f>
        <v>0</v>
      </c>
      <c r="V35" s="104"/>
      <c r="W35" s="94"/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116" t="str">
        <f>'Rate List'!D$15</f>
        <v>Total Cash</v>
      </c>
      <c r="C36" s="52">
        <f>(C32*$C$8)+(C30*$C$7)</f>
        <v>0</v>
      </c>
      <c r="D36" s="40">
        <f>(D32*$D$8)+(D30*$D$7)</f>
        <v>0</v>
      </c>
      <c r="E36" s="40">
        <f>(E32*$E$8)+(E30*$E$7)</f>
        <v>0</v>
      </c>
      <c r="F36" s="40">
        <f>(F32*$F$8)+(F30*$F$7)</f>
        <v>0</v>
      </c>
      <c r="G36" s="40">
        <f>(G32*$G$8)+(G30*$G$7)</f>
        <v>0</v>
      </c>
      <c r="H36" s="41">
        <f>(H32*$H$8)+(H30*$H$7)</f>
        <v>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SUM(C36:T36)</f>
        <v>0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14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>SUM(C37:T37)</f>
        <v>0</v>
      </c>
      <c r="V37" s="195" t="s">
        <v>33</v>
      </c>
      <c r="W37" s="192"/>
      <c r="X37" s="192" t="s">
        <v>59</v>
      </c>
      <c r="Y37" s="196"/>
      <c r="Z37" s="203" t="s">
        <v>67</v>
      </c>
      <c r="AA37" s="196"/>
      <c r="AB37" s="206"/>
      <c r="AC37" s="204">
        <f>U43+V38+V40+V42+X38+X40+X42+Z38+Z40+Z42-W38-W40-W42-Y38-Y40-Y42-AA38-AA40-AA42-AB37</f>
        <v>0</v>
      </c>
    </row>
    <row r="38" spans="1:29" ht="21.95" customHeight="1" thickBot="1" x14ac:dyDescent="0.25">
      <c r="A38" s="201"/>
      <c r="B38" s="115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ref="U38:U41" si="6">SUM(C38:T38)</f>
        <v>0</v>
      </c>
      <c r="V38" s="104"/>
      <c r="W38" s="94"/>
      <c r="X38" s="93"/>
      <c r="Y38" s="93"/>
      <c r="Z38" s="93"/>
      <c r="AA38" s="165"/>
      <c r="AB38" s="206"/>
      <c r="AC38" s="205"/>
    </row>
    <row r="39" spans="1:29" ht="21.95" customHeight="1" x14ac:dyDescent="0.2">
      <c r="A39" s="201"/>
      <c r="B39" s="115" t="str">
        <f>'Rate List'!D$11</f>
        <v>Retail</v>
      </c>
      <c r="C39" s="36"/>
      <c r="D39" s="19"/>
      <c r="E39" s="19"/>
      <c r="F39" s="19"/>
      <c r="G39" s="19"/>
      <c r="H39" s="34"/>
      <c r="I39" s="36"/>
      <c r="J39" s="36"/>
      <c r="K39" s="36"/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6"/>
        <v>0</v>
      </c>
      <c r="V39" s="197" t="s">
        <v>66</v>
      </c>
      <c r="W39" s="190"/>
      <c r="X39" s="192" t="s">
        <v>62</v>
      </c>
      <c r="Y39" s="192"/>
      <c r="Z39" s="190" t="s">
        <v>64</v>
      </c>
      <c r="AA39" s="190"/>
      <c r="AB39" s="206"/>
      <c r="AC39" s="205"/>
    </row>
    <row r="40" spans="1:29" ht="21.95" customHeight="1" x14ac:dyDescent="0.2">
      <c r="A40" s="201"/>
      <c r="B40" s="115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6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115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6"/>
        <v>0</v>
      </c>
      <c r="V41" s="197" t="s">
        <v>41</v>
      </c>
      <c r="W41" s="190"/>
      <c r="X41" s="190" t="s">
        <v>63</v>
      </c>
      <c r="Y41" s="190"/>
      <c r="Z41" s="190" t="s">
        <v>65</v>
      </c>
      <c r="AA41" s="191"/>
      <c r="AB41" s="206"/>
      <c r="AC41" s="205"/>
    </row>
    <row r="42" spans="1:29" ht="21.95" customHeight="1" x14ac:dyDescent="0.2">
      <c r="A42" s="201"/>
      <c r="B42" s="115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>SUM(C42:T42)</f>
        <v>0</v>
      </c>
      <c r="V42" s="104"/>
      <c r="W42" s="94"/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116" t="str">
        <f>'Rate List'!D$15</f>
        <v>Total Cash</v>
      </c>
      <c r="C43" s="52">
        <f>(C39*$C$8)+(C37*$C$7)</f>
        <v>0</v>
      </c>
      <c r="D43" s="40">
        <f>(D39*$D$8)+(D37*$D$7)</f>
        <v>0</v>
      </c>
      <c r="E43" s="40">
        <f>(E39*$E$8)+(E37*$E$7)</f>
        <v>0</v>
      </c>
      <c r="F43" s="40">
        <f>(F39*$F$8)+(F37*$F$7)</f>
        <v>0</v>
      </c>
      <c r="G43" s="40">
        <f>(G39*$G$8)+(G37*$G$7)</f>
        <v>0</v>
      </c>
      <c r="H43" s="41">
        <f>(H39*$H$8)+(H37*$H$7)</f>
        <v>0</v>
      </c>
      <c r="I43" s="52">
        <f>(I39*$I$8)+(I37*$I$7)</f>
        <v>0</v>
      </c>
      <c r="J43" s="163">
        <f>(J39*$J$8)+(J37*$J$7)</f>
        <v>0</v>
      </c>
      <c r="K43" s="163">
        <f>(K39*$K$8)+(K37*$K$7)</f>
        <v>0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SUM(C43:T43)</f>
        <v>0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14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SUM(C44:T44)</f>
        <v>0</v>
      </c>
      <c r="V44" s="195" t="s">
        <v>33</v>
      </c>
      <c r="W44" s="192"/>
      <c r="X44" s="192" t="s">
        <v>25</v>
      </c>
      <c r="Y44" s="192"/>
      <c r="Z44" s="192"/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thickBot="1" x14ac:dyDescent="0.25">
      <c r="A45" s="201"/>
      <c r="B45" s="115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7">SUM(C45:T45)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115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7"/>
        <v>0</v>
      </c>
      <c r="V46" s="197"/>
      <c r="W46" s="190"/>
      <c r="X46" s="190"/>
      <c r="Y46" s="190"/>
      <c r="Z46" s="192" t="s">
        <v>59</v>
      </c>
      <c r="AA46" s="196"/>
      <c r="AB46" s="206"/>
      <c r="AC46" s="205"/>
    </row>
    <row r="47" spans="1:29" ht="21.95" customHeight="1" x14ac:dyDescent="0.2">
      <c r="A47" s="201"/>
      <c r="B47" s="115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7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115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7"/>
        <v>0</v>
      </c>
      <c r="V48" s="197" t="s">
        <v>41</v>
      </c>
      <c r="W48" s="190"/>
      <c r="X48" s="190"/>
      <c r="Y48" s="190"/>
      <c r="Z48" s="190"/>
      <c r="AA48" s="191"/>
      <c r="AB48" s="206"/>
      <c r="AC48" s="205"/>
    </row>
    <row r="49" spans="1:29" ht="21.95" customHeight="1" x14ac:dyDescent="0.2">
      <c r="A49" s="201"/>
      <c r="B49" s="115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SUM(C49:T49)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116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SUM(C50:T50)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SUM(C51:T51)</f>
        <v>0</v>
      </c>
      <c r="V51" s="195" t="s">
        <v>33</v>
      </c>
      <c r="W51" s="192"/>
      <c r="X51" s="192" t="s">
        <v>25</v>
      </c>
      <c r="Y51" s="192"/>
      <c r="Z51" s="192"/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thickBot="1" x14ac:dyDescent="0.25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8">SUM(C52:T52)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8"/>
        <v>0</v>
      </c>
      <c r="V53" s="197"/>
      <c r="W53" s="190"/>
      <c r="X53" s="190"/>
      <c r="Y53" s="190"/>
      <c r="Z53" s="192" t="s">
        <v>59</v>
      </c>
      <c r="AA53" s="196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8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8"/>
        <v>0</v>
      </c>
      <c r="V55" s="197" t="s">
        <v>41</v>
      </c>
      <c r="W55" s="190"/>
      <c r="X55" s="190"/>
      <c r="Y55" s="190"/>
      <c r="Z55" s="190"/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SUM(C56:T56)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SUM(C57:T57)</f>
        <v>0</v>
      </c>
      <c r="V57" s="175"/>
      <c r="W57" s="105"/>
      <c r="X57" s="105"/>
      <c r="Y57" s="105"/>
      <c r="Z57" s="105"/>
      <c r="AA57" s="176"/>
      <c r="AB57" s="218"/>
      <c r="AC57" s="219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124">
        <f>SUM(C58:T58)</f>
        <v>0</v>
      </c>
      <c r="V58" s="193" t="str">
        <f>V51</f>
        <v>Petrol</v>
      </c>
      <c r="W58" s="193"/>
      <c r="X58" s="193" t="s">
        <v>59</v>
      </c>
      <c r="Y58" s="193"/>
      <c r="Z58" s="194" t="s">
        <v>68</v>
      </c>
      <c r="AA58" s="194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0</v>
      </c>
      <c r="D59" s="19">
        <f t="shared" ref="D59:I59" si="9">D7*D58</f>
        <v>0</v>
      </c>
      <c r="E59" s="19">
        <f t="shared" si="9"/>
        <v>0</v>
      </c>
      <c r="F59" s="19">
        <f t="shared" si="9"/>
        <v>0</v>
      </c>
      <c r="G59" s="19">
        <f t="shared" si="9"/>
        <v>0</v>
      </c>
      <c r="H59" s="19">
        <f t="shared" si="9"/>
        <v>0</v>
      </c>
      <c r="I59" s="19">
        <f t="shared" si="9"/>
        <v>0</v>
      </c>
      <c r="J59" s="19">
        <f t="shared" ref="J59:P59" si="10">J7*J58</f>
        <v>0</v>
      </c>
      <c r="K59" s="19">
        <f t="shared" si="10"/>
        <v>0</v>
      </c>
      <c r="L59" s="19">
        <f t="shared" si="10"/>
        <v>0</v>
      </c>
      <c r="M59" s="19">
        <f t="shared" si="10"/>
        <v>0</v>
      </c>
      <c r="N59" s="19">
        <f t="shared" si="10"/>
        <v>0</v>
      </c>
      <c r="O59" s="19">
        <f t="shared" si="10"/>
        <v>0</v>
      </c>
      <c r="P59" s="19">
        <f t="shared" si="10"/>
        <v>0</v>
      </c>
      <c r="Q59" s="19">
        <f t="shared" ref="Q59:T59" si="11">Q7*Q58</f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124">
        <f t="shared" ref="U59" si="12">SUM(C59:T59)</f>
        <v>0</v>
      </c>
      <c r="V59" s="177">
        <f>V10+V17+V24+V31+V38+V45+V52</f>
        <v>0</v>
      </c>
      <c r="W59" s="177">
        <f t="shared" ref="W59:AA63" si="13">W10+W17+W24+W31+W38+W45+W52</f>
        <v>0</v>
      </c>
      <c r="X59" s="177">
        <f t="shared" si="13"/>
        <v>0</v>
      </c>
      <c r="Y59" s="177">
        <f t="shared" si="13"/>
        <v>0</v>
      </c>
      <c r="Z59" s="177">
        <f t="shared" si="13"/>
        <v>0</v>
      </c>
      <c r="AA59" s="177">
        <f t="shared" si="13"/>
        <v>0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P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ref="Q60:T60" si="16">Q9+Q16+Q23+Q30+Q37+Q44+Q51+Q58</f>
        <v>0</v>
      </c>
      <c r="R60" s="7">
        <f t="shared" si="16"/>
        <v>0</v>
      </c>
      <c r="S60" s="7">
        <f t="shared" si="16"/>
        <v>0</v>
      </c>
      <c r="T60" s="7">
        <f t="shared" si="16"/>
        <v>0</v>
      </c>
      <c r="U60" s="124">
        <f>SUM(C60:T60)</f>
        <v>0</v>
      </c>
      <c r="V60" s="193" t="s">
        <v>79</v>
      </c>
      <c r="W60" s="193"/>
      <c r="X60" s="193" t="s">
        <v>80</v>
      </c>
      <c r="Y60" s="193"/>
      <c r="Z60" s="193" t="s">
        <v>81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7">D10+D17+D24+D31+D38+D45+D52</f>
        <v>0</v>
      </c>
      <c r="E61" s="19">
        <f t="shared" si="17"/>
        <v>0</v>
      </c>
      <c r="F61" s="19">
        <f t="shared" si="17"/>
        <v>0</v>
      </c>
      <c r="G61" s="19">
        <f t="shared" si="17"/>
        <v>0</v>
      </c>
      <c r="H61" s="19">
        <f t="shared" si="17"/>
        <v>0</v>
      </c>
      <c r="I61" s="19">
        <f t="shared" si="17"/>
        <v>0</v>
      </c>
      <c r="J61" s="19">
        <f t="shared" ref="J61:P61" si="18">J10+J17+J24+J31+J38+J45+J52</f>
        <v>0</v>
      </c>
      <c r="K61" s="19">
        <f t="shared" si="18"/>
        <v>0</v>
      </c>
      <c r="L61" s="19">
        <f t="shared" si="18"/>
        <v>0</v>
      </c>
      <c r="M61" s="19">
        <f t="shared" si="18"/>
        <v>0</v>
      </c>
      <c r="N61" s="19">
        <f t="shared" si="18"/>
        <v>0</v>
      </c>
      <c r="O61" s="19">
        <f t="shared" si="18"/>
        <v>0</v>
      </c>
      <c r="P61" s="19">
        <f t="shared" si="18"/>
        <v>0</v>
      </c>
      <c r="Q61" s="19">
        <f t="shared" ref="Q61:T61" si="19">Q10+Q17+Q24+Q31+Q38+Q45+Q52</f>
        <v>0</v>
      </c>
      <c r="R61" s="19">
        <f t="shared" si="19"/>
        <v>0</v>
      </c>
      <c r="S61" s="19">
        <f t="shared" si="19"/>
        <v>0</v>
      </c>
      <c r="T61" s="19">
        <f t="shared" si="19"/>
        <v>0</v>
      </c>
      <c r="U61" s="124">
        <f t="shared" ref="U61:U65" si="20">SUM(C61:T61)</f>
        <v>0</v>
      </c>
      <c r="V61" s="177">
        <f>V12+V19+V26+V33+V40+V47+V54</f>
        <v>0</v>
      </c>
      <c r="W61" s="177">
        <f t="shared" si="13"/>
        <v>0</v>
      </c>
      <c r="X61" s="177">
        <f t="shared" si="13"/>
        <v>0</v>
      </c>
      <c r="Y61" s="177">
        <f t="shared" si="13"/>
        <v>0</v>
      </c>
      <c r="Z61" s="177">
        <f t="shared" si="13"/>
        <v>0</v>
      </c>
      <c r="AA61" s="177">
        <f t="shared" si="13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0</v>
      </c>
      <c r="D62" s="19">
        <f t="shared" si="17"/>
        <v>0</v>
      </c>
      <c r="E62" s="19">
        <f t="shared" si="17"/>
        <v>0</v>
      </c>
      <c r="F62" s="19">
        <f t="shared" si="17"/>
        <v>0</v>
      </c>
      <c r="G62" s="19">
        <f t="shared" si="17"/>
        <v>0</v>
      </c>
      <c r="H62" s="19">
        <f t="shared" si="17"/>
        <v>0</v>
      </c>
      <c r="I62" s="19">
        <f t="shared" si="17"/>
        <v>0</v>
      </c>
      <c r="J62" s="19">
        <f t="shared" ref="J62:P62" si="21">J11+J18+J25+J32+J39+J46+J53</f>
        <v>0</v>
      </c>
      <c r="K62" s="19">
        <f t="shared" si="21"/>
        <v>0</v>
      </c>
      <c r="L62" s="19">
        <f t="shared" si="21"/>
        <v>0</v>
      </c>
      <c r="M62" s="19">
        <f t="shared" si="21"/>
        <v>0</v>
      </c>
      <c r="N62" s="19">
        <f t="shared" si="21"/>
        <v>0</v>
      </c>
      <c r="O62" s="19">
        <f t="shared" si="21"/>
        <v>0</v>
      </c>
      <c r="P62" s="19">
        <f t="shared" si="21"/>
        <v>0</v>
      </c>
      <c r="Q62" s="19">
        <f t="shared" ref="Q62:T62" si="22">Q11+Q18+Q25+Q32+Q39+Q46+Q53</f>
        <v>0</v>
      </c>
      <c r="R62" s="19">
        <f t="shared" si="22"/>
        <v>0</v>
      </c>
      <c r="S62" s="19">
        <f t="shared" si="22"/>
        <v>0</v>
      </c>
      <c r="T62" s="19">
        <f t="shared" si="22"/>
        <v>0</v>
      </c>
      <c r="U62" s="124">
        <f t="shared" si="20"/>
        <v>0</v>
      </c>
      <c r="V62" s="193" t="str">
        <f>V55</f>
        <v>UBL+Jazz Cash</v>
      </c>
      <c r="W62" s="193"/>
      <c r="X62" s="193" t="s">
        <v>63</v>
      </c>
      <c r="Y62" s="193"/>
      <c r="Z62" s="193" t="s">
        <v>65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7"/>
        <v>0</v>
      </c>
      <c r="E63" s="19">
        <f t="shared" si="17"/>
        <v>0</v>
      </c>
      <c r="F63" s="19">
        <f t="shared" si="17"/>
        <v>0</v>
      </c>
      <c r="G63" s="19">
        <f t="shared" si="17"/>
        <v>0</v>
      </c>
      <c r="H63" s="19">
        <f t="shared" si="17"/>
        <v>0</v>
      </c>
      <c r="I63" s="19">
        <f t="shared" si="17"/>
        <v>0</v>
      </c>
      <c r="J63" s="19">
        <f t="shared" ref="J63:P63" si="23">J12+J19+J26+J33+J40+J47+J54</f>
        <v>0</v>
      </c>
      <c r="K63" s="19">
        <f t="shared" si="23"/>
        <v>0</v>
      </c>
      <c r="L63" s="19">
        <f t="shared" si="23"/>
        <v>0</v>
      </c>
      <c r="M63" s="19">
        <f t="shared" si="23"/>
        <v>0</v>
      </c>
      <c r="N63" s="19">
        <f t="shared" si="23"/>
        <v>0</v>
      </c>
      <c r="O63" s="19">
        <f t="shared" si="23"/>
        <v>0</v>
      </c>
      <c r="P63" s="19">
        <f t="shared" si="23"/>
        <v>0</v>
      </c>
      <c r="Q63" s="19">
        <f t="shared" ref="Q63:T63" si="24">Q12+Q19+Q26+Q33+Q40+Q47+Q54</f>
        <v>0</v>
      </c>
      <c r="R63" s="19">
        <f t="shared" si="24"/>
        <v>0</v>
      </c>
      <c r="S63" s="19">
        <f t="shared" si="24"/>
        <v>0</v>
      </c>
      <c r="T63" s="19">
        <f t="shared" si="24"/>
        <v>0</v>
      </c>
      <c r="U63" s="124">
        <f t="shared" si="20"/>
        <v>0</v>
      </c>
      <c r="V63" s="177">
        <f>V14+V21+V28+V35+V42+V49+V56</f>
        <v>0</v>
      </c>
      <c r="W63" s="177">
        <f t="shared" si="13"/>
        <v>0</v>
      </c>
      <c r="X63" s="177">
        <f t="shared" si="13"/>
        <v>0</v>
      </c>
      <c r="Y63" s="177">
        <f t="shared" si="13"/>
        <v>0</v>
      </c>
      <c r="Z63" s="177">
        <f t="shared" si="13"/>
        <v>0</v>
      </c>
      <c r="AA63" s="177">
        <f t="shared" si="13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7"/>
        <v>0</v>
      </c>
      <c r="E64" s="19">
        <f t="shared" si="17"/>
        <v>0</v>
      </c>
      <c r="F64" s="19">
        <f t="shared" si="17"/>
        <v>0</v>
      </c>
      <c r="G64" s="19">
        <f t="shared" si="17"/>
        <v>0</v>
      </c>
      <c r="H64" s="19">
        <f t="shared" si="17"/>
        <v>0</v>
      </c>
      <c r="I64" s="19">
        <f t="shared" si="17"/>
        <v>0</v>
      </c>
      <c r="J64" s="19">
        <f t="shared" ref="J64:P64" si="25">J13+J20+J27+J34+J41+J48+J55</f>
        <v>0</v>
      </c>
      <c r="K64" s="19">
        <f t="shared" si="25"/>
        <v>0</v>
      </c>
      <c r="L64" s="19">
        <f t="shared" si="25"/>
        <v>0</v>
      </c>
      <c r="M64" s="19">
        <f t="shared" si="25"/>
        <v>0</v>
      </c>
      <c r="N64" s="19">
        <f t="shared" si="25"/>
        <v>0</v>
      </c>
      <c r="O64" s="19">
        <f t="shared" si="25"/>
        <v>0</v>
      </c>
      <c r="P64" s="19">
        <f t="shared" si="25"/>
        <v>0</v>
      </c>
      <c r="Q64" s="19">
        <f t="shared" ref="Q64:T64" si="26">Q13+Q20+Q27+Q34+Q41+Q48+Q55</f>
        <v>0</v>
      </c>
      <c r="R64" s="19">
        <f t="shared" si="26"/>
        <v>0</v>
      </c>
      <c r="S64" s="19">
        <f t="shared" si="26"/>
        <v>0</v>
      </c>
      <c r="T64" s="19">
        <f t="shared" si="26"/>
        <v>0</v>
      </c>
      <c r="U64" s="124">
        <f t="shared" si="20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7"/>
        <v>0</v>
      </c>
      <c r="E65" s="19">
        <f t="shared" si="17"/>
        <v>0</v>
      </c>
      <c r="F65" s="19">
        <f t="shared" si="17"/>
        <v>0</v>
      </c>
      <c r="G65" s="19">
        <f t="shared" si="17"/>
        <v>0</v>
      </c>
      <c r="H65" s="19">
        <f t="shared" si="17"/>
        <v>0</v>
      </c>
      <c r="I65" s="19">
        <f t="shared" si="17"/>
        <v>0</v>
      </c>
      <c r="J65" s="19">
        <f t="shared" ref="J65:P65" si="27">J14+J21+J28+J35+J42+J49+J56</f>
        <v>0</v>
      </c>
      <c r="K65" s="19">
        <f t="shared" si="27"/>
        <v>0</v>
      </c>
      <c r="L65" s="19">
        <f t="shared" si="27"/>
        <v>0</v>
      </c>
      <c r="M65" s="19">
        <f t="shared" si="27"/>
        <v>0</v>
      </c>
      <c r="N65" s="19">
        <f t="shared" si="27"/>
        <v>0</v>
      </c>
      <c r="O65" s="19">
        <f t="shared" si="27"/>
        <v>0</v>
      </c>
      <c r="P65" s="19">
        <f t="shared" si="27"/>
        <v>0</v>
      </c>
      <c r="Q65" s="19">
        <f t="shared" ref="Q65:T65" si="28">Q14+Q21+Q28+Q35+Q42+Q49+Q56</f>
        <v>0</v>
      </c>
      <c r="R65" s="19">
        <f t="shared" si="28"/>
        <v>0</v>
      </c>
      <c r="S65" s="19">
        <f t="shared" si="28"/>
        <v>0</v>
      </c>
      <c r="T65" s="19">
        <f t="shared" si="28"/>
        <v>0</v>
      </c>
      <c r="U65" s="124">
        <f t="shared" si="20"/>
        <v>0</v>
      </c>
      <c r="V65" s="227" t="s">
        <v>60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0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0</v>
      </c>
      <c r="D66" s="157">
        <f t="shared" ref="D66:U66" si="29">D15+D22+D29+D36+D43+D50+D57+D59</f>
        <v>0</v>
      </c>
      <c r="E66" s="157">
        <f>E15+E22+E29+E36+E43+E50+E57+E59</f>
        <v>0</v>
      </c>
      <c r="F66" s="157">
        <f t="shared" si="29"/>
        <v>0</v>
      </c>
      <c r="G66" s="157">
        <f>G15+G22+G29+G36+G43+G50+G57+G59</f>
        <v>0</v>
      </c>
      <c r="H66" s="157">
        <f t="shared" si="29"/>
        <v>0</v>
      </c>
      <c r="I66" s="157">
        <f t="shared" si="29"/>
        <v>0</v>
      </c>
      <c r="J66" s="157">
        <f t="shared" ref="J66:P66" si="30">J15+J22+J29+J36+J43+J50+J57+J59</f>
        <v>0</v>
      </c>
      <c r="K66" s="157">
        <f t="shared" si="30"/>
        <v>0</v>
      </c>
      <c r="L66" s="157">
        <f t="shared" si="30"/>
        <v>0</v>
      </c>
      <c r="M66" s="157">
        <f t="shared" si="30"/>
        <v>0</v>
      </c>
      <c r="N66" s="157">
        <f t="shared" si="30"/>
        <v>0</v>
      </c>
      <c r="O66" s="157">
        <f t="shared" si="30"/>
        <v>0</v>
      </c>
      <c r="P66" s="157">
        <f t="shared" si="30"/>
        <v>0</v>
      </c>
      <c r="Q66" s="157">
        <f t="shared" ref="Q66:T66" si="31">Q15+Q22+Q29+Q36+Q43+Q50+Q57+Q59</f>
        <v>0</v>
      </c>
      <c r="R66" s="157">
        <f t="shared" si="31"/>
        <v>0</v>
      </c>
      <c r="S66" s="157">
        <f t="shared" si="31"/>
        <v>0</v>
      </c>
      <c r="T66" s="157">
        <f t="shared" si="31"/>
        <v>0</v>
      </c>
      <c r="U66" s="157">
        <f t="shared" si="29"/>
        <v>0</v>
      </c>
      <c r="V66" s="137"/>
      <c r="W66" s="137"/>
      <c r="X66" s="137"/>
      <c r="Y66" s="137"/>
      <c r="Z66" s="137"/>
      <c r="AA66" s="138"/>
      <c r="AB66" s="138"/>
      <c r="AC66" s="139"/>
    </row>
    <row r="67" spans="1:29" ht="24.75" customHeight="1" thickBot="1" x14ac:dyDescent="0.25">
      <c r="A67" s="225" t="s">
        <v>30</v>
      </c>
      <c r="B67" s="226"/>
      <c r="C67" s="142">
        <f>SUM(C60:C63)</f>
        <v>0</v>
      </c>
      <c r="D67" s="142">
        <f t="shared" ref="D67:I67" si="32">SUM(D60:D63)</f>
        <v>0</v>
      </c>
      <c r="E67" s="142">
        <f t="shared" si="32"/>
        <v>0</v>
      </c>
      <c r="F67" s="142">
        <f t="shared" si="32"/>
        <v>0</v>
      </c>
      <c r="G67" s="142">
        <f t="shared" si="32"/>
        <v>0</v>
      </c>
      <c r="H67" s="142">
        <f t="shared" si="32"/>
        <v>0</v>
      </c>
      <c r="I67" s="142">
        <f t="shared" si="32"/>
        <v>0</v>
      </c>
      <c r="J67" s="142">
        <f t="shared" ref="J67:P67" si="33">SUM(J60:J63)</f>
        <v>0</v>
      </c>
      <c r="K67" s="142">
        <f t="shared" si="33"/>
        <v>0</v>
      </c>
      <c r="L67" s="142">
        <f t="shared" si="33"/>
        <v>0</v>
      </c>
      <c r="M67" s="142">
        <f t="shared" si="33"/>
        <v>0</v>
      </c>
      <c r="N67" s="142">
        <f t="shared" si="33"/>
        <v>0</v>
      </c>
      <c r="O67" s="142">
        <f t="shared" si="33"/>
        <v>0</v>
      </c>
      <c r="P67" s="142">
        <f t="shared" si="33"/>
        <v>0</v>
      </c>
      <c r="Q67" s="142">
        <f t="shared" ref="Q67:T67" si="34">SUM(Q60:Q63)</f>
        <v>0</v>
      </c>
      <c r="R67" s="142">
        <f t="shared" si="34"/>
        <v>0</v>
      </c>
      <c r="S67" s="142">
        <f t="shared" si="34"/>
        <v>0</v>
      </c>
      <c r="T67" s="142">
        <f t="shared" si="34"/>
        <v>0</v>
      </c>
      <c r="U67" s="143">
        <f>SUM(C67:T67)</f>
        <v>0</v>
      </c>
      <c r="AA67" s="97">
        <v>5000</v>
      </c>
      <c r="AB67" s="108"/>
      <c r="AC67" s="107">
        <f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11.7</v>
      </c>
      <c r="D68" s="148">
        <f t="shared" ref="D68:I68" si="35">D6-D67</f>
        <v>5.6</v>
      </c>
      <c r="E68" s="148">
        <f t="shared" si="35"/>
        <v>0</v>
      </c>
      <c r="F68" s="148">
        <f t="shared" si="35"/>
        <v>15.8</v>
      </c>
      <c r="G68" s="148">
        <f t="shared" si="35"/>
        <v>5.22</v>
      </c>
      <c r="H68" s="148">
        <f t="shared" si="35"/>
        <v>8.6</v>
      </c>
      <c r="I68" s="148">
        <f t="shared" si="35"/>
        <v>0</v>
      </c>
      <c r="J68" s="148">
        <f t="shared" ref="J68:P68" si="36">J6-J67</f>
        <v>3.8</v>
      </c>
      <c r="K68" s="148">
        <f t="shared" si="36"/>
        <v>4.3</v>
      </c>
      <c r="L68" s="148">
        <f t="shared" si="36"/>
        <v>0.44</v>
      </c>
      <c r="M68" s="148">
        <f t="shared" si="36"/>
        <v>1.96</v>
      </c>
      <c r="N68" s="148">
        <f t="shared" si="36"/>
        <v>1.4</v>
      </c>
      <c r="O68" s="148">
        <f t="shared" si="36"/>
        <v>1.5</v>
      </c>
      <c r="P68" s="148">
        <f t="shared" si="36"/>
        <v>0.42</v>
      </c>
      <c r="Q68" s="148">
        <f t="shared" ref="Q68:T68" si="37">Q6-Q67</f>
        <v>0.02</v>
      </c>
      <c r="R68" s="148">
        <f t="shared" si="37"/>
        <v>0.2</v>
      </c>
      <c r="S68" s="148">
        <f t="shared" si="37"/>
        <v>0.28000000000000003</v>
      </c>
      <c r="T68" s="148">
        <f t="shared" si="37"/>
        <v>0.62</v>
      </c>
      <c r="U68" s="149">
        <f>SUM(C68:T68)</f>
        <v>61.859999999999992</v>
      </c>
      <c r="AA68" s="97">
        <v>1000</v>
      </c>
      <c r="AB68" s="107"/>
      <c r="AC68" s="107">
        <f t="shared" ref="AC68:AC73" si="38">AB68*AA68</f>
        <v>0</v>
      </c>
    </row>
    <row r="69" spans="1:29" ht="24.75" customHeight="1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0">
        <f t="shared" ref="U69" si="39">SUM(C69:T69)</f>
        <v>0</v>
      </c>
      <c r="AA69" s="97">
        <v>500</v>
      </c>
      <c r="AB69" s="107"/>
      <c r="AC69" s="107">
        <f t="shared" si="38"/>
        <v>0</v>
      </c>
    </row>
    <row r="70" spans="1:29" ht="19.5" thickBot="1" x14ac:dyDescent="0.25">
      <c r="A70" s="151" t="s">
        <v>6</v>
      </c>
      <c r="B70" s="152"/>
      <c r="C70" s="153">
        <f>C68-C69</f>
        <v>11.7</v>
      </c>
      <c r="D70" s="153">
        <f t="shared" ref="D70:I70" si="40">D68-D69</f>
        <v>5.6</v>
      </c>
      <c r="E70" s="153">
        <f t="shared" si="40"/>
        <v>0</v>
      </c>
      <c r="F70" s="153">
        <f t="shared" si="40"/>
        <v>15.8</v>
      </c>
      <c r="G70" s="153">
        <f t="shared" si="40"/>
        <v>5.22</v>
      </c>
      <c r="H70" s="153">
        <f t="shared" si="40"/>
        <v>8.6</v>
      </c>
      <c r="I70" s="153">
        <f t="shared" si="40"/>
        <v>0</v>
      </c>
      <c r="J70" s="153">
        <f t="shared" ref="J70:P70" si="41">J68-J69</f>
        <v>3.8</v>
      </c>
      <c r="K70" s="153">
        <f t="shared" si="41"/>
        <v>4.3</v>
      </c>
      <c r="L70" s="153">
        <f t="shared" si="41"/>
        <v>0.44</v>
      </c>
      <c r="M70" s="153">
        <f t="shared" si="41"/>
        <v>1.96</v>
      </c>
      <c r="N70" s="153">
        <f t="shared" si="41"/>
        <v>1.4</v>
      </c>
      <c r="O70" s="153">
        <f t="shared" si="41"/>
        <v>1.5</v>
      </c>
      <c r="P70" s="153">
        <f t="shared" si="41"/>
        <v>0.42</v>
      </c>
      <c r="Q70" s="153">
        <f t="shared" ref="Q70:T70" si="42">Q68-Q69</f>
        <v>0.02</v>
      </c>
      <c r="R70" s="153">
        <f t="shared" si="42"/>
        <v>0.2</v>
      </c>
      <c r="S70" s="153">
        <f t="shared" si="42"/>
        <v>0.28000000000000003</v>
      </c>
      <c r="T70" s="153">
        <f t="shared" si="42"/>
        <v>0.62</v>
      </c>
      <c r="U70" s="141">
        <f>SUM(C70:T70)</f>
        <v>61.859999999999992</v>
      </c>
      <c r="AA70" s="97">
        <v>100</v>
      </c>
      <c r="AB70" s="107"/>
      <c r="AC70" s="107">
        <f t="shared" si="38"/>
        <v>0</v>
      </c>
    </row>
    <row r="71" spans="1:29" x14ac:dyDescent="0.2">
      <c r="AA71" s="97">
        <v>50</v>
      </c>
      <c r="AB71" s="107"/>
      <c r="AC71" s="107">
        <f t="shared" si="38"/>
        <v>0</v>
      </c>
    </row>
    <row r="72" spans="1:29" x14ac:dyDescent="0.2">
      <c r="AA72" s="97">
        <v>20</v>
      </c>
      <c r="AB72" s="107"/>
      <c r="AC72" s="107">
        <f t="shared" si="38"/>
        <v>0</v>
      </c>
    </row>
    <row r="73" spans="1:29" x14ac:dyDescent="0.2">
      <c r="AA73" s="97">
        <v>10</v>
      </c>
      <c r="AB73" s="107"/>
      <c r="AC73" s="107">
        <f t="shared" si="38"/>
        <v>0</v>
      </c>
    </row>
    <row r="74" spans="1:29" x14ac:dyDescent="0.2">
      <c r="AA74" s="97" t="s">
        <v>3</v>
      </c>
      <c r="AB74" s="107"/>
      <c r="AC74" s="107">
        <f>SUM(AC67:AC73)</f>
        <v>0</v>
      </c>
    </row>
    <row r="75" spans="1:29" x14ac:dyDescent="0.2">
      <c r="AA75" s="97" t="s">
        <v>23</v>
      </c>
      <c r="AB75" s="107"/>
      <c r="AC75" s="109"/>
    </row>
    <row r="76" spans="1:29" x14ac:dyDescent="0.2">
      <c r="AA76" s="97" t="s">
        <v>3</v>
      </c>
      <c r="AB76" s="107"/>
      <c r="AC76" s="107">
        <f>SUM(AC74:AC75)</f>
        <v>0</v>
      </c>
    </row>
    <row r="77" spans="1:29" x14ac:dyDescent="0.2">
      <c r="AA77" s="217" t="s">
        <v>24</v>
      </c>
      <c r="AB77" s="217"/>
      <c r="AC77" s="98">
        <f>AC65-AC76</f>
        <v>0</v>
      </c>
    </row>
  </sheetData>
  <mergeCells count="116">
    <mergeCell ref="Z62:AA62"/>
    <mergeCell ref="A60:A66"/>
    <mergeCell ref="E1:U1"/>
    <mergeCell ref="B1:D1"/>
    <mergeCell ref="A30:A36"/>
    <mergeCell ref="V41:W41"/>
    <mergeCell ref="X41:Y41"/>
    <mergeCell ref="Z41:AA41"/>
    <mergeCell ref="V44:W44"/>
    <mergeCell ref="X44:Y44"/>
    <mergeCell ref="Z44:AA44"/>
    <mergeCell ref="V37:W37"/>
    <mergeCell ref="X37:Y37"/>
    <mergeCell ref="Z37:AA37"/>
    <mergeCell ref="V39:W39"/>
    <mergeCell ref="X39:Y39"/>
    <mergeCell ref="A23:A29"/>
    <mergeCell ref="A2:B2"/>
    <mergeCell ref="A3:B3"/>
    <mergeCell ref="A4:B4"/>
    <mergeCell ref="A6:B6"/>
    <mergeCell ref="X7:Y7"/>
    <mergeCell ref="Z7:AA7"/>
    <mergeCell ref="V7:W7"/>
    <mergeCell ref="AB23:AB29"/>
    <mergeCell ref="AC23:AC29"/>
    <mergeCell ref="AA77:AB77"/>
    <mergeCell ref="A37:A43"/>
    <mergeCell ref="A44:A50"/>
    <mergeCell ref="AB37:AB43"/>
    <mergeCell ref="AC37:AC43"/>
    <mergeCell ref="AB44:AB50"/>
    <mergeCell ref="AC44:AC50"/>
    <mergeCell ref="AB51:AB57"/>
    <mergeCell ref="AC51:AC57"/>
    <mergeCell ref="AB58:AB64"/>
    <mergeCell ref="AC58:AC64"/>
    <mergeCell ref="A58:A59"/>
    <mergeCell ref="A67:B67"/>
    <mergeCell ref="A51:A57"/>
    <mergeCell ref="AA65:AB65"/>
    <mergeCell ref="V65:W65"/>
    <mergeCell ref="X65:Z65"/>
    <mergeCell ref="V60:W60"/>
    <mergeCell ref="X60:Y60"/>
    <mergeCell ref="Z60:AA60"/>
    <mergeCell ref="V62:W62"/>
    <mergeCell ref="X62:Y62"/>
    <mergeCell ref="AC5:AC6"/>
    <mergeCell ref="AB7:AB8"/>
    <mergeCell ref="AC7:AC8"/>
    <mergeCell ref="AB9:AB15"/>
    <mergeCell ref="AC9:AC15"/>
    <mergeCell ref="Z13:AA13"/>
    <mergeCell ref="V16:W16"/>
    <mergeCell ref="X16:Y16"/>
    <mergeCell ref="Z16:AA16"/>
    <mergeCell ref="AB16:AB22"/>
    <mergeCell ref="AC16:AC22"/>
    <mergeCell ref="AA5:AB6"/>
    <mergeCell ref="AC30:AC36"/>
    <mergeCell ref="X53:Y53"/>
    <mergeCell ref="Z53:AA53"/>
    <mergeCell ref="V46:W46"/>
    <mergeCell ref="X46:Y46"/>
    <mergeCell ref="Z46:AA46"/>
    <mergeCell ref="V48:W48"/>
    <mergeCell ref="X48:Y48"/>
    <mergeCell ref="Z48:AA48"/>
    <mergeCell ref="X34:Y34"/>
    <mergeCell ref="Z30:AA30"/>
    <mergeCell ref="V32:W32"/>
    <mergeCell ref="X32:Y32"/>
    <mergeCell ref="Z32:AA32"/>
    <mergeCell ref="V34:W34"/>
    <mergeCell ref="Z34:AA34"/>
    <mergeCell ref="V30:W30"/>
    <mergeCell ref="X30:Y30"/>
    <mergeCell ref="AB30:AB36"/>
    <mergeCell ref="A5:B5"/>
    <mergeCell ref="A16:A22"/>
    <mergeCell ref="V18:W18"/>
    <mergeCell ref="X18:Y18"/>
    <mergeCell ref="Z18:AA18"/>
    <mergeCell ref="V20:W20"/>
    <mergeCell ref="X20:Y20"/>
    <mergeCell ref="Z20:AA20"/>
    <mergeCell ref="V55:W55"/>
    <mergeCell ref="V9:W9"/>
    <mergeCell ref="X9:Y9"/>
    <mergeCell ref="Z9:AA9"/>
    <mergeCell ref="V11:W11"/>
    <mergeCell ref="X11:Y11"/>
    <mergeCell ref="Z11:AA11"/>
    <mergeCell ref="V13:W13"/>
    <mergeCell ref="A9:A15"/>
    <mergeCell ref="X13:Y13"/>
    <mergeCell ref="V23:W23"/>
    <mergeCell ref="X23:Y23"/>
    <mergeCell ref="Z23:AA23"/>
    <mergeCell ref="V25:W25"/>
    <mergeCell ref="V27:W27"/>
    <mergeCell ref="X27:Y27"/>
    <mergeCell ref="X55:Y55"/>
    <mergeCell ref="Z55:AA55"/>
    <mergeCell ref="X25:Y25"/>
    <mergeCell ref="Z25:AA25"/>
    <mergeCell ref="V58:W58"/>
    <mergeCell ref="X58:Y58"/>
    <mergeCell ref="Z58:AA58"/>
    <mergeCell ref="Z39:AA39"/>
    <mergeCell ref="V51:W51"/>
    <mergeCell ref="X51:Y51"/>
    <mergeCell ref="Z51:AA51"/>
    <mergeCell ref="V53:W53"/>
    <mergeCell ref="Z27:AA27"/>
  </mergeCells>
  <printOptions horizontalCentered="1"/>
  <pageMargins left="0" right="0" top="0" bottom="0" header="0" footer="0"/>
  <pageSetup scale="4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D76"/>
  <sheetViews>
    <sheetView zoomScale="80" zoomScaleNormal="80" workbookViewId="0">
      <pane xSplit="2" ySplit="8" topLeftCell="M24" activePane="bottomRight" state="frozen"/>
      <selection activeCell="B1" sqref="B1:D1"/>
      <selection pane="bottomLeft" activeCell="B1" sqref="B1:D1"/>
      <selection pane="topRight" activeCell="B1" sqref="B1:D1"/>
      <selection pane="bottomRight" activeCell="AC30" sqref="AC30:AC36"/>
    </sheetView>
  </sheetViews>
  <sheetFormatPr defaultRowHeight="15" x14ac:dyDescent="0.2"/>
  <cols>
    <col min="1" max="1" width="19.1015625" bestFit="1" customWidth="1"/>
    <col min="2" max="2" width="16.27734375" bestFit="1" customWidth="1"/>
    <col min="3" max="3" width="13.5859375" customWidth="1"/>
    <col min="4" max="4" width="12.375" customWidth="1"/>
    <col min="5" max="5" width="12.64453125" customWidth="1"/>
    <col min="6" max="6" width="12.23828125" bestFit="1" customWidth="1"/>
    <col min="7" max="7" width="12.64453125" customWidth="1"/>
    <col min="8" max="8" width="12.375" customWidth="1"/>
    <col min="9" max="20" width="9.4140625" customWidth="1"/>
    <col min="21" max="21" width="16.6796875" customWidth="1"/>
    <col min="22" max="22" width="13.85546875" bestFit="1" customWidth="1"/>
    <col min="24" max="24" width="13.1796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'17'!B1+1</f>
        <v>45795</v>
      </c>
      <c r="C1" s="251"/>
      <c r="D1" s="251"/>
      <c r="E1" s="250" t="str">
        <f>'Rate List'!E1</f>
        <v>GHAZI HOLDINGS (Actual Sale)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'17'!C70</f>
        <v>81.759999999999977</v>
      </c>
      <c r="D3" s="63">
        <f>'17'!D70</f>
        <v>15.699999999999998</v>
      </c>
      <c r="E3" s="63">
        <f>'17'!E70</f>
        <v>13.4</v>
      </c>
      <c r="F3" s="63">
        <f>'17'!F70</f>
        <v>16.000000000000004</v>
      </c>
      <c r="G3" s="63">
        <f>'17'!G70</f>
        <v>7.5</v>
      </c>
      <c r="H3" s="63">
        <f>'17'!H70</f>
        <v>7.1199999999999948</v>
      </c>
      <c r="I3" s="63">
        <f>'17'!I70</f>
        <v>0</v>
      </c>
      <c r="J3" s="63">
        <f>'17'!J70</f>
        <v>-0.46000000000000019</v>
      </c>
      <c r="K3" s="63">
        <f>'17'!K70</f>
        <v>1.1999999999999997</v>
      </c>
      <c r="L3" s="63">
        <f>'17'!L70</f>
        <v>0.27999999999999997</v>
      </c>
      <c r="M3" s="63">
        <f>'17'!M70</f>
        <v>1.96</v>
      </c>
      <c r="N3" s="63">
        <f>'17'!N70</f>
        <v>1.4</v>
      </c>
      <c r="O3" s="63">
        <f>'17'!O70</f>
        <v>1.5</v>
      </c>
      <c r="P3" s="63">
        <f>'17'!P70</f>
        <v>0.42</v>
      </c>
      <c r="Q3" s="63">
        <f>'17'!Q70</f>
        <v>0.02</v>
      </c>
      <c r="R3" s="63">
        <f>'17'!R70</f>
        <v>0.2</v>
      </c>
      <c r="S3" s="63">
        <f>'17'!S70</f>
        <v>0.28000000000000003</v>
      </c>
      <c r="T3" s="63">
        <f>'17'!T70</f>
        <v>0.62</v>
      </c>
      <c r="U3" s="63">
        <f>'17'!U70</f>
        <v>147.79999999999998</v>
      </c>
    </row>
    <row r="4" spans="1:29" ht="16.5" customHeight="1" thickBot="1" x14ac:dyDescent="0.25">
      <c r="A4" s="240" t="str">
        <f>'Rate List'!A4:B4</f>
        <v>Liffting from PMPKL</v>
      </c>
      <c r="B4" s="241"/>
      <c r="C4" s="36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5" spans="1:29" ht="16.5" customHeight="1" thickBot="1" x14ac:dyDescent="0.25">
      <c r="A5" s="198" t="str">
        <f>'Rate List'!A5:B5</f>
        <v>Lifting from other</v>
      </c>
      <c r="B5" s="199"/>
      <c r="C5" s="54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AA5" s="213" t="s">
        <v>27</v>
      </c>
      <c r="AB5" s="214"/>
      <c r="AC5" s="207">
        <f>'17'!AC65</f>
        <v>4646435.1429999992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81.759999999999977</v>
      </c>
      <c r="D6" s="61">
        <f>SUM(D3:D5)</f>
        <v>15.699999999999998</v>
      </c>
      <c r="E6" s="61">
        <f t="shared" ref="E6:I6" si="0">SUM(E3:E5)</f>
        <v>13.4</v>
      </c>
      <c r="F6" s="61">
        <f t="shared" si="0"/>
        <v>16.000000000000004</v>
      </c>
      <c r="G6" s="61">
        <f t="shared" si="0"/>
        <v>7.5</v>
      </c>
      <c r="H6" s="61">
        <f t="shared" si="0"/>
        <v>7.1199999999999948</v>
      </c>
      <c r="I6" s="61">
        <f t="shared" si="0"/>
        <v>0</v>
      </c>
      <c r="J6" s="61">
        <f t="shared" ref="J6:Q6" si="1">SUM(J3:J5)</f>
        <v>-0.46000000000000019</v>
      </c>
      <c r="K6" s="61">
        <f t="shared" si="1"/>
        <v>1.1999999999999997</v>
      </c>
      <c r="L6" s="61">
        <f t="shared" si="1"/>
        <v>0.27999999999999997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U6" si="2">SUM(R3:R5)</f>
        <v>0.2</v>
      </c>
      <c r="S6" s="61">
        <f t="shared" si="2"/>
        <v>0.28000000000000003</v>
      </c>
      <c r="T6" s="61">
        <f t="shared" si="2"/>
        <v>0.62</v>
      </c>
      <c r="U6" s="61">
        <f t="shared" si="2"/>
        <v>147.79999999999998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45400.764000000003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327.49</v>
      </c>
      <c r="X10" s="93"/>
      <c r="Y10" s="93"/>
      <c r="Z10" s="93"/>
      <c r="AA10" s="165">
        <v>600</v>
      </c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2.6</v>
      </c>
      <c r="D11" s="19">
        <v>0.6</v>
      </c>
      <c r="E11" s="19">
        <v>0.4</v>
      </c>
      <c r="F11" s="19">
        <v>0.8</v>
      </c>
      <c r="G11" s="19">
        <v>0.1</v>
      </c>
      <c r="H11" s="34"/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4.5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>
        <v>2500</v>
      </c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30082</v>
      </c>
      <c r="D15" s="40">
        <f>(D11*$D$8)+(D9*$D$7)</f>
        <v>4829.7539999999999</v>
      </c>
      <c r="E15" s="40">
        <f>(E11*$E$8)+(E9*$E$7)</f>
        <v>3608.4</v>
      </c>
      <c r="F15" s="40">
        <f>(F11*$F$8)+(F9*$F$7)</f>
        <v>7621.6</v>
      </c>
      <c r="G15" s="40">
        <f>(G11*$G$8)+(G9*$G$7)</f>
        <v>2686.5</v>
      </c>
      <c r="H15" s="41">
        <f>(H11*$H$8)+(H9*$H$7)</f>
        <v>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48828.254000000001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65030.179999999993</v>
      </c>
    </row>
    <row r="17" spans="1:30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>
        <v>354</v>
      </c>
      <c r="X17" s="93">
        <v>1</v>
      </c>
      <c r="Y17" s="93"/>
      <c r="Z17" s="93"/>
      <c r="AA17" s="165">
        <f>4740+60</f>
        <v>4800</v>
      </c>
      <c r="AB17" s="206"/>
      <c r="AC17" s="205"/>
      <c r="AD17" t="s">
        <v>83</v>
      </c>
    </row>
    <row r="18" spans="1:30" ht="21.95" customHeight="1" x14ac:dyDescent="0.2">
      <c r="A18" s="201"/>
      <c r="B18" s="37" t="str">
        <f>'Rate List'!D$11</f>
        <v>Retail</v>
      </c>
      <c r="C18" s="36">
        <v>4.2</v>
      </c>
      <c r="D18" s="19">
        <v>2</v>
      </c>
      <c r="E18" s="19"/>
      <c r="F18" s="19"/>
      <c r="G18" s="19"/>
      <c r="H18" s="34">
        <v>0.8</v>
      </c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7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30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>
        <v>830</v>
      </c>
      <c r="Z19" s="93"/>
      <c r="AA19" s="165"/>
      <c r="AB19" s="206"/>
      <c r="AC19" s="205"/>
    </row>
    <row r="20" spans="1:30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30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/>
      <c r="X21" s="93"/>
      <c r="Y21" s="93"/>
      <c r="Z21" s="93"/>
      <c r="AA21" s="165"/>
      <c r="AB21" s="206"/>
      <c r="AC21" s="205"/>
    </row>
    <row r="22" spans="1:30" ht="21.95" customHeight="1" thickBot="1" x14ac:dyDescent="0.25">
      <c r="A22" s="202"/>
      <c r="B22" s="38" t="str">
        <f>'Rate List'!D$15</f>
        <v>Total Cash</v>
      </c>
      <c r="C22" s="52">
        <f>(C18*$C$8)+(C16*$C$7)</f>
        <v>48594</v>
      </c>
      <c r="D22" s="40">
        <f>(D18*$D$8)+(D16*$D$7)</f>
        <v>16099.18</v>
      </c>
      <c r="E22" s="40">
        <f>(E18*$E$8)+(E16*$E$7)</f>
        <v>0</v>
      </c>
      <c r="F22" s="40">
        <f>(F18*$F$8)+(F16*$F$7)</f>
        <v>0</v>
      </c>
      <c r="G22" s="40">
        <f>(G18*$G$8)+(G16*$G$7)</f>
        <v>0</v>
      </c>
      <c r="H22" s="41">
        <f>(H18*$H$8)+(H16*$H$7)</f>
        <v>6320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71013.179999999993</v>
      </c>
      <c r="V22" s="13"/>
      <c r="W22" s="96"/>
      <c r="X22" s="96"/>
      <c r="Y22" s="96"/>
      <c r="Z22" s="96"/>
      <c r="AA22" s="166"/>
      <c r="AB22" s="206"/>
      <c r="AC22" s="205"/>
    </row>
    <row r="23" spans="1:30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/>
      <c r="AC23" s="204">
        <f>U29+V24+V26+V28+X24+X26+X28+Z24+Z26+Z28-W24-W26-W28-Y24-Y26-Y28-AA24-AA26-AA28-AB23</f>
        <v>94370.062000000005</v>
      </c>
    </row>
    <row r="24" spans="1:30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>
        <v>350</v>
      </c>
      <c r="X24" s="93"/>
      <c r="Y24" s="93"/>
      <c r="Z24" s="93"/>
      <c r="AA24" s="165">
        <v>4</v>
      </c>
      <c r="AB24" s="206"/>
      <c r="AC24" s="205"/>
    </row>
    <row r="25" spans="1:30" ht="21.95" customHeight="1" x14ac:dyDescent="0.2">
      <c r="A25" s="201"/>
      <c r="B25" s="37" t="str">
        <f>'Rate List'!D$11</f>
        <v>Retail</v>
      </c>
      <c r="C25" s="36">
        <v>9.6</v>
      </c>
      <c r="D25" s="19">
        <v>1.8</v>
      </c>
      <c r="E25" s="19">
        <v>0.6</v>
      </c>
      <c r="F25" s="19">
        <v>0.6</v>
      </c>
      <c r="G25" s="19"/>
      <c r="H25" s="34">
        <v>0.4</v>
      </c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13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30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>
        <v>1106</v>
      </c>
      <c r="X26" s="93"/>
      <c r="Y26" s="93">
        <v>10</v>
      </c>
      <c r="Z26" s="93"/>
      <c r="AA26" s="165">
        <v>160</v>
      </c>
      <c r="AB26" s="206"/>
      <c r="AC26" s="205"/>
    </row>
    <row r="27" spans="1:30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30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>
        <v>43850</v>
      </c>
      <c r="X28" s="93"/>
      <c r="Y28" s="93"/>
      <c r="Z28" s="93"/>
      <c r="AA28" s="165"/>
      <c r="AB28" s="206"/>
      <c r="AC28" s="205"/>
    </row>
    <row r="29" spans="1:30" ht="21.95" customHeight="1" thickBot="1" x14ac:dyDescent="0.25">
      <c r="A29" s="202"/>
      <c r="B29" s="38" t="str">
        <f>'Rate List'!D$15</f>
        <v>Total Cash</v>
      </c>
      <c r="C29" s="52">
        <f>(C25*$C$8)+(C23*$C$7)</f>
        <v>111072</v>
      </c>
      <c r="D29" s="40">
        <f>(D25*$D$8)+(D23*$D$7)</f>
        <v>14489.262000000001</v>
      </c>
      <c r="E29" s="40">
        <f>(E25*$E$8)+(E23*$E$7)</f>
        <v>5412.5999999999995</v>
      </c>
      <c r="F29" s="40">
        <f>(F25*$F$8)+(F23*$F$7)</f>
        <v>5716.2</v>
      </c>
      <c r="G29" s="40">
        <f>(G25*$G$8)+(G23*$G$7)</f>
        <v>0</v>
      </c>
      <c r="H29" s="41">
        <f>(H25*$H$8)+(H23*$H$7)</f>
        <v>3160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139850.06200000001</v>
      </c>
      <c r="V29" s="13"/>
      <c r="W29" s="96"/>
      <c r="X29" s="96"/>
      <c r="Y29" s="96"/>
      <c r="Z29" s="96"/>
      <c r="AA29" s="166"/>
      <c r="AB29" s="206"/>
      <c r="AC29" s="205"/>
    </row>
    <row r="30" spans="1:30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99100.57699999999</v>
      </c>
    </row>
    <row r="31" spans="1:30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>
        <v>314</v>
      </c>
      <c r="X31" s="93"/>
      <c r="Y31" s="93"/>
      <c r="Z31" s="93"/>
      <c r="AA31" s="165">
        <v>500</v>
      </c>
      <c r="AB31" s="206"/>
      <c r="AC31" s="205"/>
    </row>
    <row r="32" spans="1:30" ht="21.95" customHeight="1" x14ac:dyDescent="0.2">
      <c r="A32" s="201"/>
      <c r="B32" s="37" t="str">
        <f>'Rate List'!D$11</f>
        <v>Retail</v>
      </c>
      <c r="C32" s="36">
        <v>6.9</v>
      </c>
      <c r="D32" s="19">
        <v>0.3</v>
      </c>
      <c r="E32" s="19">
        <v>0.2</v>
      </c>
      <c r="F32" s="19">
        <v>1.2</v>
      </c>
      <c r="G32" s="19">
        <v>0.34</v>
      </c>
      <c r="H32" s="34">
        <v>0.04</v>
      </c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8.9799999999999986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>
        <v>5020</v>
      </c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79833</v>
      </c>
      <c r="D36" s="40">
        <f>(D32*$D$8)+(D30*$D$7)</f>
        <v>2414.877</v>
      </c>
      <c r="E36" s="40">
        <f>(E32*$E$8)+(E30*$E$7)</f>
        <v>1804.2</v>
      </c>
      <c r="F36" s="40">
        <f>(F32*$F$8)+(F30*$F$7)</f>
        <v>11432.4</v>
      </c>
      <c r="G36" s="40">
        <f>(G32*$G$8)+(G30*$G$7)</f>
        <v>9134.1</v>
      </c>
      <c r="H36" s="41">
        <f>(H32*$H$8)+(H30*$H$7)</f>
        <v>316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104934.57699999999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/>
      <c r="AC37" s="204">
        <f>U43+V38+V40+V42+X38+X40+X42+Z38+Z40+Z42-W38-W40-W42-Y38-Y40-Y42-AA38-AA40-AA42-AB37</f>
        <v>37050.989999999991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>
        <v>250</v>
      </c>
      <c r="X38" s="93"/>
      <c r="Y38" s="93">
        <v>3620</v>
      </c>
      <c r="Z38" s="93"/>
      <c r="AA38" s="165">
        <v>51811</v>
      </c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4.76</v>
      </c>
      <c r="D39" s="19">
        <v>1</v>
      </c>
      <c r="E39" s="19">
        <v>0.2</v>
      </c>
      <c r="F39" s="19">
        <v>0.3</v>
      </c>
      <c r="G39" s="19">
        <v>0.66</v>
      </c>
      <c r="H39" s="34">
        <v>1.42</v>
      </c>
      <c r="I39" s="36"/>
      <c r="J39" s="36"/>
      <c r="K39" s="36"/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7"/>
        <v>8.34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/>
      <c r="X40" s="93"/>
      <c r="Y40" s="93"/>
      <c r="Z40" s="93"/>
      <c r="AA40" s="165">
        <v>2</v>
      </c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>
        <v>4000</v>
      </c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55073.2</v>
      </c>
      <c r="D43" s="40">
        <f>(D39*$D$8)+(D37*$D$7)</f>
        <v>8049.59</v>
      </c>
      <c r="E43" s="40">
        <f>(E39*$E$8)+(E37*$E$7)</f>
        <v>1804.2</v>
      </c>
      <c r="F43" s="40">
        <f>(F39*$F$8)+(F37*$F$7)</f>
        <v>2858.1</v>
      </c>
      <c r="G43" s="40">
        <f>(G39*$G$8)+(G37*$G$7)</f>
        <v>17730.900000000001</v>
      </c>
      <c r="H43" s="41">
        <f>(H39*$H$8)+(H37*$H$7)</f>
        <v>11218</v>
      </c>
      <c r="I43" s="52">
        <f>(I39*$I$8)+(I37*$I$7)</f>
        <v>0</v>
      </c>
      <c r="J43" s="163">
        <f>(J39*$J$8)+(J37*$J$7)</f>
        <v>0</v>
      </c>
      <c r="K43" s="163">
        <f>(K39*$K$8)+(K37*$K$7)</f>
        <v>0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96733.989999999991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0</v>
      </c>
      <c r="D59" s="19">
        <f t="shared" ref="D59:I59" si="10">D7*D58</f>
        <v>0</v>
      </c>
      <c r="E59" s="19">
        <f t="shared" si="10"/>
        <v>0</v>
      </c>
      <c r="F59" s="19">
        <f t="shared" si="10"/>
        <v>0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0</v>
      </c>
      <c r="V59" s="177">
        <f>V10+V17+V24+V31+V38+V45+V52</f>
        <v>0</v>
      </c>
      <c r="W59" s="177">
        <f t="shared" ref="W59:AA63" si="13">W10+W17+W24+W31+W38+W45+W52</f>
        <v>1595.49</v>
      </c>
      <c r="X59" s="177">
        <f t="shared" si="13"/>
        <v>1</v>
      </c>
      <c r="Y59" s="177">
        <f t="shared" si="13"/>
        <v>3620</v>
      </c>
      <c r="Z59" s="177">
        <f t="shared" si="13"/>
        <v>0</v>
      </c>
      <c r="AA59" s="177">
        <f t="shared" si="13"/>
        <v>57715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1106</v>
      </c>
      <c r="X61" s="177">
        <f t="shared" si="13"/>
        <v>0</v>
      </c>
      <c r="Y61" s="177">
        <f t="shared" si="13"/>
        <v>840</v>
      </c>
      <c r="Z61" s="177">
        <f t="shared" si="13"/>
        <v>0</v>
      </c>
      <c r="AA61" s="177">
        <f t="shared" si="13"/>
        <v>162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28.059999999999995</v>
      </c>
      <c r="D62" s="19">
        <f t="shared" si="16"/>
        <v>5.7</v>
      </c>
      <c r="E62" s="19">
        <f t="shared" si="16"/>
        <v>1.4</v>
      </c>
      <c r="F62" s="19">
        <f t="shared" si="16"/>
        <v>2.8999999999999995</v>
      </c>
      <c r="G62" s="19">
        <f t="shared" si="16"/>
        <v>1.1000000000000001</v>
      </c>
      <c r="H62" s="19">
        <f t="shared" si="16"/>
        <v>2.66</v>
      </c>
      <c r="I62" s="19">
        <f t="shared" si="16"/>
        <v>0</v>
      </c>
      <c r="J62" s="19">
        <f t="shared" ref="J62:P62" si="19">J11+J18+J25+J32+J39+J46+J53</f>
        <v>0</v>
      </c>
      <c r="K62" s="19">
        <f t="shared" si="19"/>
        <v>0</v>
      </c>
      <c r="L62" s="19">
        <f t="shared" si="19"/>
        <v>0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41.819999999999993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55370</v>
      </c>
      <c r="X63" s="177">
        <f t="shared" si="13"/>
        <v>0</v>
      </c>
      <c r="Y63" s="177">
        <f t="shared" si="13"/>
        <v>0</v>
      </c>
      <c r="Z63" s="177">
        <f t="shared" si="13"/>
        <v>0</v>
      </c>
      <c r="AA63" s="177">
        <f t="shared" si="13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4987387.7159999991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324654.2</v>
      </c>
      <c r="D66" s="157">
        <f t="shared" ref="D66:U66" si="23">D15+D22+D29+D36+D43+D50+D57+D59</f>
        <v>45882.663</v>
      </c>
      <c r="E66" s="157">
        <f>E15+E22+E29+E36+E43+E50+E57+E59</f>
        <v>12629.400000000001</v>
      </c>
      <c r="F66" s="157">
        <f t="shared" si="23"/>
        <v>27628.299999999996</v>
      </c>
      <c r="G66" s="157">
        <f>G15+G22+G29+G36+G43+G50+G57+G59</f>
        <v>29551.5</v>
      </c>
      <c r="H66" s="157">
        <f t="shared" si="23"/>
        <v>21014</v>
      </c>
      <c r="I66" s="157">
        <f t="shared" si="23"/>
        <v>0</v>
      </c>
      <c r="J66" s="157">
        <f t="shared" ref="J66:T66" si="24">J15+J22+J29+J36+J43+J50+J57+J59</f>
        <v>0</v>
      </c>
      <c r="K66" s="157">
        <f t="shared" si="24"/>
        <v>0</v>
      </c>
      <c r="L66" s="157">
        <f t="shared" si="24"/>
        <v>0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461360.06299999997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28.059999999999995</v>
      </c>
      <c r="D67" s="142">
        <f t="shared" ref="D67:I67" si="25">SUM(D60:D63)</f>
        <v>5.7</v>
      </c>
      <c r="E67" s="142">
        <f t="shared" si="25"/>
        <v>1.4</v>
      </c>
      <c r="F67" s="142">
        <f t="shared" si="25"/>
        <v>2.8999999999999995</v>
      </c>
      <c r="G67" s="142">
        <f t="shared" si="25"/>
        <v>1.1000000000000001</v>
      </c>
      <c r="H67" s="142">
        <f t="shared" si="25"/>
        <v>2.66</v>
      </c>
      <c r="I67" s="142">
        <f t="shared" si="25"/>
        <v>0</v>
      </c>
      <c r="J67" s="142">
        <f t="shared" ref="J67:T67" si="26">SUM(J60:J63)</f>
        <v>0</v>
      </c>
      <c r="K67" s="142">
        <f t="shared" si="26"/>
        <v>0</v>
      </c>
      <c r="L67" s="142">
        <f t="shared" si="26"/>
        <v>0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41.819999999999993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53.699999999999982</v>
      </c>
      <c r="D68" s="148">
        <f t="shared" ref="D68:I68" si="28">D6-D67</f>
        <v>9.9999999999999964</v>
      </c>
      <c r="E68" s="148">
        <f t="shared" si="28"/>
        <v>12</v>
      </c>
      <c r="F68" s="148">
        <f t="shared" si="28"/>
        <v>13.100000000000005</v>
      </c>
      <c r="G68" s="148">
        <f t="shared" si="28"/>
        <v>6.4</v>
      </c>
      <c r="H68" s="148">
        <f t="shared" si="28"/>
        <v>4.4599999999999946</v>
      </c>
      <c r="I68" s="148">
        <f t="shared" si="28"/>
        <v>0</v>
      </c>
      <c r="J68" s="148">
        <f t="shared" ref="J68:T68" si="29">J6-J67</f>
        <v>-0.46000000000000019</v>
      </c>
      <c r="K68" s="148">
        <f t="shared" si="29"/>
        <v>1.1999999999999997</v>
      </c>
      <c r="L68" s="148">
        <f t="shared" si="29"/>
        <v>0.27999999999999997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105.97999999999999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53.699999999999982</v>
      </c>
      <c r="D70" s="153">
        <f t="shared" ref="D70:I70" si="31">D68-D69</f>
        <v>9.9999999999999964</v>
      </c>
      <c r="E70" s="153">
        <f t="shared" si="31"/>
        <v>12</v>
      </c>
      <c r="F70" s="153">
        <f t="shared" si="31"/>
        <v>13.100000000000005</v>
      </c>
      <c r="G70" s="153">
        <f t="shared" si="31"/>
        <v>6.4</v>
      </c>
      <c r="H70" s="153">
        <f t="shared" si="31"/>
        <v>4.4599999999999946</v>
      </c>
      <c r="I70" s="153">
        <f t="shared" si="31"/>
        <v>0</v>
      </c>
      <c r="J70" s="153">
        <f t="shared" ref="J70:T70" si="32">J68-J69</f>
        <v>-0.46000000000000019</v>
      </c>
      <c r="K70" s="153">
        <f t="shared" si="32"/>
        <v>1.1999999999999997</v>
      </c>
      <c r="L70" s="153">
        <f t="shared" si="32"/>
        <v>0.27999999999999997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105.97999999999999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4987387.7159999991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.3" right="0.3" top="0.5" bottom="0.5" header="0.2" footer="0.2"/>
  <pageSetup scale="3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D76"/>
  <sheetViews>
    <sheetView zoomScale="80" zoomScaleNormal="80" workbookViewId="0">
      <pane xSplit="2" ySplit="8" topLeftCell="M36" activePane="bottomRight" state="frozen"/>
      <selection activeCell="B1" sqref="B1:D1"/>
      <selection pane="bottomLeft" activeCell="B1" sqref="B1:D1"/>
      <selection pane="topRight" activeCell="B1" sqref="B1:D1"/>
      <selection pane="bottomRight" activeCell="C19" sqref="C19"/>
    </sheetView>
  </sheetViews>
  <sheetFormatPr defaultRowHeight="15" x14ac:dyDescent="0.2"/>
  <cols>
    <col min="1" max="1" width="19.1015625" bestFit="1" customWidth="1"/>
    <col min="2" max="2" width="16.2773437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20" width="9.4140625" customWidth="1"/>
    <col min="21" max="21" width="16.6796875" customWidth="1"/>
    <col min="22" max="22" width="11.296875" customWidth="1"/>
    <col min="23" max="23" width="10.0859375" customWidth="1"/>
    <col min="24" max="24" width="13.1796875" bestFit="1" customWidth="1"/>
    <col min="29" max="29" width="19.90625" bestFit="1" customWidth="1"/>
  </cols>
  <sheetData>
    <row r="1" spans="1:30" ht="30" thickBot="1" x14ac:dyDescent="0.45">
      <c r="A1" s="1" t="s">
        <v>0</v>
      </c>
      <c r="B1" s="251">
        <f>'18'!B1+1</f>
        <v>45796</v>
      </c>
      <c r="C1" s="251"/>
      <c r="D1" s="251"/>
      <c r="E1" s="250" t="str">
        <f>'Rate List'!E1</f>
        <v>GHAZI HOLDINGS (Actual Sale)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30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30" ht="16.5" customHeight="1" x14ac:dyDescent="0.2">
      <c r="A3" s="244" t="str">
        <f>'Rate List'!A3:B3</f>
        <v>Opening</v>
      </c>
      <c r="B3" s="245"/>
      <c r="C3" s="63">
        <f>'18'!C70</f>
        <v>53.699999999999982</v>
      </c>
      <c r="D3" s="63">
        <f>'18'!D70</f>
        <v>9.9999999999999964</v>
      </c>
      <c r="E3" s="63">
        <f>'18'!E70</f>
        <v>12</v>
      </c>
      <c r="F3" s="63">
        <f>'18'!F70</f>
        <v>13.100000000000005</v>
      </c>
      <c r="G3" s="63">
        <f>'18'!G70</f>
        <v>6.4</v>
      </c>
      <c r="H3" s="63">
        <f>'18'!H70</f>
        <v>4.4599999999999946</v>
      </c>
      <c r="I3" s="63">
        <f>'18'!I70</f>
        <v>0</v>
      </c>
      <c r="J3" s="63">
        <f>'18'!J70</f>
        <v>-0.46000000000000019</v>
      </c>
      <c r="K3" s="63">
        <f>'18'!K70</f>
        <v>1.1999999999999997</v>
      </c>
      <c r="L3" s="63">
        <f>'18'!L70</f>
        <v>0.27999999999999997</v>
      </c>
      <c r="M3" s="63">
        <f>'18'!M70</f>
        <v>1.96</v>
      </c>
      <c r="N3" s="63">
        <f>'18'!N70</f>
        <v>1.4</v>
      </c>
      <c r="O3" s="63">
        <f>'18'!O70</f>
        <v>1.5</v>
      </c>
      <c r="P3" s="63">
        <f>'18'!P70</f>
        <v>0.42</v>
      </c>
      <c r="Q3" s="63">
        <f>'18'!Q70</f>
        <v>0.02</v>
      </c>
      <c r="R3" s="63">
        <f>'18'!R70</f>
        <v>0.2</v>
      </c>
      <c r="S3" s="63">
        <f>'18'!S70</f>
        <v>0.28000000000000003</v>
      </c>
      <c r="T3" s="63">
        <f>'18'!T70</f>
        <v>0.62</v>
      </c>
      <c r="U3" s="63">
        <f>'18'!U70</f>
        <v>105.97999999999999</v>
      </c>
    </row>
    <row r="4" spans="1:30" ht="16.5" customHeight="1" thickBot="1" x14ac:dyDescent="0.25">
      <c r="A4" s="240" t="str">
        <f>'Rate List'!A4:B4</f>
        <v>Liffting from PMPKL</v>
      </c>
      <c r="B4" s="241"/>
      <c r="C4" s="36">
        <v>0</v>
      </c>
      <c r="D4" s="19">
        <v>0</v>
      </c>
      <c r="E4" s="19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30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AA5" s="213" t="s">
        <v>27</v>
      </c>
      <c r="AB5" s="214"/>
      <c r="AC5" s="207">
        <f>'18'!AC65</f>
        <v>4987387.7159999991</v>
      </c>
    </row>
    <row r="6" spans="1:30" ht="16.5" customHeight="1" thickBot="1" x14ac:dyDescent="0.25">
      <c r="A6" s="236" t="str">
        <f>'Rate List'!A6:B6</f>
        <v>Total</v>
      </c>
      <c r="B6" s="237"/>
      <c r="C6" s="64">
        <f>SUM(C3:C5)</f>
        <v>53.699999999999982</v>
      </c>
      <c r="D6" s="61">
        <f>SUM(D3:D5)</f>
        <v>9.9999999999999964</v>
      </c>
      <c r="E6" s="61">
        <f t="shared" ref="E6:I6" si="0">SUM(E3:E5)</f>
        <v>12</v>
      </c>
      <c r="F6" s="61">
        <f t="shared" si="0"/>
        <v>13.100000000000005</v>
      </c>
      <c r="G6" s="61">
        <f t="shared" si="0"/>
        <v>6.4</v>
      </c>
      <c r="H6" s="61">
        <f t="shared" si="0"/>
        <v>4.4599999999999946</v>
      </c>
      <c r="I6" s="61">
        <f t="shared" si="0"/>
        <v>0</v>
      </c>
      <c r="J6" s="61">
        <f t="shared" ref="J6:Q6" si="1">SUM(J3:J5)</f>
        <v>-0.46000000000000019</v>
      </c>
      <c r="K6" s="61">
        <f t="shared" si="1"/>
        <v>1.1999999999999997</v>
      </c>
      <c r="L6" s="61">
        <f t="shared" si="1"/>
        <v>0.27999999999999997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U6" si="2">SUM(R3:R5)</f>
        <v>0.2</v>
      </c>
      <c r="S6" s="61">
        <f t="shared" si="2"/>
        <v>0.28000000000000003</v>
      </c>
      <c r="T6" s="61">
        <f t="shared" si="2"/>
        <v>0.62</v>
      </c>
      <c r="U6" s="61">
        <f t="shared" si="2"/>
        <v>105.97999999999999</v>
      </c>
      <c r="V6" s="91"/>
      <c r="W6" s="91"/>
      <c r="AA6" s="215"/>
      <c r="AB6" s="216"/>
      <c r="AC6" s="253"/>
    </row>
    <row r="7" spans="1:30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30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30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118700.07200000001</v>
      </c>
    </row>
    <row r="10" spans="1:30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362</v>
      </c>
      <c r="X10" s="93"/>
      <c r="Y10" s="93"/>
      <c r="Z10" s="93"/>
      <c r="AA10" s="165">
        <f>960+1300</f>
        <v>2260</v>
      </c>
      <c r="AB10" s="206"/>
      <c r="AC10" s="205"/>
    </row>
    <row r="11" spans="1:30" ht="21.95" customHeight="1" x14ac:dyDescent="0.2">
      <c r="A11" s="201"/>
      <c r="B11" s="37" t="str">
        <f>'Rate List'!D$11</f>
        <v>Retail</v>
      </c>
      <c r="C11" s="36">
        <v>10</v>
      </c>
      <c r="D11" s="19">
        <v>0.8</v>
      </c>
      <c r="E11" s="19"/>
      <c r="F11" s="19">
        <v>1.2</v>
      </c>
      <c r="G11" s="19"/>
      <c r="H11" s="34">
        <v>0.1</v>
      </c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12.1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  <c r="AD11">
        <v>1300</v>
      </c>
    </row>
    <row r="12" spans="1:30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>
        <v>40</v>
      </c>
      <c r="Z12" s="93"/>
      <c r="AA12" s="165"/>
      <c r="AB12" s="206"/>
      <c r="AC12" s="205"/>
      <c r="AD12" t="s">
        <v>84</v>
      </c>
    </row>
    <row r="13" spans="1:30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30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>
        <v>13000</v>
      </c>
      <c r="X14" s="93"/>
      <c r="Y14" s="93"/>
      <c r="Z14" s="93"/>
      <c r="AA14" s="165"/>
      <c r="AB14" s="206"/>
      <c r="AC14" s="205"/>
    </row>
    <row r="15" spans="1:30" ht="21.95" customHeight="1" thickBot="1" x14ac:dyDescent="0.25">
      <c r="A15" s="202"/>
      <c r="B15" s="38" t="str">
        <f>'Rate List'!D$15</f>
        <v>Total Cash</v>
      </c>
      <c r="C15" s="52">
        <f>(C11*$C$8)+(C9*$C$7)</f>
        <v>115700</v>
      </c>
      <c r="D15" s="40">
        <f>(D11*$D$8)+(D9*$D$7)</f>
        <v>6439.6720000000005</v>
      </c>
      <c r="E15" s="40">
        <f>(E11*$E$8)+(E9*$E$7)</f>
        <v>0</v>
      </c>
      <c r="F15" s="40">
        <f>(F11*$F$8)+(F9*$F$7)</f>
        <v>11432.4</v>
      </c>
      <c r="G15" s="40">
        <f>(G11*$G$8)+(G9*$G$7)</f>
        <v>0</v>
      </c>
      <c r="H15" s="41">
        <f>(H11*$H$8)+(H9*$H$7)</f>
        <v>790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134362.07200000001</v>
      </c>
      <c r="V15" s="13"/>
      <c r="W15" s="96"/>
      <c r="X15" s="96"/>
      <c r="Y15" s="96"/>
      <c r="Z15" s="96"/>
      <c r="AA15" s="166"/>
      <c r="AB15" s="206"/>
      <c r="AC15" s="205"/>
    </row>
    <row r="16" spans="1:30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57850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/>
      <c r="X17" s="93"/>
      <c r="Y17" s="93"/>
      <c r="Z17" s="93"/>
      <c r="AA17" s="165"/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>
        <v>5</v>
      </c>
      <c r="D18" s="19"/>
      <c r="E18" s="19"/>
      <c r="F18" s="19"/>
      <c r="G18" s="19"/>
      <c r="H18" s="34"/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5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/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/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57850</v>
      </c>
      <c r="D22" s="40">
        <f>(D18*$D$8)+(D16*$D$7)</f>
        <v>0</v>
      </c>
      <c r="E22" s="40">
        <f>(E18*$E$8)+(E16*$E$7)</f>
        <v>0</v>
      </c>
      <c r="F22" s="40">
        <f>(F18*$F$8)+(F16*$F$7)</f>
        <v>0</v>
      </c>
      <c r="G22" s="40">
        <f>(G18*$G$8)+(G16*$G$7)</f>
        <v>0</v>
      </c>
      <c r="H22" s="41">
        <f>(H18*$H$8)+(H16*$H$7)</f>
        <v>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57850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/>
      <c r="AC23" s="204">
        <f>U29+V24+V26+V28+X24+X26+X28+Z24+Z26+Z28-W24-W26-W28-Y24-Y26-Y28-AA24-AA26-AA28-AB23</f>
        <v>4910.512999999999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>
        <v>263</v>
      </c>
      <c r="X24" s="93"/>
      <c r="Y24" s="93"/>
      <c r="Z24" s="93"/>
      <c r="AA24" s="165">
        <v>0</v>
      </c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>
        <v>3.5</v>
      </c>
      <c r="D25" s="19">
        <v>0.7</v>
      </c>
      <c r="E25" s="19">
        <v>0.4</v>
      </c>
      <c r="F25" s="19">
        <v>0.6</v>
      </c>
      <c r="G25" s="19">
        <v>0.08</v>
      </c>
      <c r="H25" s="34">
        <v>1</v>
      </c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6.28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/>
      <c r="X26" s="93"/>
      <c r="Y26" s="93">
        <v>130</v>
      </c>
      <c r="Z26" s="93"/>
      <c r="AA26" s="165"/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>
        <v>59200</v>
      </c>
      <c r="X28" s="93"/>
      <c r="Y28" s="93">
        <v>1000</v>
      </c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40495</v>
      </c>
      <c r="D29" s="40">
        <f>(D25*$D$8)+(D23*$D$7)</f>
        <v>5634.7129999999997</v>
      </c>
      <c r="E29" s="40">
        <f>(E25*$E$8)+(E23*$E$7)</f>
        <v>3608.4</v>
      </c>
      <c r="F29" s="40">
        <f>(F25*$F$8)+(F23*$F$7)</f>
        <v>5716.2</v>
      </c>
      <c r="G29" s="40">
        <f>(G25*$G$8)+(G23*$G$7)</f>
        <v>2149.1999999999998</v>
      </c>
      <c r="H29" s="41">
        <f>(H25*$H$8)+(H23*$H$7)</f>
        <v>7900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65503.512999999999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5530.5999999999913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>
        <v>318</v>
      </c>
      <c r="X31" s="93"/>
      <c r="Y31" s="93">
        <v>150</v>
      </c>
      <c r="Z31" s="93"/>
      <c r="AA31" s="165">
        <v>600</v>
      </c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>
        <v>5.0999999999999996</v>
      </c>
      <c r="D32" s="19"/>
      <c r="E32" s="19"/>
      <c r="F32" s="19">
        <v>0.8</v>
      </c>
      <c r="G32" s="19"/>
      <c r="H32" s="34">
        <v>0.2</v>
      </c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6.1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>
        <v>10</v>
      </c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>
        <v>61600</v>
      </c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59006.999999999993</v>
      </c>
      <c r="D36" s="40">
        <f>(D32*$D$8)+(D30*$D$7)</f>
        <v>0</v>
      </c>
      <c r="E36" s="40">
        <f>(E32*$E$8)+(E30*$E$7)</f>
        <v>0</v>
      </c>
      <c r="F36" s="40">
        <f>(F32*$F$8)+(F30*$F$7)</f>
        <v>7621.6</v>
      </c>
      <c r="G36" s="40">
        <f>(G32*$G$8)+(G30*$G$7)</f>
        <v>0</v>
      </c>
      <c r="H36" s="41">
        <f>(H32*$H$8)+(H30*$H$7)</f>
        <v>1580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68208.599999999991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/>
      <c r="AC37" s="204">
        <f>U43+V38+V40+V42+X38+X40+X42+Z38+Z40+Z42-W38-W40-W42-Y38-Y40-Y42-AA38-AA40-AA42-AB37</f>
        <v>4460.0200000000004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>
        <v>250</v>
      </c>
      <c r="X38" s="93"/>
      <c r="Y38" s="93"/>
      <c r="Z38" s="93">
        <v>3</v>
      </c>
      <c r="AA38" s="165"/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0.6</v>
      </c>
      <c r="D39" s="19"/>
      <c r="E39" s="19"/>
      <c r="F39" s="19">
        <v>0.4</v>
      </c>
      <c r="G39" s="19">
        <v>0.34</v>
      </c>
      <c r="H39" s="34">
        <v>1</v>
      </c>
      <c r="I39" s="36"/>
      <c r="J39" s="36"/>
      <c r="K39" s="36"/>
      <c r="L39" s="36">
        <v>0.1</v>
      </c>
      <c r="M39" s="36"/>
      <c r="N39" s="36"/>
      <c r="O39" s="36"/>
      <c r="P39" s="19"/>
      <c r="Q39" s="65"/>
      <c r="R39" s="65"/>
      <c r="S39" s="65"/>
      <c r="T39" s="34"/>
      <c r="U39" s="50">
        <f t="shared" si="7"/>
        <v>2.44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>
        <v>23000</v>
      </c>
      <c r="X42" s="93"/>
      <c r="Y42" s="93">
        <v>1000</v>
      </c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6942</v>
      </c>
      <c r="D43" s="40">
        <f>(D39*$D$8)+(D37*$D$7)</f>
        <v>0</v>
      </c>
      <c r="E43" s="40">
        <f>(E39*$E$8)+(E37*$E$7)</f>
        <v>0</v>
      </c>
      <c r="F43" s="40">
        <f>(F39*$F$8)+(F37*$F$7)</f>
        <v>3810.8</v>
      </c>
      <c r="G43" s="40">
        <f>(G39*$G$8)+(G37*$G$7)</f>
        <v>9134.1</v>
      </c>
      <c r="H43" s="41">
        <f>(H39*$H$8)+(H37*$H$7)</f>
        <v>7900</v>
      </c>
      <c r="I43" s="52">
        <f>(I39*$I$8)+(I37*$I$7)</f>
        <v>0</v>
      </c>
      <c r="J43" s="163">
        <f>(J39*$J$8)+(J37*$J$7)</f>
        <v>0</v>
      </c>
      <c r="K43" s="163">
        <f>(K39*$K$8)+(K37*$K$7)</f>
        <v>0</v>
      </c>
      <c r="L43" s="163">
        <f>(L39*$L$8)+(L37*$L$7)</f>
        <v>920.12000000000012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28707.02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0</v>
      </c>
      <c r="D59" s="19">
        <f t="shared" ref="D59:I59" si="10">D7*D58</f>
        <v>0</v>
      </c>
      <c r="E59" s="19">
        <f t="shared" si="10"/>
        <v>0</v>
      </c>
      <c r="F59" s="19">
        <f t="shared" si="10"/>
        <v>0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0</v>
      </c>
      <c r="V59" s="177">
        <f>V10+V17+V24+V31+V38+V45+V52</f>
        <v>0</v>
      </c>
      <c r="W59" s="177">
        <f t="shared" ref="W59:AA63" si="13">W10+W17+W24+W31+W38+W45+W52</f>
        <v>1193</v>
      </c>
      <c r="X59" s="177">
        <f t="shared" si="13"/>
        <v>0</v>
      </c>
      <c r="Y59" s="177">
        <f t="shared" si="13"/>
        <v>150</v>
      </c>
      <c r="Z59" s="177">
        <f t="shared" si="13"/>
        <v>3</v>
      </c>
      <c r="AA59" s="177">
        <f t="shared" si="13"/>
        <v>2860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0</v>
      </c>
      <c r="X61" s="177">
        <f t="shared" si="13"/>
        <v>0</v>
      </c>
      <c r="Y61" s="177">
        <f t="shared" si="13"/>
        <v>180</v>
      </c>
      <c r="Z61" s="177">
        <f t="shared" si="13"/>
        <v>0</v>
      </c>
      <c r="AA61" s="177">
        <f t="shared" si="13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24.200000000000003</v>
      </c>
      <c r="D62" s="19">
        <f t="shared" si="16"/>
        <v>1.5</v>
      </c>
      <c r="E62" s="19">
        <f t="shared" si="16"/>
        <v>0.4</v>
      </c>
      <c r="F62" s="19">
        <f t="shared" si="16"/>
        <v>2.9999999999999996</v>
      </c>
      <c r="G62" s="19">
        <f t="shared" si="16"/>
        <v>0.42000000000000004</v>
      </c>
      <c r="H62" s="19">
        <f t="shared" si="16"/>
        <v>2.2999999999999998</v>
      </c>
      <c r="I62" s="19">
        <f t="shared" si="16"/>
        <v>0</v>
      </c>
      <c r="J62" s="19">
        <f t="shared" ref="J62:P62" si="19">J11+J18+J25+J32+J39+J46+J53</f>
        <v>0</v>
      </c>
      <c r="K62" s="19">
        <f t="shared" si="19"/>
        <v>0</v>
      </c>
      <c r="L62" s="19">
        <f t="shared" si="19"/>
        <v>0.1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31.920000000000005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156800</v>
      </c>
      <c r="X63" s="177">
        <f t="shared" si="13"/>
        <v>0</v>
      </c>
      <c r="Y63" s="177">
        <f t="shared" si="13"/>
        <v>2000</v>
      </c>
      <c r="Z63" s="177">
        <f t="shared" si="13"/>
        <v>0</v>
      </c>
      <c r="AA63" s="177">
        <f t="shared" si="13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5178838.9209999992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279994</v>
      </c>
      <c r="D66" s="157">
        <f t="shared" ref="D66:U66" si="23">D15+D22+D29+D36+D43+D50+D57+D59</f>
        <v>12074.385</v>
      </c>
      <c r="E66" s="157">
        <f>E15+E22+E29+E36+E43+E50+E57+E59</f>
        <v>3608.4</v>
      </c>
      <c r="F66" s="157">
        <f t="shared" si="23"/>
        <v>28580.999999999996</v>
      </c>
      <c r="G66" s="157">
        <f>G15+G22+G29+G36+G43+G50+G57+G59</f>
        <v>11283.3</v>
      </c>
      <c r="H66" s="157">
        <f t="shared" si="23"/>
        <v>18170</v>
      </c>
      <c r="I66" s="157">
        <f t="shared" si="23"/>
        <v>0</v>
      </c>
      <c r="J66" s="157">
        <f t="shared" ref="J66:T66" si="24">J15+J22+J29+J36+J43+J50+J57+J59</f>
        <v>0</v>
      </c>
      <c r="K66" s="157">
        <f t="shared" si="24"/>
        <v>0</v>
      </c>
      <c r="L66" s="157">
        <f t="shared" si="24"/>
        <v>920.12000000000012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354631.20500000002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24.200000000000003</v>
      </c>
      <c r="D67" s="142">
        <f t="shared" ref="D67:I67" si="25">SUM(D60:D63)</f>
        <v>1.5</v>
      </c>
      <c r="E67" s="142">
        <f t="shared" si="25"/>
        <v>0.4</v>
      </c>
      <c r="F67" s="142">
        <f t="shared" si="25"/>
        <v>2.9999999999999996</v>
      </c>
      <c r="G67" s="142">
        <f t="shared" si="25"/>
        <v>0.42000000000000004</v>
      </c>
      <c r="H67" s="142">
        <f t="shared" si="25"/>
        <v>2.2999999999999998</v>
      </c>
      <c r="I67" s="142">
        <f t="shared" si="25"/>
        <v>0</v>
      </c>
      <c r="J67" s="142">
        <f t="shared" ref="J67:T67" si="26">SUM(J60:J63)</f>
        <v>0</v>
      </c>
      <c r="K67" s="142">
        <f t="shared" si="26"/>
        <v>0</v>
      </c>
      <c r="L67" s="142">
        <f t="shared" si="26"/>
        <v>0.1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31.920000000000005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29.499999999999979</v>
      </c>
      <c r="D68" s="148">
        <f t="shared" ref="D68:I68" si="28">D6-D67</f>
        <v>8.4999999999999964</v>
      </c>
      <c r="E68" s="148">
        <f t="shared" si="28"/>
        <v>11.6</v>
      </c>
      <c r="F68" s="148">
        <f t="shared" si="28"/>
        <v>10.100000000000005</v>
      </c>
      <c r="G68" s="148">
        <f t="shared" si="28"/>
        <v>5.98</v>
      </c>
      <c r="H68" s="148">
        <f t="shared" si="28"/>
        <v>2.1599999999999948</v>
      </c>
      <c r="I68" s="148">
        <f t="shared" si="28"/>
        <v>0</v>
      </c>
      <c r="J68" s="148">
        <f t="shared" ref="J68:T68" si="29">J6-J67</f>
        <v>-0.46000000000000019</v>
      </c>
      <c r="K68" s="148">
        <f t="shared" si="29"/>
        <v>1.1999999999999997</v>
      </c>
      <c r="L68" s="148">
        <f t="shared" si="29"/>
        <v>0.17999999999999997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74.059999999999988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29.499999999999979</v>
      </c>
      <c r="D70" s="153">
        <f t="shared" ref="D70:I70" si="31">D68-D69</f>
        <v>8.4999999999999964</v>
      </c>
      <c r="E70" s="153">
        <f t="shared" si="31"/>
        <v>11.6</v>
      </c>
      <c r="F70" s="153">
        <f t="shared" si="31"/>
        <v>10.100000000000005</v>
      </c>
      <c r="G70" s="153">
        <f t="shared" si="31"/>
        <v>5.98</v>
      </c>
      <c r="H70" s="153">
        <f t="shared" si="31"/>
        <v>2.1599999999999948</v>
      </c>
      <c r="I70" s="153">
        <f t="shared" si="31"/>
        <v>0</v>
      </c>
      <c r="J70" s="153">
        <f t="shared" ref="J70:T70" si="32">J68-J69</f>
        <v>-0.46000000000000019</v>
      </c>
      <c r="K70" s="153">
        <f t="shared" si="32"/>
        <v>1.1999999999999997</v>
      </c>
      <c r="L70" s="153">
        <f t="shared" si="32"/>
        <v>0.17999999999999997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74.059999999999988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5178838.9209999992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8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C76"/>
  <sheetViews>
    <sheetView zoomScale="80" zoomScaleNormal="80" workbookViewId="0">
      <pane xSplit="2" ySplit="8" topLeftCell="C48" activePane="bottomRight" state="frozen"/>
      <selection activeCell="B1" sqref="B1:D1"/>
      <selection pane="bottomLeft" activeCell="B1" sqref="B1:D1"/>
      <selection pane="topRight" activeCell="B1" sqref="B1:D1"/>
      <selection pane="bottomRight" activeCell="Z26" sqref="Z26"/>
    </sheetView>
  </sheetViews>
  <sheetFormatPr defaultRowHeight="15" x14ac:dyDescent="0.2"/>
  <cols>
    <col min="1" max="1" width="19.1015625" bestFit="1" customWidth="1"/>
    <col min="2" max="2" width="16.2773437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20" width="9.4140625" customWidth="1"/>
    <col min="21" max="21" width="16.6796875" customWidth="1"/>
    <col min="22" max="22" width="13.1796875" customWidth="1"/>
    <col min="24" max="24" width="13.1796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'19'!B1+1</f>
        <v>45797</v>
      </c>
      <c r="C1" s="251"/>
      <c r="D1" s="251"/>
      <c r="E1" s="250" t="str">
        <f>'Rate List'!E1</f>
        <v>GHAZI HOLDINGS (Actual Sale)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'19'!C70</f>
        <v>29.499999999999979</v>
      </c>
      <c r="D3" s="63">
        <f>'19'!D70</f>
        <v>8.4999999999999964</v>
      </c>
      <c r="E3" s="63">
        <f>'19'!E70</f>
        <v>11.6</v>
      </c>
      <c r="F3" s="63">
        <f>'19'!F70</f>
        <v>10.100000000000005</v>
      </c>
      <c r="G3" s="63">
        <f>'19'!G70</f>
        <v>5.98</v>
      </c>
      <c r="H3" s="63">
        <f>'19'!H70</f>
        <v>2.1599999999999948</v>
      </c>
      <c r="I3" s="63">
        <f>'19'!I70</f>
        <v>0</v>
      </c>
      <c r="J3" s="63">
        <f>'19'!J70</f>
        <v>-0.46000000000000019</v>
      </c>
      <c r="K3" s="63">
        <f>'19'!K70</f>
        <v>1.1999999999999997</v>
      </c>
      <c r="L3" s="63">
        <f>'19'!L70</f>
        <v>0.17999999999999997</v>
      </c>
      <c r="M3" s="63">
        <f>'19'!M70</f>
        <v>1.96</v>
      </c>
      <c r="N3" s="63">
        <f>'19'!N70</f>
        <v>1.4</v>
      </c>
      <c r="O3" s="63">
        <f>'19'!O70</f>
        <v>1.5</v>
      </c>
      <c r="P3" s="63">
        <f>'19'!P70</f>
        <v>0.42</v>
      </c>
      <c r="Q3" s="63">
        <f>'19'!Q70</f>
        <v>0.02</v>
      </c>
      <c r="R3" s="63">
        <f>'19'!R70</f>
        <v>0.2</v>
      </c>
      <c r="S3" s="63">
        <f>'19'!S70</f>
        <v>0.28000000000000003</v>
      </c>
      <c r="T3" s="63">
        <f>'19'!T70</f>
        <v>0.62</v>
      </c>
      <c r="U3" s="63">
        <f>'19'!U70</f>
        <v>74.059999999999988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70</v>
      </c>
      <c r="D4" s="19">
        <v>10</v>
      </c>
      <c r="E4" s="19">
        <v>10</v>
      </c>
      <c r="F4" s="19">
        <v>10</v>
      </c>
      <c r="G4" s="19">
        <v>0</v>
      </c>
      <c r="H4" s="19">
        <v>10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AA5" s="213" t="s">
        <v>27</v>
      </c>
      <c r="AB5" s="214"/>
      <c r="AC5" s="207">
        <f>'19'!AC65</f>
        <v>5178838.9209999992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99.499999999999972</v>
      </c>
      <c r="D6" s="61">
        <f>SUM(D3:D5)</f>
        <v>18.499999999999996</v>
      </c>
      <c r="E6" s="61">
        <f t="shared" ref="E6:I6" si="0">SUM(E3:E5)</f>
        <v>21.6</v>
      </c>
      <c r="F6" s="61">
        <f t="shared" si="0"/>
        <v>20.100000000000005</v>
      </c>
      <c r="G6" s="61">
        <f t="shared" si="0"/>
        <v>5.98</v>
      </c>
      <c r="H6" s="61">
        <f t="shared" si="0"/>
        <v>12.159999999999995</v>
      </c>
      <c r="I6" s="61">
        <f t="shared" si="0"/>
        <v>0</v>
      </c>
      <c r="J6" s="61">
        <f t="shared" ref="J6:Q6" si="1">SUM(J3:J5)</f>
        <v>-0.46000000000000019</v>
      </c>
      <c r="K6" s="61">
        <f t="shared" si="1"/>
        <v>1.1999999999999997</v>
      </c>
      <c r="L6" s="61">
        <f t="shared" si="1"/>
        <v>0.17999999999999997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U6" si="2">SUM(R3:R5)</f>
        <v>0.2</v>
      </c>
      <c r="S6" s="61">
        <f t="shared" si="2"/>
        <v>0.28000000000000003</v>
      </c>
      <c r="T6" s="61">
        <f t="shared" si="2"/>
        <v>0.62</v>
      </c>
      <c r="U6" s="61">
        <f t="shared" si="2"/>
        <v>74.059999999999988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>
        <v>3310</v>
      </c>
      <c r="AC9" s="204">
        <f>U15+V10+V12+V14+X10+X12+X14+Z10+Z12+Z14-W10-W12-W14-Y10-Y12-Y14-AA10-AA12-AA14-AB9</f>
        <v>41800.031000000003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304</v>
      </c>
      <c r="X10" s="93"/>
      <c r="Y10" s="93"/>
      <c r="Z10" s="93"/>
      <c r="AA10" s="165"/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2.4</v>
      </c>
      <c r="D11" s="19">
        <v>0.9</v>
      </c>
      <c r="E11" s="19">
        <v>0.3</v>
      </c>
      <c r="F11" s="19">
        <v>1.3</v>
      </c>
      <c r="G11" s="19"/>
      <c r="H11" s="34"/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4.8999999999999995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>
        <f>3730+960</f>
        <v>4690</v>
      </c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27768</v>
      </c>
      <c r="D15" s="40">
        <f>(D11*$D$8)+(D9*$D$7)</f>
        <v>7244.6310000000003</v>
      </c>
      <c r="E15" s="40">
        <f>(E11*$E$8)+(E9*$E$7)</f>
        <v>2706.2999999999997</v>
      </c>
      <c r="F15" s="40">
        <f>(F11*$F$8)+(F9*$F$7)</f>
        <v>12385.1</v>
      </c>
      <c r="G15" s="40">
        <f>(G11*$G$8)+(G9*$G$7)</f>
        <v>0</v>
      </c>
      <c r="H15" s="41">
        <f>(H11*$H$8)+(H9*$H$7)</f>
        <v>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50104.031000000003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0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/>
      <c r="X17" s="93"/>
      <c r="Y17" s="93"/>
      <c r="Z17" s="93"/>
      <c r="AA17" s="165"/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/>
      <c r="D18" s="19"/>
      <c r="E18" s="19"/>
      <c r="F18" s="19"/>
      <c r="G18" s="19"/>
      <c r="H18" s="34"/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0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/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/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0</v>
      </c>
      <c r="D22" s="40">
        <f>(D18*$D$8)+(D16*$D$7)</f>
        <v>0</v>
      </c>
      <c r="E22" s="40">
        <f>(E18*$E$8)+(E16*$E$7)</f>
        <v>0</v>
      </c>
      <c r="F22" s="40">
        <f>(F18*$F$8)+(F16*$F$7)</f>
        <v>0</v>
      </c>
      <c r="G22" s="40">
        <f>(G18*$G$8)+(G16*$G$7)</f>
        <v>0</v>
      </c>
      <c r="H22" s="41">
        <f>(H18*$H$8)+(H16*$H$7)</f>
        <v>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0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/>
      <c r="AC23" s="204">
        <f>U29+V24+V26+V28+X24+X26+X28+Z24+Z26+Z28-W24-W26-W28-Y24-Y26-Y28-AA24-AA26-AA28-AB23</f>
        <v>34747.990000000005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>
        <v>364</v>
      </c>
      <c r="X24" s="93"/>
      <c r="Y24" s="93"/>
      <c r="Z24" s="93"/>
      <c r="AA24" s="165">
        <v>2000</v>
      </c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>
        <v>2.2000000000000002</v>
      </c>
      <c r="D25" s="19">
        <v>1</v>
      </c>
      <c r="E25" s="19">
        <v>0.4</v>
      </c>
      <c r="F25" s="19"/>
      <c r="G25" s="19"/>
      <c r="H25" s="34"/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3.6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/>
      <c r="X26" s="93"/>
      <c r="Y26" s="93"/>
      <c r="Z26" s="93"/>
      <c r="AA26" s="165"/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/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25454.000000000004</v>
      </c>
      <c r="D29" s="40">
        <f>(D25*$D$8)+(D23*$D$7)</f>
        <v>8049.59</v>
      </c>
      <c r="E29" s="40">
        <f>(E25*$E$8)+(E23*$E$7)</f>
        <v>3608.4</v>
      </c>
      <c r="F29" s="40">
        <f>(F25*$F$8)+(F23*$F$7)</f>
        <v>0</v>
      </c>
      <c r="G29" s="40">
        <f>(G25*$G$8)+(G23*$G$7)</f>
        <v>0</v>
      </c>
      <c r="H29" s="41">
        <f>(H25*$H$8)+(H23*$H$7)</f>
        <v>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37111.990000000005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22650.254000000001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>
        <v>311</v>
      </c>
      <c r="X31" s="93"/>
      <c r="Y31" s="93"/>
      <c r="Z31" s="93"/>
      <c r="AA31" s="165">
        <v>2000</v>
      </c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>
        <v>1.8</v>
      </c>
      <c r="D32" s="19">
        <v>0.6</v>
      </c>
      <c r="E32" s="19">
        <v>1</v>
      </c>
      <c r="F32" s="19">
        <v>0.5</v>
      </c>
      <c r="G32" s="19">
        <v>0.2</v>
      </c>
      <c r="H32" s="34">
        <v>0.02</v>
      </c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4.1199999999999992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>
        <v>10</v>
      </c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>
        <v>20000</v>
      </c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20826</v>
      </c>
      <c r="D36" s="40">
        <f>(D32*$D$8)+(D30*$D$7)</f>
        <v>4829.7539999999999</v>
      </c>
      <c r="E36" s="40">
        <f>(E32*$E$8)+(E30*$E$7)</f>
        <v>9021</v>
      </c>
      <c r="F36" s="40">
        <f>(F32*$F$8)+(F30*$F$7)</f>
        <v>4763.5</v>
      </c>
      <c r="G36" s="40">
        <f>(G32*$G$8)+(G30*$G$7)</f>
        <v>5373</v>
      </c>
      <c r="H36" s="41">
        <f>(H32*$H$8)+(H30*$H$7)</f>
        <v>158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44971.254000000001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>
        <v>1550</v>
      </c>
      <c r="AC37" s="204">
        <f>U43+V38+V40+V42+X38+X40+X42+Z38+Z40+Z42-W38-W40-W42-Y38-Y40-Y42-AA38-AA40-AA42-AB37</f>
        <v>56730.395000000004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>
        <v>250</v>
      </c>
      <c r="X38" s="93"/>
      <c r="Y38" s="93"/>
      <c r="Z38" s="93"/>
      <c r="AA38" s="165">
        <v>3492</v>
      </c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2.4</v>
      </c>
      <c r="D39" s="19">
        <v>0.5</v>
      </c>
      <c r="E39" s="19">
        <v>0.4</v>
      </c>
      <c r="F39" s="19">
        <v>0.2</v>
      </c>
      <c r="G39" s="19">
        <v>0.92</v>
      </c>
      <c r="H39" s="34"/>
      <c r="I39" s="36"/>
      <c r="J39" s="36"/>
      <c r="K39" s="36"/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7"/>
        <v>4.42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/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27768</v>
      </c>
      <c r="D43" s="40">
        <f>(D39*$D$8)+(D37*$D$7)</f>
        <v>4024.7950000000001</v>
      </c>
      <c r="E43" s="40">
        <f>(E39*$E$8)+(E37*$E$7)</f>
        <v>3608.4</v>
      </c>
      <c r="F43" s="40">
        <f>(F39*$F$8)+(F37*$F$7)</f>
        <v>1905.4</v>
      </c>
      <c r="G43" s="40">
        <f>(G39*$G$8)+(G37*$G$7)</f>
        <v>24715.8</v>
      </c>
      <c r="H43" s="41">
        <f>(H39*$H$8)+(H37*$H$7)</f>
        <v>0</v>
      </c>
      <c r="I43" s="52">
        <f>(I39*$I$8)+(I37*$I$7)</f>
        <v>0</v>
      </c>
      <c r="J43" s="163">
        <f>(J39*$J$8)+(J37*$J$7)</f>
        <v>0</v>
      </c>
      <c r="K43" s="163">
        <f>(K39*$K$8)+(K37*$K$7)</f>
        <v>0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62022.395000000004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>
        <v>10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10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115200</v>
      </c>
      <c r="D59" s="19">
        <f t="shared" ref="D59:I59" si="10">D7*D58</f>
        <v>0</v>
      </c>
      <c r="E59" s="19">
        <f t="shared" si="10"/>
        <v>0</v>
      </c>
      <c r="F59" s="19">
        <f t="shared" si="10"/>
        <v>0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115200</v>
      </c>
      <c r="V59" s="177">
        <f>V10+V17+V24+V31+V38+V45+V52</f>
        <v>0</v>
      </c>
      <c r="W59" s="177">
        <f t="shared" ref="W59:AA63" si="13">W10+W17+W24+W31+W38+W45+W52</f>
        <v>1229</v>
      </c>
      <c r="X59" s="177">
        <f t="shared" si="13"/>
        <v>0</v>
      </c>
      <c r="Y59" s="177">
        <f t="shared" si="13"/>
        <v>0</v>
      </c>
      <c r="Z59" s="177">
        <f t="shared" si="13"/>
        <v>0</v>
      </c>
      <c r="AA59" s="177">
        <f t="shared" si="13"/>
        <v>7492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10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10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0</v>
      </c>
      <c r="X61" s="177">
        <f t="shared" si="13"/>
        <v>0</v>
      </c>
      <c r="Y61" s="177">
        <f t="shared" si="13"/>
        <v>10</v>
      </c>
      <c r="Z61" s="177">
        <f t="shared" si="13"/>
        <v>0</v>
      </c>
      <c r="AA61" s="177">
        <f t="shared" si="13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8.7999999999999989</v>
      </c>
      <c r="D62" s="19">
        <f t="shared" si="16"/>
        <v>3</v>
      </c>
      <c r="E62" s="19">
        <f t="shared" si="16"/>
        <v>2.1</v>
      </c>
      <c r="F62" s="19">
        <f t="shared" si="16"/>
        <v>2</v>
      </c>
      <c r="G62" s="19">
        <f t="shared" si="16"/>
        <v>1.1200000000000001</v>
      </c>
      <c r="H62" s="19">
        <f t="shared" si="16"/>
        <v>0.02</v>
      </c>
      <c r="I62" s="19">
        <f t="shared" si="16"/>
        <v>0</v>
      </c>
      <c r="J62" s="19">
        <f t="shared" ref="J62:P62" si="19">J11+J18+J25+J32+J39+J46+J53</f>
        <v>0</v>
      </c>
      <c r="K62" s="19">
        <f t="shared" si="19"/>
        <v>0</v>
      </c>
      <c r="L62" s="19">
        <f t="shared" si="19"/>
        <v>0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17.04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24690</v>
      </c>
      <c r="X63" s="177">
        <f t="shared" si="13"/>
        <v>0</v>
      </c>
      <c r="Y63" s="177">
        <f t="shared" si="13"/>
        <v>0</v>
      </c>
      <c r="Z63" s="177">
        <f t="shared" si="13"/>
        <v>0</v>
      </c>
      <c r="AA63" s="177">
        <f t="shared" si="13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5334767.5909999991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217016</v>
      </c>
      <c r="D66" s="157">
        <f t="shared" ref="D66:U66" si="23">D15+D22+D29+D36+D43+D50+D57+D59</f>
        <v>24148.770000000004</v>
      </c>
      <c r="E66" s="157">
        <f>E15+E22+E29+E36+E43+E50+E57+E59</f>
        <v>18944.100000000002</v>
      </c>
      <c r="F66" s="157">
        <f t="shared" si="23"/>
        <v>19054</v>
      </c>
      <c r="G66" s="157">
        <f>G15+G22+G29+G36+G43+G50+G57+G59</f>
        <v>30088.799999999999</v>
      </c>
      <c r="H66" s="157">
        <f t="shared" si="23"/>
        <v>158</v>
      </c>
      <c r="I66" s="157">
        <f t="shared" si="23"/>
        <v>0</v>
      </c>
      <c r="J66" s="157">
        <f t="shared" ref="J66:T66" si="24">J15+J22+J29+J36+J43+J50+J57+J59</f>
        <v>0</v>
      </c>
      <c r="K66" s="157">
        <f t="shared" si="24"/>
        <v>0</v>
      </c>
      <c r="L66" s="157">
        <f t="shared" si="24"/>
        <v>0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309409.67000000004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18.799999999999997</v>
      </c>
      <c r="D67" s="142">
        <f t="shared" ref="D67:I67" si="25">SUM(D60:D63)</f>
        <v>3</v>
      </c>
      <c r="E67" s="142">
        <f t="shared" si="25"/>
        <v>2.1</v>
      </c>
      <c r="F67" s="142">
        <f t="shared" si="25"/>
        <v>2</v>
      </c>
      <c r="G67" s="142">
        <f t="shared" si="25"/>
        <v>1.1200000000000001</v>
      </c>
      <c r="H67" s="142">
        <f t="shared" si="25"/>
        <v>0.02</v>
      </c>
      <c r="I67" s="142">
        <f t="shared" si="25"/>
        <v>0</v>
      </c>
      <c r="J67" s="142">
        <f t="shared" ref="J67:T67" si="26">SUM(J60:J63)</f>
        <v>0</v>
      </c>
      <c r="K67" s="142">
        <f t="shared" si="26"/>
        <v>0</v>
      </c>
      <c r="L67" s="142">
        <f t="shared" si="26"/>
        <v>0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27.04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80.699999999999974</v>
      </c>
      <c r="D68" s="148">
        <f t="shared" ref="D68:I68" si="28">D6-D67</f>
        <v>15.499999999999996</v>
      </c>
      <c r="E68" s="148">
        <f t="shared" si="28"/>
        <v>19.5</v>
      </c>
      <c r="F68" s="148">
        <f t="shared" si="28"/>
        <v>18.100000000000005</v>
      </c>
      <c r="G68" s="148">
        <f t="shared" si="28"/>
        <v>4.8600000000000003</v>
      </c>
      <c r="H68" s="148">
        <f t="shared" si="28"/>
        <v>12.139999999999995</v>
      </c>
      <c r="I68" s="148">
        <f t="shared" si="28"/>
        <v>0</v>
      </c>
      <c r="J68" s="148">
        <f t="shared" ref="J68:T68" si="29">J6-J67</f>
        <v>-0.46000000000000019</v>
      </c>
      <c r="K68" s="148">
        <f t="shared" si="29"/>
        <v>1.1999999999999997</v>
      </c>
      <c r="L68" s="148">
        <f t="shared" si="29"/>
        <v>0.17999999999999997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157.01999999999998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80.699999999999974</v>
      </c>
      <c r="D70" s="153">
        <f t="shared" ref="D70:I70" si="31">D68-D69</f>
        <v>15.499999999999996</v>
      </c>
      <c r="E70" s="153">
        <f t="shared" si="31"/>
        <v>19.5</v>
      </c>
      <c r="F70" s="153">
        <f t="shared" si="31"/>
        <v>18.100000000000005</v>
      </c>
      <c r="G70" s="153">
        <f t="shared" si="31"/>
        <v>4.8600000000000003</v>
      </c>
      <c r="H70" s="153">
        <f t="shared" si="31"/>
        <v>12.139999999999995</v>
      </c>
      <c r="I70" s="153">
        <f t="shared" si="31"/>
        <v>0</v>
      </c>
      <c r="J70" s="153">
        <f t="shared" ref="J70:T70" si="32">J68-J69</f>
        <v>-0.46000000000000019</v>
      </c>
      <c r="K70" s="153">
        <f t="shared" si="32"/>
        <v>1.1999999999999997</v>
      </c>
      <c r="L70" s="153">
        <f t="shared" si="32"/>
        <v>0.17999999999999997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157.01999999999998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5334767.5909999991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8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AC76"/>
  <sheetViews>
    <sheetView zoomScale="80" zoomScaleNormal="80" workbookViewId="0">
      <pane xSplit="2" ySplit="8" topLeftCell="L39" activePane="bottomRight" state="frozen"/>
      <selection activeCell="B1" sqref="B1:D1"/>
      <selection pane="bottomLeft" activeCell="B1" sqref="B1:D1"/>
      <selection pane="topRight" activeCell="B1" sqref="B1:D1"/>
      <selection pane="bottomRight" activeCell="Z39" sqref="Z39:AA39"/>
    </sheetView>
  </sheetViews>
  <sheetFormatPr defaultRowHeight="15" x14ac:dyDescent="0.2"/>
  <cols>
    <col min="1" max="1" width="19.1015625" bestFit="1" customWidth="1"/>
    <col min="2" max="2" width="15.73828125" bestFit="1" customWidth="1"/>
    <col min="3" max="3" width="12.37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9" width="9.4140625" customWidth="1"/>
    <col min="10" max="11" width="10.0859375" customWidth="1"/>
    <col min="12" max="20" width="9.4140625" customWidth="1"/>
    <col min="21" max="21" width="16.6796875" customWidth="1"/>
    <col min="22" max="22" width="13.85546875" bestFit="1" customWidth="1"/>
    <col min="24" max="24" width="13.1796875" bestFit="1" customWidth="1"/>
    <col min="26" max="26" width="14.2578125" bestFit="1" customWidth="1"/>
    <col min="28" max="28" width="9.81640625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'20'!B1+1</f>
        <v>45798</v>
      </c>
      <c r="C1" s="251"/>
      <c r="D1" s="251"/>
      <c r="E1" s="250" t="str">
        <f>'Rate List'!E1</f>
        <v>GHAZI HOLDINGS (Actual Sale)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'20'!C70</f>
        <v>80.699999999999974</v>
      </c>
      <c r="D3" s="63">
        <f>'20'!D70</f>
        <v>15.499999999999996</v>
      </c>
      <c r="E3" s="63">
        <f>'20'!E70</f>
        <v>19.5</v>
      </c>
      <c r="F3" s="63">
        <f>'20'!F70</f>
        <v>18.100000000000005</v>
      </c>
      <c r="G3" s="63">
        <f>'20'!G70</f>
        <v>4.8600000000000003</v>
      </c>
      <c r="H3" s="63">
        <f>'20'!H70</f>
        <v>12.139999999999995</v>
      </c>
      <c r="I3" s="63">
        <f>'20'!I70</f>
        <v>0</v>
      </c>
      <c r="J3" s="63">
        <f>'20'!J70</f>
        <v>-0.46000000000000019</v>
      </c>
      <c r="K3" s="63">
        <f>'20'!K70</f>
        <v>1.1999999999999997</v>
      </c>
      <c r="L3" s="63">
        <f>'20'!L70</f>
        <v>0.17999999999999997</v>
      </c>
      <c r="M3" s="63">
        <f>'20'!M70</f>
        <v>1.96</v>
      </c>
      <c r="N3" s="63">
        <f>'20'!N70</f>
        <v>1.4</v>
      </c>
      <c r="O3" s="63">
        <f>'20'!O70</f>
        <v>1.5</v>
      </c>
      <c r="P3" s="63">
        <f>'20'!P70</f>
        <v>0.42</v>
      </c>
      <c r="Q3" s="63">
        <f>'20'!Q70</f>
        <v>0.02</v>
      </c>
      <c r="R3" s="63">
        <f>'20'!R70</f>
        <v>0.2</v>
      </c>
      <c r="S3" s="63">
        <f>'20'!S70</f>
        <v>0.28000000000000003</v>
      </c>
      <c r="T3" s="63">
        <f>'20'!T70</f>
        <v>0.62</v>
      </c>
      <c r="U3" s="63">
        <f>'20'!U70</f>
        <v>157.01999999999998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0</v>
      </c>
      <c r="D4" s="19">
        <v>0</v>
      </c>
      <c r="E4" s="19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AA5" s="213" t="s">
        <v>27</v>
      </c>
      <c r="AB5" s="214"/>
      <c r="AC5" s="207">
        <f>'20'!AC65</f>
        <v>5334767.5909999991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80.699999999999974</v>
      </c>
      <c r="D6" s="61">
        <f>SUM(D3:D5)</f>
        <v>15.499999999999996</v>
      </c>
      <c r="E6" s="61">
        <f t="shared" ref="E6:I6" si="0">SUM(E3:E5)</f>
        <v>19.5</v>
      </c>
      <c r="F6" s="61">
        <f t="shared" si="0"/>
        <v>18.100000000000005</v>
      </c>
      <c r="G6" s="61">
        <f t="shared" si="0"/>
        <v>4.8600000000000003</v>
      </c>
      <c r="H6" s="61">
        <f t="shared" si="0"/>
        <v>12.139999999999995</v>
      </c>
      <c r="I6" s="61">
        <f t="shared" si="0"/>
        <v>0</v>
      </c>
      <c r="J6" s="61">
        <f t="shared" ref="J6:Q6" si="1">SUM(J3:J5)</f>
        <v>-0.46000000000000019</v>
      </c>
      <c r="K6" s="61">
        <f t="shared" si="1"/>
        <v>1.1999999999999997</v>
      </c>
      <c r="L6" s="61">
        <f t="shared" si="1"/>
        <v>0.17999999999999997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U6" si="2">SUM(R3:R5)</f>
        <v>0.2</v>
      </c>
      <c r="S6" s="61">
        <f t="shared" si="2"/>
        <v>0.28000000000000003</v>
      </c>
      <c r="T6" s="61">
        <f t="shared" si="2"/>
        <v>0.62</v>
      </c>
      <c r="U6" s="61">
        <f t="shared" si="2"/>
        <v>157.01999999999998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211460.49900000001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385</v>
      </c>
      <c r="X10" s="93"/>
      <c r="Y10" s="93"/>
      <c r="Z10" s="93"/>
      <c r="AA10" s="165">
        <v>634</v>
      </c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11.8</v>
      </c>
      <c r="D11" s="19">
        <v>0.1</v>
      </c>
      <c r="E11" s="19">
        <v>0.1</v>
      </c>
      <c r="F11" s="19">
        <v>6</v>
      </c>
      <c r="G11" s="19"/>
      <c r="H11" s="34">
        <v>2.1</v>
      </c>
      <c r="I11" s="36"/>
      <c r="J11" s="36">
        <v>0.02</v>
      </c>
      <c r="K11" s="36">
        <v>0.3</v>
      </c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20.420000000000002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>
        <v>130</v>
      </c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/>
      <c r="X14" s="93"/>
      <c r="Y14" s="93">
        <v>2000</v>
      </c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136526</v>
      </c>
      <c r="D15" s="40">
        <f>(D11*$D$8)+(D9*$D$7)</f>
        <v>804.95900000000006</v>
      </c>
      <c r="E15" s="40">
        <f>(E11*$E$8)+(E9*$E$7)</f>
        <v>902.1</v>
      </c>
      <c r="F15" s="40">
        <f>(F11*$F$8)+(F9*$F$7)</f>
        <v>57162</v>
      </c>
      <c r="G15" s="40">
        <f>(G11*$G$8)+(G9*$G$7)</f>
        <v>0</v>
      </c>
      <c r="H15" s="41">
        <f>(H11*$H$8)+(H9*$H$7)</f>
        <v>16590</v>
      </c>
      <c r="I15" s="52">
        <f>(I11*$I$8)+(I9*$I$7)</f>
        <v>0</v>
      </c>
      <c r="J15" s="163">
        <f>(J11*$J$8)+(J9*$J$7)</f>
        <v>137.14000000000001</v>
      </c>
      <c r="K15" s="163">
        <f>(K11*$K$8)+(K9*$K$7)</f>
        <v>2487.2999999999997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214609.49900000001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40520.008000000002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>
        <v>349</v>
      </c>
      <c r="X17" s="93"/>
      <c r="Y17" s="93"/>
      <c r="Z17" s="93">
        <v>0.5</v>
      </c>
      <c r="AA17" s="165"/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>
        <v>2.7</v>
      </c>
      <c r="D18" s="19">
        <v>1.2</v>
      </c>
      <c r="E18" s="19"/>
      <c r="F18" s="19"/>
      <c r="G18" s="19"/>
      <c r="H18" s="34">
        <v>0.2</v>
      </c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4.1000000000000005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/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>
        <v>1610</v>
      </c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31239.000000000004</v>
      </c>
      <c r="D22" s="40">
        <f>(D18*$D$8)+(D16*$D$7)</f>
        <v>9659.5079999999998</v>
      </c>
      <c r="E22" s="40">
        <f>(E18*$E$8)+(E16*$E$7)</f>
        <v>0</v>
      </c>
      <c r="F22" s="40">
        <f>(F18*$F$8)+(F16*$F$7)</f>
        <v>0</v>
      </c>
      <c r="G22" s="40">
        <f>(G18*$G$8)+(G16*$G$7)</f>
        <v>0</v>
      </c>
      <c r="H22" s="41">
        <f>(H18*$H$8)+(H16*$H$7)</f>
        <v>1580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42478.508000000002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/>
      <c r="AC23" s="204">
        <f>U29+V24+V26+V28+X24+X26+X28+Z24+Z26+Z28-W24-W26-W28-Y24-Y26-Y28-AA24-AA26-AA28-AB23</f>
        <v>110690.09999999999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>
        <v>360</v>
      </c>
      <c r="X24" s="93"/>
      <c r="Y24" s="93"/>
      <c r="Z24" s="93">
        <v>0.51</v>
      </c>
      <c r="AA24" s="165">
        <v>480</v>
      </c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>
        <v>7.6</v>
      </c>
      <c r="D25" s="19">
        <v>1</v>
      </c>
      <c r="E25" s="19">
        <v>1</v>
      </c>
      <c r="F25" s="19">
        <v>1</v>
      </c>
      <c r="G25" s="19"/>
      <c r="H25" s="34"/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10.6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/>
      <c r="X26" s="93"/>
      <c r="Y26" s="93"/>
      <c r="Z26" s="93"/>
      <c r="AA26" s="165"/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>
        <v>3000</v>
      </c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87932</v>
      </c>
      <c r="D29" s="40">
        <f>(D25*$D$8)+(D23*$D$7)</f>
        <v>8049.59</v>
      </c>
      <c r="E29" s="40">
        <f>(E25*$E$8)+(E23*$E$7)</f>
        <v>9021</v>
      </c>
      <c r="F29" s="40">
        <f>(F25*$F$8)+(F23*$F$7)</f>
        <v>9527</v>
      </c>
      <c r="G29" s="40">
        <f>(G25*$G$8)+(G23*$G$7)</f>
        <v>0</v>
      </c>
      <c r="H29" s="41">
        <f>(H25*$H$8)+(H23*$H$7)</f>
        <v>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114529.59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61300.436000000002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>
        <v>303</v>
      </c>
      <c r="X31" s="93"/>
      <c r="Y31" s="93"/>
      <c r="Z31" s="93"/>
      <c r="AA31" s="165">
        <v>1320</v>
      </c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>
        <v>4.7</v>
      </c>
      <c r="D32" s="19">
        <v>0.4</v>
      </c>
      <c r="E32" s="19"/>
      <c r="F32" s="19">
        <v>0.5</v>
      </c>
      <c r="G32" s="19">
        <v>0.14000000000000001</v>
      </c>
      <c r="H32" s="34"/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5.74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>
        <v>2500</v>
      </c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>
        <v>700</v>
      </c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54379</v>
      </c>
      <c r="D36" s="40">
        <f>(D32*$D$8)+(D30*$D$7)</f>
        <v>3219.8360000000002</v>
      </c>
      <c r="E36" s="40">
        <f>(E32*$E$8)+(E30*$E$7)</f>
        <v>0</v>
      </c>
      <c r="F36" s="40">
        <f>(F32*$F$8)+(F30*$F$7)</f>
        <v>4763.5</v>
      </c>
      <c r="G36" s="40">
        <f>(G32*$G$8)+(G30*$G$7)</f>
        <v>3761.1000000000004</v>
      </c>
      <c r="H36" s="41">
        <f>(H32*$H$8)+(H30*$H$7)</f>
        <v>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66123.436000000002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/>
      <c r="AC37" s="204">
        <f>U43+V38+V40+V42+X38+X40+X42+Z38+Z40+Z42-W38-W40-W42-Y38-Y40-Y42-AA38-AA40-AA42-AB37</f>
        <v>190930.34899999999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>
        <v>250</v>
      </c>
      <c r="X38" s="93"/>
      <c r="Y38" s="93"/>
      <c r="Z38" s="93">
        <v>120000</v>
      </c>
      <c r="AA38" s="165">
        <v>43124</v>
      </c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5.7</v>
      </c>
      <c r="D39" s="19">
        <v>1.1000000000000001</v>
      </c>
      <c r="E39" s="19">
        <v>0.4</v>
      </c>
      <c r="F39" s="19">
        <v>0.6</v>
      </c>
      <c r="G39" s="19">
        <v>0.5</v>
      </c>
      <c r="H39" s="34">
        <v>2</v>
      </c>
      <c r="I39" s="36"/>
      <c r="J39" s="36">
        <v>0.28000000000000003</v>
      </c>
      <c r="K39" s="36">
        <v>0.14000000000000001</v>
      </c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7"/>
        <v>10.72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/>
      <c r="X42" s="93"/>
      <c r="Y42" s="93">
        <v>2000</v>
      </c>
      <c r="Z42" s="93"/>
      <c r="AA42" s="165">
        <v>137</v>
      </c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65949</v>
      </c>
      <c r="D43" s="40">
        <f>(D39*$D$8)+(D37*$D$7)</f>
        <v>8854.5490000000009</v>
      </c>
      <c r="E43" s="40">
        <f>(E39*$E$8)+(E37*$E$7)</f>
        <v>3608.4</v>
      </c>
      <c r="F43" s="40">
        <f>(F39*$F$8)+(F37*$F$7)</f>
        <v>5716.2</v>
      </c>
      <c r="G43" s="40">
        <f>(G39*$G$8)+(G37*$G$7)</f>
        <v>13432.5</v>
      </c>
      <c r="H43" s="41">
        <f>(H39*$H$8)+(H37*$H$7)</f>
        <v>15800</v>
      </c>
      <c r="I43" s="52">
        <f>(I39*$I$8)+(I37*$I$7)</f>
        <v>0</v>
      </c>
      <c r="J43" s="163">
        <f>(J39*$J$8)+(J37*$J$7)</f>
        <v>1919.9600000000003</v>
      </c>
      <c r="K43" s="163">
        <f>(K39*$K$8)+(K37*$K$7)</f>
        <v>1160.74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116441.349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0</v>
      </c>
      <c r="D59" s="19">
        <f t="shared" ref="D59:I59" si="10">D7*D58</f>
        <v>0</v>
      </c>
      <c r="E59" s="19">
        <f t="shared" si="10"/>
        <v>0</v>
      </c>
      <c r="F59" s="19">
        <f t="shared" si="10"/>
        <v>0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0</v>
      </c>
      <c r="V59" s="177">
        <f>V10+V17+V24+V31+V38+V45+V52</f>
        <v>0</v>
      </c>
      <c r="W59" s="177">
        <f t="shared" ref="W59:AA63" si="13">W10+W17+W24+W31+W38+W45+W52</f>
        <v>1647</v>
      </c>
      <c r="X59" s="177">
        <f t="shared" si="13"/>
        <v>0</v>
      </c>
      <c r="Y59" s="177">
        <f t="shared" si="13"/>
        <v>0</v>
      </c>
      <c r="Z59" s="177">
        <f t="shared" si="13"/>
        <v>120001.01</v>
      </c>
      <c r="AA59" s="177">
        <f t="shared" si="13"/>
        <v>45558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2500</v>
      </c>
      <c r="X61" s="177">
        <f t="shared" si="13"/>
        <v>0</v>
      </c>
      <c r="Y61" s="177">
        <f t="shared" si="13"/>
        <v>130</v>
      </c>
      <c r="Z61" s="177">
        <f t="shared" si="13"/>
        <v>0</v>
      </c>
      <c r="AA61" s="177">
        <f t="shared" si="13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32.5</v>
      </c>
      <c r="D62" s="19">
        <f t="shared" si="16"/>
        <v>3.8</v>
      </c>
      <c r="E62" s="19">
        <f t="shared" si="16"/>
        <v>1.5</v>
      </c>
      <c r="F62" s="19">
        <f t="shared" si="16"/>
        <v>8.1</v>
      </c>
      <c r="G62" s="19">
        <f t="shared" si="16"/>
        <v>0.64</v>
      </c>
      <c r="H62" s="19">
        <f t="shared" si="16"/>
        <v>4.3000000000000007</v>
      </c>
      <c r="I62" s="19">
        <f t="shared" si="16"/>
        <v>0</v>
      </c>
      <c r="J62" s="19">
        <f t="shared" ref="J62:P62" si="19">J11+J18+J25+J32+J39+J46+J53</f>
        <v>0.30000000000000004</v>
      </c>
      <c r="K62" s="19">
        <f t="shared" si="19"/>
        <v>0.44</v>
      </c>
      <c r="L62" s="19">
        <f t="shared" si="19"/>
        <v>0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51.58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5310</v>
      </c>
      <c r="X63" s="177">
        <f t="shared" si="13"/>
        <v>0</v>
      </c>
      <c r="Y63" s="177">
        <f t="shared" si="13"/>
        <v>4000</v>
      </c>
      <c r="Z63" s="177">
        <f t="shared" si="13"/>
        <v>0</v>
      </c>
      <c r="AA63" s="177">
        <f t="shared" si="13"/>
        <v>137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5949668.9829999991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376025</v>
      </c>
      <c r="D66" s="157">
        <f t="shared" ref="D66:U66" si="23">D15+D22+D29+D36+D43+D50+D57+D59</f>
        <v>30588.442000000003</v>
      </c>
      <c r="E66" s="157">
        <f>E15+E22+E29+E36+E43+E50+E57+E59</f>
        <v>13531.5</v>
      </c>
      <c r="F66" s="157">
        <f t="shared" si="23"/>
        <v>77168.7</v>
      </c>
      <c r="G66" s="157">
        <f>G15+G22+G29+G36+G43+G50+G57+G59</f>
        <v>17193.599999999999</v>
      </c>
      <c r="H66" s="157">
        <f t="shared" si="23"/>
        <v>33970</v>
      </c>
      <c r="I66" s="157">
        <f t="shared" si="23"/>
        <v>0</v>
      </c>
      <c r="J66" s="157">
        <f t="shared" ref="J66:T66" si="24">J15+J22+J29+J36+J43+J50+J57+J59</f>
        <v>2057.1000000000004</v>
      </c>
      <c r="K66" s="157">
        <f t="shared" si="24"/>
        <v>3648.04</v>
      </c>
      <c r="L66" s="157">
        <f t="shared" si="24"/>
        <v>0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554182.38199999998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32.5</v>
      </c>
      <c r="D67" s="142">
        <f t="shared" ref="D67:I67" si="25">SUM(D60:D63)</f>
        <v>3.8</v>
      </c>
      <c r="E67" s="142">
        <f t="shared" si="25"/>
        <v>1.5</v>
      </c>
      <c r="F67" s="142">
        <f t="shared" si="25"/>
        <v>8.1</v>
      </c>
      <c r="G67" s="142">
        <f t="shared" si="25"/>
        <v>0.64</v>
      </c>
      <c r="H67" s="142">
        <f t="shared" si="25"/>
        <v>4.3000000000000007</v>
      </c>
      <c r="I67" s="142">
        <f t="shared" si="25"/>
        <v>0</v>
      </c>
      <c r="J67" s="142">
        <f t="shared" ref="J67:T67" si="26">SUM(J60:J63)</f>
        <v>0.30000000000000004</v>
      </c>
      <c r="K67" s="142">
        <f t="shared" si="26"/>
        <v>0.44</v>
      </c>
      <c r="L67" s="142">
        <f t="shared" si="26"/>
        <v>0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51.58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48.199999999999974</v>
      </c>
      <c r="D68" s="148">
        <f t="shared" ref="D68:I68" si="28">D6-D67</f>
        <v>11.699999999999996</v>
      </c>
      <c r="E68" s="148">
        <f t="shared" si="28"/>
        <v>18</v>
      </c>
      <c r="F68" s="148">
        <f t="shared" si="28"/>
        <v>10.000000000000005</v>
      </c>
      <c r="G68" s="148">
        <f t="shared" si="28"/>
        <v>4.2200000000000006</v>
      </c>
      <c r="H68" s="148">
        <f t="shared" si="28"/>
        <v>7.8399999999999945</v>
      </c>
      <c r="I68" s="148">
        <f t="shared" si="28"/>
        <v>0</v>
      </c>
      <c r="J68" s="148">
        <f t="shared" ref="J68:T68" si="29">J6-J67</f>
        <v>-0.76000000000000023</v>
      </c>
      <c r="K68" s="148">
        <f t="shared" si="29"/>
        <v>0.75999999999999979</v>
      </c>
      <c r="L68" s="148">
        <f t="shared" si="29"/>
        <v>0.17999999999999997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105.43999999999997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48.199999999999974</v>
      </c>
      <c r="D70" s="153">
        <f t="shared" ref="D70:I70" si="31">D68-D69</f>
        <v>11.699999999999996</v>
      </c>
      <c r="E70" s="153">
        <f t="shared" si="31"/>
        <v>18</v>
      </c>
      <c r="F70" s="153">
        <f t="shared" si="31"/>
        <v>10.000000000000005</v>
      </c>
      <c r="G70" s="153">
        <f t="shared" si="31"/>
        <v>4.2200000000000006</v>
      </c>
      <c r="H70" s="153">
        <f t="shared" si="31"/>
        <v>7.8399999999999945</v>
      </c>
      <c r="I70" s="153">
        <f t="shared" si="31"/>
        <v>0</v>
      </c>
      <c r="J70" s="153">
        <f t="shared" ref="J70:T70" si="32">J68-J69</f>
        <v>-0.76000000000000023</v>
      </c>
      <c r="K70" s="153">
        <f t="shared" si="32"/>
        <v>0.75999999999999979</v>
      </c>
      <c r="L70" s="153">
        <f t="shared" si="32"/>
        <v>0.17999999999999997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105.43999999999997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5949668.9829999991</v>
      </c>
    </row>
  </sheetData>
  <mergeCells count="116">
    <mergeCell ref="E1:U1"/>
    <mergeCell ref="B1:D1"/>
    <mergeCell ref="A67:B67"/>
    <mergeCell ref="AA76:AB76"/>
    <mergeCell ref="AB58:AB64"/>
    <mergeCell ref="AC58:AC64"/>
    <mergeCell ref="V60:W60"/>
    <mergeCell ref="X60:Y60"/>
    <mergeCell ref="Z60:AA60"/>
    <mergeCell ref="V62:W62"/>
    <mergeCell ref="X62:Y62"/>
    <mergeCell ref="Z62:AA62"/>
    <mergeCell ref="Z58:AA58"/>
    <mergeCell ref="V58:W58"/>
    <mergeCell ref="X58:Y58"/>
    <mergeCell ref="A58:A59"/>
    <mergeCell ref="A60:A66"/>
    <mergeCell ref="V65:W65"/>
    <mergeCell ref="X65:Z65"/>
    <mergeCell ref="AA65:AB65"/>
    <mergeCell ref="AB51:AB57"/>
    <mergeCell ref="AC51:AC57"/>
    <mergeCell ref="V53:W53"/>
    <mergeCell ref="X53:Y53"/>
    <mergeCell ref="Z53:AA53"/>
    <mergeCell ref="X55:Y55"/>
    <mergeCell ref="Z55:AA55"/>
    <mergeCell ref="Z51:AA51"/>
    <mergeCell ref="Z44:AA44"/>
    <mergeCell ref="AB44:AB50"/>
    <mergeCell ref="AC44:AC50"/>
    <mergeCell ref="V46:W46"/>
    <mergeCell ref="X46:Y46"/>
    <mergeCell ref="Z46:AA46"/>
    <mergeCell ref="V48:W48"/>
    <mergeCell ref="X48:Y48"/>
    <mergeCell ref="Z48:AA48"/>
    <mergeCell ref="Z37:AA37"/>
    <mergeCell ref="AB37:AB43"/>
    <mergeCell ref="AC37:AC43"/>
    <mergeCell ref="V39:W39"/>
    <mergeCell ref="X39:Y39"/>
    <mergeCell ref="Z39:AA39"/>
    <mergeCell ref="V41:W41"/>
    <mergeCell ref="X41:Y41"/>
    <mergeCell ref="Z41:AA41"/>
    <mergeCell ref="Z9:AA9"/>
    <mergeCell ref="AB9:AB15"/>
    <mergeCell ref="AC9:AC15"/>
    <mergeCell ref="V11:W11"/>
    <mergeCell ref="X11:Y11"/>
    <mergeCell ref="Z11:AA11"/>
    <mergeCell ref="V13:W13"/>
    <mergeCell ref="X13:Y13"/>
    <mergeCell ref="Z13:AA13"/>
    <mergeCell ref="AA5:AB6"/>
    <mergeCell ref="AC5:AC6"/>
    <mergeCell ref="V7:W7"/>
    <mergeCell ref="X7:Y7"/>
    <mergeCell ref="Z7:AA7"/>
    <mergeCell ref="AB7:AB8"/>
    <mergeCell ref="AC7:AC8"/>
    <mergeCell ref="A2:B2"/>
    <mergeCell ref="A3:B3"/>
    <mergeCell ref="A4:B4"/>
    <mergeCell ref="A5:B5"/>
    <mergeCell ref="A6:B6"/>
    <mergeCell ref="A23:A29"/>
    <mergeCell ref="V9:W9"/>
    <mergeCell ref="V16:W16"/>
    <mergeCell ref="V18:W18"/>
    <mergeCell ref="V20:W20"/>
    <mergeCell ref="V23:W23"/>
    <mergeCell ref="V25:W25"/>
    <mergeCell ref="V27:W27"/>
    <mergeCell ref="A51:A57"/>
    <mergeCell ref="A37:A43"/>
    <mergeCell ref="A44:A50"/>
    <mergeCell ref="A30:A36"/>
    <mergeCell ref="A9:A15"/>
    <mergeCell ref="A16:A22"/>
    <mergeCell ref="V55:W55"/>
    <mergeCell ref="X30:Y30"/>
    <mergeCell ref="V51:W51"/>
    <mergeCell ref="X51:Y51"/>
    <mergeCell ref="X9:Y9"/>
    <mergeCell ref="V34:W34"/>
    <mergeCell ref="X34:Y34"/>
    <mergeCell ref="V37:W37"/>
    <mergeCell ref="X37:Y37"/>
    <mergeCell ref="V44:W44"/>
    <mergeCell ref="X44:Y44"/>
    <mergeCell ref="Z30:AA30"/>
    <mergeCell ref="AB30:AB36"/>
    <mergeCell ref="AC30:AC36"/>
    <mergeCell ref="V32:W32"/>
    <mergeCell ref="X32:Y32"/>
    <mergeCell ref="Z32:AA32"/>
    <mergeCell ref="X16:Y16"/>
    <mergeCell ref="X18:Y18"/>
    <mergeCell ref="X20:Y20"/>
    <mergeCell ref="X23:Y23"/>
    <mergeCell ref="Z16:AA16"/>
    <mergeCell ref="AB16:AB22"/>
    <mergeCell ref="AC16:AC22"/>
    <mergeCell ref="Z18:AA18"/>
    <mergeCell ref="Z20:AA20"/>
    <mergeCell ref="Z23:AA23"/>
    <mergeCell ref="AB23:AB29"/>
    <mergeCell ref="AC23:AC29"/>
    <mergeCell ref="Z25:AA25"/>
    <mergeCell ref="Z27:AA27"/>
    <mergeCell ref="Z34:AA34"/>
    <mergeCell ref="X25:Y25"/>
    <mergeCell ref="X27:Y27"/>
    <mergeCell ref="V30:W30"/>
  </mergeCells>
  <printOptions horizontalCentered="1"/>
  <pageMargins left="0" right="0" top="0" bottom="0" header="0" footer="0"/>
  <pageSetup scale="4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AC76"/>
  <sheetViews>
    <sheetView zoomScale="80" zoomScaleNormal="80" workbookViewId="0">
      <pane xSplit="2" ySplit="8" topLeftCell="L27" activePane="bottomRight" state="frozen"/>
      <selection activeCell="E1" sqref="E1"/>
      <selection pane="bottomLeft" activeCell="E1" sqref="E1"/>
      <selection pane="topRight" activeCell="E1" sqref="E1"/>
      <selection pane="bottomRight" activeCell="AB30" sqref="AB30:AB36"/>
    </sheetView>
  </sheetViews>
  <sheetFormatPr defaultRowHeight="15" x14ac:dyDescent="0.2"/>
  <cols>
    <col min="1" max="1" width="19.1015625" bestFit="1" customWidth="1"/>
    <col min="2" max="2" width="15.73828125" bestFit="1" customWidth="1"/>
    <col min="3" max="3" width="13.1796875" customWidth="1"/>
    <col min="4" max="5" width="12.375" customWidth="1"/>
    <col min="6" max="6" width="12.23828125" bestFit="1" customWidth="1"/>
    <col min="7" max="7" width="12.64453125" customWidth="1"/>
    <col min="8" max="20" width="9.4140625" customWidth="1"/>
    <col min="21" max="21" width="16.6796875" customWidth="1"/>
    <col min="22" max="22" width="13.85546875" bestFit="1" customWidth="1"/>
    <col min="23" max="23" width="10.76171875" bestFit="1" customWidth="1"/>
    <col min="24" max="24" width="13.1796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'21'!B1+1</f>
        <v>45799</v>
      </c>
      <c r="C1" s="251"/>
      <c r="D1" s="251"/>
      <c r="E1" s="254" t="str">
        <f>'Rate List'!E1</f>
        <v>GHAZI HOLDINGS (Actual Sale)</v>
      </c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'21'!C70</f>
        <v>48.199999999999974</v>
      </c>
      <c r="D3" s="63">
        <f>'21'!D70</f>
        <v>11.699999999999996</v>
      </c>
      <c r="E3" s="63">
        <f>'21'!E70</f>
        <v>18</v>
      </c>
      <c r="F3" s="63">
        <f>'21'!F70</f>
        <v>10.000000000000005</v>
      </c>
      <c r="G3" s="63">
        <f>'21'!G70</f>
        <v>4.2200000000000006</v>
      </c>
      <c r="H3" s="63">
        <f>'21'!H70</f>
        <v>7.8399999999999945</v>
      </c>
      <c r="I3" s="63">
        <f>'21'!I70</f>
        <v>0</v>
      </c>
      <c r="J3" s="63">
        <f>'21'!J70</f>
        <v>-0.76000000000000023</v>
      </c>
      <c r="K3" s="63">
        <f>'21'!K70</f>
        <v>0.75999999999999979</v>
      </c>
      <c r="L3" s="63">
        <f>'21'!L70</f>
        <v>0.17999999999999997</v>
      </c>
      <c r="M3" s="63">
        <f>'21'!M70</f>
        <v>1.96</v>
      </c>
      <c r="N3" s="63">
        <f>'21'!N70</f>
        <v>1.4</v>
      </c>
      <c r="O3" s="63">
        <f>'21'!O70</f>
        <v>1.5</v>
      </c>
      <c r="P3" s="63">
        <f>'21'!P70</f>
        <v>0.42</v>
      </c>
      <c r="Q3" s="63">
        <f>'21'!Q70</f>
        <v>0.02</v>
      </c>
      <c r="R3" s="63">
        <f>'21'!R70</f>
        <v>0.2</v>
      </c>
      <c r="S3" s="63">
        <f>'21'!S70</f>
        <v>0.28000000000000003</v>
      </c>
      <c r="T3" s="63">
        <f>'21'!T70</f>
        <v>0.62</v>
      </c>
      <c r="U3" s="63">
        <f>'21'!U70</f>
        <v>105.43999999999997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0</v>
      </c>
      <c r="D4" s="19">
        <v>0</v>
      </c>
      <c r="E4" s="19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AA5" s="213" t="s">
        <v>27</v>
      </c>
      <c r="AB5" s="214"/>
      <c r="AC5" s="207">
        <f>'21'!AC65</f>
        <v>5949668.9829999991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48.199999999999974</v>
      </c>
      <c r="D6" s="61">
        <f>SUM(D3:D5)</f>
        <v>11.699999999999996</v>
      </c>
      <c r="E6" s="61">
        <f t="shared" ref="E6:I6" si="0">SUM(E3:E5)</f>
        <v>18</v>
      </c>
      <c r="F6" s="61">
        <f t="shared" si="0"/>
        <v>10.000000000000005</v>
      </c>
      <c r="G6" s="61">
        <f t="shared" si="0"/>
        <v>4.2200000000000006</v>
      </c>
      <c r="H6" s="61">
        <f t="shared" si="0"/>
        <v>7.8399999999999945</v>
      </c>
      <c r="I6" s="61">
        <f t="shared" si="0"/>
        <v>0</v>
      </c>
      <c r="J6" s="61">
        <f t="shared" ref="J6:Q6" si="1">SUM(J3:J5)</f>
        <v>-0.76000000000000023</v>
      </c>
      <c r="K6" s="61">
        <f t="shared" si="1"/>
        <v>0.75999999999999979</v>
      </c>
      <c r="L6" s="61">
        <f t="shared" si="1"/>
        <v>0.17999999999999997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U6" si="2">SUM(R3:R5)</f>
        <v>0.2</v>
      </c>
      <c r="S6" s="61">
        <f t="shared" si="2"/>
        <v>0.28000000000000003</v>
      </c>
      <c r="T6" s="61">
        <f t="shared" si="2"/>
        <v>0.62</v>
      </c>
      <c r="U6" s="61">
        <f t="shared" si="2"/>
        <v>105.43999999999997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21400.018000000004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349</v>
      </c>
      <c r="X10" s="93"/>
      <c r="Y10" s="93"/>
      <c r="Z10" s="93">
        <v>0.5</v>
      </c>
      <c r="AA10" s="165">
        <v>2640</v>
      </c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1.7</v>
      </c>
      <c r="D11" s="19">
        <v>0.2</v>
      </c>
      <c r="E11" s="19">
        <v>0.2</v>
      </c>
      <c r="F11" s="19">
        <v>0.2</v>
      </c>
      <c r="G11" s="19"/>
      <c r="H11" s="34"/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2.3000000000000003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>
        <v>600</v>
      </c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/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19669</v>
      </c>
      <c r="D15" s="40">
        <f>(D11*$D$8)+(D9*$D$7)</f>
        <v>1609.9180000000001</v>
      </c>
      <c r="E15" s="40">
        <f>(E11*$E$8)+(E9*$E$7)</f>
        <v>1804.2</v>
      </c>
      <c r="F15" s="40">
        <f>(F11*$F$8)+(F9*$F$7)</f>
        <v>1905.4</v>
      </c>
      <c r="G15" s="40">
        <f>(G11*$G$8)+(G9*$G$7)</f>
        <v>0</v>
      </c>
      <c r="H15" s="41">
        <f>(H11*$H$8)+(H9*$H$7)</f>
        <v>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24988.518000000004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56400.399999999994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>
        <v>350</v>
      </c>
      <c r="X17" s="93"/>
      <c r="Y17" s="93"/>
      <c r="Z17" s="93"/>
      <c r="AA17" s="165">
        <v>80</v>
      </c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>
        <v>4.5999999999999996</v>
      </c>
      <c r="D18" s="19"/>
      <c r="E18" s="19">
        <v>0.4</v>
      </c>
      <c r="F18" s="19"/>
      <c r="G18" s="19"/>
      <c r="H18" s="34"/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5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/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/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53221.999999999993</v>
      </c>
      <c r="D22" s="40">
        <f>(D18*$D$8)+(D16*$D$7)</f>
        <v>0</v>
      </c>
      <c r="E22" s="40">
        <f>(E18*$E$8)+(E16*$E$7)</f>
        <v>3608.4</v>
      </c>
      <c r="F22" s="40">
        <f>(F18*$F$8)+(F16*$F$7)</f>
        <v>0</v>
      </c>
      <c r="G22" s="40">
        <f>(G18*$G$8)+(G16*$G$7)</f>
        <v>0</v>
      </c>
      <c r="H22" s="41">
        <f>(H18*$H$8)+(H16*$H$7)</f>
        <v>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56830.399999999994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>
        <v>150</v>
      </c>
      <c r="AC23" s="204">
        <f>U29+V24+V26+V28+X24+X26+X28+Z24+Z26+Z28-W24-W26-W28-Y24-Y26-Y28-AA24-AA26-AA28-AB23</f>
        <v>35040.512999999999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>
        <v>350</v>
      </c>
      <c r="X24" s="93"/>
      <c r="Y24" s="93"/>
      <c r="Z24" s="93"/>
      <c r="AA24" s="165"/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>
        <v>1.3</v>
      </c>
      <c r="D25" s="19">
        <v>0.7</v>
      </c>
      <c r="E25" s="19"/>
      <c r="F25" s="19">
        <v>0.6</v>
      </c>
      <c r="G25" s="19">
        <v>0.04</v>
      </c>
      <c r="H25" s="34">
        <v>1.46</v>
      </c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4.0999999999999996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/>
      <c r="X26" s="93"/>
      <c r="Y26" s="93">
        <v>40</v>
      </c>
      <c r="Z26" s="93"/>
      <c r="AA26" s="165"/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>
        <v>2420</v>
      </c>
      <c r="X28" s="93"/>
      <c r="Y28" s="93">
        <v>1000</v>
      </c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15041</v>
      </c>
      <c r="D29" s="40">
        <f>(D25*$D$8)+(D23*$D$7)</f>
        <v>5634.7129999999997</v>
      </c>
      <c r="E29" s="40">
        <f>(E25*$E$8)+(E23*$E$7)</f>
        <v>0</v>
      </c>
      <c r="F29" s="40">
        <f>(F25*$F$8)+(F23*$F$7)</f>
        <v>5716.2</v>
      </c>
      <c r="G29" s="40">
        <f>(G25*$G$8)+(G23*$G$7)</f>
        <v>1074.5999999999999</v>
      </c>
      <c r="H29" s="41">
        <f>(H25*$H$8)+(H23*$H$7)</f>
        <v>11534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39000.512999999999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50190.180000000051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>
        <v>314.8</v>
      </c>
      <c r="X31" s="93"/>
      <c r="Y31" s="93"/>
      <c r="Z31" s="93"/>
      <c r="AA31" s="165">
        <v>5000</v>
      </c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>
        <v>22.7</v>
      </c>
      <c r="D32" s="19">
        <v>2</v>
      </c>
      <c r="E32" s="19"/>
      <c r="F32" s="19">
        <v>0.2</v>
      </c>
      <c r="G32" s="19">
        <v>0.36</v>
      </c>
      <c r="H32" s="34">
        <v>0.1</v>
      </c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25.36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>
        <v>235600</v>
      </c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262639</v>
      </c>
      <c r="D36" s="40">
        <f>(D32*$D$8)+(D30*$D$7)</f>
        <v>16099.18</v>
      </c>
      <c r="E36" s="40">
        <f>(E32*$E$8)+(E30*$E$7)</f>
        <v>0</v>
      </c>
      <c r="F36" s="40">
        <f>(F32*$F$8)+(F30*$F$7)</f>
        <v>1905.4</v>
      </c>
      <c r="G36" s="40">
        <f>(G32*$G$8)+(G30*$G$7)</f>
        <v>9671.4</v>
      </c>
      <c r="H36" s="41">
        <f>(H32*$H$8)+(H30*$H$7)</f>
        <v>790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291104.98000000004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/>
      <c r="AC37" s="204">
        <f>U43+V38+V40+V42+X38+X40+X42+Z38+Z40+Z42-W38-W40-W42-Y38-Y40-Y42-AA38-AA40-AA42-AB37</f>
        <v>27450.018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>
        <v>250</v>
      </c>
      <c r="X38" s="93"/>
      <c r="Y38" s="93"/>
      <c r="Z38" s="93">
        <v>2.8</v>
      </c>
      <c r="AA38" s="165"/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1.1000000000000001</v>
      </c>
      <c r="D39" s="19">
        <v>0.2</v>
      </c>
      <c r="E39" s="19"/>
      <c r="F39" s="19">
        <v>0.5</v>
      </c>
      <c r="G39" s="19">
        <v>0.32</v>
      </c>
      <c r="H39" s="34"/>
      <c r="I39" s="36"/>
      <c r="J39" s="36"/>
      <c r="K39" s="36"/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7"/>
        <v>2.12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/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12727.000000000002</v>
      </c>
      <c r="D43" s="40">
        <f>(D39*$D$8)+(D37*$D$7)</f>
        <v>1609.9180000000001</v>
      </c>
      <c r="E43" s="40">
        <f>(E39*$E$8)+(E37*$E$7)</f>
        <v>0</v>
      </c>
      <c r="F43" s="40">
        <f>(F39*$F$8)+(F37*$F$7)</f>
        <v>4763.5</v>
      </c>
      <c r="G43" s="40">
        <f>(G39*$G$8)+(G37*$G$7)</f>
        <v>8596.7999999999993</v>
      </c>
      <c r="H43" s="41">
        <f>(H39*$H$8)+(H37*$H$7)</f>
        <v>0</v>
      </c>
      <c r="I43" s="52">
        <f>(I39*$I$8)+(I37*$I$7)</f>
        <v>0</v>
      </c>
      <c r="J43" s="163">
        <f>(J39*$J$8)+(J37*$J$7)</f>
        <v>0</v>
      </c>
      <c r="K43" s="163">
        <f>(K39*$K$8)+(K37*$K$7)</f>
        <v>0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27697.218000000001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>
        <v>10</v>
      </c>
      <c r="D58" s="7"/>
      <c r="E58" s="7">
        <v>10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20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115200</v>
      </c>
      <c r="D59" s="19">
        <f t="shared" ref="D59:I59" si="10">D7*D58</f>
        <v>0</v>
      </c>
      <c r="E59" s="19">
        <f t="shared" si="10"/>
        <v>89850</v>
      </c>
      <c r="F59" s="19">
        <f t="shared" si="10"/>
        <v>0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205050</v>
      </c>
      <c r="V59" s="177">
        <f>V10+V17+V24+V31+V38+V45+V52</f>
        <v>0</v>
      </c>
      <c r="W59" s="177">
        <f t="shared" ref="W59:AA63" si="13">W10+W17+W24+W31+W38+W45+W52</f>
        <v>1613.8</v>
      </c>
      <c r="X59" s="177">
        <f t="shared" si="13"/>
        <v>0</v>
      </c>
      <c r="Y59" s="177">
        <f t="shared" si="13"/>
        <v>0</v>
      </c>
      <c r="Z59" s="177">
        <f t="shared" si="13"/>
        <v>3.3</v>
      </c>
      <c r="AA59" s="177">
        <f t="shared" si="13"/>
        <v>7720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10</v>
      </c>
      <c r="D60" s="7">
        <f t="shared" ref="D60:I60" si="14">D9+D16+D23+D30+D37+D44+D51+D58</f>
        <v>0</v>
      </c>
      <c r="E60" s="7">
        <f t="shared" si="14"/>
        <v>10</v>
      </c>
      <c r="F60" s="7">
        <f t="shared" si="14"/>
        <v>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20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0</v>
      </c>
      <c r="X61" s="177">
        <f t="shared" si="13"/>
        <v>0</v>
      </c>
      <c r="Y61" s="177">
        <f t="shared" si="13"/>
        <v>640</v>
      </c>
      <c r="Z61" s="177">
        <f t="shared" si="13"/>
        <v>0</v>
      </c>
      <c r="AA61" s="177">
        <f t="shared" si="13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31.4</v>
      </c>
      <c r="D62" s="19">
        <f t="shared" si="16"/>
        <v>3.1</v>
      </c>
      <c r="E62" s="19">
        <f t="shared" si="16"/>
        <v>0.60000000000000009</v>
      </c>
      <c r="F62" s="19">
        <f t="shared" si="16"/>
        <v>1.5</v>
      </c>
      <c r="G62" s="19">
        <f t="shared" si="16"/>
        <v>0.72</v>
      </c>
      <c r="H62" s="19">
        <f t="shared" si="16"/>
        <v>1.56</v>
      </c>
      <c r="I62" s="19">
        <f t="shared" si="16"/>
        <v>0</v>
      </c>
      <c r="J62" s="19">
        <f t="shared" ref="J62:P62" si="19">J11+J18+J25+J32+J39+J46+J53</f>
        <v>0</v>
      </c>
      <c r="K62" s="19">
        <f t="shared" si="19"/>
        <v>0</v>
      </c>
      <c r="L62" s="19">
        <f t="shared" si="19"/>
        <v>0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38.880000000000003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238020</v>
      </c>
      <c r="X63" s="177">
        <f t="shared" si="13"/>
        <v>0</v>
      </c>
      <c r="Y63" s="177">
        <f t="shared" si="13"/>
        <v>1000</v>
      </c>
      <c r="Z63" s="177">
        <f t="shared" si="13"/>
        <v>0</v>
      </c>
      <c r="AA63" s="177">
        <f t="shared" si="13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6140150.1119999988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478498</v>
      </c>
      <c r="D66" s="157">
        <f t="shared" ref="D66:U66" si="23">D15+D22+D29+D36+D43+D50+D57+D59</f>
        <v>24953.729000000003</v>
      </c>
      <c r="E66" s="157">
        <f>E15+E22+E29+E36+E43+E50+E57+E59</f>
        <v>95262.6</v>
      </c>
      <c r="F66" s="157">
        <f t="shared" si="23"/>
        <v>14290.5</v>
      </c>
      <c r="G66" s="157">
        <f>G15+G22+G29+G36+G43+G50+G57+G59</f>
        <v>19342.8</v>
      </c>
      <c r="H66" s="157">
        <f t="shared" si="23"/>
        <v>12324</v>
      </c>
      <c r="I66" s="157">
        <f t="shared" si="23"/>
        <v>0</v>
      </c>
      <c r="J66" s="157">
        <f t="shared" ref="J66:T66" si="24">J15+J22+J29+J36+J43+J50+J57+J59</f>
        <v>0</v>
      </c>
      <c r="K66" s="157">
        <f t="shared" si="24"/>
        <v>0</v>
      </c>
      <c r="L66" s="157">
        <f t="shared" si="24"/>
        <v>0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644671.62900000007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41.4</v>
      </c>
      <c r="D67" s="142">
        <f t="shared" ref="D67:I67" si="25">SUM(D60:D63)</f>
        <v>3.1</v>
      </c>
      <c r="E67" s="142">
        <f t="shared" si="25"/>
        <v>10.6</v>
      </c>
      <c r="F67" s="142">
        <f t="shared" si="25"/>
        <v>1.5</v>
      </c>
      <c r="G67" s="142">
        <f t="shared" si="25"/>
        <v>0.72</v>
      </c>
      <c r="H67" s="142">
        <f t="shared" si="25"/>
        <v>1.56</v>
      </c>
      <c r="I67" s="142">
        <f t="shared" si="25"/>
        <v>0</v>
      </c>
      <c r="J67" s="142">
        <f t="shared" ref="J67:T67" si="26">SUM(J60:J63)</f>
        <v>0</v>
      </c>
      <c r="K67" s="142">
        <f t="shared" si="26"/>
        <v>0</v>
      </c>
      <c r="L67" s="142">
        <f t="shared" si="26"/>
        <v>0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58.88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6.7999999999999758</v>
      </c>
      <c r="D68" s="148">
        <f t="shared" ref="D68:I68" si="28">D6-D67</f>
        <v>8.5999999999999961</v>
      </c>
      <c r="E68" s="148">
        <f t="shared" si="28"/>
        <v>7.4</v>
      </c>
      <c r="F68" s="148">
        <f t="shared" si="28"/>
        <v>8.5000000000000053</v>
      </c>
      <c r="G68" s="148">
        <f t="shared" si="28"/>
        <v>3.5000000000000009</v>
      </c>
      <c r="H68" s="148">
        <f t="shared" si="28"/>
        <v>6.279999999999994</v>
      </c>
      <c r="I68" s="148">
        <f t="shared" si="28"/>
        <v>0</v>
      </c>
      <c r="J68" s="148">
        <f t="shared" ref="J68:T68" si="29">J6-J67</f>
        <v>-0.76000000000000023</v>
      </c>
      <c r="K68" s="148">
        <f t="shared" si="29"/>
        <v>0.75999999999999979</v>
      </c>
      <c r="L68" s="148">
        <f t="shared" si="29"/>
        <v>0.17999999999999997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46.559999999999974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6.7999999999999758</v>
      </c>
      <c r="D70" s="153">
        <f t="shared" ref="D70:I70" si="31">D68-D69</f>
        <v>8.5999999999999961</v>
      </c>
      <c r="E70" s="153">
        <f t="shared" si="31"/>
        <v>7.4</v>
      </c>
      <c r="F70" s="153">
        <f t="shared" si="31"/>
        <v>8.5000000000000053</v>
      </c>
      <c r="G70" s="153">
        <f t="shared" si="31"/>
        <v>3.5000000000000009</v>
      </c>
      <c r="H70" s="153">
        <f t="shared" si="31"/>
        <v>6.279999999999994</v>
      </c>
      <c r="I70" s="153">
        <f t="shared" si="31"/>
        <v>0</v>
      </c>
      <c r="J70" s="153">
        <f t="shared" ref="J70:T70" si="32">J68-J69</f>
        <v>-0.76000000000000023</v>
      </c>
      <c r="K70" s="153">
        <f t="shared" si="32"/>
        <v>0.75999999999999979</v>
      </c>
      <c r="L70" s="153">
        <f t="shared" si="32"/>
        <v>0.17999999999999997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46.559999999999974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6140150.1119999988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8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  <pageSetUpPr fitToPage="1"/>
  </sheetPr>
  <dimension ref="A1:AC76"/>
  <sheetViews>
    <sheetView zoomScale="80" zoomScaleNormal="80" workbookViewId="0">
      <pane xSplit="2" ySplit="8" topLeftCell="C65" activePane="bottomRight" state="frozen"/>
      <selection activeCell="B1" sqref="B1:D1"/>
      <selection pane="bottomLeft" activeCell="B1" sqref="B1:D1"/>
      <selection pane="topRight" activeCell="B1" sqref="B1:D1"/>
      <selection pane="bottomRight" activeCell="B1" sqref="B1:D1"/>
    </sheetView>
  </sheetViews>
  <sheetFormatPr defaultRowHeight="15" x14ac:dyDescent="0.2"/>
  <cols>
    <col min="1" max="1" width="19.1015625" bestFit="1" customWidth="1"/>
    <col min="2" max="2" width="15.7382812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20" width="9.4140625" customWidth="1"/>
    <col min="21" max="21" width="16.6796875" customWidth="1"/>
    <col min="22" max="22" width="13.85546875" bestFit="1" customWidth="1"/>
    <col min="24" max="24" width="13.1796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'22'!B1+1</f>
        <v>45800</v>
      </c>
      <c r="C1" s="251"/>
      <c r="D1" s="251"/>
      <c r="E1" s="254" t="str">
        <f>'Rate List'!E1</f>
        <v>GHAZI HOLDINGS (Actual Sale)</v>
      </c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'22'!C70</f>
        <v>6.7999999999999758</v>
      </c>
      <c r="D3" s="63">
        <f>'22'!D70</f>
        <v>8.5999999999999961</v>
      </c>
      <c r="E3" s="63">
        <f>'22'!E70</f>
        <v>7.4</v>
      </c>
      <c r="F3" s="63">
        <f>'22'!F70</f>
        <v>8.5000000000000053</v>
      </c>
      <c r="G3" s="63">
        <f>'22'!G70</f>
        <v>3.5000000000000009</v>
      </c>
      <c r="H3" s="63">
        <f>'22'!H70</f>
        <v>6.279999999999994</v>
      </c>
      <c r="I3" s="63">
        <f>'22'!I70</f>
        <v>0</v>
      </c>
      <c r="J3" s="63">
        <f>'22'!J70</f>
        <v>-0.76000000000000023</v>
      </c>
      <c r="K3" s="63">
        <f>'22'!K70</f>
        <v>0.75999999999999979</v>
      </c>
      <c r="L3" s="63">
        <f>'22'!L70</f>
        <v>0.17999999999999997</v>
      </c>
      <c r="M3" s="63">
        <f>'22'!M70</f>
        <v>1.96</v>
      </c>
      <c r="N3" s="63">
        <f>'22'!N70</f>
        <v>1.4</v>
      </c>
      <c r="O3" s="63">
        <f>'22'!O70</f>
        <v>1.5</v>
      </c>
      <c r="P3" s="63">
        <f>'22'!P70</f>
        <v>0.42</v>
      </c>
      <c r="Q3" s="63">
        <f>'22'!Q70</f>
        <v>0.02</v>
      </c>
      <c r="R3" s="63">
        <f>'22'!R70</f>
        <v>0.2</v>
      </c>
      <c r="S3" s="63">
        <f>'22'!S70</f>
        <v>0.28000000000000003</v>
      </c>
      <c r="T3" s="63">
        <f>'22'!T70</f>
        <v>0.62</v>
      </c>
      <c r="U3" s="63">
        <f>'22'!U70</f>
        <v>46.559999999999974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0</v>
      </c>
      <c r="D4" s="19">
        <v>0</v>
      </c>
      <c r="E4" s="19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AA5" s="213" t="s">
        <v>27</v>
      </c>
      <c r="AB5" s="214"/>
      <c r="AC5" s="207">
        <f>'22'!AC65</f>
        <v>6140150.1119999988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6.7999999999999758</v>
      </c>
      <c r="D6" s="61">
        <f>SUM(D3:D5)</f>
        <v>8.5999999999999961</v>
      </c>
      <c r="E6" s="61">
        <f t="shared" ref="E6:I6" si="0">SUM(E3:E5)</f>
        <v>7.4</v>
      </c>
      <c r="F6" s="61">
        <f t="shared" si="0"/>
        <v>8.5000000000000053</v>
      </c>
      <c r="G6" s="61">
        <f t="shared" si="0"/>
        <v>3.5000000000000009</v>
      </c>
      <c r="H6" s="61">
        <f t="shared" si="0"/>
        <v>6.279999999999994</v>
      </c>
      <c r="I6" s="61">
        <f t="shared" si="0"/>
        <v>0</v>
      </c>
      <c r="J6" s="61">
        <f t="shared" ref="J6:Q6" si="1">SUM(J3:J5)</f>
        <v>-0.76000000000000023</v>
      </c>
      <c r="K6" s="61">
        <f t="shared" si="1"/>
        <v>0.75999999999999979</v>
      </c>
      <c r="L6" s="61">
        <f t="shared" si="1"/>
        <v>0.17999999999999997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U6" si="2">SUM(R3:R5)</f>
        <v>0.2</v>
      </c>
      <c r="S6" s="61">
        <f t="shared" si="2"/>
        <v>0.28000000000000003</v>
      </c>
      <c r="T6" s="61">
        <f t="shared" si="2"/>
        <v>0.62</v>
      </c>
      <c r="U6" s="61">
        <f t="shared" si="2"/>
        <v>46.559999999999974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0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/>
      <c r="X10" s="93"/>
      <c r="Y10" s="93"/>
      <c r="Z10" s="93"/>
      <c r="AA10" s="165"/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/>
      <c r="D11" s="19"/>
      <c r="E11" s="19"/>
      <c r="F11" s="19"/>
      <c r="G11" s="19"/>
      <c r="H11" s="34"/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0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/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0</v>
      </c>
      <c r="D15" s="40">
        <f>(D11*$D$8)+(D9*$D$7)</f>
        <v>0</v>
      </c>
      <c r="E15" s="40">
        <f>(E11*$E$8)+(E9*$E$7)</f>
        <v>0</v>
      </c>
      <c r="F15" s="40">
        <f>(F11*$F$8)+(F9*$F$7)</f>
        <v>0</v>
      </c>
      <c r="G15" s="40">
        <f>(G11*$G$8)+(G9*$G$7)</f>
        <v>0</v>
      </c>
      <c r="H15" s="41">
        <f>(H11*$H$8)+(H9*$H$7)</f>
        <v>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0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0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/>
      <c r="X17" s="93"/>
      <c r="Y17" s="93"/>
      <c r="Z17" s="93"/>
      <c r="AA17" s="165"/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/>
      <c r="D18" s="19"/>
      <c r="E18" s="19"/>
      <c r="F18" s="19"/>
      <c r="G18" s="19"/>
      <c r="H18" s="34"/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0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/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/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0</v>
      </c>
      <c r="D22" s="40">
        <f>(D18*$D$8)+(D16*$D$7)</f>
        <v>0</v>
      </c>
      <c r="E22" s="40">
        <f>(E18*$E$8)+(E16*$E$7)</f>
        <v>0</v>
      </c>
      <c r="F22" s="40">
        <f>(F18*$F$8)+(F16*$F$7)</f>
        <v>0</v>
      </c>
      <c r="G22" s="40">
        <f>(G18*$G$8)+(G16*$G$7)</f>
        <v>0</v>
      </c>
      <c r="H22" s="41">
        <f>(H18*$H$8)+(H16*$H$7)</f>
        <v>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0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/>
      <c r="AC23" s="204">
        <f>U29+V24+V26+V28+X24+X26+X28+Z24+Z26+Z28-W24-W26-W28-Y24-Y26-Y28-AA24-AA26-AA28-AB23</f>
        <v>0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/>
      <c r="X24" s="93"/>
      <c r="Y24" s="93"/>
      <c r="Z24" s="93"/>
      <c r="AA24" s="165"/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/>
      <c r="D25" s="19"/>
      <c r="E25" s="19"/>
      <c r="F25" s="19"/>
      <c r="G25" s="19"/>
      <c r="H25" s="34"/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0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/>
      <c r="X26" s="93"/>
      <c r="Y26" s="93"/>
      <c r="Z26" s="93"/>
      <c r="AA26" s="165"/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/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0</v>
      </c>
      <c r="D29" s="40">
        <f>(D25*$D$8)+(D23*$D$7)</f>
        <v>0</v>
      </c>
      <c r="E29" s="40">
        <f>(E25*$E$8)+(E23*$E$7)</f>
        <v>0</v>
      </c>
      <c r="F29" s="40">
        <f>(F25*$F$8)+(F23*$F$7)</f>
        <v>0</v>
      </c>
      <c r="G29" s="40">
        <f>(G25*$G$8)+(G23*$G$7)</f>
        <v>0</v>
      </c>
      <c r="H29" s="41">
        <f>(H25*$H$8)+(H23*$H$7)</f>
        <v>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0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0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/>
      <c r="X31" s="93"/>
      <c r="Y31" s="93"/>
      <c r="Z31" s="93"/>
      <c r="AA31" s="165"/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/>
      <c r="D32" s="19"/>
      <c r="E32" s="19"/>
      <c r="F32" s="19"/>
      <c r="G32" s="19"/>
      <c r="H32" s="34"/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0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/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0</v>
      </c>
      <c r="D36" s="40">
        <f>(D32*$D$8)+(D30*$D$7)</f>
        <v>0</v>
      </c>
      <c r="E36" s="40">
        <f>(E32*$E$8)+(E30*$E$7)</f>
        <v>0</v>
      </c>
      <c r="F36" s="40">
        <f>(F32*$F$8)+(F30*$F$7)</f>
        <v>0</v>
      </c>
      <c r="G36" s="40">
        <f>(G32*$G$8)+(G30*$G$7)</f>
        <v>0</v>
      </c>
      <c r="H36" s="41">
        <f>(H32*$H$8)+(H30*$H$7)</f>
        <v>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0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/>
      <c r="AC37" s="204">
        <f>U43+V38+V40+V42+X38+X40+X42+Z38+Z40+Z42-W38-W40-W42-Y38-Y40-Y42-AA38-AA40-AA42-AB37</f>
        <v>0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/>
      <c r="X38" s="93"/>
      <c r="Y38" s="93"/>
      <c r="Z38" s="93"/>
      <c r="AA38" s="165"/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/>
      <c r="D39" s="19"/>
      <c r="E39" s="19"/>
      <c r="F39" s="19"/>
      <c r="G39" s="19"/>
      <c r="H39" s="34"/>
      <c r="I39" s="36"/>
      <c r="J39" s="36"/>
      <c r="K39" s="36"/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7"/>
        <v>0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/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0</v>
      </c>
      <c r="D43" s="40">
        <f>(D39*$D$8)+(D37*$D$7)</f>
        <v>0</v>
      </c>
      <c r="E43" s="40">
        <f>(E39*$E$8)+(E37*$E$7)</f>
        <v>0</v>
      </c>
      <c r="F43" s="40">
        <f>(F39*$F$8)+(F37*$F$7)</f>
        <v>0</v>
      </c>
      <c r="G43" s="40">
        <f>(G39*$G$8)+(G37*$G$7)</f>
        <v>0</v>
      </c>
      <c r="H43" s="41">
        <f>(H39*$H$8)+(H37*$H$7)</f>
        <v>0</v>
      </c>
      <c r="I43" s="52">
        <f>(I39*$I$8)+(I37*$I$7)</f>
        <v>0</v>
      </c>
      <c r="J43" s="163">
        <f>(J39*$J$8)+(J37*$J$7)</f>
        <v>0</v>
      </c>
      <c r="K43" s="163">
        <f>(K39*$K$8)+(K37*$K$7)</f>
        <v>0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0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0</v>
      </c>
      <c r="D59" s="19">
        <f t="shared" ref="D59:I59" si="10">D7*D58</f>
        <v>0</v>
      </c>
      <c r="E59" s="19">
        <f t="shared" si="10"/>
        <v>0</v>
      </c>
      <c r="F59" s="19">
        <f t="shared" si="10"/>
        <v>0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0</v>
      </c>
      <c r="V59" s="177">
        <f>V10+V17+V24+V31+V38+V45+V52</f>
        <v>0</v>
      </c>
      <c r="W59" s="177">
        <f t="shared" ref="W59:AA63" si="13">W10+W17+W24+W31+W38+W45+W52</f>
        <v>0</v>
      </c>
      <c r="X59" s="177">
        <f t="shared" si="13"/>
        <v>0</v>
      </c>
      <c r="Y59" s="177">
        <f t="shared" si="13"/>
        <v>0</v>
      </c>
      <c r="Z59" s="177">
        <f t="shared" si="13"/>
        <v>0</v>
      </c>
      <c r="AA59" s="177">
        <f t="shared" si="13"/>
        <v>0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0</v>
      </c>
      <c r="X61" s="177">
        <f t="shared" si="13"/>
        <v>0</v>
      </c>
      <c r="Y61" s="177">
        <f t="shared" si="13"/>
        <v>0</v>
      </c>
      <c r="Z61" s="177">
        <f t="shared" si="13"/>
        <v>0</v>
      </c>
      <c r="AA61" s="177">
        <f t="shared" si="13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0</v>
      </c>
      <c r="D62" s="19">
        <f t="shared" si="16"/>
        <v>0</v>
      </c>
      <c r="E62" s="19">
        <f t="shared" si="16"/>
        <v>0</v>
      </c>
      <c r="F62" s="19">
        <f t="shared" si="16"/>
        <v>0</v>
      </c>
      <c r="G62" s="19">
        <f t="shared" si="16"/>
        <v>0</v>
      </c>
      <c r="H62" s="19">
        <f t="shared" si="16"/>
        <v>0</v>
      </c>
      <c r="I62" s="19">
        <f t="shared" si="16"/>
        <v>0</v>
      </c>
      <c r="J62" s="19">
        <f t="shared" ref="J62:P62" si="19">J11+J18+J25+J32+J39+J46+J53</f>
        <v>0</v>
      </c>
      <c r="K62" s="19">
        <f t="shared" si="19"/>
        <v>0</v>
      </c>
      <c r="L62" s="19">
        <f t="shared" si="19"/>
        <v>0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0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0</v>
      </c>
      <c r="X63" s="177">
        <f t="shared" si="13"/>
        <v>0</v>
      </c>
      <c r="Y63" s="177">
        <f t="shared" si="13"/>
        <v>0</v>
      </c>
      <c r="Z63" s="177">
        <f t="shared" si="13"/>
        <v>0</v>
      </c>
      <c r="AA63" s="177">
        <f t="shared" si="13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6140150.1119999988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0</v>
      </c>
      <c r="D66" s="157">
        <f t="shared" ref="D66:U66" si="23">D15+D22+D29+D36+D43+D50+D57+D59</f>
        <v>0</v>
      </c>
      <c r="E66" s="157">
        <f>E15+E22+E29+E36+E43+E50+E57+E59</f>
        <v>0</v>
      </c>
      <c r="F66" s="157">
        <f t="shared" si="23"/>
        <v>0</v>
      </c>
      <c r="G66" s="157">
        <f>G15+G22+G29+G36+G43+G50+G57+G59</f>
        <v>0</v>
      </c>
      <c r="H66" s="157">
        <f t="shared" si="23"/>
        <v>0</v>
      </c>
      <c r="I66" s="157">
        <f t="shared" si="23"/>
        <v>0</v>
      </c>
      <c r="J66" s="157">
        <f t="shared" ref="J66:T66" si="24">J15+J22+J29+J36+J43+J50+J57+J59</f>
        <v>0</v>
      </c>
      <c r="K66" s="157">
        <f t="shared" si="24"/>
        <v>0</v>
      </c>
      <c r="L66" s="157">
        <f t="shared" si="24"/>
        <v>0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0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0</v>
      </c>
      <c r="D67" s="142">
        <f t="shared" ref="D67:I67" si="25">SUM(D60:D63)</f>
        <v>0</v>
      </c>
      <c r="E67" s="142">
        <f t="shared" si="25"/>
        <v>0</v>
      </c>
      <c r="F67" s="142">
        <f t="shared" si="25"/>
        <v>0</v>
      </c>
      <c r="G67" s="142">
        <f t="shared" si="25"/>
        <v>0</v>
      </c>
      <c r="H67" s="142">
        <f t="shared" si="25"/>
        <v>0</v>
      </c>
      <c r="I67" s="142">
        <f t="shared" si="25"/>
        <v>0</v>
      </c>
      <c r="J67" s="142">
        <f t="shared" ref="J67:T67" si="26">SUM(J60:J63)</f>
        <v>0</v>
      </c>
      <c r="K67" s="142">
        <f t="shared" si="26"/>
        <v>0</v>
      </c>
      <c r="L67" s="142">
        <f t="shared" si="26"/>
        <v>0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0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6.7999999999999758</v>
      </c>
      <c r="D68" s="148">
        <f t="shared" ref="D68:I68" si="28">D6-D67</f>
        <v>8.5999999999999961</v>
      </c>
      <c r="E68" s="148">
        <f t="shared" si="28"/>
        <v>7.4</v>
      </c>
      <c r="F68" s="148">
        <f t="shared" si="28"/>
        <v>8.5000000000000053</v>
      </c>
      <c r="G68" s="148">
        <f t="shared" si="28"/>
        <v>3.5000000000000009</v>
      </c>
      <c r="H68" s="148">
        <f t="shared" si="28"/>
        <v>6.279999999999994</v>
      </c>
      <c r="I68" s="148">
        <f t="shared" si="28"/>
        <v>0</v>
      </c>
      <c r="J68" s="148">
        <f t="shared" ref="J68:T68" si="29">J6-J67</f>
        <v>-0.76000000000000023</v>
      </c>
      <c r="K68" s="148">
        <f t="shared" si="29"/>
        <v>0.75999999999999979</v>
      </c>
      <c r="L68" s="148">
        <f t="shared" si="29"/>
        <v>0.17999999999999997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46.559999999999974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6.7999999999999758</v>
      </c>
      <c r="D70" s="153">
        <f t="shared" ref="D70:I70" si="31">D68-D69</f>
        <v>8.5999999999999961</v>
      </c>
      <c r="E70" s="153">
        <f t="shared" si="31"/>
        <v>7.4</v>
      </c>
      <c r="F70" s="153">
        <f t="shared" si="31"/>
        <v>8.5000000000000053</v>
      </c>
      <c r="G70" s="153">
        <f t="shared" si="31"/>
        <v>3.5000000000000009</v>
      </c>
      <c r="H70" s="153">
        <f t="shared" si="31"/>
        <v>6.279999999999994</v>
      </c>
      <c r="I70" s="153">
        <f t="shared" si="31"/>
        <v>0</v>
      </c>
      <c r="J70" s="153">
        <f t="shared" ref="J70:T70" si="32">J68-J69</f>
        <v>-0.76000000000000023</v>
      </c>
      <c r="K70" s="153">
        <f t="shared" si="32"/>
        <v>0.75999999999999979</v>
      </c>
      <c r="L70" s="153">
        <f t="shared" si="32"/>
        <v>0.17999999999999997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46.559999999999974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6140150.1119999988</v>
      </c>
    </row>
  </sheetData>
  <mergeCells count="116">
    <mergeCell ref="E1:U1"/>
    <mergeCell ref="B1:D1"/>
    <mergeCell ref="A37:A43"/>
    <mergeCell ref="A44:A50"/>
    <mergeCell ref="A51:A57"/>
    <mergeCell ref="A9:A15"/>
    <mergeCell ref="A16:A22"/>
    <mergeCell ref="X32:Y32"/>
    <mergeCell ref="Z32:AA32"/>
    <mergeCell ref="V34:W34"/>
    <mergeCell ref="A30:A36"/>
    <mergeCell ref="Z16:AA16"/>
    <mergeCell ref="V23:W23"/>
    <mergeCell ref="X23:Y23"/>
    <mergeCell ref="Z23:AA23"/>
    <mergeCell ref="Z37:AA37"/>
    <mergeCell ref="V30:W30"/>
    <mergeCell ref="X30:Y30"/>
    <mergeCell ref="Z30:AA30"/>
    <mergeCell ref="X51:Y51"/>
    <mergeCell ref="Z51:AA51"/>
    <mergeCell ref="X37:Y37"/>
    <mergeCell ref="X53:Y53"/>
    <mergeCell ref="Z53:AA53"/>
    <mergeCell ref="X55:Y55"/>
    <mergeCell ref="A2:B2"/>
    <mergeCell ref="A3:B3"/>
    <mergeCell ref="A4:B4"/>
    <mergeCell ref="A5:B5"/>
    <mergeCell ref="A6:B6"/>
    <mergeCell ref="A23:A29"/>
    <mergeCell ref="V11:W11"/>
    <mergeCell ref="X27:Y27"/>
    <mergeCell ref="AC30:AC36"/>
    <mergeCell ref="V9:W9"/>
    <mergeCell ref="X9:Y9"/>
    <mergeCell ref="Z9:AA9"/>
    <mergeCell ref="AB9:AB15"/>
    <mergeCell ref="AC9:AC15"/>
    <mergeCell ref="X34:Y34"/>
    <mergeCell ref="Z34:AA34"/>
    <mergeCell ref="X11:Y11"/>
    <mergeCell ref="Z11:AA11"/>
    <mergeCell ref="V13:W13"/>
    <mergeCell ref="X13:Y13"/>
    <mergeCell ref="Z13:AA13"/>
    <mergeCell ref="V16:W16"/>
    <mergeCell ref="X16:Y16"/>
    <mergeCell ref="AB16:AB22"/>
    <mergeCell ref="AC16:AC22"/>
    <mergeCell ref="V18:W18"/>
    <mergeCell ref="X18:Y18"/>
    <mergeCell ref="AC23:AC29"/>
    <mergeCell ref="V25:W25"/>
    <mergeCell ref="X25:Y25"/>
    <mergeCell ref="Z25:AA25"/>
    <mergeCell ref="V27:W27"/>
    <mergeCell ref="AA5:AB6"/>
    <mergeCell ref="AC5:AC6"/>
    <mergeCell ref="V7:W7"/>
    <mergeCell ref="X7:Y7"/>
    <mergeCell ref="Z7:AA7"/>
    <mergeCell ref="AB7:AB8"/>
    <mergeCell ref="AC7:AC8"/>
    <mergeCell ref="Z18:AA18"/>
    <mergeCell ref="V20:W20"/>
    <mergeCell ref="X20:Y20"/>
    <mergeCell ref="Z20:AA20"/>
    <mergeCell ref="Z27:AA27"/>
    <mergeCell ref="AB23:AB29"/>
    <mergeCell ref="AB30:AB36"/>
    <mergeCell ref="V32:W32"/>
    <mergeCell ref="X44:Y44"/>
    <mergeCell ref="Z44:AA44"/>
    <mergeCell ref="AB44:AB50"/>
    <mergeCell ref="AB37:AB43"/>
    <mergeCell ref="AC44:AC50"/>
    <mergeCell ref="V46:W46"/>
    <mergeCell ref="X46:Y46"/>
    <mergeCell ref="Z46:AA46"/>
    <mergeCell ref="V48:W48"/>
    <mergeCell ref="X48:Y48"/>
    <mergeCell ref="Z48:AA48"/>
    <mergeCell ref="V44:W44"/>
    <mergeCell ref="AC37:AC43"/>
    <mergeCell ref="V39:W39"/>
    <mergeCell ref="X39:Y39"/>
    <mergeCell ref="Z39:AA39"/>
    <mergeCell ref="V41:W41"/>
    <mergeCell ref="X41:Y41"/>
    <mergeCell ref="Z41:AA41"/>
    <mergeCell ref="V37:W37"/>
    <mergeCell ref="AB51:AB57"/>
    <mergeCell ref="AC51:AC57"/>
    <mergeCell ref="V53:W53"/>
    <mergeCell ref="Z55:AA55"/>
    <mergeCell ref="V51:W51"/>
    <mergeCell ref="A60:A66"/>
    <mergeCell ref="AA76:AB76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V58:W58"/>
    <mergeCell ref="A67:B67"/>
    <mergeCell ref="A58:A59"/>
    <mergeCell ref="V65:W65"/>
    <mergeCell ref="X65:Z65"/>
    <mergeCell ref="AA65:AB65"/>
    <mergeCell ref="V55:W55"/>
  </mergeCells>
  <printOptions horizontalCentered="1"/>
  <pageMargins left="0" right="0" top="0" bottom="0" header="0" footer="0"/>
  <pageSetup scale="48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AC76"/>
  <sheetViews>
    <sheetView zoomScale="80" zoomScaleNormal="80" workbookViewId="0">
      <pane xSplit="2" ySplit="8" topLeftCell="C16" activePane="bottomRight" state="frozen"/>
      <selection activeCell="B1" sqref="B1:D1"/>
      <selection pane="bottomLeft" activeCell="B1" sqref="B1:D1"/>
      <selection pane="topRight" activeCell="B1" sqref="B1:D1"/>
      <selection pane="bottomRight" activeCell="E51" sqref="E51"/>
    </sheetView>
  </sheetViews>
  <sheetFormatPr defaultRowHeight="15" x14ac:dyDescent="0.2"/>
  <cols>
    <col min="1" max="1" width="19.1015625" bestFit="1" customWidth="1"/>
    <col min="2" max="2" width="15.7382812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20" width="9.4140625" customWidth="1"/>
    <col min="21" max="21" width="16.6796875" customWidth="1"/>
    <col min="22" max="22" width="13.85546875" bestFit="1" customWidth="1"/>
    <col min="24" max="24" width="13.1796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'23'!B1+1</f>
        <v>45801</v>
      </c>
      <c r="C1" s="251"/>
      <c r="D1" s="251"/>
      <c r="E1" s="254" t="str">
        <f>'Rate List'!E1</f>
        <v>GHAZI HOLDINGS (Actual Sale)</v>
      </c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'23'!C70</f>
        <v>6.7999999999999758</v>
      </c>
      <c r="D3" s="63">
        <f>'23'!D70</f>
        <v>8.5999999999999961</v>
      </c>
      <c r="E3" s="63">
        <f>'23'!E70</f>
        <v>7.4</v>
      </c>
      <c r="F3" s="63">
        <f>'23'!F70</f>
        <v>8.5000000000000053</v>
      </c>
      <c r="G3" s="63">
        <f>'23'!G70</f>
        <v>3.5000000000000009</v>
      </c>
      <c r="H3" s="63">
        <f>'23'!H70</f>
        <v>6.279999999999994</v>
      </c>
      <c r="I3" s="63">
        <f>'23'!I70</f>
        <v>0</v>
      </c>
      <c r="J3" s="63">
        <f>'23'!J70</f>
        <v>-0.76000000000000023</v>
      </c>
      <c r="K3" s="63">
        <f>'23'!K70</f>
        <v>0.75999999999999979</v>
      </c>
      <c r="L3" s="63">
        <f>'23'!L70</f>
        <v>0.17999999999999997</v>
      </c>
      <c r="M3" s="63">
        <f>'23'!M70</f>
        <v>1.96</v>
      </c>
      <c r="N3" s="63">
        <f>'23'!N70</f>
        <v>1.4</v>
      </c>
      <c r="O3" s="63">
        <f>'23'!O70</f>
        <v>1.5</v>
      </c>
      <c r="P3" s="63">
        <f>'23'!P70</f>
        <v>0.42</v>
      </c>
      <c r="Q3" s="63">
        <f>'23'!Q70</f>
        <v>0.02</v>
      </c>
      <c r="R3" s="63">
        <f>'23'!R70</f>
        <v>0.2</v>
      </c>
      <c r="S3" s="63">
        <f>'23'!S70</f>
        <v>0.28000000000000003</v>
      </c>
      <c r="T3" s="63">
        <f>'23'!T70</f>
        <v>0.62</v>
      </c>
      <c r="U3" s="63">
        <f>'23'!U70</f>
        <v>46.559999999999974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80</v>
      </c>
      <c r="D4" s="19">
        <v>20</v>
      </c>
      <c r="E4" s="19"/>
      <c r="F4" s="19">
        <v>20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AA5" s="213" t="s">
        <v>27</v>
      </c>
      <c r="AB5" s="214"/>
      <c r="AC5" s="207">
        <f>'23'!AC65</f>
        <v>6140150.1119999988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86.799999999999983</v>
      </c>
      <c r="D6" s="61">
        <f>SUM(D3:D5)</f>
        <v>28.599999999999994</v>
      </c>
      <c r="E6" s="61">
        <f t="shared" ref="E6:I6" si="0">SUM(E3:E5)</f>
        <v>7.4</v>
      </c>
      <c r="F6" s="61">
        <f t="shared" si="0"/>
        <v>28.500000000000007</v>
      </c>
      <c r="G6" s="61">
        <f t="shared" si="0"/>
        <v>3.5000000000000009</v>
      </c>
      <c r="H6" s="61">
        <f t="shared" si="0"/>
        <v>6.279999999999994</v>
      </c>
      <c r="I6" s="61">
        <f t="shared" si="0"/>
        <v>0</v>
      </c>
      <c r="J6" s="61">
        <f t="shared" ref="J6:Q6" si="1">SUM(J3:J5)</f>
        <v>-0.76000000000000023</v>
      </c>
      <c r="K6" s="61">
        <f t="shared" si="1"/>
        <v>0.75999999999999979</v>
      </c>
      <c r="L6" s="61">
        <f t="shared" si="1"/>
        <v>0.17999999999999997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U6" si="2">SUM(R3:R5)</f>
        <v>0.2</v>
      </c>
      <c r="S6" s="61">
        <f t="shared" si="2"/>
        <v>0.28000000000000003</v>
      </c>
      <c r="T6" s="61">
        <f t="shared" si="2"/>
        <v>0.62</v>
      </c>
      <c r="U6" s="61">
        <f t="shared" si="2"/>
        <v>46.559999999999974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24850.077000000019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308.8</v>
      </c>
      <c r="X10" s="93"/>
      <c r="Y10" s="93"/>
      <c r="Z10" s="93">
        <v>660</v>
      </c>
      <c r="AA10" s="165">
        <v>115700</v>
      </c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11.7</v>
      </c>
      <c r="D11" s="19">
        <v>0.3</v>
      </c>
      <c r="E11" s="19">
        <v>0.2</v>
      </c>
      <c r="F11" s="19">
        <v>0.4</v>
      </c>
      <c r="G11" s="19"/>
      <c r="H11" s="34"/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12.6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/>
      <c r="Z12" s="93"/>
      <c r="AA12" s="165">
        <v>200</v>
      </c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>
        <v>3000</v>
      </c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135369</v>
      </c>
      <c r="D15" s="40">
        <f>(D11*$D$8)+(D9*$D$7)</f>
        <v>2414.877</v>
      </c>
      <c r="E15" s="40">
        <f>(E11*$E$8)+(E9*$E$7)</f>
        <v>1804.2</v>
      </c>
      <c r="F15" s="40">
        <f>(F11*$F$8)+(F9*$F$7)</f>
        <v>3810.8</v>
      </c>
      <c r="G15" s="40">
        <f>(G11*$G$8)+(G9*$G$7)</f>
        <v>0</v>
      </c>
      <c r="H15" s="41">
        <f>(H11*$H$8)+(H9*$H$7)</f>
        <v>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143398.87700000001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222500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>
        <v>365</v>
      </c>
      <c r="X17" s="93"/>
      <c r="Y17" s="93"/>
      <c r="Z17" s="93"/>
      <c r="AA17" s="165">
        <v>17440</v>
      </c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>
        <v>10</v>
      </c>
      <c r="D18" s="19">
        <v>10</v>
      </c>
      <c r="E18" s="19">
        <v>5</v>
      </c>
      <c r="F18" s="19"/>
      <c r="G18" s="19"/>
      <c r="H18" s="34"/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25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/>
      <c r="Z19" s="93">
        <v>4.0999999999999996</v>
      </c>
      <c r="AA19" s="165">
        <v>1000</v>
      </c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/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115700</v>
      </c>
      <c r="D22" s="40">
        <f>(D18*$D$8)+(D16*$D$7)</f>
        <v>80495.899999999994</v>
      </c>
      <c r="E22" s="40">
        <f>(E18*$E$8)+(E16*$E$7)</f>
        <v>45105</v>
      </c>
      <c r="F22" s="40">
        <f>(F18*$F$8)+(F16*$F$7)</f>
        <v>0</v>
      </c>
      <c r="G22" s="40">
        <f>(G18*$G$8)+(G16*$G$7)</f>
        <v>0</v>
      </c>
      <c r="H22" s="41">
        <f>(H18*$H$8)+(H16*$H$7)</f>
        <v>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241300.9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/>
      <c r="AC23" s="204">
        <f>U29+V24+V26+V28+X24+X26+X28+Z24+Z26+Z28-W24-W26-W28-Y24-Y26-Y28-AA24-AA26-AA28-AB23</f>
        <v>68860.033000000025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>
        <v>365</v>
      </c>
      <c r="X24" s="93"/>
      <c r="Y24" s="93"/>
      <c r="Z24" s="93"/>
      <c r="AA24" s="165"/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>
        <v>10.6</v>
      </c>
      <c r="D25" s="19">
        <v>2.7</v>
      </c>
      <c r="E25" s="19"/>
      <c r="F25" s="19">
        <v>0.32</v>
      </c>
      <c r="G25" s="19"/>
      <c r="H25" s="34"/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13.620000000000001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/>
      <c r="X26" s="93"/>
      <c r="Y26" s="93"/>
      <c r="Z26" s="93">
        <v>0.5</v>
      </c>
      <c r="AA26" s="165">
        <v>200</v>
      </c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>
        <v>78000</v>
      </c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122642</v>
      </c>
      <c r="D29" s="40">
        <f>(D25*$D$8)+(D23*$D$7)</f>
        <v>21733.893</v>
      </c>
      <c r="E29" s="40">
        <f>(E25*$E$8)+(E23*$E$7)</f>
        <v>0</v>
      </c>
      <c r="F29" s="40">
        <f>(F25*$F$8)+(F23*$F$7)</f>
        <v>3048.64</v>
      </c>
      <c r="G29" s="40">
        <f>(G25*$G$8)+(G23*$G$7)</f>
        <v>0</v>
      </c>
      <c r="H29" s="41">
        <f>(H25*$H$8)+(H23*$H$7)</f>
        <v>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147424.53300000002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25500.971999999998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>
        <v>321</v>
      </c>
      <c r="X31" s="93"/>
      <c r="Y31" s="93"/>
      <c r="Z31" s="93"/>
      <c r="AA31" s="165"/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>
        <v>1.5</v>
      </c>
      <c r="D32" s="19">
        <v>0.8</v>
      </c>
      <c r="E32" s="19"/>
      <c r="F32" s="19">
        <v>0.1</v>
      </c>
      <c r="G32" s="19">
        <v>0.04</v>
      </c>
      <c r="H32" s="34"/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2.44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/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17355</v>
      </c>
      <c r="D36" s="40">
        <f>(D32*$D$8)+(D30*$D$7)</f>
        <v>6439.6720000000005</v>
      </c>
      <c r="E36" s="40">
        <f>(E32*$E$8)+(E30*$E$7)</f>
        <v>0</v>
      </c>
      <c r="F36" s="40">
        <f>(F32*$F$8)+(F30*$F$7)</f>
        <v>952.7</v>
      </c>
      <c r="G36" s="40">
        <f>(G32*$G$8)+(G30*$G$7)</f>
        <v>1074.5999999999999</v>
      </c>
      <c r="H36" s="41">
        <f>(H32*$H$8)+(H30*$H$7)</f>
        <v>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25821.971999999998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>
        <f>620+2300</f>
        <v>2920</v>
      </c>
      <c r="AC37" s="204">
        <f>U43+V38+V40+V42+X38+X40+X42+Z38+Z40+Z42-W38-W40-W42-Y38-Y40-Y42-AA38-AA40-AA42-AB37</f>
        <v>55440.136000000006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>
        <v>249.8</v>
      </c>
      <c r="X38" s="93"/>
      <c r="Y38" s="93"/>
      <c r="Z38" s="93"/>
      <c r="AA38" s="165"/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3.8</v>
      </c>
      <c r="D39" s="19">
        <v>0.4</v>
      </c>
      <c r="E39" s="19">
        <v>0.4</v>
      </c>
      <c r="F39" s="19">
        <v>0.2</v>
      </c>
      <c r="G39" s="19">
        <v>0.22</v>
      </c>
      <c r="H39" s="34"/>
      <c r="I39" s="36"/>
      <c r="J39" s="36"/>
      <c r="K39" s="36"/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7"/>
        <v>5.0200000000000005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/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43966</v>
      </c>
      <c r="D43" s="40">
        <f>(D39*$D$8)+(D37*$D$7)</f>
        <v>3219.8360000000002</v>
      </c>
      <c r="E43" s="40">
        <f>(E39*$E$8)+(E37*$E$7)</f>
        <v>3608.4</v>
      </c>
      <c r="F43" s="40">
        <f>(F39*$F$8)+(F37*$F$7)</f>
        <v>1905.4</v>
      </c>
      <c r="G43" s="40">
        <f>(G39*$G$8)+(G37*$G$7)</f>
        <v>5910.3</v>
      </c>
      <c r="H43" s="41">
        <f>(H39*$H$8)+(H37*$H$7)</f>
        <v>0</v>
      </c>
      <c r="I43" s="52">
        <f>(I39*$I$8)+(I37*$I$7)</f>
        <v>0</v>
      </c>
      <c r="J43" s="163">
        <f>(J39*$J$8)+(J37*$J$7)</f>
        <v>0</v>
      </c>
      <c r="K43" s="163">
        <f>(K39*$K$8)+(K37*$K$7)</f>
        <v>0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58609.936000000009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>
        <v>10</v>
      </c>
      <c r="D58" s="7"/>
      <c r="E58" s="7"/>
      <c r="F58" s="7">
        <v>10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20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115200</v>
      </c>
      <c r="D59" s="19">
        <f t="shared" ref="D59:I59" si="10">D7*D58</f>
        <v>0</v>
      </c>
      <c r="E59" s="19">
        <f t="shared" si="10"/>
        <v>0</v>
      </c>
      <c r="F59" s="19">
        <f t="shared" si="10"/>
        <v>94899.400000000009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210099.40000000002</v>
      </c>
      <c r="V59" s="177">
        <f>V10+V17+V24+V31+V38+V45+V52</f>
        <v>0</v>
      </c>
      <c r="W59" s="177">
        <f t="shared" ref="W59:AA63" si="13">W10+W17+W24+W31+W38+W45+W52</f>
        <v>1609.6</v>
      </c>
      <c r="X59" s="177">
        <f t="shared" si="13"/>
        <v>0</v>
      </c>
      <c r="Y59" s="177">
        <f t="shared" si="13"/>
        <v>0</v>
      </c>
      <c r="Z59" s="177">
        <f t="shared" si="13"/>
        <v>660</v>
      </c>
      <c r="AA59" s="177">
        <f t="shared" si="13"/>
        <v>133140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10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10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20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0</v>
      </c>
      <c r="X61" s="177">
        <f t="shared" si="13"/>
        <v>0</v>
      </c>
      <c r="Y61" s="177">
        <f t="shared" si="13"/>
        <v>0</v>
      </c>
      <c r="Z61" s="177">
        <f t="shared" si="13"/>
        <v>4.5999999999999996</v>
      </c>
      <c r="AA61" s="177">
        <f t="shared" si="13"/>
        <v>1400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37.599999999999994</v>
      </c>
      <c r="D62" s="19">
        <f t="shared" si="16"/>
        <v>14.200000000000001</v>
      </c>
      <c r="E62" s="19">
        <f t="shared" si="16"/>
        <v>5.6000000000000005</v>
      </c>
      <c r="F62" s="19">
        <f t="shared" si="16"/>
        <v>1.02</v>
      </c>
      <c r="G62" s="19">
        <f t="shared" si="16"/>
        <v>0.26</v>
      </c>
      <c r="H62" s="19">
        <f t="shared" si="16"/>
        <v>0</v>
      </c>
      <c r="I62" s="19">
        <f t="shared" si="16"/>
        <v>0</v>
      </c>
      <c r="J62" s="19">
        <f t="shared" ref="J62:P62" si="19">J11+J18+J25+J32+J39+J46+J53</f>
        <v>0</v>
      </c>
      <c r="K62" s="19">
        <f t="shared" si="19"/>
        <v>0</v>
      </c>
      <c r="L62" s="19">
        <f t="shared" si="19"/>
        <v>0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58.68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81000</v>
      </c>
      <c r="X63" s="177">
        <f t="shared" si="13"/>
        <v>0</v>
      </c>
      <c r="Y63" s="177">
        <f t="shared" si="13"/>
        <v>0</v>
      </c>
      <c r="Z63" s="177">
        <f t="shared" si="13"/>
        <v>0</v>
      </c>
      <c r="AA63" s="177">
        <f t="shared" si="13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6537301.3299999991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550232</v>
      </c>
      <c r="D66" s="157">
        <f t="shared" ref="D66:U66" si="23">D15+D22+D29+D36+D43+D50+D57+D59</f>
        <v>114304.17799999999</v>
      </c>
      <c r="E66" s="157">
        <f>E15+E22+E29+E36+E43+E50+E57+E59</f>
        <v>50517.599999999999</v>
      </c>
      <c r="F66" s="157">
        <f t="shared" si="23"/>
        <v>104616.94</v>
      </c>
      <c r="G66" s="157">
        <f>G15+G22+G29+G36+G43+G50+G57+G59</f>
        <v>6984.9</v>
      </c>
      <c r="H66" s="157">
        <f t="shared" si="23"/>
        <v>0</v>
      </c>
      <c r="I66" s="157">
        <f t="shared" si="23"/>
        <v>0</v>
      </c>
      <c r="J66" s="157">
        <f t="shared" ref="J66:T66" si="24">J15+J22+J29+J36+J43+J50+J57+J59</f>
        <v>0</v>
      </c>
      <c r="K66" s="157">
        <f t="shared" si="24"/>
        <v>0</v>
      </c>
      <c r="L66" s="157">
        <f t="shared" si="24"/>
        <v>0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826655.61800000002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47.599999999999994</v>
      </c>
      <c r="D67" s="142">
        <f t="shared" ref="D67:I67" si="25">SUM(D60:D63)</f>
        <v>14.200000000000001</v>
      </c>
      <c r="E67" s="142">
        <f t="shared" si="25"/>
        <v>5.6000000000000005</v>
      </c>
      <c r="F67" s="142">
        <f t="shared" si="25"/>
        <v>11.02</v>
      </c>
      <c r="G67" s="142">
        <f t="shared" si="25"/>
        <v>0.26</v>
      </c>
      <c r="H67" s="142">
        <f t="shared" si="25"/>
        <v>0</v>
      </c>
      <c r="I67" s="142">
        <f t="shared" si="25"/>
        <v>0</v>
      </c>
      <c r="J67" s="142">
        <f t="shared" ref="J67:T67" si="26">SUM(J60:J63)</f>
        <v>0</v>
      </c>
      <c r="K67" s="142">
        <f t="shared" si="26"/>
        <v>0</v>
      </c>
      <c r="L67" s="142">
        <f t="shared" si="26"/>
        <v>0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78.679999999999993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39.199999999999989</v>
      </c>
      <c r="D68" s="148">
        <f t="shared" ref="D68:I68" si="28">D6-D67</f>
        <v>14.399999999999993</v>
      </c>
      <c r="E68" s="148">
        <f t="shared" si="28"/>
        <v>1.7999999999999998</v>
      </c>
      <c r="F68" s="148">
        <f t="shared" si="28"/>
        <v>17.480000000000008</v>
      </c>
      <c r="G68" s="148">
        <f t="shared" si="28"/>
        <v>3.2400000000000011</v>
      </c>
      <c r="H68" s="148">
        <f t="shared" si="28"/>
        <v>6.279999999999994</v>
      </c>
      <c r="I68" s="148">
        <f t="shared" si="28"/>
        <v>0</v>
      </c>
      <c r="J68" s="148">
        <f t="shared" ref="J68:T68" si="29">J6-J67</f>
        <v>-0.76000000000000023</v>
      </c>
      <c r="K68" s="148">
        <f t="shared" si="29"/>
        <v>0.75999999999999979</v>
      </c>
      <c r="L68" s="148">
        <f t="shared" si="29"/>
        <v>0.17999999999999997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87.879999999999981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39.199999999999989</v>
      </c>
      <c r="D70" s="153">
        <f t="shared" ref="D70:I70" si="31">D68-D69</f>
        <v>14.399999999999993</v>
      </c>
      <c r="E70" s="153">
        <f t="shared" si="31"/>
        <v>1.7999999999999998</v>
      </c>
      <c r="F70" s="153">
        <f t="shared" si="31"/>
        <v>17.480000000000008</v>
      </c>
      <c r="G70" s="153">
        <f t="shared" si="31"/>
        <v>3.2400000000000011</v>
      </c>
      <c r="H70" s="153">
        <f t="shared" si="31"/>
        <v>6.279999999999994</v>
      </c>
      <c r="I70" s="153">
        <f t="shared" si="31"/>
        <v>0</v>
      </c>
      <c r="J70" s="153">
        <f t="shared" ref="J70:T70" si="32">J68-J69</f>
        <v>-0.76000000000000023</v>
      </c>
      <c r="K70" s="153">
        <f t="shared" si="32"/>
        <v>0.75999999999999979</v>
      </c>
      <c r="L70" s="153">
        <f t="shared" si="32"/>
        <v>0.17999999999999997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87.879999999999981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6537301.3299999991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8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AC76"/>
  <sheetViews>
    <sheetView zoomScale="80" zoomScaleNormal="80" workbookViewId="0">
      <pane xSplit="2" ySplit="8" topLeftCell="L25" activePane="bottomRight" state="frozen"/>
      <selection activeCell="B1" sqref="B1:D1"/>
      <selection pane="bottomLeft" activeCell="B1" sqref="B1:D1"/>
      <selection pane="topRight" activeCell="B1" sqref="B1:D1"/>
      <selection pane="bottomRight" activeCell="AB37" sqref="AB37:AB43"/>
    </sheetView>
  </sheetViews>
  <sheetFormatPr defaultRowHeight="15" x14ac:dyDescent="0.2"/>
  <cols>
    <col min="1" max="1" width="19.1015625" bestFit="1" customWidth="1"/>
    <col min="2" max="2" width="16.007812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9" width="9.4140625" customWidth="1"/>
    <col min="10" max="10" width="10.0859375" customWidth="1"/>
    <col min="11" max="20" width="9.4140625" customWidth="1"/>
    <col min="21" max="21" width="16.6796875" customWidth="1"/>
    <col min="22" max="22" width="13.85546875" bestFit="1" customWidth="1"/>
    <col min="24" max="24" width="13.1796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'24'!B1+1</f>
        <v>45802</v>
      </c>
      <c r="C1" s="251"/>
      <c r="D1" s="251"/>
      <c r="E1" s="254" t="str">
        <f>'Rate List'!E1</f>
        <v>GHAZI HOLDINGS (Actual Sale)</v>
      </c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'24'!C70</f>
        <v>39.199999999999989</v>
      </c>
      <c r="D3" s="63">
        <f>'24'!D70</f>
        <v>14.399999999999993</v>
      </c>
      <c r="E3" s="63">
        <f>'24'!E70</f>
        <v>1.7999999999999998</v>
      </c>
      <c r="F3" s="63">
        <f>'24'!F70</f>
        <v>17.480000000000008</v>
      </c>
      <c r="G3" s="63">
        <f>'24'!G70</f>
        <v>3.2400000000000011</v>
      </c>
      <c r="H3" s="63">
        <f>'24'!H70</f>
        <v>6.279999999999994</v>
      </c>
      <c r="I3" s="63">
        <f>'24'!I70</f>
        <v>0</v>
      </c>
      <c r="J3" s="63">
        <f>'24'!J70</f>
        <v>-0.76000000000000023</v>
      </c>
      <c r="K3" s="63">
        <f>'24'!K70</f>
        <v>0.75999999999999979</v>
      </c>
      <c r="L3" s="63">
        <f>'24'!L70</f>
        <v>0.17999999999999997</v>
      </c>
      <c r="M3" s="63">
        <f>'24'!M70</f>
        <v>1.96</v>
      </c>
      <c r="N3" s="63">
        <f>'24'!N70</f>
        <v>1.4</v>
      </c>
      <c r="O3" s="63">
        <f>'24'!O70</f>
        <v>1.5</v>
      </c>
      <c r="P3" s="63">
        <f>'24'!P70</f>
        <v>0.42</v>
      </c>
      <c r="Q3" s="63">
        <f>'24'!Q70</f>
        <v>0.02</v>
      </c>
      <c r="R3" s="63">
        <f>'24'!R70</f>
        <v>0.2</v>
      </c>
      <c r="S3" s="63">
        <f>'24'!S70</f>
        <v>0.28000000000000003</v>
      </c>
      <c r="T3" s="63">
        <f>'24'!T70</f>
        <v>0.62</v>
      </c>
      <c r="U3" s="63">
        <f>'24'!U70</f>
        <v>87.879999999999981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0</v>
      </c>
      <c r="D4" s="19">
        <v>0</v>
      </c>
      <c r="E4" s="19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AA5" s="213" t="s">
        <v>27</v>
      </c>
      <c r="AB5" s="214"/>
      <c r="AC5" s="207">
        <f>'24'!AC65</f>
        <v>6537301.3299999991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39.199999999999989</v>
      </c>
      <c r="D6" s="61">
        <f>SUM(D3:D5)</f>
        <v>14.399999999999993</v>
      </c>
      <c r="E6" s="61">
        <f t="shared" ref="E6:I6" si="0">SUM(E3:E5)</f>
        <v>1.7999999999999998</v>
      </c>
      <c r="F6" s="61">
        <f t="shared" si="0"/>
        <v>17.480000000000008</v>
      </c>
      <c r="G6" s="61">
        <f t="shared" si="0"/>
        <v>3.2400000000000011</v>
      </c>
      <c r="H6" s="61">
        <f t="shared" si="0"/>
        <v>6.279999999999994</v>
      </c>
      <c r="I6" s="61">
        <f t="shared" si="0"/>
        <v>0</v>
      </c>
      <c r="J6" s="61">
        <f t="shared" ref="J6:Q6" si="1">SUM(J3:J5)</f>
        <v>-0.76000000000000023</v>
      </c>
      <c r="K6" s="61">
        <f t="shared" si="1"/>
        <v>0.75999999999999979</v>
      </c>
      <c r="L6" s="61">
        <f t="shared" si="1"/>
        <v>0.17999999999999997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U6" si="2">SUM(R3:R5)</f>
        <v>0.2</v>
      </c>
      <c r="S6" s="61">
        <f t="shared" si="2"/>
        <v>0.28000000000000003</v>
      </c>
      <c r="T6" s="61">
        <f t="shared" si="2"/>
        <v>0.62</v>
      </c>
      <c r="U6" s="61">
        <f t="shared" si="2"/>
        <v>87.879999999999981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202700.51800000001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307</v>
      </c>
      <c r="X10" s="93"/>
      <c r="Y10" s="93"/>
      <c r="Z10" s="93">
        <v>115500</v>
      </c>
      <c r="AA10" s="165">
        <v>400</v>
      </c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6.8</v>
      </c>
      <c r="D11" s="19">
        <v>0.2</v>
      </c>
      <c r="E11" s="19"/>
      <c r="F11" s="19">
        <v>0.8</v>
      </c>
      <c r="G11" s="19"/>
      <c r="H11" s="34"/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7.8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/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78676</v>
      </c>
      <c r="D15" s="40">
        <f>(D11*$D$8)+(D9*$D$7)</f>
        <v>1609.9180000000001</v>
      </c>
      <c r="E15" s="40">
        <f>(E11*$E$8)+(E9*$E$7)</f>
        <v>0</v>
      </c>
      <c r="F15" s="40">
        <f>(F11*$F$8)+(F9*$F$7)</f>
        <v>7621.6</v>
      </c>
      <c r="G15" s="40">
        <f>(G11*$G$8)+(G9*$G$7)</f>
        <v>0</v>
      </c>
      <c r="H15" s="41">
        <f>(H11*$H$8)+(H9*$H$7)</f>
        <v>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87907.518000000011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-2800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/>
      <c r="X17" s="93"/>
      <c r="Y17" s="93">
        <v>2800</v>
      </c>
      <c r="Z17" s="93"/>
      <c r="AA17" s="165"/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/>
      <c r="D18" s="19"/>
      <c r="E18" s="19"/>
      <c r="F18" s="19"/>
      <c r="G18" s="19"/>
      <c r="H18" s="34"/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0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/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/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0</v>
      </c>
      <c r="D22" s="40">
        <f>(D18*$D$8)+(D16*$D$7)</f>
        <v>0</v>
      </c>
      <c r="E22" s="40">
        <f>(E18*$E$8)+(E16*$E$7)</f>
        <v>0</v>
      </c>
      <c r="F22" s="40">
        <f>(F18*$F$8)+(F16*$F$7)</f>
        <v>0</v>
      </c>
      <c r="G22" s="40">
        <f>(G18*$G$8)+(G16*$G$7)</f>
        <v>0</v>
      </c>
      <c r="H22" s="41">
        <f>(H18*$H$8)+(H16*$H$7)</f>
        <v>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0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>
        <v>60</v>
      </c>
      <c r="AC23" s="204">
        <f>U29+V24+V26+V28+X24+X26+X28+Z24+Z26+Z28-W24-W26-W28-Y24-Y26-Y28-AA24-AA26-AA28-AB23</f>
        <v>109450.068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>
        <v>359.6</v>
      </c>
      <c r="X24" s="93"/>
      <c r="Y24" s="93"/>
      <c r="Z24" s="93"/>
      <c r="AA24" s="165">
        <v>90</v>
      </c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>
        <v>7</v>
      </c>
      <c r="D25" s="19">
        <v>1.2</v>
      </c>
      <c r="E25" s="19">
        <v>1</v>
      </c>
      <c r="F25" s="19">
        <v>1.08</v>
      </c>
      <c r="G25" s="19"/>
      <c r="H25" s="34"/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10.28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/>
      <c r="X26" s="93"/>
      <c r="Y26" s="93"/>
      <c r="Z26" s="93"/>
      <c r="AA26" s="165"/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/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80990</v>
      </c>
      <c r="D29" s="40">
        <f>(D25*$D$8)+(D23*$D$7)</f>
        <v>9659.5079999999998</v>
      </c>
      <c r="E29" s="40">
        <f>(E25*$E$8)+(E23*$E$7)</f>
        <v>9021</v>
      </c>
      <c r="F29" s="40">
        <f>(F25*$F$8)+(F23*$F$7)</f>
        <v>10289.16</v>
      </c>
      <c r="G29" s="40">
        <f>(G25*$G$8)+(G23*$G$7)</f>
        <v>0</v>
      </c>
      <c r="H29" s="41">
        <f>(H25*$H$8)+(H23*$H$7)</f>
        <v>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109959.66800000001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20450.5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>
        <v>306</v>
      </c>
      <c r="X31" s="93"/>
      <c r="Y31" s="93">
        <v>250</v>
      </c>
      <c r="Z31" s="93">
        <v>4.5999999999999996</v>
      </c>
      <c r="AA31" s="165">
        <v>1390</v>
      </c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>
        <v>2.8</v>
      </c>
      <c r="D32" s="19">
        <v>10</v>
      </c>
      <c r="E32" s="19"/>
      <c r="F32" s="19"/>
      <c r="G32" s="19"/>
      <c r="H32" s="34"/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12.8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/>
      <c r="Z33" s="93"/>
      <c r="AA33" s="165">
        <v>500</v>
      </c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>
        <v>90000</v>
      </c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32395.999999999996</v>
      </c>
      <c r="D36" s="40">
        <f>(D32*$D$8)+(D30*$D$7)</f>
        <v>80495.899999999994</v>
      </c>
      <c r="E36" s="40">
        <f>(E32*$E$8)+(E30*$E$7)</f>
        <v>0</v>
      </c>
      <c r="F36" s="40">
        <f>(F32*$F$8)+(F30*$F$7)</f>
        <v>0</v>
      </c>
      <c r="G36" s="40">
        <f>(G32*$G$8)+(G30*$G$7)</f>
        <v>0</v>
      </c>
      <c r="H36" s="41">
        <f>(H32*$H$8)+(H30*$H$7)</f>
        <v>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112891.9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>
        <v>1100</v>
      </c>
      <c r="AC37" s="204">
        <f>U43+V38+V40+V42+X38+X40+X42+Z38+Z40+Z42-W38-W40-W42-Y38-Y40-Y42-AA38-AA40-AA42-AB37</f>
        <v>23700.774000000005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>
        <v>250</v>
      </c>
      <c r="X38" s="93"/>
      <c r="Y38" s="93"/>
      <c r="Z38" s="93"/>
      <c r="AA38" s="165">
        <v>34806</v>
      </c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1.4</v>
      </c>
      <c r="D39" s="19">
        <v>0.6</v>
      </c>
      <c r="E39" s="19">
        <v>0.2</v>
      </c>
      <c r="F39" s="19">
        <v>0.9</v>
      </c>
      <c r="G39" s="19">
        <v>0.9</v>
      </c>
      <c r="H39" s="34"/>
      <c r="I39" s="36"/>
      <c r="J39" s="36">
        <v>0.4</v>
      </c>
      <c r="K39" s="36">
        <v>0.1</v>
      </c>
      <c r="L39" s="36">
        <v>0.1</v>
      </c>
      <c r="M39" s="36"/>
      <c r="N39" s="36"/>
      <c r="O39" s="36"/>
      <c r="P39" s="19"/>
      <c r="Q39" s="65"/>
      <c r="R39" s="65"/>
      <c r="S39" s="65"/>
      <c r="T39" s="34"/>
      <c r="U39" s="50">
        <f t="shared" si="7"/>
        <v>4.5999999999999996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/>
      <c r="X40" s="93"/>
      <c r="Y40" s="93">
        <v>220</v>
      </c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/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16197.999999999998</v>
      </c>
      <c r="D43" s="40">
        <f>(D39*$D$8)+(D37*$D$7)</f>
        <v>4829.7539999999999</v>
      </c>
      <c r="E43" s="40">
        <f>(E39*$E$8)+(E37*$E$7)</f>
        <v>1804.2</v>
      </c>
      <c r="F43" s="40">
        <f>(F39*$F$8)+(F37*$F$7)</f>
        <v>8574.3000000000011</v>
      </c>
      <c r="G43" s="40">
        <f>(G39*$G$8)+(G37*$G$7)</f>
        <v>24178.5</v>
      </c>
      <c r="H43" s="41">
        <f>(H39*$H$8)+(H37*$H$7)</f>
        <v>0</v>
      </c>
      <c r="I43" s="52">
        <f>(I39*$I$8)+(I37*$I$7)</f>
        <v>0</v>
      </c>
      <c r="J43" s="163">
        <f>(J39*$J$8)+(J37*$J$7)</f>
        <v>2742.8</v>
      </c>
      <c r="K43" s="163">
        <f>(K39*$K$8)+(K37*$K$7)</f>
        <v>829.1</v>
      </c>
      <c r="L43" s="163">
        <f>(L39*$L$8)+(L37*$L$7)</f>
        <v>920.12000000000012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60076.774000000005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>
        <v>10</v>
      </c>
      <c r="D58" s="7"/>
      <c r="E58" s="7"/>
      <c r="F58" s="7">
        <v>10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20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115200</v>
      </c>
      <c r="D59" s="19">
        <f t="shared" ref="D59:I59" si="10">D7*D58</f>
        <v>0</v>
      </c>
      <c r="E59" s="19">
        <f t="shared" si="10"/>
        <v>0</v>
      </c>
      <c r="F59" s="19">
        <f t="shared" si="10"/>
        <v>94899.400000000009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210099.40000000002</v>
      </c>
      <c r="V59" s="177">
        <f>V10+V17+V24+V31+V38+V45+V52</f>
        <v>0</v>
      </c>
      <c r="W59" s="177">
        <f t="shared" ref="W59:AA63" si="13">W10+W17+W24+W31+W38+W45+W52</f>
        <v>1222.5999999999999</v>
      </c>
      <c r="X59" s="177">
        <f t="shared" si="13"/>
        <v>0</v>
      </c>
      <c r="Y59" s="177">
        <f t="shared" si="13"/>
        <v>3050</v>
      </c>
      <c r="Z59" s="177">
        <f t="shared" si="13"/>
        <v>115504.6</v>
      </c>
      <c r="AA59" s="177">
        <f t="shared" si="13"/>
        <v>36686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10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10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20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0</v>
      </c>
      <c r="X61" s="177">
        <f t="shared" si="13"/>
        <v>0</v>
      </c>
      <c r="Y61" s="177">
        <f t="shared" si="13"/>
        <v>220</v>
      </c>
      <c r="Z61" s="177">
        <f t="shared" si="13"/>
        <v>0</v>
      </c>
      <c r="AA61" s="177">
        <f t="shared" si="13"/>
        <v>500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18</v>
      </c>
      <c r="D62" s="19">
        <f t="shared" si="16"/>
        <v>12</v>
      </c>
      <c r="E62" s="19">
        <f t="shared" si="16"/>
        <v>1.2</v>
      </c>
      <c r="F62" s="19">
        <f t="shared" si="16"/>
        <v>2.7800000000000002</v>
      </c>
      <c r="G62" s="19">
        <f t="shared" si="16"/>
        <v>0.9</v>
      </c>
      <c r="H62" s="19">
        <f t="shared" si="16"/>
        <v>0</v>
      </c>
      <c r="I62" s="19">
        <f t="shared" si="16"/>
        <v>0</v>
      </c>
      <c r="J62" s="19">
        <f t="shared" ref="J62:P62" si="19">J11+J18+J25+J32+J39+J46+J53</f>
        <v>0.4</v>
      </c>
      <c r="K62" s="19">
        <f t="shared" si="19"/>
        <v>0.1</v>
      </c>
      <c r="L62" s="19">
        <f t="shared" si="19"/>
        <v>0.1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35.479999999999997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90000</v>
      </c>
      <c r="X63" s="177">
        <f t="shared" si="13"/>
        <v>0</v>
      </c>
      <c r="Y63" s="177">
        <f t="shared" si="13"/>
        <v>0</v>
      </c>
      <c r="Z63" s="177">
        <f t="shared" si="13"/>
        <v>0</v>
      </c>
      <c r="AA63" s="177">
        <f t="shared" si="13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6890803.1899999995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323460</v>
      </c>
      <c r="D66" s="157">
        <f t="shared" ref="D66:U66" si="23">D15+D22+D29+D36+D43+D50+D57+D59</f>
        <v>96595.08</v>
      </c>
      <c r="E66" s="157">
        <f>E15+E22+E29+E36+E43+E50+E57+E59</f>
        <v>10825.2</v>
      </c>
      <c r="F66" s="157">
        <f t="shared" si="23"/>
        <v>121384.46000000002</v>
      </c>
      <c r="G66" s="157">
        <f>G15+G22+G29+G36+G43+G50+G57+G59</f>
        <v>24178.5</v>
      </c>
      <c r="H66" s="157">
        <f t="shared" si="23"/>
        <v>0</v>
      </c>
      <c r="I66" s="157">
        <f t="shared" si="23"/>
        <v>0</v>
      </c>
      <c r="J66" s="157">
        <f t="shared" ref="J66:T66" si="24">J15+J22+J29+J36+J43+J50+J57+J59</f>
        <v>2742.8</v>
      </c>
      <c r="K66" s="157">
        <f t="shared" si="24"/>
        <v>829.1</v>
      </c>
      <c r="L66" s="157">
        <f t="shared" si="24"/>
        <v>920.12000000000012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580935.26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28</v>
      </c>
      <c r="D67" s="142">
        <f t="shared" ref="D67:I67" si="25">SUM(D60:D63)</f>
        <v>12</v>
      </c>
      <c r="E67" s="142">
        <f t="shared" si="25"/>
        <v>1.2</v>
      </c>
      <c r="F67" s="142">
        <f t="shared" si="25"/>
        <v>12.780000000000001</v>
      </c>
      <c r="G67" s="142">
        <f t="shared" si="25"/>
        <v>0.9</v>
      </c>
      <c r="H67" s="142">
        <f t="shared" si="25"/>
        <v>0</v>
      </c>
      <c r="I67" s="142">
        <f t="shared" si="25"/>
        <v>0</v>
      </c>
      <c r="J67" s="142">
        <f t="shared" ref="J67:T67" si="26">SUM(J60:J63)</f>
        <v>0.4</v>
      </c>
      <c r="K67" s="142">
        <f t="shared" si="26"/>
        <v>0.1</v>
      </c>
      <c r="L67" s="142">
        <f t="shared" si="26"/>
        <v>0.1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55.480000000000004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11.199999999999989</v>
      </c>
      <c r="D68" s="148">
        <f t="shared" ref="D68:I68" si="28">D6-D67</f>
        <v>2.3999999999999932</v>
      </c>
      <c r="E68" s="148">
        <f t="shared" si="28"/>
        <v>0.59999999999999987</v>
      </c>
      <c r="F68" s="148">
        <f t="shared" si="28"/>
        <v>4.7000000000000064</v>
      </c>
      <c r="G68" s="148">
        <f t="shared" si="28"/>
        <v>2.3400000000000012</v>
      </c>
      <c r="H68" s="148">
        <f t="shared" si="28"/>
        <v>6.279999999999994</v>
      </c>
      <c r="I68" s="148">
        <f t="shared" si="28"/>
        <v>0</v>
      </c>
      <c r="J68" s="148">
        <f t="shared" ref="J68:T68" si="29">J6-J67</f>
        <v>-1.1600000000000001</v>
      </c>
      <c r="K68" s="148">
        <f t="shared" si="29"/>
        <v>0.65999999999999981</v>
      </c>
      <c r="L68" s="148">
        <f t="shared" si="29"/>
        <v>7.999999999999996E-2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32.399999999999984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11.199999999999989</v>
      </c>
      <c r="D70" s="153">
        <f t="shared" ref="D70:I70" si="31">D68-D69</f>
        <v>2.3999999999999932</v>
      </c>
      <c r="E70" s="153">
        <f t="shared" si="31"/>
        <v>0.59999999999999987</v>
      </c>
      <c r="F70" s="153">
        <f t="shared" si="31"/>
        <v>4.7000000000000064</v>
      </c>
      <c r="G70" s="153">
        <f t="shared" si="31"/>
        <v>2.3400000000000012</v>
      </c>
      <c r="H70" s="153">
        <f t="shared" si="31"/>
        <v>6.279999999999994</v>
      </c>
      <c r="I70" s="153">
        <f t="shared" si="31"/>
        <v>0</v>
      </c>
      <c r="J70" s="153">
        <f t="shared" ref="J70:T70" si="32">J68-J69</f>
        <v>-1.1600000000000001</v>
      </c>
      <c r="K70" s="153">
        <f t="shared" si="32"/>
        <v>0.65999999999999981</v>
      </c>
      <c r="L70" s="153">
        <f t="shared" si="32"/>
        <v>7.999999999999996E-2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32.399999999999984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6890803.1899999995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AD76"/>
  <sheetViews>
    <sheetView zoomScale="80" zoomScaleNormal="80" workbookViewId="0">
      <pane xSplit="2" ySplit="8" topLeftCell="C30" activePane="bottomRight" state="frozen"/>
      <selection activeCell="B1" sqref="B1:D1"/>
      <selection pane="bottomLeft" activeCell="B1" sqref="B1:D1"/>
      <selection pane="topRight" activeCell="B1" sqref="B1:D1"/>
      <selection pane="bottomRight" activeCell="C58" sqref="C58"/>
    </sheetView>
  </sheetViews>
  <sheetFormatPr defaultRowHeight="15" x14ac:dyDescent="0.2"/>
  <cols>
    <col min="1" max="1" width="19.1015625" bestFit="1" customWidth="1"/>
    <col min="2" max="2" width="16.2773437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10" width="9.4140625" customWidth="1"/>
    <col min="11" max="11" width="10.76171875" customWidth="1"/>
    <col min="12" max="20" width="9.4140625" customWidth="1"/>
    <col min="21" max="21" width="16.6796875" customWidth="1"/>
    <col min="22" max="22" width="13.85546875" bestFit="1" customWidth="1"/>
    <col min="23" max="23" width="10.76171875" bestFit="1" customWidth="1"/>
    <col min="24" max="24" width="13.1796875" bestFit="1" customWidth="1"/>
    <col min="29" max="29" width="19.90625" bestFit="1" customWidth="1"/>
    <col min="30" max="30" width="11.296875" bestFit="1" customWidth="1"/>
  </cols>
  <sheetData>
    <row r="1" spans="1:29" ht="30" thickBot="1" x14ac:dyDescent="0.45">
      <c r="A1" s="1" t="s">
        <v>0</v>
      </c>
      <c r="B1" s="251">
        <f>'25'!B1+1</f>
        <v>45803</v>
      </c>
      <c r="C1" s="251"/>
      <c r="D1" s="251"/>
      <c r="E1" s="254" t="str">
        <f>'Rate List'!E1</f>
        <v>GHAZI HOLDINGS (Actual Sale)</v>
      </c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'25'!C70</f>
        <v>11.199999999999989</v>
      </c>
      <c r="D3" s="63">
        <f>'25'!D70</f>
        <v>2.3999999999999932</v>
      </c>
      <c r="E3" s="63">
        <f>'25'!E70</f>
        <v>0.59999999999999987</v>
      </c>
      <c r="F3" s="63">
        <f>'25'!F70</f>
        <v>4.7000000000000064</v>
      </c>
      <c r="G3" s="63">
        <f>'25'!G70</f>
        <v>2.3400000000000012</v>
      </c>
      <c r="H3" s="63">
        <f>'25'!H70</f>
        <v>6.279999999999994</v>
      </c>
      <c r="I3" s="63">
        <f>'25'!I70</f>
        <v>0</v>
      </c>
      <c r="J3" s="63">
        <f>'25'!J70</f>
        <v>-1.1600000000000001</v>
      </c>
      <c r="K3" s="63">
        <f>'25'!K70</f>
        <v>0.65999999999999981</v>
      </c>
      <c r="L3" s="63">
        <f>'25'!L70</f>
        <v>7.999999999999996E-2</v>
      </c>
      <c r="M3" s="63">
        <f>'25'!M70</f>
        <v>1.96</v>
      </c>
      <c r="N3" s="63">
        <f>'25'!N70</f>
        <v>1.4</v>
      </c>
      <c r="O3" s="63">
        <f>'25'!O70</f>
        <v>1.5</v>
      </c>
      <c r="P3" s="63">
        <f>'25'!P70</f>
        <v>0.42</v>
      </c>
      <c r="Q3" s="63">
        <f>'25'!Q70</f>
        <v>0.02</v>
      </c>
      <c r="R3" s="63">
        <f>'25'!R70</f>
        <v>0.2</v>
      </c>
      <c r="S3" s="63">
        <f>'25'!S70</f>
        <v>0.28000000000000003</v>
      </c>
      <c r="T3" s="63">
        <f>'25'!T70</f>
        <v>0.62</v>
      </c>
      <c r="U3" s="63">
        <f>'25'!U70</f>
        <v>32.399999999999984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120</v>
      </c>
      <c r="D4" s="19">
        <v>10</v>
      </c>
      <c r="E4" s="19">
        <v>20</v>
      </c>
      <c r="F4" s="19">
        <v>20</v>
      </c>
      <c r="G4" s="19">
        <v>10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AA5" s="213" t="s">
        <v>27</v>
      </c>
      <c r="AB5" s="214"/>
      <c r="AC5" s="207">
        <f>'25'!AC65</f>
        <v>6890803.1899999995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131.19999999999999</v>
      </c>
      <c r="D6" s="61">
        <f>SUM(D3:D5)</f>
        <v>12.399999999999993</v>
      </c>
      <c r="E6" s="61">
        <f t="shared" ref="E6:I6" si="0">SUM(E3:E5)</f>
        <v>20.6</v>
      </c>
      <c r="F6" s="61">
        <f t="shared" si="0"/>
        <v>24.700000000000006</v>
      </c>
      <c r="G6" s="61">
        <f t="shared" si="0"/>
        <v>12.340000000000002</v>
      </c>
      <c r="H6" s="61">
        <f t="shared" si="0"/>
        <v>6.279999999999994</v>
      </c>
      <c r="I6" s="61">
        <f t="shared" si="0"/>
        <v>0</v>
      </c>
      <c r="J6" s="61">
        <f t="shared" ref="J6:Q6" si="1">SUM(J3:J5)</f>
        <v>-1.1600000000000001</v>
      </c>
      <c r="K6" s="61">
        <f t="shared" si="1"/>
        <v>0.65999999999999981</v>
      </c>
      <c r="L6" s="61">
        <f t="shared" si="1"/>
        <v>7.999999999999996E-2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U6" si="2">SUM(R3:R5)</f>
        <v>0.2</v>
      </c>
      <c r="S6" s="61">
        <f t="shared" si="2"/>
        <v>0.28000000000000003</v>
      </c>
      <c r="T6" s="61">
        <f t="shared" si="2"/>
        <v>0.62</v>
      </c>
      <c r="U6" s="61">
        <f t="shared" si="2"/>
        <v>32.399999999999984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51500.035999999986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329.5</v>
      </c>
      <c r="X10" s="93"/>
      <c r="Y10" s="93"/>
      <c r="Z10" s="93"/>
      <c r="AA10" s="165">
        <v>799.9</v>
      </c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10</v>
      </c>
      <c r="D11" s="19">
        <v>0.4</v>
      </c>
      <c r="E11" s="19">
        <v>0.2</v>
      </c>
      <c r="F11" s="19">
        <v>0.2</v>
      </c>
      <c r="G11" s="19"/>
      <c r="H11" s="34"/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10.799999999999999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>
        <v>70000</v>
      </c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115700</v>
      </c>
      <c r="D15" s="40">
        <f>(D11*$D$8)+(D9*$D$7)</f>
        <v>3219.8360000000002</v>
      </c>
      <c r="E15" s="40">
        <f>(E11*$E$8)+(E9*$E$7)</f>
        <v>1804.2</v>
      </c>
      <c r="F15" s="40">
        <f>(F11*$F$8)+(F9*$F$7)</f>
        <v>1905.4</v>
      </c>
      <c r="G15" s="40">
        <f>(G11*$G$8)+(G9*$G$7)</f>
        <v>0</v>
      </c>
      <c r="H15" s="41">
        <f>(H11*$H$8)+(H9*$H$7)</f>
        <v>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122629.43599999999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>
        <v>3160</v>
      </c>
      <c r="AC16" s="204">
        <f>U22+V17+V19+V21+X17+X19+X21+Z17+Z19+Z21-W17-W19-W21-Y17-Y19-Y21-AA17-AA19-AA21-AB16</f>
        <v>8020</v>
      </c>
    </row>
    <row r="17" spans="1:30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>
        <v>700</v>
      </c>
      <c r="X17" s="93"/>
      <c r="Y17" s="93"/>
      <c r="Z17" s="93"/>
      <c r="AA17" s="165">
        <v>260</v>
      </c>
      <c r="AB17" s="206"/>
      <c r="AC17" s="205"/>
    </row>
    <row r="18" spans="1:30" ht="21.95" customHeight="1" x14ac:dyDescent="0.2">
      <c r="A18" s="201"/>
      <c r="B18" s="37" t="str">
        <f>'Rate List'!D$11</f>
        <v>Retail</v>
      </c>
      <c r="C18" s="36">
        <v>2</v>
      </c>
      <c r="D18" s="19"/>
      <c r="E18" s="19"/>
      <c r="F18" s="19"/>
      <c r="G18" s="19"/>
      <c r="H18" s="34"/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2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30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/>
      <c r="Z19" s="93"/>
      <c r="AA19" s="165"/>
      <c r="AB19" s="206"/>
      <c r="AC19" s="205"/>
      <c r="AD19" t="s">
        <v>85</v>
      </c>
    </row>
    <row r="20" spans="1:30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  <c r="AD20" t="s">
        <v>86</v>
      </c>
    </row>
    <row r="21" spans="1:30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>
        <v>11000</v>
      </c>
      <c r="X21" s="93"/>
      <c r="Y21" s="93"/>
      <c r="Z21" s="93"/>
      <c r="AA21" s="165"/>
      <c r="AB21" s="206"/>
      <c r="AC21" s="205"/>
    </row>
    <row r="22" spans="1:30" ht="21.95" customHeight="1" thickBot="1" x14ac:dyDescent="0.25">
      <c r="A22" s="202"/>
      <c r="B22" s="38" t="str">
        <f>'Rate List'!D$15</f>
        <v>Total Cash</v>
      </c>
      <c r="C22" s="52">
        <f>(C18*$C$8)+(C16*$C$7)</f>
        <v>23140</v>
      </c>
      <c r="D22" s="40">
        <f>(D18*$D$8)+(D16*$D$7)</f>
        <v>0</v>
      </c>
      <c r="E22" s="40">
        <f>(E18*$E$8)+(E16*$E$7)</f>
        <v>0</v>
      </c>
      <c r="F22" s="40">
        <f>(F18*$F$8)+(F16*$F$7)</f>
        <v>0</v>
      </c>
      <c r="G22" s="40">
        <f>(G18*$G$8)+(G16*$G$7)</f>
        <v>0</v>
      </c>
      <c r="H22" s="41">
        <f>(H18*$H$8)+(H16*$H$7)</f>
        <v>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23140</v>
      </c>
      <c r="V22" s="13"/>
      <c r="W22" s="96"/>
      <c r="X22" s="96"/>
      <c r="Y22" s="96"/>
      <c r="Z22" s="96"/>
      <c r="AA22" s="166"/>
      <c r="AB22" s="206"/>
      <c r="AC22" s="205"/>
    </row>
    <row r="23" spans="1:30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>
        <v>50</v>
      </c>
      <c r="AC23" s="204">
        <f>U29+V24+V26+V28+X24+X26+X28+Z24+Z26+Z28-W24-W26-W28-Y24-Y26-Y28-AA24-AA26-AA28-AB23</f>
        <v>40330.674000000006</v>
      </c>
    </row>
    <row r="24" spans="1:30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>
        <v>268</v>
      </c>
      <c r="X24" s="93"/>
      <c r="Y24" s="93"/>
      <c r="Z24" s="93"/>
      <c r="AA24" s="165"/>
      <c r="AB24" s="206"/>
      <c r="AC24" s="205"/>
    </row>
    <row r="25" spans="1:30" ht="21.95" customHeight="1" x14ac:dyDescent="0.2">
      <c r="A25" s="201"/>
      <c r="B25" s="37" t="str">
        <f>'Rate List'!D$11</f>
        <v>Retail</v>
      </c>
      <c r="C25" s="36">
        <v>3</v>
      </c>
      <c r="D25" s="19">
        <v>0.6</v>
      </c>
      <c r="E25" s="19"/>
      <c r="F25" s="19">
        <v>0.06</v>
      </c>
      <c r="G25" s="19">
        <v>0.02</v>
      </c>
      <c r="H25" s="34"/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3.68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30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/>
      <c r="X26" s="93"/>
      <c r="Y26" s="93"/>
      <c r="Z26" s="93"/>
      <c r="AA26" s="165"/>
      <c r="AB26" s="206"/>
      <c r="AC26" s="205"/>
    </row>
    <row r="27" spans="1:30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30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/>
      <c r="X28" s="93"/>
      <c r="Y28" s="93"/>
      <c r="Z28" s="93"/>
      <c r="AA28" s="165"/>
      <c r="AB28" s="206"/>
      <c r="AC28" s="205"/>
    </row>
    <row r="29" spans="1:30" ht="21.95" customHeight="1" thickBot="1" x14ac:dyDescent="0.25">
      <c r="A29" s="202"/>
      <c r="B29" s="38" t="str">
        <f>'Rate List'!D$15</f>
        <v>Total Cash</v>
      </c>
      <c r="C29" s="52">
        <f>(C25*$C$8)+(C23*$C$7)</f>
        <v>34710</v>
      </c>
      <c r="D29" s="40">
        <f>(D25*$D$8)+(D23*$D$7)</f>
        <v>4829.7539999999999</v>
      </c>
      <c r="E29" s="40">
        <f>(E25*$E$8)+(E23*$E$7)</f>
        <v>0</v>
      </c>
      <c r="F29" s="40">
        <f>(F25*$F$8)+(F23*$F$7)</f>
        <v>571.62</v>
      </c>
      <c r="G29" s="40">
        <f>(G25*$G$8)+(G23*$G$7)</f>
        <v>537.29999999999995</v>
      </c>
      <c r="H29" s="41">
        <f>(H25*$H$8)+(H23*$H$7)</f>
        <v>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40648.674000000006</v>
      </c>
      <c r="V29" s="13"/>
      <c r="W29" s="96"/>
      <c r="X29" s="96"/>
      <c r="Y29" s="96"/>
      <c r="Z29" s="96"/>
      <c r="AA29" s="166"/>
      <c r="AB29" s="206"/>
      <c r="AC29" s="205"/>
    </row>
    <row r="30" spans="1:30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51600.1</v>
      </c>
    </row>
    <row r="31" spans="1:30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>
        <v>326</v>
      </c>
      <c r="X31" s="93"/>
      <c r="Y31" s="93"/>
      <c r="Z31" s="93">
        <v>1320</v>
      </c>
      <c r="AA31" s="165">
        <v>1730</v>
      </c>
      <c r="AB31" s="206"/>
      <c r="AC31" s="205"/>
    </row>
    <row r="32" spans="1:30" ht="21.95" customHeight="1" x14ac:dyDescent="0.2">
      <c r="A32" s="201"/>
      <c r="B32" s="37" t="str">
        <f>'Rate List'!D$11</f>
        <v>Retail</v>
      </c>
      <c r="C32" s="36">
        <v>3</v>
      </c>
      <c r="D32" s="19">
        <v>0</v>
      </c>
      <c r="E32" s="19">
        <v>0</v>
      </c>
      <c r="F32" s="19">
        <v>0.7</v>
      </c>
      <c r="G32" s="19">
        <v>0.3</v>
      </c>
      <c r="H32" s="34">
        <v>0.28000000000000003</v>
      </c>
      <c r="I32" s="36">
        <v>0</v>
      </c>
      <c r="J32" s="36">
        <v>0.1</v>
      </c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4.38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30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30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30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/>
      <c r="X35" s="93"/>
      <c r="Y35" s="93"/>
      <c r="Z35" s="93"/>
      <c r="AA35" s="165"/>
      <c r="AB35" s="206"/>
      <c r="AC35" s="205"/>
    </row>
    <row r="36" spans="1:30" ht="21.95" customHeight="1" thickBot="1" x14ac:dyDescent="0.25">
      <c r="A36" s="202"/>
      <c r="B36" s="38" t="str">
        <f>'Rate List'!D$15</f>
        <v>Total Cash</v>
      </c>
      <c r="C36" s="52">
        <f>(C32*$C$8)+(C30*$C$7)</f>
        <v>34710</v>
      </c>
      <c r="D36" s="40">
        <f>(D32*$D$8)+(D30*$D$7)</f>
        <v>0</v>
      </c>
      <c r="E36" s="40">
        <f>(E32*$E$8)+(E30*$E$7)</f>
        <v>0</v>
      </c>
      <c r="F36" s="40">
        <f>(F32*$F$8)+(F30*$F$7)</f>
        <v>6668.9</v>
      </c>
      <c r="G36" s="40">
        <f>(G32*$G$8)+(G30*$G$7)</f>
        <v>8059.5</v>
      </c>
      <c r="H36" s="41">
        <f>(H32*$H$8)+(H30*$H$7)</f>
        <v>2212</v>
      </c>
      <c r="I36" s="52">
        <f>(I32*$I$8)+(I30*$I$7)</f>
        <v>0</v>
      </c>
      <c r="J36" s="163">
        <f>(J32*$J$8)+(J30*$J$7)</f>
        <v>685.7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52336.1</v>
      </c>
      <c r="V36" s="13"/>
      <c r="W36" s="96"/>
      <c r="X36" s="96"/>
      <c r="Y36" s="96"/>
      <c r="Z36" s="96"/>
      <c r="AA36" s="166"/>
      <c r="AB36" s="206"/>
      <c r="AC36" s="205"/>
    </row>
    <row r="37" spans="1:30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>
        <f>650+160</f>
        <v>810</v>
      </c>
      <c r="AC37" s="204">
        <f>U43+V38+V40+V42+X38+X40+X42+Z38+Z40+Z42-W38-W40-W42-Y38-Y40-Y42-AA38-AA40-AA42-AB37</f>
        <v>132439.99800000002</v>
      </c>
    </row>
    <row r="38" spans="1:30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>
        <v>250</v>
      </c>
      <c r="X38" s="93"/>
      <c r="Y38" s="93"/>
      <c r="Z38" s="93">
        <v>91136</v>
      </c>
      <c r="AA38" s="165">
        <v>1.52</v>
      </c>
      <c r="AB38" s="206"/>
      <c r="AC38" s="205"/>
    </row>
    <row r="39" spans="1:30" ht="21.95" customHeight="1" x14ac:dyDescent="0.2">
      <c r="A39" s="201"/>
      <c r="B39" s="37" t="str">
        <f>'Rate List'!D$11</f>
        <v>Retail</v>
      </c>
      <c r="C39" s="36">
        <v>1.1000000000000001</v>
      </c>
      <c r="D39" s="19">
        <v>0.2</v>
      </c>
      <c r="E39" s="19">
        <v>0.4</v>
      </c>
      <c r="F39" s="19">
        <v>1.2</v>
      </c>
      <c r="G39" s="19">
        <v>0.36</v>
      </c>
      <c r="H39" s="34"/>
      <c r="I39" s="36"/>
      <c r="J39" s="36"/>
      <c r="K39" s="36">
        <v>0.4</v>
      </c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7"/>
        <v>3.66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30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/>
      <c r="X40" s="93"/>
      <c r="Y40" s="93"/>
      <c r="Z40" s="93"/>
      <c r="AA40" s="165"/>
      <c r="AB40" s="206"/>
      <c r="AC40" s="205"/>
      <c r="AD40" s="182"/>
    </row>
    <row r="41" spans="1:30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30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/>
      <c r="X42" s="93"/>
      <c r="Y42" s="93"/>
      <c r="Z42" s="93"/>
      <c r="AA42" s="165"/>
      <c r="AB42" s="206"/>
      <c r="AC42" s="205"/>
    </row>
    <row r="43" spans="1:30" ht="21.95" customHeight="1" thickBot="1" x14ac:dyDescent="0.25">
      <c r="A43" s="202"/>
      <c r="B43" s="38" t="str">
        <f>'Rate List'!D$15</f>
        <v>Total Cash</v>
      </c>
      <c r="C43" s="52">
        <f>(C39*$C$8)+(C37*$C$7)</f>
        <v>12727.000000000002</v>
      </c>
      <c r="D43" s="40">
        <f>(D39*$D$8)+(D37*$D$7)</f>
        <v>1609.9180000000001</v>
      </c>
      <c r="E43" s="40">
        <f>(E39*$E$8)+(E37*$E$7)</f>
        <v>3608.4</v>
      </c>
      <c r="F43" s="40">
        <f>(F39*$F$8)+(F37*$F$7)</f>
        <v>11432.4</v>
      </c>
      <c r="G43" s="40">
        <f>(G39*$G$8)+(G37*$G$7)</f>
        <v>9671.4</v>
      </c>
      <c r="H43" s="41">
        <f>(H39*$H$8)+(H37*$H$7)</f>
        <v>0</v>
      </c>
      <c r="I43" s="52">
        <f>(I39*$I$8)+(I37*$I$7)</f>
        <v>0</v>
      </c>
      <c r="J43" s="163">
        <f>(J39*$J$8)+(J37*$J$7)</f>
        <v>0</v>
      </c>
      <c r="K43" s="163">
        <f>(K39*$K$8)+(K37*$K$7)</f>
        <v>3316.4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42365.518000000004</v>
      </c>
      <c r="V43" s="13"/>
      <c r="W43" s="96"/>
      <c r="X43" s="96"/>
      <c r="Y43" s="96"/>
      <c r="Z43" s="96"/>
      <c r="AA43" s="166"/>
      <c r="AB43" s="206"/>
      <c r="AC43" s="205"/>
    </row>
    <row r="44" spans="1:30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30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30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30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30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0</v>
      </c>
      <c r="D59" s="19">
        <f t="shared" ref="D59:I59" si="10">D7*D58</f>
        <v>0</v>
      </c>
      <c r="E59" s="19">
        <f t="shared" si="10"/>
        <v>0</v>
      </c>
      <c r="F59" s="19">
        <f t="shared" si="10"/>
        <v>0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0</v>
      </c>
      <c r="V59" s="177">
        <f>V10+V17+V24+V31+V38+V45+V52</f>
        <v>0</v>
      </c>
      <c r="W59" s="177">
        <f t="shared" ref="W59:AA63" si="13">W10+W17+W24+W31+W38+W45+W52</f>
        <v>1873.5</v>
      </c>
      <c r="X59" s="177">
        <f t="shared" si="13"/>
        <v>0</v>
      </c>
      <c r="Y59" s="177">
        <f t="shared" si="13"/>
        <v>0</v>
      </c>
      <c r="Z59" s="177">
        <f t="shared" si="13"/>
        <v>92456</v>
      </c>
      <c r="AA59" s="177">
        <f t="shared" si="13"/>
        <v>2791.42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0</v>
      </c>
      <c r="X61" s="177">
        <f t="shared" si="13"/>
        <v>0</v>
      </c>
      <c r="Y61" s="177">
        <f t="shared" si="13"/>
        <v>0</v>
      </c>
      <c r="Z61" s="177">
        <f t="shared" si="13"/>
        <v>0</v>
      </c>
      <c r="AA61" s="177">
        <f t="shared" si="13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19.100000000000001</v>
      </c>
      <c r="D62" s="19">
        <f t="shared" si="16"/>
        <v>1.2</v>
      </c>
      <c r="E62" s="19">
        <f t="shared" si="16"/>
        <v>0.60000000000000009</v>
      </c>
      <c r="F62" s="19">
        <f t="shared" si="16"/>
        <v>2.16</v>
      </c>
      <c r="G62" s="19">
        <f t="shared" si="16"/>
        <v>0.67999999999999994</v>
      </c>
      <c r="H62" s="19">
        <f t="shared" si="16"/>
        <v>0.28000000000000003</v>
      </c>
      <c r="I62" s="19">
        <f t="shared" si="16"/>
        <v>0</v>
      </c>
      <c r="J62" s="19">
        <f t="shared" ref="J62:P62" si="19">J11+J18+J25+J32+J39+J46+J53</f>
        <v>0.1</v>
      </c>
      <c r="K62" s="19">
        <f t="shared" si="19"/>
        <v>0.4</v>
      </c>
      <c r="L62" s="19">
        <f t="shared" si="19"/>
        <v>0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24.520000000000003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81000</v>
      </c>
      <c r="X63" s="177">
        <f t="shared" si="13"/>
        <v>0</v>
      </c>
      <c r="Y63" s="177">
        <f t="shared" si="13"/>
        <v>0</v>
      </c>
      <c r="Z63" s="177">
        <f t="shared" si="13"/>
        <v>0</v>
      </c>
      <c r="AA63" s="177">
        <f t="shared" si="13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7174693.9979999997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220987</v>
      </c>
      <c r="D66" s="157">
        <f t="shared" ref="D66:U66" si="23">D15+D22+D29+D36+D43+D50+D57+D59</f>
        <v>9659.5079999999998</v>
      </c>
      <c r="E66" s="157">
        <f>E15+E22+E29+E36+E43+E50+E57+E59</f>
        <v>5412.6</v>
      </c>
      <c r="F66" s="157">
        <f t="shared" si="23"/>
        <v>20578.32</v>
      </c>
      <c r="G66" s="157">
        <f>G15+G22+G29+G36+G43+G50+G57+G59</f>
        <v>18268.199999999997</v>
      </c>
      <c r="H66" s="157">
        <f t="shared" si="23"/>
        <v>2212</v>
      </c>
      <c r="I66" s="157">
        <f t="shared" si="23"/>
        <v>0</v>
      </c>
      <c r="J66" s="157">
        <f t="shared" ref="J66:T66" si="24">J15+J22+J29+J36+J43+J50+J57+J59</f>
        <v>685.7</v>
      </c>
      <c r="K66" s="157">
        <f t="shared" si="24"/>
        <v>3316.4</v>
      </c>
      <c r="L66" s="157">
        <f t="shared" si="24"/>
        <v>0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281119.728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19.100000000000001</v>
      </c>
      <c r="D67" s="142">
        <f t="shared" ref="D67:I67" si="25">SUM(D60:D63)</f>
        <v>1.2</v>
      </c>
      <c r="E67" s="142">
        <f t="shared" si="25"/>
        <v>0.60000000000000009</v>
      </c>
      <c r="F67" s="142">
        <f t="shared" si="25"/>
        <v>2.16</v>
      </c>
      <c r="G67" s="142">
        <f t="shared" si="25"/>
        <v>0.67999999999999994</v>
      </c>
      <c r="H67" s="142">
        <f t="shared" si="25"/>
        <v>0.28000000000000003</v>
      </c>
      <c r="I67" s="142">
        <f t="shared" si="25"/>
        <v>0</v>
      </c>
      <c r="J67" s="142">
        <f t="shared" ref="J67:T67" si="26">SUM(J60:J63)</f>
        <v>0.1</v>
      </c>
      <c r="K67" s="142">
        <f t="shared" si="26"/>
        <v>0.4</v>
      </c>
      <c r="L67" s="142">
        <f t="shared" si="26"/>
        <v>0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24.520000000000003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112.1</v>
      </c>
      <c r="D68" s="148">
        <f t="shared" ref="D68:I68" si="28">D6-D67</f>
        <v>11.199999999999994</v>
      </c>
      <c r="E68" s="148">
        <f t="shared" si="28"/>
        <v>20</v>
      </c>
      <c r="F68" s="148">
        <f t="shared" si="28"/>
        <v>22.540000000000006</v>
      </c>
      <c r="G68" s="148">
        <f t="shared" si="28"/>
        <v>11.660000000000002</v>
      </c>
      <c r="H68" s="148">
        <f t="shared" si="28"/>
        <v>5.9999999999999938</v>
      </c>
      <c r="I68" s="148">
        <f t="shared" si="28"/>
        <v>0</v>
      </c>
      <c r="J68" s="148">
        <f t="shared" ref="J68:T68" si="29">J6-J67</f>
        <v>-1.2600000000000002</v>
      </c>
      <c r="K68" s="148">
        <f t="shared" si="29"/>
        <v>0.25999999999999979</v>
      </c>
      <c r="L68" s="148">
        <f t="shared" si="29"/>
        <v>7.999999999999996E-2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187.88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112.1</v>
      </c>
      <c r="D70" s="153">
        <f t="shared" ref="D70:I70" si="31">D68-D69</f>
        <v>11.199999999999994</v>
      </c>
      <c r="E70" s="153">
        <f t="shared" si="31"/>
        <v>20</v>
      </c>
      <c r="F70" s="153">
        <f t="shared" si="31"/>
        <v>22.540000000000006</v>
      </c>
      <c r="G70" s="153">
        <f t="shared" si="31"/>
        <v>11.660000000000002</v>
      </c>
      <c r="H70" s="153">
        <f t="shared" si="31"/>
        <v>5.9999999999999938</v>
      </c>
      <c r="I70" s="153">
        <f t="shared" si="31"/>
        <v>0</v>
      </c>
      <c r="J70" s="153">
        <f t="shared" ref="J70:T70" si="32">J68-J69</f>
        <v>-1.2600000000000002</v>
      </c>
      <c r="K70" s="153">
        <f t="shared" si="32"/>
        <v>0.25999999999999979</v>
      </c>
      <c r="L70" s="153">
        <f t="shared" si="32"/>
        <v>7.999999999999996E-2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187.88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7174693.9979999997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8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AC76"/>
  <sheetViews>
    <sheetView zoomScale="80" zoomScaleNormal="80" workbookViewId="0">
      <pane xSplit="2" ySplit="8" topLeftCell="M36" activePane="bottomRight" state="frozen"/>
      <selection activeCell="B1" sqref="B1:D1"/>
      <selection pane="bottomLeft" activeCell="B1" sqref="B1:D1"/>
      <selection pane="topRight" activeCell="B1" sqref="B1:D1"/>
      <selection pane="bottomRight" activeCell="AB44" sqref="AB44:AB50"/>
    </sheetView>
  </sheetViews>
  <sheetFormatPr defaultRowHeight="15" x14ac:dyDescent="0.2"/>
  <cols>
    <col min="1" max="1" width="19.1015625" bestFit="1" customWidth="1"/>
    <col min="2" max="2" width="16.2773437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20" width="9.4140625" customWidth="1"/>
    <col min="21" max="21" width="16.6796875" customWidth="1"/>
    <col min="22" max="22" width="13.85546875" bestFit="1" customWidth="1"/>
    <col min="24" max="24" width="13.1796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'26'!B1+1</f>
        <v>45804</v>
      </c>
      <c r="C1" s="251"/>
      <c r="D1" s="251"/>
      <c r="E1" s="254" t="str">
        <f>'Rate List'!E1</f>
        <v>GHAZI HOLDINGS (Actual Sale)</v>
      </c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'26'!C70</f>
        <v>112.1</v>
      </c>
      <c r="D3" s="63">
        <f>'26'!D70</f>
        <v>11.199999999999994</v>
      </c>
      <c r="E3" s="63">
        <f>'26'!E70</f>
        <v>20</v>
      </c>
      <c r="F3" s="63">
        <f>'26'!F70</f>
        <v>22.540000000000006</v>
      </c>
      <c r="G3" s="63">
        <f>'26'!G70</f>
        <v>11.660000000000002</v>
      </c>
      <c r="H3" s="63">
        <f>'26'!H70</f>
        <v>5.9999999999999938</v>
      </c>
      <c r="I3" s="63">
        <f>'26'!I70</f>
        <v>0</v>
      </c>
      <c r="J3" s="63">
        <f>'26'!J70</f>
        <v>-1.2600000000000002</v>
      </c>
      <c r="K3" s="63">
        <f>'26'!K70</f>
        <v>0.25999999999999979</v>
      </c>
      <c r="L3" s="63">
        <f>'26'!L70</f>
        <v>7.999999999999996E-2</v>
      </c>
      <c r="M3" s="63">
        <f>'26'!M70</f>
        <v>1.96</v>
      </c>
      <c r="N3" s="63">
        <f>'26'!N70</f>
        <v>1.4</v>
      </c>
      <c r="O3" s="63">
        <f>'26'!O70</f>
        <v>1.5</v>
      </c>
      <c r="P3" s="63">
        <f>'26'!P70</f>
        <v>0.42</v>
      </c>
      <c r="Q3" s="63">
        <f>'26'!Q70</f>
        <v>0.02</v>
      </c>
      <c r="R3" s="63">
        <f>'26'!R70</f>
        <v>0.2</v>
      </c>
      <c r="S3" s="63">
        <f>'26'!S70</f>
        <v>0.28000000000000003</v>
      </c>
      <c r="T3" s="63">
        <f>'26'!T70</f>
        <v>0.62</v>
      </c>
      <c r="U3" s="63">
        <f>'26'!U70</f>
        <v>187.88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0</v>
      </c>
      <c r="D4" s="19">
        <v>0</v>
      </c>
      <c r="E4" s="19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AA5" s="213" t="s">
        <v>27</v>
      </c>
      <c r="AB5" s="214"/>
      <c r="AC5" s="207">
        <f>'26'!AC65</f>
        <v>7174693.9979999997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112.1</v>
      </c>
      <c r="D6" s="61">
        <f>SUM(D3:D5)</f>
        <v>11.199999999999994</v>
      </c>
      <c r="E6" s="61">
        <f t="shared" ref="E6:I6" si="0">SUM(E3:E5)</f>
        <v>20</v>
      </c>
      <c r="F6" s="61">
        <f t="shared" si="0"/>
        <v>22.540000000000006</v>
      </c>
      <c r="G6" s="61">
        <f t="shared" si="0"/>
        <v>11.660000000000002</v>
      </c>
      <c r="H6" s="61">
        <f t="shared" si="0"/>
        <v>5.9999999999999938</v>
      </c>
      <c r="I6" s="61">
        <f t="shared" si="0"/>
        <v>0</v>
      </c>
      <c r="J6" s="61">
        <f t="shared" ref="J6:Q6" si="1">SUM(J3:J5)</f>
        <v>-1.2600000000000002</v>
      </c>
      <c r="K6" s="61">
        <f t="shared" si="1"/>
        <v>0.25999999999999979</v>
      </c>
      <c r="L6" s="61">
        <f t="shared" si="1"/>
        <v>7.999999999999996E-2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U6" si="2">SUM(R3:R5)</f>
        <v>0.2</v>
      </c>
      <c r="S6" s="61">
        <f t="shared" si="2"/>
        <v>0.28000000000000003</v>
      </c>
      <c r="T6" s="61">
        <f t="shared" si="2"/>
        <v>0.62</v>
      </c>
      <c r="U6" s="61">
        <f t="shared" si="2"/>
        <v>187.88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31010.317999999999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324</v>
      </c>
      <c r="X10" s="93"/>
      <c r="Y10" s="93"/>
      <c r="Z10" s="93"/>
      <c r="AA10" s="165">
        <v>1001</v>
      </c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2.1</v>
      </c>
      <c r="D11" s="19">
        <v>0.2</v>
      </c>
      <c r="E11" s="19">
        <v>0.4</v>
      </c>
      <c r="F11" s="19">
        <v>0.9</v>
      </c>
      <c r="G11" s="19"/>
      <c r="H11" s="34"/>
      <c r="I11" s="36"/>
      <c r="J11" s="36">
        <v>0.1</v>
      </c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3.7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>
        <f>4640+1800</f>
        <v>6440</v>
      </c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24297</v>
      </c>
      <c r="D15" s="40">
        <f>(D11*$D$8)+(D9*$D$7)</f>
        <v>1609.9180000000001</v>
      </c>
      <c r="E15" s="40">
        <f>(E11*$E$8)+(E9*$E$7)</f>
        <v>3608.4</v>
      </c>
      <c r="F15" s="40">
        <f>(F11*$F$8)+(F9*$F$7)</f>
        <v>8574.3000000000011</v>
      </c>
      <c r="G15" s="40">
        <f>(G11*$G$8)+(G9*$G$7)</f>
        <v>0</v>
      </c>
      <c r="H15" s="41">
        <f>(H11*$H$8)+(H9*$H$7)</f>
        <v>0</v>
      </c>
      <c r="I15" s="52">
        <f>(I11*$I$8)+(I9*$I$7)</f>
        <v>0</v>
      </c>
      <c r="J15" s="163">
        <f>(J11*$J$8)+(J9*$J$7)</f>
        <v>685.7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38775.317999999999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78150.399999999994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>
        <v>350</v>
      </c>
      <c r="X17" s="93"/>
      <c r="Y17" s="93"/>
      <c r="Z17" s="93"/>
      <c r="AA17" s="165">
        <f>330+200</f>
        <v>530</v>
      </c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>
        <v>3.4</v>
      </c>
      <c r="D18" s="19"/>
      <c r="E18" s="19">
        <v>4.4000000000000004</v>
      </c>
      <c r="F18" s="19"/>
      <c r="G18" s="19"/>
      <c r="H18" s="34"/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7.8000000000000007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/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/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39338</v>
      </c>
      <c r="D22" s="40">
        <f>(D18*$D$8)+(D16*$D$7)</f>
        <v>0</v>
      </c>
      <c r="E22" s="40">
        <f>(E18*$E$8)+(E16*$E$7)</f>
        <v>39692.400000000001</v>
      </c>
      <c r="F22" s="40">
        <f>(F18*$F$8)+(F16*$F$7)</f>
        <v>0</v>
      </c>
      <c r="G22" s="40">
        <f>(G18*$G$8)+(G16*$G$7)</f>
        <v>0</v>
      </c>
      <c r="H22" s="41">
        <f>(H18*$H$8)+(H16*$H$7)</f>
        <v>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79030.399999999994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/>
      <c r="AC23" s="204">
        <f>U29+V24+V26+V28+X24+X26+X28+Z24+Z26+Z28-W24-W26-W28-Y24-Y26-Y28-AA24-AA26-AA28-AB23</f>
        <v>68500.084999999992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>
        <v>360</v>
      </c>
      <c r="X24" s="93"/>
      <c r="Y24" s="93"/>
      <c r="Z24" s="93">
        <v>0.1</v>
      </c>
      <c r="AA24" s="165">
        <v>23200</v>
      </c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>
        <v>6.3</v>
      </c>
      <c r="D25" s="19">
        <v>1.5</v>
      </c>
      <c r="E25" s="19">
        <v>0.4</v>
      </c>
      <c r="F25" s="19">
        <v>0.6</v>
      </c>
      <c r="G25" s="19"/>
      <c r="H25" s="34"/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8.7999999999999989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/>
      <c r="X26" s="93"/>
      <c r="Y26" s="93"/>
      <c r="Z26" s="93"/>
      <c r="AA26" s="165"/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>
        <v>2230</v>
      </c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72891</v>
      </c>
      <c r="D29" s="40">
        <f>(D25*$D$8)+(D23*$D$7)</f>
        <v>12074.385</v>
      </c>
      <c r="E29" s="40">
        <f>(E25*$E$8)+(E23*$E$7)</f>
        <v>3608.4</v>
      </c>
      <c r="F29" s="40">
        <f>(F25*$F$8)+(F23*$F$7)</f>
        <v>5716.2</v>
      </c>
      <c r="G29" s="40">
        <f>(G25*$G$8)+(G23*$G$7)</f>
        <v>0</v>
      </c>
      <c r="H29" s="41">
        <f>(H25*$H$8)+(H23*$H$7)</f>
        <v>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94289.984999999986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67950.671999999991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>
        <v>310</v>
      </c>
      <c r="X31" s="93"/>
      <c r="Y31" s="93"/>
      <c r="Z31" s="93">
        <v>1360</v>
      </c>
      <c r="AA31" s="165"/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>
        <v>3.6</v>
      </c>
      <c r="D32" s="19">
        <v>0.8</v>
      </c>
      <c r="E32" s="19">
        <v>1.2</v>
      </c>
      <c r="F32" s="19">
        <v>0.4</v>
      </c>
      <c r="G32" s="19">
        <v>0.2</v>
      </c>
      <c r="H32" s="34"/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6.2000000000000011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>
        <v>1200</v>
      </c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41652</v>
      </c>
      <c r="D36" s="40">
        <f>(D32*$D$8)+(D30*$D$7)</f>
        <v>6439.6720000000005</v>
      </c>
      <c r="E36" s="40">
        <f>(E32*$E$8)+(E30*$E$7)</f>
        <v>10825.199999999999</v>
      </c>
      <c r="F36" s="40">
        <f>(F32*$F$8)+(F30*$F$7)</f>
        <v>3810.8</v>
      </c>
      <c r="G36" s="40">
        <f>(G32*$G$8)+(G30*$G$7)</f>
        <v>5373</v>
      </c>
      <c r="H36" s="41">
        <f>(H32*$H$8)+(H30*$H$7)</f>
        <v>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68100.671999999991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>
        <v>3550</v>
      </c>
      <c r="AC37" s="204">
        <f>U43+V38+V40+V42+X38+X40+X42+Z38+Z40+Z42-W38-W40-W42-Y38-Y40-Y42-AA38-AA40-AA42-AB37</f>
        <v>63500.754000000001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>
        <v>250</v>
      </c>
      <c r="X38" s="93"/>
      <c r="Y38" s="93"/>
      <c r="Z38" s="93"/>
      <c r="AA38" s="165">
        <v>24</v>
      </c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4.5</v>
      </c>
      <c r="D39" s="19">
        <v>0.6</v>
      </c>
      <c r="E39" s="19"/>
      <c r="F39" s="19">
        <v>0.7</v>
      </c>
      <c r="G39" s="19">
        <v>0.14000000000000001</v>
      </c>
      <c r="H39" s="34"/>
      <c r="I39" s="36"/>
      <c r="J39" s="36"/>
      <c r="K39" s="36"/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7"/>
        <v>5.9399999999999995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/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52065</v>
      </c>
      <c r="D43" s="40">
        <f>(D39*$D$8)+(D37*$D$7)</f>
        <v>4829.7539999999999</v>
      </c>
      <c r="E43" s="40">
        <f>(E39*$E$8)+(E37*$E$7)</f>
        <v>0</v>
      </c>
      <c r="F43" s="40">
        <f>(F39*$F$8)+(F37*$F$7)</f>
        <v>6668.9</v>
      </c>
      <c r="G43" s="40">
        <f>(G39*$G$8)+(G37*$G$7)</f>
        <v>3761.1000000000004</v>
      </c>
      <c r="H43" s="41">
        <f>(H39*$H$8)+(H37*$H$7)</f>
        <v>0</v>
      </c>
      <c r="I43" s="52">
        <f>(I39*$I$8)+(I37*$I$7)</f>
        <v>0</v>
      </c>
      <c r="J43" s="163">
        <f>(J39*$J$8)+(J37*$J$7)</f>
        <v>0</v>
      </c>
      <c r="K43" s="163">
        <f>(K39*$K$8)+(K37*$K$7)</f>
        <v>0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67324.754000000001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0</v>
      </c>
      <c r="D59" s="19">
        <f t="shared" ref="D59:I59" si="10">D7*D58</f>
        <v>0</v>
      </c>
      <c r="E59" s="19">
        <f t="shared" si="10"/>
        <v>0</v>
      </c>
      <c r="F59" s="19">
        <f t="shared" si="10"/>
        <v>0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0</v>
      </c>
      <c r="V59" s="177">
        <f>V10+V17+V24+V31+V38+V45+V52</f>
        <v>0</v>
      </c>
      <c r="W59" s="177">
        <f t="shared" ref="W59:AA63" si="13">W10+W17+W24+W31+W38+W45+W52</f>
        <v>1594</v>
      </c>
      <c r="X59" s="177">
        <f t="shared" si="13"/>
        <v>0</v>
      </c>
      <c r="Y59" s="177">
        <f t="shared" si="13"/>
        <v>0</v>
      </c>
      <c r="Z59" s="177">
        <f t="shared" si="13"/>
        <v>1360.1</v>
      </c>
      <c r="AA59" s="177">
        <f t="shared" si="13"/>
        <v>24755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0</v>
      </c>
      <c r="X61" s="177">
        <f t="shared" si="13"/>
        <v>0</v>
      </c>
      <c r="Y61" s="177">
        <f t="shared" si="13"/>
        <v>0</v>
      </c>
      <c r="Z61" s="177">
        <f t="shared" si="13"/>
        <v>0</v>
      </c>
      <c r="AA61" s="177">
        <f t="shared" si="13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19.899999999999999</v>
      </c>
      <c r="D62" s="19">
        <f t="shared" si="16"/>
        <v>3.1</v>
      </c>
      <c r="E62" s="19">
        <f t="shared" si="16"/>
        <v>6.4000000000000012</v>
      </c>
      <c r="F62" s="19">
        <f t="shared" si="16"/>
        <v>2.5999999999999996</v>
      </c>
      <c r="G62" s="19">
        <f t="shared" si="16"/>
        <v>0.34</v>
      </c>
      <c r="H62" s="19">
        <f t="shared" si="16"/>
        <v>0</v>
      </c>
      <c r="I62" s="19">
        <f t="shared" si="16"/>
        <v>0</v>
      </c>
      <c r="J62" s="19">
        <f t="shared" ref="J62:P62" si="19">J11+J18+J25+J32+J39+J46+J53</f>
        <v>0.1</v>
      </c>
      <c r="K62" s="19">
        <f t="shared" si="19"/>
        <v>0</v>
      </c>
      <c r="L62" s="19">
        <f t="shared" si="19"/>
        <v>0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32.440000000000005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9870</v>
      </c>
      <c r="X63" s="177">
        <f t="shared" si="13"/>
        <v>0</v>
      </c>
      <c r="Y63" s="177">
        <f t="shared" si="13"/>
        <v>0</v>
      </c>
      <c r="Z63" s="177">
        <f t="shared" si="13"/>
        <v>0</v>
      </c>
      <c r="AA63" s="177">
        <f t="shared" si="13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7483806.227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230243</v>
      </c>
      <c r="D66" s="157">
        <f t="shared" ref="D66:U66" si="23">D15+D22+D29+D36+D43+D50+D57+D59</f>
        <v>24953.728999999999</v>
      </c>
      <c r="E66" s="157">
        <f>E15+E22+E29+E36+E43+E50+E57+E59</f>
        <v>57734.400000000001</v>
      </c>
      <c r="F66" s="157">
        <f t="shared" si="23"/>
        <v>24770.199999999997</v>
      </c>
      <c r="G66" s="157">
        <f>G15+G22+G29+G36+G43+G50+G57+G59</f>
        <v>9134.1</v>
      </c>
      <c r="H66" s="157">
        <f t="shared" si="23"/>
        <v>0</v>
      </c>
      <c r="I66" s="157">
        <f t="shared" si="23"/>
        <v>0</v>
      </c>
      <c r="J66" s="157">
        <f t="shared" ref="J66:T66" si="24">J15+J22+J29+J36+J43+J50+J57+J59</f>
        <v>685.7</v>
      </c>
      <c r="K66" s="157">
        <f t="shared" si="24"/>
        <v>0</v>
      </c>
      <c r="L66" s="157">
        <f t="shared" si="24"/>
        <v>0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347521.12900000002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19.899999999999999</v>
      </c>
      <c r="D67" s="142">
        <f t="shared" ref="D67:I67" si="25">SUM(D60:D63)</f>
        <v>3.1</v>
      </c>
      <c r="E67" s="142">
        <f t="shared" si="25"/>
        <v>6.4000000000000012</v>
      </c>
      <c r="F67" s="142">
        <f t="shared" si="25"/>
        <v>2.5999999999999996</v>
      </c>
      <c r="G67" s="142">
        <f t="shared" si="25"/>
        <v>0.34</v>
      </c>
      <c r="H67" s="142">
        <f t="shared" si="25"/>
        <v>0</v>
      </c>
      <c r="I67" s="142">
        <f t="shared" si="25"/>
        <v>0</v>
      </c>
      <c r="J67" s="142">
        <f t="shared" ref="J67:T67" si="26">SUM(J60:J63)</f>
        <v>0.1</v>
      </c>
      <c r="K67" s="142">
        <f t="shared" si="26"/>
        <v>0</v>
      </c>
      <c r="L67" s="142">
        <f t="shared" si="26"/>
        <v>0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32.440000000000005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92.199999999999989</v>
      </c>
      <c r="D68" s="148">
        <f t="shared" ref="D68:I68" si="28">D6-D67</f>
        <v>8.0999999999999943</v>
      </c>
      <c r="E68" s="148">
        <f t="shared" si="28"/>
        <v>13.599999999999998</v>
      </c>
      <c r="F68" s="148">
        <f t="shared" si="28"/>
        <v>19.940000000000005</v>
      </c>
      <c r="G68" s="148">
        <f t="shared" si="28"/>
        <v>11.320000000000002</v>
      </c>
      <c r="H68" s="148">
        <f t="shared" si="28"/>
        <v>5.9999999999999938</v>
      </c>
      <c r="I68" s="148">
        <f t="shared" si="28"/>
        <v>0</v>
      </c>
      <c r="J68" s="148">
        <f t="shared" ref="J68:T68" si="29">J6-J67</f>
        <v>-1.3600000000000003</v>
      </c>
      <c r="K68" s="148">
        <f t="shared" si="29"/>
        <v>0.25999999999999979</v>
      </c>
      <c r="L68" s="148">
        <f t="shared" si="29"/>
        <v>7.999999999999996E-2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155.43999999999997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92.199999999999989</v>
      </c>
      <c r="D70" s="153">
        <f t="shared" ref="D70:I70" si="31">D68-D69</f>
        <v>8.0999999999999943</v>
      </c>
      <c r="E70" s="153">
        <f t="shared" si="31"/>
        <v>13.599999999999998</v>
      </c>
      <c r="F70" s="153">
        <f t="shared" si="31"/>
        <v>19.940000000000005</v>
      </c>
      <c r="G70" s="153">
        <f t="shared" si="31"/>
        <v>11.320000000000002</v>
      </c>
      <c r="H70" s="153">
        <f t="shared" si="31"/>
        <v>5.9999999999999938</v>
      </c>
      <c r="I70" s="153">
        <f t="shared" si="31"/>
        <v>0</v>
      </c>
      <c r="J70" s="153">
        <f t="shared" ref="J70:T70" si="32">J68-J69</f>
        <v>-1.3600000000000003</v>
      </c>
      <c r="K70" s="153">
        <f t="shared" si="32"/>
        <v>0.25999999999999979</v>
      </c>
      <c r="L70" s="153">
        <f t="shared" si="32"/>
        <v>7.999999999999996E-2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155.43999999999997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7483806.227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6"/>
  <sheetViews>
    <sheetView zoomScale="80" zoomScaleNormal="80" workbookViewId="0">
      <pane xSplit="2" ySplit="8" topLeftCell="K45" activePane="bottomRight" state="frozen"/>
      <selection activeCell="B1" sqref="B1:D1"/>
      <selection pane="bottomLeft" activeCell="B1" sqref="B1:D1"/>
      <selection pane="topRight" activeCell="B1" sqref="B1:D1"/>
      <selection pane="bottomRight" activeCell="B1" sqref="B1:D1"/>
    </sheetView>
  </sheetViews>
  <sheetFormatPr defaultRowHeight="15" x14ac:dyDescent="0.2"/>
  <cols>
    <col min="1" max="1" width="10.76171875" customWidth="1"/>
    <col min="2" max="2" width="15.6015625" bestFit="1" customWidth="1"/>
    <col min="3" max="3" width="12.10546875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20" width="9.4140625" customWidth="1"/>
    <col min="21" max="21" width="16.6796875" customWidth="1"/>
    <col min="22" max="22" width="13.1796875" customWidth="1"/>
    <col min="23" max="23" width="13.71875" bestFit="1" customWidth="1"/>
    <col min="24" max="24" width="13.1796875" bestFit="1" customWidth="1"/>
    <col min="26" max="26" width="15.19921875" bestFit="1" customWidth="1"/>
    <col min="27" max="27" width="8.203125" bestFit="1" customWidth="1"/>
    <col min="29" max="29" width="16.0078125" bestFit="1" customWidth="1"/>
  </cols>
  <sheetData>
    <row r="1" spans="1:29" ht="30" thickBot="1" x14ac:dyDescent="0.45">
      <c r="A1" s="1" t="s">
        <v>0</v>
      </c>
      <c r="B1" s="251">
        <f>'0'!B1</f>
        <v>45778</v>
      </c>
      <c r="C1" s="251"/>
      <c r="D1" s="251"/>
      <c r="E1" s="250" t="str">
        <f>'Rate List'!E1</f>
        <v>GHAZI HOLDINGS (Actual Sale)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68" t="s">
        <v>3</v>
      </c>
    </row>
    <row r="3" spans="1:29" ht="29.25" customHeight="1" x14ac:dyDescent="0.2">
      <c r="A3" s="244" t="str">
        <f>'Rate List'!A3:B3</f>
        <v>Opening</v>
      </c>
      <c r="B3" s="245"/>
      <c r="C3" s="63">
        <f>'0'!C3</f>
        <v>11.7</v>
      </c>
      <c r="D3" s="63">
        <f>'0'!D3</f>
        <v>5.6</v>
      </c>
      <c r="E3" s="63">
        <f>'0'!E3</f>
        <v>0</v>
      </c>
      <c r="F3" s="63">
        <f>'0'!F3</f>
        <v>15.8</v>
      </c>
      <c r="G3" s="63">
        <f>'0'!G3</f>
        <v>5.22</v>
      </c>
      <c r="H3" s="63">
        <f>'0'!H3</f>
        <v>8.6</v>
      </c>
      <c r="I3" s="63">
        <f>'0'!I3</f>
        <v>0</v>
      </c>
      <c r="J3" s="63">
        <f>'0'!J3</f>
        <v>3.8</v>
      </c>
      <c r="K3" s="63">
        <f>'0'!K3</f>
        <v>4.3</v>
      </c>
      <c r="L3" s="63">
        <f>'0'!L3</f>
        <v>0.44</v>
      </c>
      <c r="M3" s="63">
        <f>'0'!M3</f>
        <v>1.96</v>
      </c>
      <c r="N3" s="63">
        <f>'0'!N3</f>
        <v>1.4</v>
      </c>
      <c r="O3" s="63">
        <f>'0'!O3</f>
        <v>1.5</v>
      </c>
      <c r="P3" s="63">
        <f>'0'!P3</f>
        <v>0.42</v>
      </c>
      <c r="Q3" s="63">
        <f>'0'!Q3</f>
        <v>0.02</v>
      </c>
      <c r="R3" s="63">
        <f>'0'!R3</f>
        <v>0.2</v>
      </c>
      <c r="S3" s="63">
        <f>'0'!S3</f>
        <v>0.28000000000000003</v>
      </c>
      <c r="T3" s="63">
        <f>'0'!T3</f>
        <v>0.62</v>
      </c>
      <c r="U3" s="69">
        <f>SUM(C3:T3)</f>
        <v>61.859999999999992</v>
      </c>
    </row>
    <row r="4" spans="1:29" ht="29.25" customHeight="1" thickBot="1" x14ac:dyDescent="0.25">
      <c r="A4" s="240" t="str">
        <f>'Rate List'!A4:B4</f>
        <v>Liffting from PMPKL</v>
      </c>
      <c r="B4" s="241"/>
      <c r="C4" s="36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70">
        <f>SUM(C4:T4)</f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>
        <v>0</v>
      </c>
      <c r="Q5" s="10"/>
      <c r="R5" s="10"/>
      <c r="S5" s="10"/>
      <c r="T5" s="10">
        <v>0</v>
      </c>
      <c r="U5" s="71">
        <f>SUM(C5:T5)</f>
        <v>0</v>
      </c>
      <c r="AA5" s="213" t="s">
        <v>27</v>
      </c>
      <c r="AB5" s="214"/>
      <c r="AC5" s="248"/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11.7</v>
      </c>
      <c r="D6" s="61">
        <f>SUM(D3:D5)</f>
        <v>5.6</v>
      </c>
      <c r="E6" s="61">
        <f t="shared" ref="E6:I6" si="0">SUM(E3:E5)</f>
        <v>0</v>
      </c>
      <c r="F6" s="61">
        <f t="shared" si="0"/>
        <v>15.8</v>
      </c>
      <c r="G6" s="61">
        <f t="shared" si="0"/>
        <v>5.22</v>
      </c>
      <c r="H6" s="61">
        <f t="shared" si="0"/>
        <v>8.6</v>
      </c>
      <c r="I6" s="61">
        <f t="shared" si="0"/>
        <v>0</v>
      </c>
      <c r="J6" s="61">
        <f t="shared" ref="J6:P6" si="1">SUM(J3:J5)</f>
        <v>3.8</v>
      </c>
      <c r="K6" s="61">
        <f t="shared" si="1"/>
        <v>4.3</v>
      </c>
      <c r="L6" s="61">
        <f t="shared" si="1"/>
        <v>0.44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ref="Q6:T6" si="2">SUM(Q3:Q5)</f>
        <v>0.02</v>
      </c>
      <c r="R6" s="61">
        <f t="shared" si="2"/>
        <v>0.2</v>
      </c>
      <c r="S6" s="61">
        <f t="shared" si="2"/>
        <v>0.28000000000000003</v>
      </c>
      <c r="T6" s="61">
        <f t="shared" si="2"/>
        <v>0.62</v>
      </c>
      <c r="U6" s="67">
        <f>SUM(C6:T6)</f>
        <v>61.859999999999992</v>
      </c>
      <c r="V6" s="91"/>
      <c r="W6" s="91"/>
      <c r="AA6" s="246"/>
      <c r="AB6" s="247"/>
      <c r="AC6" s="249"/>
    </row>
    <row r="7" spans="1:29" ht="15.75" customHeight="1" thickBot="1" x14ac:dyDescent="0.25">
      <c r="A7" s="55" t="str">
        <f>'Rate List'!B4</f>
        <v>Whole Sale Rate</v>
      </c>
      <c r="B7" s="21"/>
      <c r="C7" s="56">
        <f>'0'!C7</f>
        <v>11520</v>
      </c>
      <c r="D7" s="56">
        <f>'0'!D7</f>
        <v>8018.2849999999999</v>
      </c>
      <c r="E7" s="56">
        <f>'0'!E7</f>
        <v>8985</v>
      </c>
      <c r="F7" s="56">
        <f>'0'!F7</f>
        <v>9489.94</v>
      </c>
      <c r="G7" s="56">
        <f>'0'!G7</f>
        <v>26806.97</v>
      </c>
      <c r="H7" s="56">
        <f>'0'!H7</f>
        <v>0</v>
      </c>
      <c r="I7" s="56">
        <f>'0'!I7</f>
        <v>9474.3150000000005</v>
      </c>
      <c r="J7" s="56">
        <f>'0'!J7</f>
        <v>0</v>
      </c>
      <c r="K7" s="56">
        <f>'0'!K7</f>
        <v>0</v>
      </c>
      <c r="L7" s="56">
        <f>'0'!L7</f>
        <v>0</v>
      </c>
      <c r="M7" s="56">
        <f>'0'!M7</f>
        <v>0</v>
      </c>
      <c r="N7" s="56">
        <f>'0'!N7</f>
        <v>0</v>
      </c>
      <c r="O7" s="56">
        <f>'0'!O7</f>
        <v>0</v>
      </c>
      <c r="P7" s="56">
        <f>'0'!P7</f>
        <v>0</v>
      </c>
      <c r="Q7" s="56">
        <f>'0'!Q7</f>
        <v>0</v>
      </c>
      <c r="R7" s="56">
        <f>'0'!R7</f>
        <v>0</v>
      </c>
      <c r="S7" s="56">
        <f>'0'!S7</f>
        <v>0</v>
      </c>
      <c r="T7" s="56">
        <f>'0'!T7</f>
        <v>0</v>
      </c>
      <c r="U7" s="22"/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56">
        <f>'0'!C8</f>
        <v>11570</v>
      </c>
      <c r="D8" s="56">
        <f>'0'!D8</f>
        <v>8049.59</v>
      </c>
      <c r="E8" s="56">
        <f>'0'!E8</f>
        <v>9021</v>
      </c>
      <c r="F8" s="56">
        <f>'0'!F8</f>
        <v>9527</v>
      </c>
      <c r="G8" s="56">
        <f>'0'!G8</f>
        <v>26865</v>
      </c>
      <c r="H8" s="56">
        <f>'0'!H8</f>
        <v>7900</v>
      </c>
      <c r="I8" s="56">
        <f>'0'!I8</f>
        <v>10491.2</v>
      </c>
      <c r="J8" s="56">
        <f>'0'!J8</f>
        <v>6857</v>
      </c>
      <c r="K8" s="56">
        <f>'0'!K8</f>
        <v>8291</v>
      </c>
      <c r="L8" s="56">
        <f>'0'!L8</f>
        <v>9201.2000000000007</v>
      </c>
      <c r="M8" s="56">
        <f>'0'!M8</f>
        <v>6857</v>
      </c>
      <c r="N8" s="56">
        <f>'0'!N8</f>
        <v>8291</v>
      </c>
      <c r="O8" s="56">
        <f>'0'!O8</f>
        <v>6857</v>
      </c>
      <c r="P8" s="56">
        <f>'0'!P8</f>
        <v>8291</v>
      </c>
      <c r="Q8" s="56">
        <f>'0'!Q8</f>
        <v>6856.75</v>
      </c>
      <c r="R8" s="56">
        <f>'0'!R8</f>
        <v>8300</v>
      </c>
      <c r="S8" s="56">
        <f>'0'!S8</f>
        <v>6856.75</v>
      </c>
      <c r="T8" s="56">
        <f>'0'!T8</f>
        <v>8300</v>
      </c>
      <c r="U8" s="77"/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124"/>
      <c r="R9" s="124"/>
      <c r="S9" s="124"/>
      <c r="T9" s="8"/>
      <c r="U9" s="159">
        <f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26470.5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65"/>
      <c r="R10" s="65"/>
      <c r="S10" s="65"/>
      <c r="T10" s="34"/>
      <c r="U10" s="160">
        <f t="shared" ref="U10:U40" si="3">SUM(C10:T10)</f>
        <v>0</v>
      </c>
      <c r="V10" s="104"/>
      <c r="W10" s="94">
        <v>355.7</v>
      </c>
      <c r="X10" s="93"/>
      <c r="Y10" s="93"/>
      <c r="Z10" s="93"/>
      <c r="AA10" s="165">
        <v>2030</v>
      </c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2</v>
      </c>
      <c r="D11" s="19"/>
      <c r="E11" s="19"/>
      <c r="F11" s="19">
        <v>0.6</v>
      </c>
      <c r="G11" s="19"/>
      <c r="H11" s="34"/>
      <c r="I11" s="36"/>
      <c r="J11" s="36"/>
      <c r="K11" s="36"/>
      <c r="L11" s="36"/>
      <c r="M11" s="36"/>
      <c r="N11" s="36"/>
      <c r="O11" s="36"/>
      <c r="P11" s="19"/>
      <c r="Q11" s="65"/>
      <c r="R11" s="65"/>
      <c r="S11" s="65"/>
      <c r="T11" s="34"/>
      <c r="U11" s="160">
        <f t="shared" si="3"/>
        <v>2.6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65"/>
      <c r="R12" s="65"/>
      <c r="S12" s="65"/>
      <c r="T12" s="34"/>
      <c r="U12" s="160">
        <f t="shared" si="3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65"/>
      <c r="R13" s="65"/>
      <c r="S13" s="65"/>
      <c r="T13" s="34"/>
      <c r="U13" s="16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65"/>
      <c r="R14" s="65"/>
      <c r="S14" s="65"/>
      <c r="T14" s="34"/>
      <c r="U14" s="160">
        <f t="shared" si="3"/>
        <v>0</v>
      </c>
      <c r="V14" s="104"/>
      <c r="W14" s="94"/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23140</v>
      </c>
      <c r="D15" s="40">
        <f>(D11*$D$8)+(D9*$D$7)</f>
        <v>0</v>
      </c>
      <c r="E15" s="40">
        <f>(E11*$E$8)+(E9*$E$7)</f>
        <v>0</v>
      </c>
      <c r="F15" s="40">
        <f>(F11*$F$8)+(F9*$F$7)</f>
        <v>5716.2</v>
      </c>
      <c r="G15" s="40">
        <f>(G11*$G$8)+(G9*$G$7)</f>
        <v>0</v>
      </c>
      <c r="H15" s="41">
        <f>(H11*$H$8)+(H9*$H$7)</f>
        <v>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161">
        <f t="shared" si="3"/>
        <v>28856.2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159">
        <f t="shared" si="3"/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46160.054000000004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160">
        <f t="shared" si="3"/>
        <v>0</v>
      </c>
      <c r="V17" s="104"/>
      <c r="W17" s="94">
        <v>313.7</v>
      </c>
      <c r="X17" s="93"/>
      <c r="Y17" s="93">
        <v>200</v>
      </c>
      <c r="Z17" s="93"/>
      <c r="AA17" s="165">
        <v>1090</v>
      </c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19">
        <v>2</v>
      </c>
      <c r="D18" s="19">
        <v>0.6</v>
      </c>
      <c r="E18" s="19"/>
      <c r="F18" s="34">
        <v>2</v>
      </c>
      <c r="G18" s="19"/>
      <c r="H18" s="34">
        <v>0.1</v>
      </c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160">
        <f t="shared" si="3"/>
        <v>4.6999999999999993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160">
        <f>SUM(C19:T19)</f>
        <v>0</v>
      </c>
      <c r="V19" s="104"/>
      <c r="W19" s="94"/>
      <c r="X19" s="93"/>
      <c r="Y19" s="93">
        <v>50</v>
      </c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160">
        <f t="shared" si="3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160">
        <f t="shared" si="3"/>
        <v>0</v>
      </c>
      <c r="V21" s="104"/>
      <c r="W21" s="94"/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23140</v>
      </c>
      <c r="D22" s="40">
        <f>(D18*$D$8)+(D16*$D$7)</f>
        <v>4829.7539999999999</v>
      </c>
      <c r="E22" s="40">
        <f>(E18*$E$8)+(E16*$E$7)</f>
        <v>0</v>
      </c>
      <c r="F22" s="40">
        <f>(F18*$F$8)+(F16*$F$7)</f>
        <v>19054</v>
      </c>
      <c r="G22" s="40">
        <f>(G18*$G$8)+(G16*$G$7)</f>
        <v>0</v>
      </c>
      <c r="H22" s="41">
        <f>(H18*$H$8)+(H16*$H$7)</f>
        <v>790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161">
        <f t="shared" si="3"/>
        <v>47813.754000000001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159">
        <f t="shared" si="3"/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>
        <v>90</v>
      </c>
      <c r="AC23" s="204">
        <f>U29+V24+V26+V28+X24+X26+X28+Z24+Z26+Z28-W24-W26-W28-Y24-Y26-Y28-AA24-AA26-AA28-AB23</f>
        <v>48710.054000000004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160">
        <f t="shared" si="3"/>
        <v>0</v>
      </c>
      <c r="V24" s="104"/>
      <c r="W24" s="94">
        <v>266.7</v>
      </c>
      <c r="X24" s="93"/>
      <c r="Y24" s="93"/>
      <c r="Z24" s="93"/>
      <c r="AA24" s="165"/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>
        <v>3</v>
      </c>
      <c r="D25" s="19">
        <v>0.6</v>
      </c>
      <c r="E25" s="19"/>
      <c r="F25" s="19">
        <v>1</v>
      </c>
      <c r="G25" s="19"/>
      <c r="H25" s="34"/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160">
        <f t="shared" si="3"/>
        <v>4.5999999999999996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160">
        <f t="shared" si="3"/>
        <v>0</v>
      </c>
      <c r="V26" s="104"/>
      <c r="W26" s="94"/>
      <c r="X26" s="93"/>
      <c r="Y26" s="93"/>
      <c r="Z26" s="93"/>
      <c r="AA26" s="165"/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160">
        <f t="shared" si="3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160">
        <f t="shared" si="3"/>
        <v>0</v>
      </c>
      <c r="V28" s="104"/>
      <c r="W28" s="94"/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34710</v>
      </c>
      <c r="D29" s="40">
        <f>(D25*$D$8)+(D23*$D$7)</f>
        <v>4829.7539999999999</v>
      </c>
      <c r="E29" s="40">
        <f>(E25*$E$8)+(E23*$E$7)</f>
        <v>0</v>
      </c>
      <c r="F29" s="40">
        <f>(F25*$F$8)+(F23*$F$7)</f>
        <v>9527</v>
      </c>
      <c r="G29" s="40">
        <f>(G25*$G$8)+(G23*$G$7)</f>
        <v>0</v>
      </c>
      <c r="H29" s="41">
        <f>(H25*$H$8)+(H23*$H$7)</f>
        <v>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161">
        <f t="shared" si="3"/>
        <v>49066.754000000001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159">
        <f t="shared" si="3"/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28450.418000000005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160">
        <f t="shared" si="3"/>
        <v>0</v>
      </c>
      <c r="V31" s="104"/>
      <c r="W31" s="94">
        <v>316</v>
      </c>
      <c r="X31" s="93"/>
      <c r="Y31" s="93">
        <v>1450</v>
      </c>
      <c r="Z31" s="93"/>
      <c r="AA31" s="165">
        <v>200</v>
      </c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>
        <v>2</v>
      </c>
      <c r="D32" s="19">
        <v>0.2</v>
      </c>
      <c r="E32" s="19"/>
      <c r="F32" s="19">
        <v>0.2</v>
      </c>
      <c r="G32" s="19">
        <v>0.14000000000000001</v>
      </c>
      <c r="H32" s="34"/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160">
        <f t="shared" si="3"/>
        <v>2.5400000000000005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160">
        <f t="shared" si="3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160">
        <f t="shared" si="3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160">
        <f t="shared" si="3"/>
        <v>0</v>
      </c>
      <c r="V35" s="104"/>
      <c r="W35" s="94"/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23140</v>
      </c>
      <c r="D36" s="40">
        <f>(D32*$D$8)+(D30*$D$7)</f>
        <v>1609.9180000000001</v>
      </c>
      <c r="E36" s="40">
        <f>(E32*$E$8)+(E30*$E$7)</f>
        <v>0</v>
      </c>
      <c r="F36" s="40">
        <f>(F32*$F$8)+(F30*$F$7)</f>
        <v>1905.4</v>
      </c>
      <c r="G36" s="40">
        <f>(G32*$G$8)+(G30*$G$7)</f>
        <v>3761.1000000000004</v>
      </c>
      <c r="H36" s="41">
        <f>(H32*$H$8)+(H30*$H$7)</f>
        <v>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161">
        <f t="shared" si="3"/>
        <v>30416.418000000005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159">
        <f t="shared" si="3"/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/>
      <c r="AC37" s="204">
        <f>U43+V38+V40+V42+X38+X40+X42+Z38+Z40+Z42-W38-W40-W42-Y38-Y40-Y42-AA38-AA40-AA42-AB37</f>
        <v>42890.054000000004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160">
        <f t="shared" si="3"/>
        <v>0</v>
      </c>
      <c r="V38" s="104"/>
      <c r="W38" s="94">
        <v>250</v>
      </c>
      <c r="X38" s="93"/>
      <c r="Y38" s="93"/>
      <c r="Z38" s="93">
        <v>2.7</v>
      </c>
      <c r="AA38" s="165"/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0.9</v>
      </c>
      <c r="D39" s="19">
        <v>0.6</v>
      </c>
      <c r="E39" s="19"/>
      <c r="F39" s="19">
        <v>1.8</v>
      </c>
      <c r="G39" s="19">
        <v>0.4</v>
      </c>
      <c r="H39" s="34"/>
      <c r="I39" s="36"/>
      <c r="J39" s="36"/>
      <c r="K39" s="36"/>
      <c r="L39" s="36"/>
      <c r="M39" s="36"/>
      <c r="N39" s="36"/>
      <c r="O39" s="36"/>
      <c r="P39" s="19"/>
      <c r="Q39" s="65"/>
      <c r="R39" s="65"/>
      <c r="S39" s="65"/>
      <c r="T39" s="34"/>
      <c r="U39" s="160">
        <f t="shared" si="3"/>
        <v>3.6999999999999997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160">
        <f t="shared" si="3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160">
        <f t="shared" ref="U41:U65" si="4">SUM(C41:T41)</f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160">
        <f t="shared" si="4"/>
        <v>0</v>
      </c>
      <c r="V42" s="104"/>
      <c r="W42" s="94"/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10413</v>
      </c>
      <c r="D43" s="40">
        <f>(D39*$D$8)+(D37*$D$7)</f>
        <v>4829.7539999999999</v>
      </c>
      <c r="E43" s="40">
        <f>(E39*$E$8)+(E37*$E$7)</f>
        <v>0</v>
      </c>
      <c r="F43" s="40">
        <f>(F39*$F$8)+(F37*$F$7)</f>
        <v>17148.600000000002</v>
      </c>
      <c r="G43" s="40">
        <f>(G39*$G$8)+(G37*$G$7)</f>
        <v>10746</v>
      </c>
      <c r="H43" s="41">
        <f>(H39*$H$8)+(H37*$H$7)</f>
        <v>0</v>
      </c>
      <c r="I43" s="52">
        <f>(I39*$I$8)+(I37*$I$7)</f>
        <v>0</v>
      </c>
      <c r="J43" s="163">
        <f>(J39*$J$8)+(J37*$J$7)</f>
        <v>0</v>
      </c>
      <c r="K43" s="163">
        <f>(K39*$K$8)+(K37*$K$7)</f>
        <v>0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161">
        <f t="shared" si="4"/>
        <v>43137.354000000007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159">
        <f t="shared" si="4"/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160">
        <f t="shared" si="4"/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160">
        <f t="shared" si="4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160">
        <f t="shared" si="4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160">
        <f t="shared" si="4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160">
        <f t="shared" si="4"/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161">
        <f t="shared" si="4"/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159">
        <f t="shared" si="4"/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160">
        <f t="shared" si="4"/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160">
        <f t="shared" si="4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160">
        <f t="shared" si="4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160">
        <f t="shared" si="4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160">
        <f t="shared" si="4"/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161">
        <f t="shared" si="4"/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124">
        <f t="shared" si="4"/>
        <v>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0</v>
      </c>
      <c r="D59" s="19">
        <f t="shared" ref="D59:I59" si="5">D7*D58</f>
        <v>0</v>
      </c>
      <c r="E59" s="19">
        <f t="shared" si="5"/>
        <v>0</v>
      </c>
      <c r="F59" s="19">
        <f t="shared" si="5"/>
        <v>0</v>
      </c>
      <c r="G59" s="19">
        <f t="shared" si="5"/>
        <v>0</v>
      </c>
      <c r="H59" s="19">
        <f t="shared" si="5"/>
        <v>0</v>
      </c>
      <c r="I59" s="19">
        <f t="shared" si="5"/>
        <v>0</v>
      </c>
      <c r="J59" s="19">
        <f t="shared" ref="J59:T59" si="6">J7*J58</f>
        <v>0</v>
      </c>
      <c r="K59" s="19">
        <f t="shared" si="6"/>
        <v>0</v>
      </c>
      <c r="L59" s="19">
        <f t="shared" si="6"/>
        <v>0</v>
      </c>
      <c r="M59" s="19">
        <f t="shared" si="6"/>
        <v>0</v>
      </c>
      <c r="N59" s="19">
        <f t="shared" si="6"/>
        <v>0</v>
      </c>
      <c r="O59" s="19">
        <f t="shared" si="6"/>
        <v>0</v>
      </c>
      <c r="P59" s="19">
        <f t="shared" si="6"/>
        <v>0</v>
      </c>
      <c r="Q59" s="19">
        <f t="shared" si="6"/>
        <v>0</v>
      </c>
      <c r="R59" s="19">
        <f t="shared" si="6"/>
        <v>0</v>
      </c>
      <c r="S59" s="19">
        <f t="shared" si="6"/>
        <v>0</v>
      </c>
      <c r="T59" s="19">
        <f t="shared" si="6"/>
        <v>0</v>
      </c>
      <c r="U59" s="124">
        <f t="shared" si="4"/>
        <v>0</v>
      </c>
      <c r="V59" s="177">
        <f>V10+V17+V24+V31+V38+V45+V52</f>
        <v>0</v>
      </c>
      <c r="W59" s="177">
        <f t="shared" ref="W59:AA63" si="7">W10+W17+W24+W31+W38+W45+W52</f>
        <v>1502.1</v>
      </c>
      <c r="X59" s="177">
        <f t="shared" si="7"/>
        <v>0</v>
      </c>
      <c r="Y59" s="177">
        <f t="shared" si="7"/>
        <v>1650</v>
      </c>
      <c r="Z59" s="177">
        <f t="shared" si="7"/>
        <v>2.7</v>
      </c>
      <c r="AA59" s="177">
        <f t="shared" si="7"/>
        <v>3320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0</v>
      </c>
      <c r="D60" s="7">
        <f t="shared" ref="D60:I60" si="8">D9+D16+D23+D30+D37+D44+D51+D58</f>
        <v>0</v>
      </c>
      <c r="E60" s="7">
        <f t="shared" si="8"/>
        <v>0</v>
      </c>
      <c r="F60" s="7">
        <f t="shared" si="8"/>
        <v>0</v>
      </c>
      <c r="G60" s="7">
        <f t="shared" si="8"/>
        <v>0</v>
      </c>
      <c r="H60" s="7">
        <f t="shared" si="8"/>
        <v>0</v>
      </c>
      <c r="I60" s="7">
        <f t="shared" si="8"/>
        <v>0</v>
      </c>
      <c r="J60" s="7">
        <f t="shared" ref="J60:T60" si="9">J9+J16+J23+J30+J37+J44+J51+J58</f>
        <v>0</v>
      </c>
      <c r="K60" s="7">
        <f t="shared" si="9"/>
        <v>0</v>
      </c>
      <c r="L60" s="7">
        <f t="shared" si="9"/>
        <v>0</v>
      </c>
      <c r="M60" s="7">
        <f t="shared" si="9"/>
        <v>0</v>
      </c>
      <c r="N60" s="7">
        <f t="shared" si="9"/>
        <v>0</v>
      </c>
      <c r="O60" s="7">
        <f t="shared" si="9"/>
        <v>0</v>
      </c>
      <c r="P60" s="7">
        <f t="shared" si="9"/>
        <v>0</v>
      </c>
      <c r="Q60" s="7">
        <f t="shared" si="9"/>
        <v>0</v>
      </c>
      <c r="R60" s="7">
        <f t="shared" si="9"/>
        <v>0</v>
      </c>
      <c r="S60" s="7">
        <f t="shared" si="9"/>
        <v>0</v>
      </c>
      <c r="T60" s="7">
        <f t="shared" si="9"/>
        <v>0</v>
      </c>
      <c r="U60" s="124">
        <f t="shared" si="4"/>
        <v>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0">D10+D17+D24+D31+D38+D45+D52</f>
        <v>0</v>
      </c>
      <c r="E61" s="19">
        <f t="shared" si="10"/>
        <v>0</v>
      </c>
      <c r="F61" s="19">
        <f t="shared" si="10"/>
        <v>0</v>
      </c>
      <c r="G61" s="19">
        <f t="shared" si="10"/>
        <v>0</v>
      </c>
      <c r="H61" s="19">
        <f t="shared" si="10"/>
        <v>0</v>
      </c>
      <c r="I61" s="19">
        <f t="shared" si="10"/>
        <v>0</v>
      </c>
      <c r="J61" s="19">
        <f t="shared" ref="J61:T65" si="11">J10+J17+J24+J31+J38+J45+J52</f>
        <v>0</v>
      </c>
      <c r="K61" s="19">
        <f t="shared" si="11"/>
        <v>0</v>
      </c>
      <c r="L61" s="19">
        <f t="shared" si="11"/>
        <v>0</v>
      </c>
      <c r="M61" s="19">
        <f t="shared" si="11"/>
        <v>0</v>
      </c>
      <c r="N61" s="19">
        <f t="shared" si="11"/>
        <v>0</v>
      </c>
      <c r="O61" s="19">
        <f t="shared" si="11"/>
        <v>0</v>
      </c>
      <c r="P61" s="19">
        <f t="shared" si="11"/>
        <v>0</v>
      </c>
      <c r="Q61" s="19">
        <f t="shared" si="11"/>
        <v>0</v>
      </c>
      <c r="R61" s="19">
        <f t="shared" si="11"/>
        <v>0</v>
      </c>
      <c r="S61" s="19">
        <f t="shared" si="11"/>
        <v>0</v>
      </c>
      <c r="T61" s="19">
        <f t="shared" si="11"/>
        <v>0</v>
      </c>
      <c r="U61" s="124">
        <f t="shared" si="4"/>
        <v>0</v>
      </c>
      <c r="V61" s="177">
        <f>V12+V19+V26+V33+V40+V47+V54</f>
        <v>0</v>
      </c>
      <c r="W61" s="177">
        <f t="shared" si="7"/>
        <v>0</v>
      </c>
      <c r="X61" s="177">
        <f t="shared" si="7"/>
        <v>0</v>
      </c>
      <c r="Y61" s="177">
        <f t="shared" si="7"/>
        <v>50</v>
      </c>
      <c r="Z61" s="177">
        <f t="shared" si="7"/>
        <v>0</v>
      </c>
      <c r="AA61" s="177">
        <f t="shared" si="7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9.9</v>
      </c>
      <c r="D62" s="19">
        <f t="shared" si="10"/>
        <v>2</v>
      </c>
      <c r="E62" s="19">
        <f t="shared" si="10"/>
        <v>0</v>
      </c>
      <c r="F62" s="19">
        <f t="shared" si="10"/>
        <v>5.6000000000000005</v>
      </c>
      <c r="G62" s="19">
        <f t="shared" si="10"/>
        <v>0.54</v>
      </c>
      <c r="H62" s="19">
        <f t="shared" si="10"/>
        <v>0.1</v>
      </c>
      <c r="I62" s="19">
        <f t="shared" si="10"/>
        <v>0</v>
      </c>
      <c r="J62" s="19">
        <f t="shared" ref="J62:P62" si="12">J11+J18+J25+J32+J39+J46+J53</f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1"/>
        <v>0</v>
      </c>
      <c r="R62" s="19">
        <f t="shared" si="11"/>
        <v>0</v>
      </c>
      <c r="S62" s="19">
        <f t="shared" si="11"/>
        <v>0</v>
      </c>
      <c r="T62" s="19">
        <f t="shared" si="11"/>
        <v>0</v>
      </c>
      <c r="U62" s="124">
        <f t="shared" si="4"/>
        <v>18.14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0"/>
        <v>0</v>
      </c>
      <c r="E63" s="19">
        <f t="shared" si="10"/>
        <v>0</v>
      </c>
      <c r="F63" s="19">
        <f t="shared" si="10"/>
        <v>0</v>
      </c>
      <c r="G63" s="19">
        <f t="shared" si="10"/>
        <v>0</v>
      </c>
      <c r="H63" s="19">
        <f t="shared" si="10"/>
        <v>0</v>
      </c>
      <c r="I63" s="19">
        <f t="shared" si="10"/>
        <v>0</v>
      </c>
      <c r="J63" s="19">
        <f t="shared" ref="J63:P63" si="13">J12+J19+J26+J33+J40+J47+J54</f>
        <v>0</v>
      </c>
      <c r="K63" s="19">
        <f t="shared" si="13"/>
        <v>0</v>
      </c>
      <c r="L63" s="19">
        <f t="shared" si="13"/>
        <v>0</v>
      </c>
      <c r="M63" s="19">
        <f t="shared" si="13"/>
        <v>0</v>
      </c>
      <c r="N63" s="19">
        <f t="shared" si="13"/>
        <v>0</v>
      </c>
      <c r="O63" s="19">
        <f t="shared" si="13"/>
        <v>0</v>
      </c>
      <c r="P63" s="19">
        <f t="shared" si="13"/>
        <v>0</v>
      </c>
      <c r="Q63" s="19">
        <f t="shared" si="11"/>
        <v>0</v>
      </c>
      <c r="R63" s="19">
        <f t="shared" si="11"/>
        <v>0</v>
      </c>
      <c r="S63" s="19">
        <f t="shared" si="11"/>
        <v>0</v>
      </c>
      <c r="T63" s="19">
        <f t="shared" si="11"/>
        <v>0</v>
      </c>
      <c r="U63" s="124">
        <f t="shared" si="4"/>
        <v>0</v>
      </c>
      <c r="V63" s="177">
        <f>V14+V21+V28+V35+V42+V49+V56</f>
        <v>0</v>
      </c>
      <c r="W63" s="177">
        <f t="shared" si="7"/>
        <v>0</v>
      </c>
      <c r="X63" s="177">
        <f t="shared" si="7"/>
        <v>0</v>
      </c>
      <c r="Y63" s="177">
        <f t="shared" si="7"/>
        <v>0</v>
      </c>
      <c r="Z63" s="177">
        <f t="shared" si="7"/>
        <v>0</v>
      </c>
      <c r="AA63" s="177">
        <f t="shared" si="7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0"/>
        <v>0</v>
      </c>
      <c r="E64" s="19">
        <f t="shared" si="10"/>
        <v>0</v>
      </c>
      <c r="F64" s="19">
        <f t="shared" si="10"/>
        <v>0</v>
      </c>
      <c r="G64" s="19">
        <f t="shared" si="10"/>
        <v>0</v>
      </c>
      <c r="H64" s="19">
        <f t="shared" si="10"/>
        <v>0</v>
      </c>
      <c r="I64" s="19">
        <f t="shared" si="10"/>
        <v>0</v>
      </c>
      <c r="J64" s="19">
        <f t="shared" ref="J64:P64" si="14">J13+J20+J27+J34+J41+J48+J55</f>
        <v>0</v>
      </c>
      <c r="K64" s="19">
        <f t="shared" si="14"/>
        <v>0</v>
      </c>
      <c r="L64" s="19">
        <f t="shared" si="14"/>
        <v>0</v>
      </c>
      <c r="M64" s="19">
        <f t="shared" si="14"/>
        <v>0</v>
      </c>
      <c r="N64" s="19">
        <f t="shared" si="14"/>
        <v>0</v>
      </c>
      <c r="O64" s="19">
        <f t="shared" si="14"/>
        <v>0</v>
      </c>
      <c r="P64" s="19">
        <f t="shared" si="14"/>
        <v>0</v>
      </c>
      <c r="Q64" s="19">
        <f t="shared" si="11"/>
        <v>0</v>
      </c>
      <c r="R64" s="19">
        <f t="shared" si="11"/>
        <v>0</v>
      </c>
      <c r="S64" s="19">
        <f t="shared" si="11"/>
        <v>0</v>
      </c>
      <c r="T64" s="19">
        <f t="shared" si="11"/>
        <v>0</v>
      </c>
      <c r="U64" s="124">
        <f t="shared" si="4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0"/>
        <v>0</v>
      </c>
      <c r="E65" s="19">
        <f t="shared" si="10"/>
        <v>0</v>
      </c>
      <c r="F65" s="19">
        <f t="shared" si="10"/>
        <v>0</v>
      </c>
      <c r="G65" s="19">
        <f t="shared" si="10"/>
        <v>0</v>
      </c>
      <c r="H65" s="19">
        <f t="shared" si="10"/>
        <v>0</v>
      </c>
      <c r="I65" s="19">
        <f t="shared" si="10"/>
        <v>0</v>
      </c>
      <c r="J65" s="19">
        <f t="shared" ref="J65:P65" si="15">J14+J21+J28+J35+J42+J49+J56</f>
        <v>0</v>
      </c>
      <c r="K65" s="19">
        <f t="shared" si="15"/>
        <v>0</v>
      </c>
      <c r="L65" s="19">
        <f t="shared" si="15"/>
        <v>0</v>
      </c>
      <c r="M65" s="19">
        <f t="shared" si="15"/>
        <v>0</v>
      </c>
      <c r="N65" s="19">
        <f t="shared" si="15"/>
        <v>0</v>
      </c>
      <c r="O65" s="19">
        <f t="shared" si="15"/>
        <v>0</v>
      </c>
      <c r="P65" s="19">
        <f t="shared" si="15"/>
        <v>0</v>
      </c>
      <c r="Q65" s="19">
        <f t="shared" si="11"/>
        <v>0</v>
      </c>
      <c r="R65" s="19">
        <f t="shared" si="11"/>
        <v>0</v>
      </c>
      <c r="S65" s="19">
        <f t="shared" si="11"/>
        <v>0</v>
      </c>
      <c r="T65" s="19">
        <f t="shared" si="11"/>
        <v>0</v>
      </c>
      <c r="U65" s="8">
        <f t="shared" si="4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192681.08000000002</v>
      </c>
    </row>
    <row r="66" spans="1:29" ht="24.75" customHeight="1" thickBot="1" x14ac:dyDescent="0.25">
      <c r="A66" s="230"/>
      <c r="B66" s="156" t="str">
        <f>'Rate List'!D$15</f>
        <v>Total Cash</v>
      </c>
      <c r="C66" s="181">
        <f>C15+C22+C29+C36+C43+C50+C57+C59</f>
        <v>114543</v>
      </c>
      <c r="D66" s="181">
        <f t="shared" ref="D66:U66" si="16">D15+D22+D29+D36+D43+D50+D57+D59</f>
        <v>16099.18</v>
      </c>
      <c r="E66" s="181">
        <f>E15+E22+E29+E36+E43+E50+E57+E59</f>
        <v>0</v>
      </c>
      <c r="F66" s="181">
        <f t="shared" si="16"/>
        <v>53351.199999999997</v>
      </c>
      <c r="G66" s="181">
        <f>G15+G22+G29+G36+G43+G50+G57+G59</f>
        <v>14507.1</v>
      </c>
      <c r="H66" s="181">
        <f t="shared" si="16"/>
        <v>790</v>
      </c>
      <c r="I66" s="181">
        <f t="shared" si="16"/>
        <v>0</v>
      </c>
      <c r="J66" s="181">
        <f t="shared" ref="J66:T66" si="17">J15+J22+J29+J36+J43+J50+J57+J59</f>
        <v>0</v>
      </c>
      <c r="K66" s="181">
        <f t="shared" si="17"/>
        <v>0</v>
      </c>
      <c r="L66" s="181">
        <f t="shared" si="17"/>
        <v>0</v>
      </c>
      <c r="M66" s="181">
        <f t="shared" si="17"/>
        <v>0</v>
      </c>
      <c r="N66" s="181">
        <f t="shared" si="17"/>
        <v>0</v>
      </c>
      <c r="O66" s="181">
        <f t="shared" si="17"/>
        <v>0</v>
      </c>
      <c r="P66" s="181">
        <f t="shared" si="17"/>
        <v>0</v>
      </c>
      <c r="Q66" s="181">
        <f t="shared" si="17"/>
        <v>0</v>
      </c>
      <c r="R66" s="181">
        <f t="shared" si="17"/>
        <v>0</v>
      </c>
      <c r="S66" s="181">
        <f t="shared" si="17"/>
        <v>0</v>
      </c>
      <c r="T66" s="181">
        <f t="shared" si="17"/>
        <v>0</v>
      </c>
      <c r="U66" s="157">
        <f t="shared" si="16"/>
        <v>199290.47999999998</v>
      </c>
      <c r="Y66" s="107"/>
      <c r="Z66" s="107"/>
      <c r="AA66" s="133">
        <v>5000</v>
      </c>
      <c r="AB66" s="132">
        <v>8</v>
      </c>
      <c r="AC66" s="135">
        <f>AB66*AA66</f>
        <v>40000</v>
      </c>
    </row>
    <row r="67" spans="1:29" ht="24.75" customHeight="1" thickBot="1" x14ac:dyDescent="0.25">
      <c r="A67" s="225" t="s">
        <v>30</v>
      </c>
      <c r="B67" s="226"/>
      <c r="C67" s="142">
        <f>SUM(C60:C63)</f>
        <v>9.9</v>
      </c>
      <c r="D67" s="142">
        <f t="shared" ref="D67:I67" si="18">SUM(D60:D63)</f>
        <v>2</v>
      </c>
      <c r="E67" s="142">
        <f t="shared" si="18"/>
        <v>0</v>
      </c>
      <c r="F67" s="142">
        <f t="shared" si="18"/>
        <v>5.6000000000000005</v>
      </c>
      <c r="G67" s="142">
        <f t="shared" si="18"/>
        <v>0.54</v>
      </c>
      <c r="H67" s="142">
        <f t="shared" si="18"/>
        <v>0.1</v>
      </c>
      <c r="I67" s="142">
        <f t="shared" si="18"/>
        <v>0</v>
      </c>
      <c r="J67" s="142">
        <f t="shared" ref="J67:T67" si="19">SUM(J60:J63)</f>
        <v>0</v>
      </c>
      <c r="K67" s="142">
        <f t="shared" si="19"/>
        <v>0</v>
      </c>
      <c r="L67" s="142">
        <f t="shared" si="19"/>
        <v>0</v>
      </c>
      <c r="M67" s="142">
        <f t="shared" si="19"/>
        <v>0</v>
      </c>
      <c r="N67" s="142">
        <f t="shared" si="19"/>
        <v>0</v>
      </c>
      <c r="O67" s="142">
        <f t="shared" si="19"/>
        <v>0</v>
      </c>
      <c r="P67" s="142">
        <f t="shared" si="19"/>
        <v>0</v>
      </c>
      <c r="Q67" s="142">
        <f t="shared" si="19"/>
        <v>0</v>
      </c>
      <c r="R67" s="142">
        <f t="shared" si="19"/>
        <v>0</v>
      </c>
      <c r="S67" s="142">
        <f t="shared" si="19"/>
        <v>0</v>
      </c>
      <c r="T67" s="142">
        <f t="shared" si="19"/>
        <v>0</v>
      </c>
      <c r="U67" s="143">
        <f>SUM(C67:T67)</f>
        <v>18.14</v>
      </c>
      <c r="Y67" s="109"/>
      <c r="Z67" s="109"/>
      <c r="AA67" s="131">
        <v>1000</v>
      </c>
      <c r="AB67" s="109">
        <v>109</v>
      </c>
      <c r="AC67" s="107">
        <f t="shared" ref="AC67:AC72" si="20">AB67*AA67</f>
        <v>109000</v>
      </c>
    </row>
    <row r="68" spans="1:29" ht="24.75" customHeight="1" x14ac:dyDescent="0.2">
      <c r="A68" s="146" t="s">
        <v>6</v>
      </c>
      <c r="B68" s="147"/>
      <c r="C68" s="148">
        <f>C6-C67</f>
        <v>1.7999999999999989</v>
      </c>
      <c r="D68" s="148">
        <f t="shared" ref="D68:I68" si="21">D6-D67</f>
        <v>3.5999999999999996</v>
      </c>
      <c r="E68" s="148">
        <f t="shared" si="21"/>
        <v>0</v>
      </c>
      <c r="F68" s="148">
        <f t="shared" si="21"/>
        <v>10.199999999999999</v>
      </c>
      <c r="G68" s="148">
        <f t="shared" si="21"/>
        <v>4.68</v>
      </c>
      <c r="H68" s="148">
        <f t="shared" si="21"/>
        <v>8.5</v>
      </c>
      <c r="I68" s="148">
        <f t="shared" si="21"/>
        <v>0</v>
      </c>
      <c r="J68" s="148">
        <f t="shared" ref="J68:T68" si="22">J6-J67</f>
        <v>3.8</v>
      </c>
      <c r="K68" s="148">
        <f t="shared" si="22"/>
        <v>4.3</v>
      </c>
      <c r="L68" s="148">
        <f t="shared" si="22"/>
        <v>0.44</v>
      </c>
      <c r="M68" s="148">
        <f t="shared" si="22"/>
        <v>1.96</v>
      </c>
      <c r="N68" s="148">
        <f t="shared" si="22"/>
        <v>1.4</v>
      </c>
      <c r="O68" s="148">
        <f t="shared" si="22"/>
        <v>1.5</v>
      </c>
      <c r="P68" s="148">
        <f t="shared" si="22"/>
        <v>0.42</v>
      </c>
      <c r="Q68" s="148">
        <f t="shared" si="22"/>
        <v>0.02</v>
      </c>
      <c r="R68" s="148">
        <f t="shared" si="22"/>
        <v>0.2</v>
      </c>
      <c r="S68" s="148">
        <f t="shared" si="22"/>
        <v>0.28000000000000003</v>
      </c>
      <c r="T68" s="148">
        <f t="shared" si="22"/>
        <v>0.62</v>
      </c>
      <c r="U68" s="149">
        <f>SUM(C68:T68)</f>
        <v>43.72</v>
      </c>
      <c r="Y68" s="107"/>
      <c r="Z68" s="107"/>
      <c r="AA68" s="131">
        <v>500</v>
      </c>
      <c r="AB68" s="109">
        <v>43</v>
      </c>
      <c r="AC68" s="107">
        <f t="shared" si="20"/>
        <v>21500</v>
      </c>
    </row>
    <row r="69" spans="1:29" ht="18.75" x14ac:dyDescent="0.2">
      <c r="A69" s="150" t="s">
        <v>16</v>
      </c>
      <c r="B69" s="144" t="s">
        <v>34</v>
      </c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0">
        <f t="shared" ref="U69" si="23">SUM(C69:T69)</f>
        <v>0</v>
      </c>
      <c r="Y69" s="107"/>
      <c r="Z69" s="107"/>
      <c r="AA69" s="131">
        <v>100</v>
      </c>
      <c r="AB69" s="109">
        <v>162</v>
      </c>
      <c r="AC69" s="107">
        <f t="shared" si="20"/>
        <v>16200</v>
      </c>
    </row>
    <row r="70" spans="1:29" ht="19.5" thickBot="1" x14ac:dyDescent="0.25">
      <c r="A70" s="151" t="s">
        <v>6</v>
      </c>
      <c r="B70" s="152"/>
      <c r="C70" s="153">
        <f>C68-C69</f>
        <v>1.7999999999999989</v>
      </c>
      <c r="D70" s="153">
        <f t="shared" ref="D70:I70" si="24">D68-D69</f>
        <v>3.5999999999999996</v>
      </c>
      <c r="E70" s="153">
        <f t="shared" si="24"/>
        <v>0</v>
      </c>
      <c r="F70" s="153">
        <f t="shared" si="24"/>
        <v>10.199999999999999</v>
      </c>
      <c r="G70" s="153">
        <f t="shared" si="24"/>
        <v>4.68</v>
      </c>
      <c r="H70" s="153">
        <f t="shared" si="24"/>
        <v>8.5</v>
      </c>
      <c r="I70" s="153">
        <f t="shared" si="24"/>
        <v>0</v>
      </c>
      <c r="J70" s="153">
        <f t="shared" ref="J70:P70" si="25">J68-J69</f>
        <v>3.8</v>
      </c>
      <c r="K70" s="153">
        <f t="shared" si="25"/>
        <v>4.3</v>
      </c>
      <c r="L70" s="153">
        <f t="shared" si="25"/>
        <v>0.44</v>
      </c>
      <c r="M70" s="153">
        <f t="shared" si="25"/>
        <v>1.96</v>
      </c>
      <c r="N70" s="153">
        <f t="shared" si="25"/>
        <v>1.4</v>
      </c>
      <c r="O70" s="153">
        <f t="shared" si="25"/>
        <v>1.5</v>
      </c>
      <c r="P70" s="153">
        <f t="shared" si="25"/>
        <v>0.42</v>
      </c>
      <c r="Q70" s="153">
        <f t="shared" ref="Q70:T70" si="26">Q68-Q69</f>
        <v>0.02</v>
      </c>
      <c r="R70" s="153">
        <f t="shared" si="26"/>
        <v>0.2</v>
      </c>
      <c r="S70" s="153">
        <f t="shared" si="26"/>
        <v>0.28000000000000003</v>
      </c>
      <c r="T70" s="153">
        <f t="shared" si="26"/>
        <v>0.62</v>
      </c>
      <c r="U70" s="141">
        <f>SUM(C70:T70)</f>
        <v>43.72</v>
      </c>
      <c r="Y70" s="107"/>
      <c r="Z70" s="107"/>
      <c r="AA70" s="131">
        <v>50</v>
      </c>
      <c r="AB70" s="109">
        <v>97</v>
      </c>
      <c r="AC70" s="107">
        <f t="shared" si="20"/>
        <v>4850</v>
      </c>
    </row>
    <row r="71" spans="1:29" x14ac:dyDescent="0.2">
      <c r="Y71" s="107"/>
      <c r="Z71" s="107"/>
      <c r="AA71" s="131">
        <v>20</v>
      </c>
      <c r="AB71" s="109">
        <v>14</v>
      </c>
      <c r="AC71" s="107">
        <f t="shared" si="20"/>
        <v>280</v>
      </c>
    </row>
    <row r="72" spans="1:29" x14ac:dyDescent="0.2">
      <c r="Y72" s="107"/>
      <c r="Z72" s="107"/>
      <c r="AA72" s="131">
        <v>10</v>
      </c>
      <c r="AB72" s="109">
        <v>85</v>
      </c>
      <c r="AC72" s="107">
        <f t="shared" si="20"/>
        <v>850</v>
      </c>
    </row>
    <row r="73" spans="1:29" x14ac:dyDescent="0.2">
      <c r="Y73" s="107"/>
      <c r="Z73" s="107"/>
      <c r="AA73" s="131" t="s">
        <v>3</v>
      </c>
      <c r="AB73" s="109"/>
      <c r="AC73" s="107">
        <f>SUM(AC66:AC72)</f>
        <v>192680</v>
      </c>
    </row>
    <row r="74" spans="1:29" x14ac:dyDescent="0.2">
      <c r="Y74" s="107"/>
      <c r="Z74" s="107"/>
      <c r="AA74" s="131" t="s">
        <v>23</v>
      </c>
      <c r="AB74" s="109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9"/>
      <c r="AC75" s="107">
        <f>SUM(AC73:AC74)</f>
        <v>192680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1.0800000000162981</v>
      </c>
    </row>
  </sheetData>
  <mergeCells count="116">
    <mergeCell ref="E1:U1"/>
    <mergeCell ref="B1:D1"/>
    <mergeCell ref="AB37:AB43"/>
    <mergeCell ref="AA76:AB76"/>
    <mergeCell ref="X44:Y44"/>
    <mergeCell ref="Z44:AA44"/>
    <mergeCell ref="AB44:AB50"/>
    <mergeCell ref="V53:W53"/>
    <mergeCell ref="V55:W55"/>
    <mergeCell ref="V58:W58"/>
    <mergeCell ref="V60:W60"/>
    <mergeCell ref="V62:W62"/>
    <mergeCell ref="X53:Y53"/>
    <mergeCell ref="X55:Y55"/>
    <mergeCell ref="V46:W46"/>
    <mergeCell ref="X46:Y46"/>
    <mergeCell ref="V48:W48"/>
    <mergeCell ref="X48:Y48"/>
    <mergeCell ref="X58:Y58"/>
    <mergeCell ref="V44:W44"/>
    <mergeCell ref="V51:W51"/>
    <mergeCell ref="AB51:AB57"/>
    <mergeCell ref="Z58:AA58"/>
    <mergeCell ref="AB58:AB64"/>
    <mergeCell ref="AC37:AC43"/>
    <mergeCell ref="AC44:AC50"/>
    <mergeCell ref="Z46:AA46"/>
    <mergeCell ref="Z48:AA48"/>
    <mergeCell ref="A67:B67"/>
    <mergeCell ref="A51:A57"/>
    <mergeCell ref="A44:A50"/>
    <mergeCell ref="A58:A59"/>
    <mergeCell ref="A60:A66"/>
    <mergeCell ref="V65:W65"/>
    <mergeCell ref="X65:Z65"/>
    <mergeCell ref="AA65:AB65"/>
    <mergeCell ref="AC58:AC64"/>
    <mergeCell ref="X60:Y60"/>
    <mergeCell ref="Z60:AA60"/>
    <mergeCell ref="X62:Y62"/>
    <mergeCell ref="Z62:AA62"/>
    <mergeCell ref="Z51:AA51"/>
    <mergeCell ref="Z53:AA53"/>
    <mergeCell ref="Z55:AA55"/>
    <mergeCell ref="X37:Y37"/>
    <mergeCell ref="Z37:AA37"/>
    <mergeCell ref="AC51:AC57"/>
    <mergeCell ref="X51:Y51"/>
    <mergeCell ref="V32:W32"/>
    <mergeCell ref="X25:Y25"/>
    <mergeCell ref="Z25:AA25"/>
    <mergeCell ref="Z39:AA39"/>
    <mergeCell ref="X41:Y41"/>
    <mergeCell ref="Z41:AA41"/>
    <mergeCell ref="A30:A36"/>
    <mergeCell ref="X23:Y23"/>
    <mergeCell ref="X34:Y34"/>
    <mergeCell ref="X32:Y32"/>
    <mergeCell ref="V23:W23"/>
    <mergeCell ref="V39:W39"/>
    <mergeCell ref="V41:W41"/>
    <mergeCell ref="V37:W37"/>
    <mergeCell ref="V34:W34"/>
    <mergeCell ref="V25:W25"/>
    <mergeCell ref="V27:W27"/>
    <mergeCell ref="X39:Y39"/>
    <mergeCell ref="Z30:AA30"/>
    <mergeCell ref="A37:A43"/>
    <mergeCell ref="V30:W30"/>
    <mergeCell ref="A9:A15"/>
    <mergeCell ref="X27:Y27"/>
    <mergeCell ref="Z13:AA13"/>
    <mergeCell ref="X16:Y16"/>
    <mergeCell ref="Z16:AA16"/>
    <mergeCell ref="X13:Y13"/>
    <mergeCell ref="A16:A22"/>
    <mergeCell ref="V18:W18"/>
    <mergeCell ref="X18:Y18"/>
    <mergeCell ref="V20:W20"/>
    <mergeCell ref="X20:Y20"/>
    <mergeCell ref="V16:W16"/>
    <mergeCell ref="V9:W9"/>
    <mergeCell ref="X9:Y9"/>
    <mergeCell ref="A23:A29"/>
    <mergeCell ref="V11:W11"/>
    <mergeCell ref="X11:Y11"/>
    <mergeCell ref="V13:W13"/>
    <mergeCell ref="Z11:AA11"/>
    <mergeCell ref="A2:B2"/>
    <mergeCell ref="A3:B3"/>
    <mergeCell ref="AA5:AB6"/>
    <mergeCell ref="AC5:AC6"/>
    <mergeCell ref="A4:B4"/>
    <mergeCell ref="A6:B6"/>
    <mergeCell ref="A5:B5"/>
    <mergeCell ref="V7:W7"/>
    <mergeCell ref="X7:Y7"/>
    <mergeCell ref="Z7:AA7"/>
    <mergeCell ref="AB7:AB8"/>
    <mergeCell ref="AC7:AC8"/>
    <mergeCell ref="AB9:AB15"/>
    <mergeCell ref="X30:Y30"/>
    <mergeCell ref="Z18:AA18"/>
    <mergeCell ref="Z20:AA20"/>
    <mergeCell ref="Z27:AA27"/>
    <mergeCell ref="Z32:AA32"/>
    <mergeCell ref="AC30:AC36"/>
    <mergeCell ref="Z34:AA34"/>
    <mergeCell ref="Z23:AA23"/>
    <mergeCell ref="Z9:AA9"/>
    <mergeCell ref="AB30:AB36"/>
    <mergeCell ref="AB16:AB22"/>
    <mergeCell ref="AC16:AC22"/>
    <mergeCell ref="AC9:AC15"/>
    <mergeCell ref="AB23:AB29"/>
    <mergeCell ref="AC23:AC29"/>
  </mergeCells>
  <printOptions horizontalCentered="1"/>
  <pageMargins left="0" right="0" top="0" bottom="0" header="0" footer="0"/>
  <pageSetup paperSize="9" scale="47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AC76"/>
  <sheetViews>
    <sheetView zoomScale="80" zoomScaleNormal="80" workbookViewId="0">
      <pane xSplit="2" ySplit="8" topLeftCell="L26" activePane="bottomRight" state="frozen"/>
      <selection activeCell="B1" sqref="B1:D1"/>
      <selection pane="bottomLeft" activeCell="B1" sqref="B1:D1"/>
      <selection pane="topRight" activeCell="B1" sqref="B1:D1"/>
      <selection pane="bottomRight" activeCell="AB37" sqref="AB37:AB43"/>
    </sheetView>
  </sheetViews>
  <sheetFormatPr defaultRowHeight="15" x14ac:dyDescent="0.2"/>
  <cols>
    <col min="1" max="1" width="19.1015625" bestFit="1" customWidth="1"/>
    <col min="2" max="2" width="15.7382812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20" width="9.4140625" customWidth="1"/>
    <col min="21" max="21" width="16.6796875" customWidth="1"/>
    <col min="22" max="22" width="13.1796875" customWidth="1"/>
    <col min="24" max="24" width="13.1796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'27'!B1+1</f>
        <v>45805</v>
      </c>
      <c r="C1" s="251"/>
      <c r="D1" s="251"/>
      <c r="E1" s="254" t="str">
        <f>'Rate List'!E1</f>
        <v>GHAZI HOLDINGS (Actual Sale)</v>
      </c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'27'!C70</f>
        <v>92.199999999999989</v>
      </c>
      <c r="D3" s="63">
        <f>'27'!D70</f>
        <v>8.0999999999999943</v>
      </c>
      <c r="E3" s="63">
        <f>'27'!E70</f>
        <v>13.599999999999998</v>
      </c>
      <c r="F3" s="63">
        <f>'27'!F70</f>
        <v>19.940000000000005</v>
      </c>
      <c r="G3" s="63">
        <f>'27'!G70</f>
        <v>11.320000000000002</v>
      </c>
      <c r="H3" s="63">
        <f>'27'!H70</f>
        <v>5.9999999999999938</v>
      </c>
      <c r="I3" s="63">
        <f>'27'!I70</f>
        <v>0</v>
      </c>
      <c r="J3" s="63">
        <f>'27'!J70</f>
        <v>-1.3600000000000003</v>
      </c>
      <c r="K3" s="63">
        <f>'27'!K70</f>
        <v>0.25999999999999979</v>
      </c>
      <c r="L3" s="63">
        <f>'27'!L70</f>
        <v>7.999999999999996E-2</v>
      </c>
      <c r="M3" s="63">
        <f>'27'!M70</f>
        <v>1.96</v>
      </c>
      <c r="N3" s="63">
        <f>'27'!N70</f>
        <v>1.4</v>
      </c>
      <c r="O3" s="63">
        <f>'27'!O70</f>
        <v>1.5</v>
      </c>
      <c r="P3" s="63">
        <f>'27'!P70</f>
        <v>0.42</v>
      </c>
      <c r="Q3" s="63">
        <f>'27'!Q70</f>
        <v>0.02</v>
      </c>
      <c r="R3" s="63">
        <f>'27'!R70</f>
        <v>0.2</v>
      </c>
      <c r="S3" s="63">
        <f>'27'!S70</f>
        <v>0.28000000000000003</v>
      </c>
      <c r="T3" s="63">
        <f>'27'!T70</f>
        <v>0.62</v>
      </c>
      <c r="U3" s="63">
        <f>'27'!U70</f>
        <v>155.43999999999997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0</v>
      </c>
      <c r="D4" s="19">
        <v>0</v>
      </c>
      <c r="E4" s="19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AA5" s="213" t="s">
        <v>27</v>
      </c>
      <c r="AB5" s="214"/>
      <c r="AC5" s="207">
        <f>'27'!AC65</f>
        <v>7483806.227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92.199999999999989</v>
      </c>
      <c r="D6" s="61">
        <f>SUM(D3:D5)</f>
        <v>8.0999999999999943</v>
      </c>
      <c r="E6" s="61">
        <f t="shared" ref="E6:I6" si="0">SUM(E3:E5)</f>
        <v>13.599999999999998</v>
      </c>
      <c r="F6" s="61">
        <f t="shared" si="0"/>
        <v>19.940000000000005</v>
      </c>
      <c r="G6" s="61">
        <f t="shared" si="0"/>
        <v>11.320000000000002</v>
      </c>
      <c r="H6" s="61">
        <f t="shared" si="0"/>
        <v>5.9999999999999938</v>
      </c>
      <c r="I6" s="61">
        <f t="shared" si="0"/>
        <v>0</v>
      </c>
      <c r="J6" s="61">
        <f t="shared" ref="J6:P6" si="1">SUM(J3:J5)</f>
        <v>-1.3600000000000003</v>
      </c>
      <c r="K6" s="61">
        <f t="shared" si="1"/>
        <v>0.25999999999999979</v>
      </c>
      <c r="L6" s="61">
        <f t="shared" si="1"/>
        <v>7.999999999999996E-2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ref="Q6:U6" si="2">SUM(Q3:Q5)</f>
        <v>0.02</v>
      </c>
      <c r="R6" s="61">
        <f t="shared" si="2"/>
        <v>0.2</v>
      </c>
      <c r="S6" s="61">
        <f t="shared" si="2"/>
        <v>0.28000000000000003</v>
      </c>
      <c r="T6" s="61">
        <f t="shared" si="2"/>
        <v>0.62</v>
      </c>
      <c r="U6" s="61">
        <f t="shared" si="2"/>
        <v>155.43999999999997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43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59220.135999999999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312</v>
      </c>
      <c r="X10" s="93"/>
      <c r="Y10" s="93"/>
      <c r="Z10" s="93"/>
      <c r="AA10" s="165">
        <v>430</v>
      </c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4.2</v>
      </c>
      <c r="D11" s="19">
        <v>0.4</v>
      </c>
      <c r="E11" s="19">
        <v>0.1</v>
      </c>
      <c r="F11" s="19">
        <v>0.6</v>
      </c>
      <c r="G11" s="19"/>
      <c r="H11" s="34">
        <v>0.2</v>
      </c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5.5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>
        <v>50</v>
      </c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/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48594</v>
      </c>
      <c r="D15" s="40">
        <f>(D11*$D$8)+(D9*$D$7)</f>
        <v>3219.8360000000002</v>
      </c>
      <c r="E15" s="40">
        <f>(E11*$E$8)+(E9*$E$7)</f>
        <v>902.1</v>
      </c>
      <c r="F15" s="40">
        <f>(F11*$F$8)+(F9*$F$7)</f>
        <v>5716.2</v>
      </c>
      <c r="G15" s="40">
        <f>(G11*$G$8)+(G9*$G$7)</f>
        <v>0</v>
      </c>
      <c r="H15" s="41">
        <f>(H11*$H$8)+(H9*$H$7)</f>
        <v>1580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 t="shared" si="3"/>
        <v>60012.135999999999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si="3"/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33550.089999999997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3"/>
        <v>0</v>
      </c>
      <c r="V17" s="104"/>
      <c r="W17" s="94">
        <v>351</v>
      </c>
      <c r="X17" s="93"/>
      <c r="Y17" s="93">
        <v>700</v>
      </c>
      <c r="Z17" s="93"/>
      <c r="AA17" s="165">
        <v>848.9</v>
      </c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>
        <v>2.5</v>
      </c>
      <c r="D18" s="19">
        <v>1</v>
      </c>
      <c r="E18" s="19"/>
      <c r="F18" s="19">
        <v>0.2</v>
      </c>
      <c r="G18" s="19"/>
      <c r="H18" s="34"/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3"/>
        <v>3.7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3"/>
        <v>0</v>
      </c>
      <c r="V19" s="104"/>
      <c r="W19" s="94"/>
      <c r="X19" s="93"/>
      <c r="Y19" s="93"/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3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3"/>
        <v>0</v>
      </c>
      <c r="V21" s="104"/>
      <c r="W21" s="94">
        <v>3430</v>
      </c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28925</v>
      </c>
      <c r="D22" s="40">
        <f>(D18*$D$8)+(D16*$D$7)</f>
        <v>8049.59</v>
      </c>
      <c r="E22" s="40">
        <f>(E18*$E$8)+(E16*$E$7)</f>
        <v>0</v>
      </c>
      <c r="F22" s="40">
        <f>(F18*$F$8)+(F16*$F$7)</f>
        <v>1905.4</v>
      </c>
      <c r="G22" s="40">
        <f>(G18*$G$8)+(G16*$G$7)</f>
        <v>0</v>
      </c>
      <c r="H22" s="41">
        <f>(H18*$H$8)+(H16*$H$7)</f>
        <v>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 t="shared" si="3"/>
        <v>38879.99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si="3"/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/>
      <c r="AC23" s="204">
        <f>U29+V24+V26+V28+X24+X26+X28+Z24+Z26+Z28-W24-W26-W28-Y24-Y26-Y28-AA24-AA26-AA28-AB23</f>
        <v>12260.040000000005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3"/>
        <v>0</v>
      </c>
      <c r="V24" s="104"/>
      <c r="W24" s="94">
        <v>356.55</v>
      </c>
      <c r="X24" s="93"/>
      <c r="Y24" s="93"/>
      <c r="Z24" s="93"/>
      <c r="AA24" s="165">
        <v>160</v>
      </c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>
        <v>1.1000000000000001</v>
      </c>
      <c r="D25" s="19">
        <v>1</v>
      </c>
      <c r="E25" s="19"/>
      <c r="F25" s="19"/>
      <c r="G25" s="19"/>
      <c r="H25" s="34"/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3"/>
        <v>2.1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3"/>
        <v>0</v>
      </c>
      <c r="V26" s="104"/>
      <c r="W26" s="94"/>
      <c r="X26" s="93"/>
      <c r="Y26" s="93"/>
      <c r="Z26" s="93"/>
      <c r="AA26" s="165"/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3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3"/>
        <v>0</v>
      </c>
      <c r="V28" s="104"/>
      <c r="W28" s="94">
        <v>8000</v>
      </c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12727.000000000002</v>
      </c>
      <c r="D29" s="40">
        <f>(D25*$D$8)+(D23*$D$7)</f>
        <v>8049.59</v>
      </c>
      <c r="E29" s="40">
        <f>(E25*$E$8)+(E23*$E$7)</f>
        <v>0</v>
      </c>
      <c r="F29" s="40">
        <f>(F25*$F$8)+(F23*$F$7)</f>
        <v>0</v>
      </c>
      <c r="G29" s="40">
        <f>(G25*$G$8)+(G23*$G$7)</f>
        <v>0</v>
      </c>
      <c r="H29" s="41">
        <f>(H25*$H$8)+(H23*$H$7)</f>
        <v>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 t="shared" si="3"/>
        <v>20776.590000000004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si="3"/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42470.189999999988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3"/>
        <v>0</v>
      </c>
      <c r="V31" s="104"/>
      <c r="W31" s="94">
        <v>309</v>
      </c>
      <c r="X31" s="93"/>
      <c r="Y31" s="93"/>
      <c r="Z31" s="93"/>
      <c r="AA31" s="165">
        <v>20000</v>
      </c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>
        <v>6.5</v>
      </c>
      <c r="D32" s="19">
        <v>1</v>
      </c>
      <c r="E32" s="19">
        <v>0.9</v>
      </c>
      <c r="F32" s="19">
        <v>1.6</v>
      </c>
      <c r="G32" s="19">
        <v>0.1</v>
      </c>
      <c r="H32" s="34">
        <v>0.44</v>
      </c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3"/>
        <v>10.54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3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3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3"/>
        <v>0</v>
      </c>
      <c r="V35" s="104"/>
      <c r="W35" s="94">
        <f>30000+20000</f>
        <v>50000</v>
      </c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75205</v>
      </c>
      <c r="D36" s="40">
        <f>(D32*$D$8)+(D30*$D$7)</f>
        <v>8049.59</v>
      </c>
      <c r="E36" s="40">
        <f>(E32*$E$8)+(E30*$E$7)</f>
        <v>8118.9000000000005</v>
      </c>
      <c r="F36" s="40">
        <f>(F32*$F$8)+(F30*$F$7)</f>
        <v>15243.2</v>
      </c>
      <c r="G36" s="40">
        <f>(G32*$G$8)+(G30*$G$7)</f>
        <v>2686.5</v>
      </c>
      <c r="H36" s="41">
        <f>(H32*$H$8)+(H30*$H$7)</f>
        <v>3476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 t="shared" si="3"/>
        <v>112779.18999999999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si="3"/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/>
      <c r="AC37" s="204">
        <f>U43+V38+V40+V42+X38+X40+X42+Z38+Z40+Z42-W38-W40-W42-Y38-Y40-Y42-AA38-AA40-AA42-AB37</f>
        <v>129900.79500000001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3"/>
        <v>0</v>
      </c>
      <c r="V38" s="104"/>
      <c r="W38" s="94">
        <v>250</v>
      </c>
      <c r="X38" s="93"/>
      <c r="Y38" s="93"/>
      <c r="Z38" s="93"/>
      <c r="AA38" s="165">
        <v>100051</v>
      </c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7.5</v>
      </c>
      <c r="D39" s="19">
        <v>0.5</v>
      </c>
      <c r="E39" s="19">
        <v>1</v>
      </c>
      <c r="F39" s="19">
        <v>1.6</v>
      </c>
      <c r="G39" s="19">
        <v>4.2</v>
      </c>
      <c r="H39" s="34">
        <v>0.1</v>
      </c>
      <c r="I39" s="36"/>
      <c r="J39" s="36">
        <v>0.1</v>
      </c>
      <c r="K39" s="36">
        <v>0.1</v>
      </c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3"/>
        <v>15.1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3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3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3"/>
        <v>0</v>
      </c>
      <c r="V42" s="104"/>
      <c r="W42" s="94"/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86775</v>
      </c>
      <c r="D43" s="40">
        <f>(D39*$D$8)+(D37*$D$7)</f>
        <v>4024.7950000000001</v>
      </c>
      <c r="E43" s="40">
        <f>(E39*$E$8)+(E37*$E$7)</f>
        <v>9021</v>
      </c>
      <c r="F43" s="40">
        <f>(F39*$F$8)+(F37*$F$7)</f>
        <v>15243.2</v>
      </c>
      <c r="G43" s="40">
        <f>(G39*$G$8)+(G37*$G$7)</f>
        <v>112833</v>
      </c>
      <c r="H43" s="41">
        <f>(H39*$H$8)+(H37*$H$7)</f>
        <v>790</v>
      </c>
      <c r="I43" s="52">
        <f>(I39*$I$8)+(I37*$I$7)</f>
        <v>0</v>
      </c>
      <c r="J43" s="163">
        <f>(J39*$J$8)+(J37*$J$7)</f>
        <v>685.7</v>
      </c>
      <c r="K43" s="163">
        <f>(K39*$K$8)+(K37*$K$7)</f>
        <v>829.1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 t="shared" si="3"/>
        <v>230201.79500000001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4">SUM(C45:T45)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4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4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4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SUM(C49:T49)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SUM(C50:T50)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SUM(C51:T51)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5">SUM(C52:T52)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5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5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5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SUM(C56:T56)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SUM(C57:T57)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>
        <v>10</v>
      </c>
      <c r="D58" s="7"/>
      <c r="E58" s="7"/>
      <c r="F58" s="7">
        <v>10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SUM(C58:T58)</f>
        <v>20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115200</v>
      </c>
      <c r="D59" s="19">
        <f t="shared" ref="D59:I59" si="6">D7*D58</f>
        <v>0</v>
      </c>
      <c r="E59" s="19">
        <f t="shared" si="6"/>
        <v>0</v>
      </c>
      <c r="F59" s="19">
        <f t="shared" si="6"/>
        <v>94899.400000000009</v>
      </c>
      <c r="G59" s="19">
        <f t="shared" si="6"/>
        <v>0</v>
      </c>
      <c r="H59" s="19">
        <f t="shared" si="6"/>
        <v>0</v>
      </c>
      <c r="I59" s="19">
        <f t="shared" si="6"/>
        <v>0</v>
      </c>
      <c r="J59" s="19">
        <f t="shared" ref="J59:T59" si="7">J7*J58</f>
        <v>0</v>
      </c>
      <c r="K59" s="19">
        <f t="shared" si="7"/>
        <v>0</v>
      </c>
      <c r="L59" s="19">
        <f t="shared" si="7"/>
        <v>0</v>
      </c>
      <c r="M59" s="19">
        <f t="shared" si="7"/>
        <v>0</v>
      </c>
      <c r="N59" s="19">
        <f t="shared" si="7"/>
        <v>0</v>
      </c>
      <c r="O59" s="19">
        <f t="shared" si="7"/>
        <v>0</v>
      </c>
      <c r="P59" s="19">
        <f t="shared" si="7"/>
        <v>0</v>
      </c>
      <c r="Q59" s="19">
        <f t="shared" si="7"/>
        <v>0</v>
      </c>
      <c r="R59" s="19">
        <f t="shared" si="7"/>
        <v>0</v>
      </c>
      <c r="S59" s="19">
        <f t="shared" si="7"/>
        <v>0</v>
      </c>
      <c r="T59" s="19">
        <f t="shared" si="7"/>
        <v>0</v>
      </c>
      <c r="U59" s="8">
        <f t="shared" ref="U59" si="8">SUM(C59:T59)</f>
        <v>210099.40000000002</v>
      </c>
      <c r="V59" s="177">
        <f>V10+V17+V24+V31+V38+V45+V52</f>
        <v>0</v>
      </c>
      <c r="W59" s="177">
        <f t="shared" ref="W59:AA63" si="9">W10+W17+W24+W31+W38+W45+W52</f>
        <v>1578.55</v>
      </c>
      <c r="X59" s="177">
        <f t="shared" si="9"/>
        <v>0</v>
      </c>
      <c r="Y59" s="177">
        <f t="shared" si="9"/>
        <v>700</v>
      </c>
      <c r="Z59" s="177">
        <f t="shared" si="9"/>
        <v>0</v>
      </c>
      <c r="AA59" s="177">
        <f t="shared" si="9"/>
        <v>121489.9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10</v>
      </c>
      <c r="D60" s="7">
        <f t="shared" ref="D60:I60" si="10">D9+D16+D23+D30+D37+D44+D51+D58</f>
        <v>0</v>
      </c>
      <c r="E60" s="7">
        <f t="shared" si="10"/>
        <v>0</v>
      </c>
      <c r="F60" s="7">
        <f t="shared" si="10"/>
        <v>10</v>
      </c>
      <c r="G60" s="7">
        <f t="shared" si="10"/>
        <v>0</v>
      </c>
      <c r="H60" s="7">
        <f t="shared" si="10"/>
        <v>0</v>
      </c>
      <c r="I60" s="7">
        <f t="shared" si="10"/>
        <v>0</v>
      </c>
      <c r="J60" s="7">
        <f t="shared" ref="J60:T60" si="11">J9+J16+J23+J30+J37+J44+J51+J58</f>
        <v>0</v>
      </c>
      <c r="K60" s="7">
        <f t="shared" si="11"/>
        <v>0</v>
      </c>
      <c r="L60" s="7">
        <f t="shared" si="11"/>
        <v>0</v>
      </c>
      <c r="M60" s="7">
        <f t="shared" si="11"/>
        <v>0</v>
      </c>
      <c r="N60" s="7">
        <f t="shared" si="11"/>
        <v>0</v>
      </c>
      <c r="O60" s="7">
        <f t="shared" si="11"/>
        <v>0</v>
      </c>
      <c r="P60" s="7">
        <f t="shared" si="11"/>
        <v>0</v>
      </c>
      <c r="Q60" s="7">
        <f t="shared" si="11"/>
        <v>0</v>
      </c>
      <c r="R60" s="7">
        <f t="shared" si="11"/>
        <v>0</v>
      </c>
      <c r="S60" s="7">
        <f t="shared" si="11"/>
        <v>0</v>
      </c>
      <c r="T60" s="7">
        <f t="shared" si="11"/>
        <v>0</v>
      </c>
      <c r="U60" s="8">
        <f>SUM(C60:T60)</f>
        <v>20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2">D10+D17+D24+D31+D38+D45+D52</f>
        <v>0</v>
      </c>
      <c r="E61" s="19">
        <f t="shared" si="12"/>
        <v>0</v>
      </c>
      <c r="F61" s="19">
        <f t="shared" si="12"/>
        <v>0</v>
      </c>
      <c r="G61" s="19">
        <f t="shared" si="12"/>
        <v>0</v>
      </c>
      <c r="H61" s="19">
        <f t="shared" si="12"/>
        <v>0</v>
      </c>
      <c r="I61" s="19">
        <f t="shared" si="12"/>
        <v>0</v>
      </c>
      <c r="J61" s="19">
        <f t="shared" ref="J61:T65" si="13">J10+J17+J24+J31+J38+J45+J52</f>
        <v>0</v>
      </c>
      <c r="K61" s="19">
        <f t="shared" si="13"/>
        <v>0</v>
      </c>
      <c r="L61" s="19">
        <f t="shared" si="13"/>
        <v>0</v>
      </c>
      <c r="M61" s="19">
        <f t="shared" si="13"/>
        <v>0</v>
      </c>
      <c r="N61" s="19">
        <f t="shared" si="13"/>
        <v>0</v>
      </c>
      <c r="O61" s="19">
        <f t="shared" si="13"/>
        <v>0</v>
      </c>
      <c r="P61" s="19">
        <f t="shared" si="13"/>
        <v>0</v>
      </c>
      <c r="Q61" s="19">
        <f t="shared" si="13"/>
        <v>0</v>
      </c>
      <c r="R61" s="19">
        <f t="shared" si="13"/>
        <v>0</v>
      </c>
      <c r="S61" s="19">
        <f t="shared" si="13"/>
        <v>0</v>
      </c>
      <c r="T61" s="19">
        <f t="shared" si="13"/>
        <v>0</v>
      </c>
      <c r="U61" s="8">
        <f t="shared" ref="U61:U65" si="14">SUM(C61:T61)</f>
        <v>0</v>
      </c>
      <c r="V61" s="177">
        <f>V12+V19+V26+V33+V40+V47+V54</f>
        <v>0</v>
      </c>
      <c r="W61" s="177">
        <f t="shared" si="9"/>
        <v>0</v>
      </c>
      <c r="X61" s="177">
        <f t="shared" si="9"/>
        <v>0</v>
      </c>
      <c r="Y61" s="177">
        <f t="shared" si="9"/>
        <v>50</v>
      </c>
      <c r="Z61" s="177">
        <f t="shared" si="9"/>
        <v>0</v>
      </c>
      <c r="AA61" s="177">
        <f t="shared" si="9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21.8</v>
      </c>
      <c r="D62" s="19">
        <f t="shared" si="12"/>
        <v>3.9</v>
      </c>
      <c r="E62" s="19">
        <f t="shared" si="12"/>
        <v>2</v>
      </c>
      <c r="F62" s="19">
        <f t="shared" si="12"/>
        <v>4</v>
      </c>
      <c r="G62" s="19">
        <f t="shared" si="12"/>
        <v>4.3</v>
      </c>
      <c r="H62" s="19">
        <f t="shared" si="12"/>
        <v>0.74</v>
      </c>
      <c r="I62" s="19">
        <f t="shared" si="12"/>
        <v>0</v>
      </c>
      <c r="J62" s="19">
        <f t="shared" ref="J62:P62" si="15">J11+J18+J25+J32+J39+J46+J53</f>
        <v>0.1</v>
      </c>
      <c r="K62" s="19">
        <f t="shared" si="15"/>
        <v>0.1</v>
      </c>
      <c r="L62" s="19">
        <f t="shared" si="15"/>
        <v>0</v>
      </c>
      <c r="M62" s="19">
        <f t="shared" si="15"/>
        <v>0</v>
      </c>
      <c r="N62" s="19">
        <f t="shared" si="15"/>
        <v>0</v>
      </c>
      <c r="O62" s="19">
        <f t="shared" si="15"/>
        <v>0</v>
      </c>
      <c r="P62" s="19">
        <f t="shared" si="15"/>
        <v>0</v>
      </c>
      <c r="Q62" s="19">
        <f t="shared" si="13"/>
        <v>0</v>
      </c>
      <c r="R62" s="19">
        <f t="shared" si="13"/>
        <v>0</v>
      </c>
      <c r="S62" s="19">
        <f t="shared" si="13"/>
        <v>0</v>
      </c>
      <c r="T62" s="19">
        <f t="shared" si="13"/>
        <v>0</v>
      </c>
      <c r="U62" s="8">
        <f t="shared" si="14"/>
        <v>36.940000000000005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2"/>
        <v>0</v>
      </c>
      <c r="E63" s="19">
        <f t="shared" si="12"/>
        <v>0</v>
      </c>
      <c r="F63" s="19">
        <f t="shared" si="12"/>
        <v>0</v>
      </c>
      <c r="G63" s="19">
        <f t="shared" si="12"/>
        <v>0</v>
      </c>
      <c r="H63" s="19">
        <f t="shared" si="12"/>
        <v>0</v>
      </c>
      <c r="I63" s="19">
        <f t="shared" si="12"/>
        <v>0</v>
      </c>
      <c r="J63" s="19">
        <f t="shared" ref="J63:P63" si="16">J12+J19+J26+J33+J40+J47+J54</f>
        <v>0</v>
      </c>
      <c r="K63" s="19">
        <f t="shared" si="16"/>
        <v>0</v>
      </c>
      <c r="L63" s="19">
        <f t="shared" si="16"/>
        <v>0</v>
      </c>
      <c r="M63" s="19">
        <f t="shared" si="16"/>
        <v>0</v>
      </c>
      <c r="N63" s="19">
        <f t="shared" si="16"/>
        <v>0</v>
      </c>
      <c r="O63" s="19">
        <f t="shared" si="16"/>
        <v>0</v>
      </c>
      <c r="P63" s="19">
        <f t="shared" si="16"/>
        <v>0</v>
      </c>
      <c r="Q63" s="19">
        <f t="shared" si="13"/>
        <v>0</v>
      </c>
      <c r="R63" s="19">
        <f t="shared" si="13"/>
        <v>0</v>
      </c>
      <c r="S63" s="19">
        <f t="shared" si="13"/>
        <v>0</v>
      </c>
      <c r="T63" s="19">
        <f t="shared" si="13"/>
        <v>0</v>
      </c>
      <c r="U63" s="8">
        <f t="shared" si="14"/>
        <v>0</v>
      </c>
      <c r="V63" s="177">
        <f>V14+V21+V28+V35+V42+V49+V56</f>
        <v>0</v>
      </c>
      <c r="W63" s="177">
        <f t="shared" si="9"/>
        <v>61430</v>
      </c>
      <c r="X63" s="177">
        <f t="shared" si="9"/>
        <v>0</v>
      </c>
      <c r="Y63" s="177">
        <f t="shared" si="9"/>
        <v>0</v>
      </c>
      <c r="Z63" s="177">
        <f t="shared" si="9"/>
        <v>0</v>
      </c>
      <c r="AA63" s="177">
        <f t="shared" si="9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2"/>
        <v>0</v>
      </c>
      <c r="E64" s="19">
        <f t="shared" si="12"/>
        <v>0</v>
      </c>
      <c r="F64" s="19">
        <f t="shared" si="12"/>
        <v>0</v>
      </c>
      <c r="G64" s="19">
        <f t="shared" si="12"/>
        <v>0</v>
      </c>
      <c r="H64" s="19">
        <f t="shared" si="12"/>
        <v>0</v>
      </c>
      <c r="I64" s="19">
        <f t="shared" si="12"/>
        <v>0</v>
      </c>
      <c r="J64" s="19">
        <f t="shared" ref="J64:P64" si="17">J13+J20+J27+J34+J41+J48+J55</f>
        <v>0</v>
      </c>
      <c r="K64" s="19">
        <f t="shared" si="17"/>
        <v>0</v>
      </c>
      <c r="L64" s="19">
        <f t="shared" si="17"/>
        <v>0</v>
      </c>
      <c r="M64" s="19">
        <f t="shared" si="17"/>
        <v>0</v>
      </c>
      <c r="N64" s="19">
        <f t="shared" si="17"/>
        <v>0</v>
      </c>
      <c r="O64" s="19">
        <f t="shared" si="17"/>
        <v>0</v>
      </c>
      <c r="P64" s="19">
        <f t="shared" si="17"/>
        <v>0</v>
      </c>
      <c r="Q64" s="19">
        <f t="shared" si="13"/>
        <v>0</v>
      </c>
      <c r="R64" s="19">
        <f t="shared" si="13"/>
        <v>0</v>
      </c>
      <c r="S64" s="19">
        <f t="shared" si="13"/>
        <v>0</v>
      </c>
      <c r="T64" s="19">
        <f t="shared" si="13"/>
        <v>0</v>
      </c>
      <c r="U64" s="8">
        <f t="shared" si="14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2"/>
        <v>0</v>
      </c>
      <c r="E65" s="19">
        <f t="shared" si="12"/>
        <v>0</v>
      </c>
      <c r="F65" s="19">
        <f t="shared" si="12"/>
        <v>0</v>
      </c>
      <c r="G65" s="19">
        <f t="shared" si="12"/>
        <v>0</v>
      </c>
      <c r="H65" s="19">
        <f t="shared" si="12"/>
        <v>0</v>
      </c>
      <c r="I65" s="19">
        <f t="shared" si="12"/>
        <v>0</v>
      </c>
      <c r="J65" s="19">
        <f t="shared" ref="J65:P65" si="18">J14+J21+J28+J35+J42+J49+J56</f>
        <v>0</v>
      </c>
      <c r="K65" s="19">
        <f t="shared" si="18"/>
        <v>0</v>
      </c>
      <c r="L65" s="19">
        <f t="shared" si="18"/>
        <v>0</v>
      </c>
      <c r="M65" s="19">
        <f t="shared" si="18"/>
        <v>0</v>
      </c>
      <c r="N65" s="19">
        <f t="shared" si="18"/>
        <v>0</v>
      </c>
      <c r="O65" s="19">
        <f t="shared" si="18"/>
        <v>0</v>
      </c>
      <c r="P65" s="19">
        <f t="shared" si="18"/>
        <v>0</v>
      </c>
      <c r="Q65" s="19">
        <f t="shared" si="13"/>
        <v>0</v>
      </c>
      <c r="R65" s="19">
        <f t="shared" si="13"/>
        <v>0</v>
      </c>
      <c r="S65" s="19">
        <f t="shared" si="13"/>
        <v>0</v>
      </c>
      <c r="T65" s="19">
        <f t="shared" si="13"/>
        <v>0</v>
      </c>
      <c r="U65" s="8">
        <f t="shared" si="14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7761207.4780000001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367426</v>
      </c>
      <c r="D66" s="157">
        <f t="shared" ref="D66:U66" si="19">D15+D22+D29+D36+D43+D50+D57+D59</f>
        <v>31393.400999999998</v>
      </c>
      <c r="E66" s="157">
        <f>E15+E22+E29+E36+E43+E50+E57+E59</f>
        <v>18042</v>
      </c>
      <c r="F66" s="157">
        <f t="shared" si="19"/>
        <v>133007.40000000002</v>
      </c>
      <c r="G66" s="157">
        <f>G15+G22+G29+G36+G43+G50+G57+G59</f>
        <v>115519.5</v>
      </c>
      <c r="H66" s="157">
        <f t="shared" si="19"/>
        <v>5846</v>
      </c>
      <c r="I66" s="157">
        <f t="shared" si="19"/>
        <v>0</v>
      </c>
      <c r="J66" s="157">
        <f t="shared" ref="J66:T66" si="20">J15+J22+J29+J36+J43+J50+J57+J59</f>
        <v>685.7</v>
      </c>
      <c r="K66" s="157">
        <f t="shared" si="20"/>
        <v>829.1</v>
      </c>
      <c r="L66" s="157">
        <f t="shared" si="20"/>
        <v>0</v>
      </c>
      <c r="M66" s="157">
        <f t="shared" si="20"/>
        <v>0</v>
      </c>
      <c r="N66" s="157">
        <f t="shared" si="20"/>
        <v>0</v>
      </c>
      <c r="O66" s="157">
        <f t="shared" si="20"/>
        <v>0</v>
      </c>
      <c r="P66" s="157">
        <f t="shared" si="20"/>
        <v>0</v>
      </c>
      <c r="Q66" s="157">
        <f t="shared" si="20"/>
        <v>0</v>
      </c>
      <c r="R66" s="157">
        <f t="shared" si="20"/>
        <v>0</v>
      </c>
      <c r="S66" s="157">
        <f t="shared" si="20"/>
        <v>0</v>
      </c>
      <c r="T66" s="157">
        <f t="shared" si="20"/>
        <v>0</v>
      </c>
      <c r="U66" s="157">
        <f t="shared" si="19"/>
        <v>672749.10100000002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31.8</v>
      </c>
      <c r="D67" s="142">
        <f t="shared" ref="D67:I67" si="21">SUM(D60:D63)</f>
        <v>3.9</v>
      </c>
      <c r="E67" s="142">
        <f t="shared" si="21"/>
        <v>2</v>
      </c>
      <c r="F67" s="142">
        <f t="shared" si="21"/>
        <v>14</v>
      </c>
      <c r="G67" s="142">
        <f t="shared" si="21"/>
        <v>4.3</v>
      </c>
      <c r="H67" s="142">
        <f t="shared" si="21"/>
        <v>0.74</v>
      </c>
      <c r="I67" s="142">
        <f t="shared" si="21"/>
        <v>0</v>
      </c>
      <c r="J67" s="142">
        <f t="shared" ref="J67:T67" si="22">SUM(J60:J63)</f>
        <v>0.1</v>
      </c>
      <c r="K67" s="142">
        <f t="shared" si="22"/>
        <v>0.1</v>
      </c>
      <c r="L67" s="142">
        <f t="shared" si="22"/>
        <v>0</v>
      </c>
      <c r="M67" s="142">
        <f t="shared" si="22"/>
        <v>0</v>
      </c>
      <c r="N67" s="142">
        <f t="shared" si="22"/>
        <v>0</v>
      </c>
      <c r="O67" s="142">
        <f t="shared" si="22"/>
        <v>0</v>
      </c>
      <c r="P67" s="142">
        <f t="shared" si="22"/>
        <v>0</v>
      </c>
      <c r="Q67" s="142">
        <f t="shared" si="22"/>
        <v>0</v>
      </c>
      <c r="R67" s="142">
        <f t="shared" si="22"/>
        <v>0</v>
      </c>
      <c r="S67" s="142">
        <f t="shared" si="22"/>
        <v>0</v>
      </c>
      <c r="T67" s="142">
        <f t="shared" si="22"/>
        <v>0</v>
      </c>
      <c r="U67" s="143">
        <f>SUM(C67:T67)</f>
        <v>56.940000000000005</v>
      </c>
      <c r="Y67" s="109"/>
      <c r="Z67" s="109"/>
      <c r="AA67" s="131">
        <v>1000</v>
      </c>
      <c r="AB67" s="107"/>
      <c r="AC67" s="107">
        <f t="shared" ref="AC67:AC72" si="23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60.399999999999991</v>
      </c>
      <c r="D68" s="148">
        <f t="shared" ref="D68:I68" si="24">D6-D67</f>
        <v>4.199999999999994</v>
      </c>
      <c r="E68" s="148">
        <f t="shared" si="24"/>
        <v>11.599999999999998</v>
      </c>
      <c r="F68" s="148">
        <f t="shared" si="24"/>
        <v>5.9400000000000048</v>
      </c>
      <c r="G68" s="148">
        <f t="shared" si="24"/>
        <v>7.0200000000000022</v>
      </c>
      <c r="H68" s="148">
        <f t="shared" si="24"/>
        <v>5.2599999999999936</v>
      </c>
      <c r="I68" s="148">
        <f t="shared" si="24"/>
        <v>0</v>
      </c>
      <c r="J68" s="148">
        <f t="shared" ref="J68:T68" si="25">J6-J67</f>
        <v>-1.4600000000000004</v>
      </c>
      <c r="K68" s="148">
        <f t="shared" si="25"/>
        <v>0.15999999999999978</v>
      </c>
      <c r="L68" s="148">
        <f t="shared" si="25"/>
        <v>7.999999999999996E-2</v>
      </c>
      <c r="M68" s="148">
        <f t="shared" si="25"/>
        <v>1.96</v>
      </c>
      <c r="N68" s="148">
        <f t="shared" si="25"/>
        <v>1.4</v>
      </c>
      <c r="O68" s="148">
        <f t="shared" si="25"/>
        <v>1.5</v>
      </c>
      <c r="P68" s="148">
        <f t="shared" si="25"/>
        <v>0.42</v>
      </c>
      <c r="Q68" s="148">
        <f t="shared" si="25"/>
        <v>0.02</v>
      </c>
      <c r="R68" s="148">
        <f t="shared" si="25"/>
        <v>0.2</v>
      </c>
      <c r="S68" s="148">
        <f t="shared" si="25"/>
        <v>0.28000000000000003</v>
      </c>
      <c r="T68" s="148">
        <f t="shared" si="25"/>
        <v>0.62</v>
      </c>
      <c r="U68" s="149">
        <f>SUM(C68:T68)</f>
        <v>99.59999999999998</v>
      </c>
      <c r="Y68" s="107"/>
      <c r="Z68" s="107"/>
      <c r="AA68" s="131">
        <v>500</v>
      </c>
      <c r="AB68" s="107"/>
      <c r="AC68" s="107">
        <f t="shared" si="23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0">
        <f t="shared" ref="U69" si="26">SUM(C69:T69)</f>
        <v>0</v>
      </c>
      <c r="Y69" s="107"/>
      <c r="Z69" s="107"/>
      <c r="AA69" s="131">
        <v>100</v>
      </c>
      <c r="AB69" s="107"/>
      <c r="AC69" s="107">
        <f t="shared" si="23"/>
        <v>0</v>
      </c>
    </row>
    <row r="70" spans="1:29" ht="19.5" thickBot="1" x14ac:dyDescent="0.25">
      <c r="A70" s="151" t="s">
        <v>6</v>
      </c>
      <c r="B70" s="152"/>
      <c r="C70" s="153">
        <f>C68-C69</f>
        <v>60.399999999999991</v>
      </c>
      <c r="D70" s="153">
        <f t="shared" ref="D70:I70" si="27">D68-D69</f>
        <v>4.199999999999994</v>
      </c>
      <c r="E70" s="153">
        <f t="shared" si="27"/>
        <v>11.599999999999998</v>
      </c>
      <c r="F70" s="153">
        <f t="shared" si="27"/>
        <v>5.9400000000000048</v>
      </c>
      <c r="G70" s="153">
        <f t="shared" si="27"/>
        <v>7.0200000000000022</v>
      </c>
      <c r="H70" s="153">
        <f t="shared" si="27"/>
        <v>5.2599999999999936</v>
      </c>
      <c r="I70" s="153">
        <f t="shared" si="27"/>
        <v>0</v>
      </c>
      <c r="J70" s="153">
        <f t="shared" ref="J70:T70" si="28">J68-J69</f>
        <v>-1.4600000000000004</v>
      </c>
      <c r="K70" s="153">
        <f t="shared" si="28"/>
        <v>0.15999999999999978</v>
      </c>
      <c r="L70" s="153">
        <f t="shared" si="28"/>
        <v>7.999999999999996E-2</v>
      </c>
      <c r="M70" s="153">
        <f t="shared" si="28"/>
        <v>1.96</v>
      </c>
      <c r="N70" s="153">
        <f t="shared" si="28"/>
        <v>1.4</v>
      </c>
      <c r="O70" s="153">
        <f t="shared" si="28"/>
        <v>1.5</v>
      </c>
      <c r="P70" s="153">
        <f t="shared" si="28"/>
        <v>0.42</v>
      </c>
      <c r="Q70" s="153">
        <f t="shared" si="28"/>
        <v>0.02</v>
      </c>
      <c r="R70" s="153">
        <f t="shared" si="28"/>
        <v>0.2</v>
      </c>
      <c r="S70" s="153">
        <f t="shared" si="28"/>
        <v>0.28000000000000003</v>
      </c>
      <c r="T70" s="153">
        <f t="shared" si="28"/>
        <v>0.62</v>
      </c>
      <c r="U70" s="141">
        <f>SUM(C70:T70)</f>
        <v>99.59999999999998</v>
      </c>
      <c r="Y70" s="107"/>
      <c r="Z70" s="107"/>
      <c r="AA70" s="131">
        <v>50</v>
      </c>
      <c r="AB70" s="107"/>
      <c r="AC70" s="107">
        <f t="shared" si="23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3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3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7761207.4780000001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AC76"/>
  <sheetViews>
    <sheetView zoomScale="80" zoomScaleNormal="80" workbookViewId="0">
      <pane xSplit="2" ySplit="8" topLeftCell="C23" activePane="bottomRight" state="frozen"/>
      <selection activeCell="B1" sqref="B1:D1"/>
      <selection pane="bottomLeft" activeCell="B1" sqref="B1:D1"/>
      <selection pane="topRight" activeCell="B1" sqref="B1:D1"/>
      <selection pane="bottomRight" activeCell="I4" sqref="I4"/>
    </sheetView>
  </sheetViews>
  <sheetFormatPr defaultRowHeight="15" x14ac:dyDescent="0.2"/>
  <cols>
    <col min="1" max="1" width="19.1015625" bestFit="1" customWidth="1"/>
    <col min="2" max="2" width="15.7382812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20" width="9.4140625" customWidth="1"/>
    <col min="21" max="21" width="16.6796875" customWidth="1"/>
    <col min="22" max="22" width="13.1796875" customWidth="1"/>
    <col min="23" max="23" width="10.76171875" bestFit="1" customWidth="1"/>
    <col min="24" max="24" width="13.1796875" bestFit="1" customWidth="1"/>
    <col min="26" max="26" width="13.44921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'28'!B1+1</f>
        <v>45806</v>
      </c>
      <c r="C1" s="251"/>
      <c r="D1" s="251"/>
      <c r="E1" s="254" t="str">
        <f>'Rate List'!E1</f>
        <v>GHAZI HOLDINGS (Actual Sale)</v>
      </c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'28'!C70</f>
        <v>60.399999999999991</v>
      </c>
      <c r="D3" s="63">
        <f>'28'!D70</f>
        <v>4.199999999999994</v>
      </c>
      <c r="E3" s="63">
        <f>'28'!E70</f>
        <v>11.599999999999998</v>
      </c>
      <c r="F3" s="63">
        <f>'28'!F70</f>
        <v>5.9400000000000048</v>
      </c>
      <c r="G3" s="63">
        <f>'28'!G70</f>
        <v>7.0200000000000022</v>
      </c>
      <c r="H3" s="63">
        <f>'28'!H70</f>
        <v>5.2599999999999936</v>
      </c>
      <c r="I3" s="63">
        <f>'28'!I70</f>
        <v>0</v>
      </c>
      <c r="J3" s="63">
        <f>'28'!J70</f>
        <v>-1.4600000000000004</v>
      </c>
      <c r="K3" s="63">
        <f>'28'!K70</f>
        <v>0.15999999999999978</v>
      </c>
      <c r="L3" s="63">
        <f>'28'!L70</f>
        <v>7.999999999999996E-2</v>
      </c>
      <c r="M3" s="63">
        <f>'28'!M70</f>
        <v>1.96</v>
      </c>
      <c r="N3" s="63">
        <f>'28'!N70</f>
        <v>1.4</v>
      </c>
      <c r="O3" s="63">
        <f>'28'!O70</f>
        <v>1.5</v>
      </c>
      <c r="P3" s="63">
        <f>'28'!P70</f>
        <v>0.42</v>
      </c>
      <c r="Q3" s="63">
        <f>'28'!Q70</f>
        <v>0.02</v>
      </c>
      <c r="R3" s="63">
        <f>'28'!R70</f>
        <v>0.2</v>
      </c>
      <c r="S3" s="63">
        <f>'28'!S70</f>
        <v>0.28000000000000003</v>
      </c>
      <c r="T3" s="63">
        <f>'28'!T70</f>
        <v>0.62</v>
      </c>
      <c r="U3" s="63">
        <f>'28'!U70</f>
        <v>99.59999999999998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130</v>
      </c>
      <c r="D4" s="19">
        <v>30</v>
      </c>
      <c r="E4" s="19">
        <v>20</v>
      </c>
      <c r="F4" s="19">
        <v>0</v>
      </c>
      <c r="G4" s="19">
        <v>0</v>
      </c>
      <c r="H4" s="19">
        <v>10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AA5" s="213" t="s">
        <v>27</v>
      </c>
      <c r="AB5" s="214"/>
      <c r="AC5" s="207">
        <f>'28'!AC65</f>
        <v>7761207.4780000001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190.39999999999998</v>
      </c>
      <c r="D6" s="61">
        <f>SUM(D3:D5)</f>
        <v>34.199999999999996</v>
      </c>
      <c r="E6" s="61">
        <f t="shared" ref="E6:I6" si="0">SUM(E3:E5)</f>
        <v>31.599999999999998</v>
      </c>
      <c r="F6" s="61">
        <f t="shared" si="0"/>
        <v>5.9400000000000048</v>
      </c>
      <c r="G6" s="61">
        <f t="shared" si="0"/>
        <v>7.0200000000000022</v>
      </c>
      <c r="H6" s="61">
        <f t="shared" si="0"/>
        <v>15.259999999999994</v>
      </c>
      <c r="I6" s="61">
        <f t="shared" si="0"/>
        <v>0</v>
      </c>
      <c r="J6" s="61">
        <f t="shared" ref="J6:P6" si="1">SUM(J3:J5)</f>
        <v>-1.4600000000000004</v>
      </c>
      <c r="K6" s="61">
        <f t="shared" si="1"/>
        <v>0.15999999999999978</v>
      </c>
      <c r="L6" s="61">
        <f t="shared" si="1"/>
        <v>7.999999999999996E-2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ref="Q6:U6" si="2">SUM(Q3:Q5)</f>
        <v>0.02</v>
      </c>
      <c r="R6" s="61">
        <f t="shared" si="2"/>
        <v>0.2</v>
      </c>
      <c r="S6" s="61">
        <f t="shared" si="2"/>
        <v>0.28000000000000003</v>
      </c>
      <c r="T6" s="61">
        <f t="shared" si="2"/>
        <v>0.62</v>
      </c>
      <c r="U6" s="61">
        <f t="shared" si="2"/>
        <v>99.59999999999998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28801.199999999997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328</v>
      </c>
      <c r="X10" s="93"/>
      <c r="Y10" s="93"/>
      <c r="Z10" s="93"/>
      <c r="AA10" s="165">
        <f>15380+4020</f>
        <v>19400</v>
      </c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3.5</v>
      </c>
      <c r="D11" s="19"/>
      <c r="E11" s="19">
        <v>0.6</v>
      </c>
      <c r="F11" s="19">
        <v>0.8</v>
      </c>
      <c r="G11" s="19"/>
      <c r="H11" s="34"/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4.8999999999999995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>
        <v>5000</v>
      </c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40495</v>
      </c>
      <c r="D15" s="40">
        <f>(D11*$D$8)+(D9*$D$7)</f>
        <v>0</v>
      </c>
      <c r="E15" s="40">
        <f>(E11*$E$8)+(E9*$E$7)</f>
        <v>5412.5999999999995</v>
      </c>
      <c r="F15" s="40">
        <f>(F11*$F$8)+(F9*$F$7)</f>
        <v>7621.6</v>
      </c>
      <c r="G15" s="40">
        <f>(G11*$G$8)+(G9*$G$7)</f>
        <v>0</v>
      </c>
      <c r="H15" s="41">
        <f>(H11*$H$8)+(H9*$H$7)</f>
        <v>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53529.2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>
        <v>50</v>
      </c>
      <c r="AC16" s="204">
        <f>U22+V17+V19+V21+X17+X19+X21+Z17+Z19+Z21-W17-W19-W21-Y17-Y19-Y21-AA17-AA19-AA21-AB16</f>
        <v>6600.6770000000106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>
        <v>356</v>
      </c>
      <c r="X17" s="93"/>
      <c r="Y17" s="93"/>
      <c r="Z17" s="93"/>
      <c r="AA17" s="165">
        <v>119</v>
      </c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>
        <v>8.8000000000000007</v>
      </c>
      <c r="D18" s="19">
        <v>0.3</v>
      </c>
      <c r="E18" s="19"/>
      <c r="F18" s="19">
        <v>0.4</v>
      </c>
      <c r="G18" s="19"/>
      <c r="H18" s="34">
        <v>0.46</v>
      </c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9.9600000000000026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/>
      <c r="Z19" s="93"/>
      <c r="AA19" s="165">
        <v>370</v>
      </c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>
        <v>102600</v>
      </c>
      <c r="X21" s="93"/>
      <c r="Y21" s="93">
        <v>1580</v>
      </c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101816.00000000001</v>
      </c>
      <c r="D22" s="40">
        <f>(D18*$D$8)+(D16*$D$7)</f>
        <v>2414.877</v>
      </c>
      <c r="E22" s="40">
        <f>(E18*$E$8)+(E16*$E$7)</f>
        <v>0</v>
      </c>
      <c r="F22" s="40">
        <f>(F18*$F$8)+(F16*$F$7)</f>
        <v>3810.8</v>
      </c>
      <c r="G22" s="40">
        <f>(G18*$G$8)+(G16*$G$7)</f>
        <v>0</v>
      </c>
      <c r="H22" s="41">
        <f>(H18*$H$8)+(H16*$H$7)</f>
        <v>3634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111675.67700000001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/>
      <c r="AC23" s="204">
        <f>U29+V24+V26+V28+X24+X26+X28+Z24+Z26+Z28-W24-W26-W28-Y24-Y26-Y28-AA24-AA26-AA28-AB23</f>
        <v>23920.400000000001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>
        <v>300</v>
      </c>
      <c r="X24" s="93"/>
      <c r="Y24" s="93"/>
      <c r="Z24" s="93"/>
      <c r="AA24" s="165">
        <v>1998</v>
      </c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>
        <v>2</v>
      </c>
      <c r="D25" s="19"/>
      <c r="E25" s="19"/>
      <c r="F25" s="19">
        <v>0.2</v>
      </c>
      <c r="G25" s="19">
        <v>0.2</v>
      </c>
      <c r="H25" s="34"/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2.4000000000000004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/>
      <c r="X26" s="93"/>
      <c r="Y26" s="93"/>
      <c r="Z26" s="93"/>
      <c r="AA26" s="165"/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>
        <v>4200</v>
      </c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23140</v>
      </c>
      <c r="D29" s="40">
        <f>(D25*$D$8)+(D23*$D$7)</f>
        <v>0</v>
      </c>
      <c r="E29" s="40">
        <f>(E25*$E$8)+(E23*$E$7)</f>
        <v>0</v>
      </c>
      <c r="F29" s="40">
        <f>(F25*$F$8)+(F23*$F$7)</f>
        <v>1905.4</v>
      </c>
      <c r="G29" s="40">
        <f>(G25*$G$8)+(G23*$G$7)</f>
        <v>5373</v>
      </c>
      <c r="H29" s="41">
        <f>(H25*$H$8)+(H23*$H$7)</f>
        <v>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30418.400000000001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0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/>
      <c r="X31" s="93"/>
      <c r="Y31" s="93"/>
      <c r="Z31" s="93"/>
      <c r="AA31" s="165"/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/>
      <c r="D32" s="19"/>
      <c r="E32" s="19"/>
      <c r="F32" s="19"/>
      <c r="G32" s="19"/>
      <c r="H32" s="34"/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0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/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0</v>
      </c>
      <c r="D36" s="40">
        <f>(D32*$D$8)+(D30*$D$7)</f>
        <v>0</v>
      </c>
      <c r="E36" s="40">
        <f>(E32*$E$8)+(E30*$E$7)</f>
        <v>0</v>
      </c>
      <c r="F36" s="40">
        <f>(F32*$F$8)+(F30*$F$7)</f>
        <v>0</v>
      </c>
      <c r="G36" s="40">
        <f>(G32*$G$8)+(G30*$G$7)</f>
        <v>0</v>
      </c>
      <c r="H36" s="41">
        <f>(H32*$H$8)+(H30*$H$7)</f>
        <v>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0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>
        <v>2300</v>
      </c>
      <c r="AC37" s="204">
        <f>U43+V38+V40+V42+X38+X40+X42+Z38+Z40+Z42-W38-W40-W42-Y38-Y40-Y42-AA38-AA40-AA42-AB37</f>
        <v>16000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>
        <v>250</v>
      </c>
      <c r="X38" s="93"/>
      <c r="Y38" s="93"/>
      <c r="Z38" s="93"/>
      <c r="AA38" s="165">
        <v>60</v>
      </c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1.2</v>
      </c>
      <c r="D39" s="19"/>
      <c r="E39" s="19"/>
      <c r="F39" s="19">
        <v>0.2</v>
      </c>
      <c r="G39" s="19">
        <v>0.44</v>
      </c>
      <c r="H39" s="34"/>
      <c r="I39" s="36"/>
      <c r="J39" s="36"/>
      <c r="K39" s="36"/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7"/>
        <v>1.8399999999999999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>
        <v>9000</v>
      </c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13884</v>
      </c>
      <c r="D43" s="40">
        <f>(D39*$D$8)+(D37*$D$7)</f>
        <v>0</v>
      </c>
      <c r="E43" s="40">
        <f>(E39*$E$8)+(E37*$E$7)</f>
        <v>0</v>
      </c>
      <c r="F43" s="40">
        <f>(F39*$F$8)+(F37*$F$7)</f>
        <v>1905.4</v>
      </c>
      <c r="G43" s="40">
        <f>(G39*$G$8)+(G37*$G$7)</f>
        <v>11820.6</v>
      </c>
      <c r="H43" s="41">
        <f>(H39*$H$8)+(H37*$H$7)</f>
        <v>0</v>
      </c>
      <c r="I43" s="52">
        <f>(I39*$I$8)+(I37*$I$7)</f>
        <v>0</v>
      </c>
      <c r="J43" s="163">
        <f>(J39*$J$8)+(J37*$J$7)</f>
        <v>0</v>
      </c>
      <c r="K43" s="163">
        <f>(K39*$K$8)+(K37*$K$7)</f>
        <v>0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27610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0</v>
      </c>
      <c r="D59" s="19">
        <f t="shared" ref="D59:I59" si="10">D7*D58</f>
        <v>0</v>
      </c>
      <c r="E59" s="19">
        <f t="shared" si="10"/>
        <v>0</v>
      </c>
      <c r="F59" s="19">
        <f t="shared" si="10"/>
        <v>0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0</v>
      </c>
      <c r="V59" s="177">
        <f>V10+V17+V24+V31+V38+V45+V52</f>
        <v>0</v>
      </c>
      <c r="W59" s="177">
        <f t="shared" ref="W59:AA63" si="13">W10+W17+W24+W31+W38+W45+W52</f>
        <v>1234</v>
      </c>
      <c r="X59" s="177">
        <f t="shared" si="13"/>
        <v>0</v>
      </c>
      <c r="Y59" s="177">
        <f t="shared" si="13"/>
        <v>0</v>
      </c>
      <c r="Z59" s="177">
        <f t="shared" si="13"/>
        <v>0</v>
      </c>
      <c r="AA59" s="177">
        <f t="shared" si="13"/>
        <v>21577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0</v>
      </c>
      <c r="X61" s="177">
        <f t="shared" si="13"/>
        <v>0</v>
      </c>
      <c r="Y61" s="177">
        <f t="shared" si="13"/>
        <v>0</v>
      </c>
      <c r="Z61" s="177">
        <f t="shared" si="13"/>
        <v>0</v>
      </c>
      <c r="AA61" s="177">
        <f t="shared" si="13"/>
        <v>370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15.5</v>
      </c>
      <c r="D62" s="19">
        <f t="shared" si="16"/>
        <v>0.3</v>
      </c>
      <c r="E62" s="19">
        <f t="shared" si="16"/>
        <v>0.6</v>
      </c>
      <c r="F62" s="19">
        <f t="shared" si="16"/>
        <v>1.6</v>
      </c>
      <c r="G62" s="19">
        <f t="shared" si="16"/>
        <v>0.64</v>
      </c>
      <c r="H62" s="19">
        <f t="shared" si="16"/>
        <v>0.46</v>
      </c>
      <c r="I62" s="19">
        <f t="shared" si="16"/>
        <v>0</v>
      </c>
      <c r="J62" s="19">
        <f t="shared" ref="J62:P62" si="19">J11+J18+J25+J32+J39+J46+J53</f>
        <v>0</v>
      </c>
      <c r="K62" s="19">
        <f t="shared" si="19"/>
        <v>0</v>
      </c>
      <c r="L62" s="19">
        <f t="shared" si="19"/>
        <v>0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19.100000000000005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120800</v>
      </c>
      <c r="X63" s="177">
        <f t="shared" si="13"/>
        <v>0</v>
      </c>
      <c r="Y63" s="177">
        <f t="shared" si="13"/>
        <v>1580</v>
      </c>
      <c r="Z63" s="177">
        <f t="shared" si="13"/>
        <v>0</v>
      </c>
      <c r="AA63" s="177">
        <f t="shared" si="13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7836529.7549999999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179335</v>
      </c>
      <c r="D66" s="157">
        <f t="shared" ref="D66:U66" si="23">D15+D22+D29+D36+D43+D50+D57+D59</f>
        <v>2414.877</v>
      </c>
      <c r="E66" s="157">
        <f>E15+E22+E29+E36+E43+E50+E57+E59</f>
        <v>5412.5999999999995</v>
      </c>
      <c r="F66" s="157">
        <f t="shared" si="23"/>
        <v>15243.2</v>
      </c>
      <c r="G66" s="157">
        <f>G15+G22+G29+G36+G43+G50+G57+G59</f>
        <v>17193.599999999999</v>
      </c>
      <c r="H66" s="157">
        <f t="shared" si="23"/>
        <v>3634</v>
      </c>
      <c r="I66" s="157">
        <f t="shared" si="23"/>
        <v>0</v>
      </c>
      <c r="J66" s="157">
        <f t="shared" ref="J66:T66" si="24">J15+J22+J29+J36+J43+J50+J57+J59</f>
        <v>0</v>
      </c>
      <c r="K66" s="157">
        <f t="shared" si="24"/>
        <v>0</v>
      </c>
      <c r="L66" s="157">
        <f t="shared" si="24"/>
        <v>0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223233.277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15.5</v>
      </c>
      <c r="D67" s="142">
        <f t="shared" ref="D67:I67" si="25">SUM(D60:D63)</f>
        <v>0.3</v>
      </c>
      <c r="E67" s="142">
        <f t="shared" si="25"/>
        <v>0.6</v>
      </c>
      <c r="F67" s="142">
        <f t="shared" si="25"/>
        <v>1.6</v>
      </c>
      <c r="G67" s="142">
        <f t="shared" si="25"/>
        <v>0.64</v>
      </c>
      <c r="H67" s="142">
        <f t="shared" si="25"/>
        <v>0.46</v>
      </c>
      <c r="I67" s="142">
        <f t="shared" si="25"/>
        <v>0</v>
      </c>
      <c r="J67" s="142">
        <f t="shared" ref="J67:T67" si="26">SUM(J60:J63)</f>
        <v>0</v>
      </c>
      <c r="K67" s="142">
        <f t="shared" si="26"/>
        <v>0</v>
      </c>
      <c r="L67" s="142">
        <f t="shared" si="26"/>
        <v>0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19.100000000000005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174.89999999999998</v>
      </c>
      <c r="D68" s="148">
        <f t="shared" ref="D68:I68" si="28">D6-D67</f>
        <v>33.9</v>
      </c>
      <c r="E68" s="148">
        <f t="shared" si="28"/>
        <v>30.999999999999996</v>
      </c>
      <c r="F68" s="148">
        <f t="shared" si="28"/>
        <v>4.3400000000000052</v>
      </c>
      <c r="G68" s="148">
        <f t="shared" si="28"/>
        <v>6.3800000000000026</v>
      </c>
      <c r="H68" s="148">
        <f t="shared" si="28"/>
        <v>14.799999999999994</v>
      </c>
      <c r="I68" s="148">
        <f t="shared" si="28"/>
        <v>0</v>
      </c>
      <c r="J68" s="148">
        <f t="shared" ref="J68:T68" si="29">J6-J67</f>
        <v>-1.4600000000000004</v>
      </c>
      <c r="K68" s="148">
        <f t="shared" si="29"/>
        <v>0.15999999999999978</v>
      </c>
      <c r="L68" s="148">
        <f t="shared" si="29"/>
        <v>7.999999999999996E-2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269.39999999999998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174.89999999999998</v>
      </c>
      <c r="D70" s="153">
        <f t="shared" ref="D70:H70" si="31">D68-D69</f>
        <v>33.9</v>
      </c>
      <c r="E70" s="153">
        <f t="shared" si="31"/>
        <v>30.999999999999996</v>
      </c>
      <c r="F70" s="153">
        <f t="shared" si="31"/>
        <v>4.3400000000000052</v>
      </c>
      <c r="G70" s="153">
        <f t="shared" si="31"/>
        <v>6.3800000000000026</v>
      </c>
      <c r="H70" s="153">
        <f t="shared" si="31"/>
        <v>14.799999999999994</v>
      </c>
      <c r="I70" s="153">
        <f>I68-I69</f>
        <v>0</v>
      </c>
      <c r="J70" s="153">
        <f t="shared" ref="J70:T70" si="32">J68-J69</f>
        <v>-1.4600000000000004</v>
      </c>
      <c r="K70" s="153">
        <f t="shared" si="32"/>
        <v>0.15999999999999978</v>
      </c>
      <c r="L70" s="153">
        <f t="shared" si="32"/>
        <v>7.999999999999996E-2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269.39999999999998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7836529.7549999999</v>
      </c>
    </row>
  </sheetData>
  <mergeCells count="116">
    <mergeCell ref="E1:U1"/>
    <mergeCell ref="B1:D1"/>
    <mergeCell ref="A67:B67"/>
    <mergeCell ref="Z51:AA51"/>
    <mergeCell ref="AB51:AB57"/>
    <mergeCell ref="AA76:AB76"/>
    <mergeCell ref="AC51:AC57"/>
    <mergeCell ref="V53:W53"/>
    <mergeCell ref="X53:Y53"/>
    <mergeCell ref="Z53:AA53"/>
    <mergeCell ref="V55:W55"/>
    <mergeCell ref="X55:Y55"/>
    <mergeCell ref="Z55:AA55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A58:A59"/>
    <mergeCell ref="X62:Y62"/>
    <mergeCell ref="A51:A57"/>
    <mergeCell ref="V51:W51"/>
    <mergeCell ref="Z16:AA16"/>
    <mergeCell ref="A2:B2"/>
    <mergeCell ref="A3:B3"/>
    <mergeCell ref="A4:B4"/>
    <mergeCell ref="A5:B5"/>
    <mergeCell ref="A6:B6"/>
    <mergeCell ref="X51:Y51"/>
    <mergeCell ref="AA5:AB6"/>
    <mergeCell ref="V46:W46"/>
    <mergeCell ref="V48:W48"/>
    <mergeCell ref="V44:W44"/>
    <mergeCell ref="A30:A36"/>
    <mergeCell ref="A9:A15"/>
    <mergeCell ref="A16:A22"/>
    <mergeCell ref="V30:W30"/>
    <mergeCell ref="V32:W32"/>
    <mergeCell ref="V34:W34"/>
    <mergeCell ref="A23:A29"/>
    <mergeCell ref="V25:W25"/>
    <mergeCell ref="V27:W27"/>
    <mergeCell ref="A37:A43"/>
    <mergeCell ref="A44:A50"/>
    <mergeCell ref="AC5:AC6"/>
    <mergeCell ref="X9:Y9"/>
    <mergeCell ref="Z9:AA9"/>
    <mergeCell ref="AB9:AB15"/>
    <mergeCell ref="AC9:AC15"/>
    <mergeCell ref="X11:Y11"/>
    <mergeCell ref="Z11:AA11"/>
    <mergeCell ref="Z23:AA23"/>
    <mergeCell ref="V18:W18"/>
    <mergeCell ref="V20:W20"/>
    <mergeCell ref="V7:W7"/>
    <mergeCell ref="X7:Y7"/>
    <mergeCell ref="Z7:AA7"/>
    <mergeCell ref="AB7:AB8"/>
    <mergeCell ref="V11:W11"/>
    <mergeCell ref="V13:W13"/>
    <mergeCell ref="V23:W23"/>
    <mergeCell ref="V16:W16"/>
    <mergeCell ref="V9:W9"/>
    <mergeCell ref="X16:Y16"/>
    <mergeCell ref="A60:A66"/>
    <mergeCell ref="AC37:AC43"/>
    <mergeCell ref="X39:Y39"/>
    <mergeCell ref="Z39:AA39"/>
    <mergeCell ref="X41:Y41"/>
    <mergeCell ref="Z41:AA41"/>
    <mergeCell ref="X44:Y44"/>
    <mergeCell ref="Z44:AA44"/>
    <mergeCell ref="AB44:AB50"/>
    <mergeCell ref="AC44:AC50"/>
    <mergeCell ref="X46:Y46"/>
    <mergeCell ref="Z46:AA46"/>
    <mergeCell ref="X48:Y48"/>
    <mergeCell ref="V65:W65"/>
    <mergeCell ref="X65:Z65"/>
    <mergeCell ref="AA65:AB65"/>
    <mergeCell ref="Z62:AA62"/>
    <mergeCell ref="Z48:AA48"/>
    <mergeCell ref="X37:Y37"/>
    <mergeCell ref="Z37:AA37"/>
    <mergeCell ref="AB37:AB43"/>
    <mergeCell ref="V41:W41"/>
    <mergeCell ref="V39:W39"/>
    <mergeCell ref="V37:W37"/>
    <mergeCell ref="X27:Y27"/>
    <mergeCell ref="AB30:AB36"/>
    <mergeCell ref="AC30:AC36"/>
    <mergeCell ref="AC7:AC8"/>
    <mergeCell ref="AC16:AC22"/>
    <mergeCell ref="Z25:AA25"/>
    <mergeCell ref="Z27:AA27"/>
    <mergeCell ref="AB23:AB29"/>
    <mergeCell ref="AC23:AC29"/>
    <mergeCell ref="AB16:AB22"/>
    <mergeCell ref="X18:Y18"/>
    <mergeCell ref="Z18:AA18"/>
    <mergeCell ref="X20:Y20"/>
    <mergeCell ref="Z20:AA20"/>
    <mergeCell ref="Z30:AA30"/>
    <mergeCell ref="Z34:AA34"/>
    <mergeCell ref="X25:Y25"/>
    <mergeCell ref="X32:Y32"/>
    <mergeCell ref="X34:Y34"/>
    <mergeCell ref="X23:Y23"/>
    <mergeCell ref="X13:Y13"/>
    <mergeCell ref="Z13:AA13"/>
    <mergeCell ref="X30:Y30"/>
    <mergeCell ref="Z32:AA32"/>
  </mergeCells>
  <printOptions horizontalCentered="1"/>
  <pageMargins left="0" right="0" top="0" bottom="0" header="0" footer="0"/>
  <pageSetup scale="4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C00000"/>
    <pageSetUpPr fitToPage="1"/>
  </sheetPr>
  <dimension ref="A1:AC76"/>
  <sheetViews>
    <sheetView zoomScale="80" zoomScaleNormal="80" workbookViewId="0">
      <pane xSplit="2" ySplit="8" topLeftCell="C67" activePane="bottomRight" state="frozen"/>
      <selection activeCell="B1" sqref="B1:D1"/>
      <selection pane="bottomLeft" activeCell="B1" sqref="B1:D1"/>
      <selection pane="topRight" activeCell="B1" sqref="B1:D1"/>
      <selection pane="bottomRight" activeCell="B1" sqref="B1:D1"/>
    </sheetView>
  </sheetViews>
  <sheetFormatPr defaultRowHeight="15" x14ac:dyDescent="0.2"/>
  <cols>
    <col min="1" max="1" width="19.1015625" bestFit="1" customWidth="1"/>
    <col min="2" max="2" width="13.7187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20" width="9.4140625" customWidth="1"/>
    <col min="21" max="21" width="16.6796875" customWidth="1"/>
    <col min="22" max="22" width="13.1796875" customWidth="1"/>
    <col min="24" max="24" width="13.1796875" bestFit="1" customWidth="1"/>
    <col min="26" max="26" width="13.44921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'29'!B1+1</f>
        <v>45807</v>
      </c>
      <c r="C1" s="251"/>
      <c r="D1" s="251"/>
      <c r="E1" s="254" t="str">
        <f>'Rate List'!E1</f>
        <v>GHAZI HOLDINGS (Actual Sale)</v>
      </c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'29'!C70</f>
        <v>174.89999999999998</v>
      </c>
      <c r="D3" s="63">
        <f>'29'!D70</f>
        <v>33.9</v>
      </c>
      <c r="E3" s="63">
        <f>'29'!E70</f>
        <v>30.999999999999996</v>
      </c>
      <c r="F3" s="63">
        <f>'29'!F70</f>
        <v>4.3400000000000052</v>
      </c>
      <c r="G3" s="63">
        <f>'29'!G70</f>
        <v>6.3800000000000026</v>
      </c>
      <c r="H3" s="63">
        <f>'29'!H70</f>
        <v>14.799999999999994</v>
      </c>
      <c r="I3" s="63">
        <f>'29'!I70</f>
        <v>0</v>
      </c>
      <c r="J3" s="63">
        <f>'29'!J70</f>
        <v>-1.4600000000000004</v>
      </c>
      <c r="K3" s="63">
        <f>'29'!K70</f>
        <v>0.15999999999999978</v>
      </c>
      <c r="L3" s="63">
        <f>'29'!L70</f>
        <v>7.999999999999996E-2</v>
      </c>
      <c r="M3" s="63">
        <f>'29'!M70</f>
        <v>1.96</v>
      </c>
      <c r="N3" s="63">
        <f>'29'!N70</f>
        <v>1.4</v>
      </c>
      <c r="O3" s="63">
        <f>'29'!O70</f>
        <v>1.5</v>
      </c>
      <c r="P3" s="63">
        <f>'29'!P70</f>
        <v>0.42</v>
      </c>
      <c r="Q3" s="63">
        <f>'29'!Q70</f>
        <v>0.02</v>
      </c>
      <c r="R3" s="63">
        <f>'29'!R70</f>
        <v>0.2</v>
      </c>
      <c r="S3" s="63">
        <f>'29'!S70</f>
        <v>0.28000000000000003</v>
      </c>
      <c r="T3" s="63">
        <f>'29'!T70</f>
        <v>0.62</v>
      </c>
      <c r="U3" s="63">
        <f>'29'!U70</f>
        <v>269.39999999999998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0</v>
      </c>
      <c r="D4" s="19">
        <v>0</v>
      </c>
      <c r="E4" s="19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AA5" s="213" t="s">
        <v>27</v>
      </c>
      <c r="AB5" s="214"/>
      <c r="AC5" s="207">
        <f>'29'!AC65</f>
        <v>7836529.7549999999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174.89999999999998</v>
      </c>
      <c r="D6" s="61">
        <f>SUM(D3:D5)</f>
        <v>33.9</v>
      </c>
      <c r="E6" s="61">
        <f t="shared" ref="E6:I6" si="0">SUM(E3:E5)</f>
        <v>30.999999999999996</v>
      </c>
      <c r="F6" s="61">
        <f t="shared" si="0"/>
        <v>4.3400000000000052</v>
      </c>
      <c r="G6" s="61">
        <f t="shared" si="0"/>
        <v>6.3800000000000026</v>
      </c>
      <c r="H6" s="61">
        <f t="shared" si="0"/>
        <v>14.799999999999994</v>
      </c>
      <c r="I6" s="61">
        <f t="shared" si="0"/>
        <v>0</v>
      </c>
      <c r="J6" s="61">
        <f t="shared" ref="J6:Q6" si="1">SUM(J3:J5)</f>
        <v>-1.4600000000000004</v>
      </c>
      <c r="K6" s="61">
        <f t="shared" si="1"/>
        <v>0.15999999999999978</v>
      </c>
      <c r="L6" s="61">
        <f t="shared" si="1"/>
        <v>7.999999999999996E-2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U6" si="2">SUM(R3:R5)</f>
        <v>0.2</v>
      </c>
      <c r="S6" s="61">
        <f t="shared" si="2"/>
        <v>0.28000000000000003</v>
      </c>
      <c r="T6" s="61">
        <f t="shared" si="2"/>
        <v>0.62</v>
      </c>
      <c r="U6" s="61">
        <f t="shared" si="2"/>
        <v>269.39999999999998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0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/>
      <c r="X10" s="93"/>
      <c r="Y10" s="93"/>
      <c r="Z10" s="93"/>
      <c r="AA10" s="165"/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/>
      <c r="D11" s="19"/>
      <c r="E11" s="19"/>
      <c r="F11" s="19"/>
      <c r="G11" s="19"/>
      <c r="H11" s="34"/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0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/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0</v>
      </c>
      <c r="D15" s="40">
        <f>(D11*$D$8)+(D9*$D$7)</f>
        <v>0</v>
      </c>
      <c r="E15" s="40">
        <f>(E11*$E$8)+(E9*$E$7)</f>
        <v>0</v>
      </c>
      <c r="F15" s="40">
        <f>(F11*$F$8)+(F9*$F$7)</f>
        <v>0</v>
      </c>
      <c r="G15" s="40">
        <f>(G11*$G$8)+(G9*$G$7)</f>
        <v>0</v>
      </c>
      <c r="H15" s="41">
        <f>(H11*$H$8)+(H9*$H$7)</f>
        <v>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0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0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/>
      <c r="X17" s="93"/>
      <c r="Y17" s="93"/>
      <c r="Z17" s="93"/>
      <c r="AA17" s="165"/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/>
      <c r="D18" s="19"/>
      <c r="E18" s="19"/>
      <c r="F18" s="19"/>
      <c r="G18" s="19"/>
      <c r="H18" s="34"/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0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/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/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0</v>
      </c>
      <c r="D22" s="40">
        <f>(D18*$D$8)+(D16*$D$7)</f>
        <v>0</v>
      </c>
      <c r="E22" s="40">
        <f>(E18*$E$8)+(E16*$E$7)</f>
        <v>0</v>
      </c>
      <c r="F22" s="40">
        <f>(F18*$F$8)+(F16*$F$7)</f>
        <v>0</v>
      </c>
      <c r="G22" s="40">
        <f>(G18*$G$8)+(G16*$G$7)</f>
        <v>0</v>
      </c>
      <c r="H22" s="41">
        <f>(H18*$H$8)+(H16*$H$7)</f>
        <v>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0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/>
      <c r="AC23" s="204">
        <f>U29+V24+V26+V28+X24+X26+X28+Z24+Z26+Z28-W24-W26-W28-Y24-Y26-Y28-AA24-AA26-AA28-AB23</f>
        <v>0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/>
      <c r="X24" s="93"/>
      <c r="Y24" s="93"/>
      <c r="Z24" s="93"/>
      <c r="AA24" s="165"/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/>
      <c r="D25" s="19"/>
      <c r="E25" s="19"/>
      <c r="F25" s="19"/>
      <c r="G25" s="19"/>
      <c r="H25" s="34"/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0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/>
      <c r="X26" s="93"/>
      <c r="Y26" s="93"/>
      <c r="Z26" s="93"/>
      <c r="AA26" s="165"/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/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0</v>
      </c>
      <c r="D29" s="40">
        <f>(D25*$D$8)+(D23*$D$7)</f>
        <v>0</v>
      </c>
      <c r="E29" s="40">
        <f>(E25*$E$8)+(E23*$E$7)</f>
        <v>0</v>
      </c>
      <c r="F29" s="40">
        <f>(F25*$F$8)+(F23*$F$7)</f>
        <v>0</v>
      </c>
      <c r="G29" s="40">
        <f>(G25*$G$8)+(G23*$G$7)</f>
        <v>0</v>
      </c>
      <c r="H29" s="41">
        <f>(H25*$H$8)+(H23*$H$7)</f>
        <v>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0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0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/>
      <c r="X31" s="93"/>
      <c r="Y31" s="93"/>
      <c r="Z31" s="93"/>
      <c r="AA31" s="165"/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/>
      <c r="D32" s="19"/>
      <c r="E32" s="19"/>
      <c r="F32" s="19"/>
      <c r="G32" s="19"/>
      <c r="H32" s="34"/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0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/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0</v>
      </c>
      <c r="D36" s="40">
        <f>(D32*$D$8)+(D30*$D$7)</f>
        <v>0</v>
      </c>
      <c r="E36" s="40">
        <f>(E32*$E$8)+(E30*$E$7)</f>
        <v>0</v>
      </c>
      <c r="F36" s="40">
        <f>(F32*$F$8)+(F30*$F$7)</f>
        <v>0</v>
      </c>
      <c r="G36" s="40">
        <f>(G32*$G$8)+(G30*$G$7)</f>
        <v>0</v>
      </c>
      <c r="H36" s="41">
        <f>(H32*$H$8)+(H30*$H$7)</f>
        <v>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0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/>
      <c r="AC37" s="204">
        <f>U43+V38+V40+V42+X38+X40+X42+Z38+Z40+Z42-W38-W40-W42-Y38-Y40-Y42-AA38-AA40-AA42-AB37</f>
        <v>0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/>
      <c r="X38" s="93"/>
      <c r="Y38" s="93"/>
      <c r="Z38" s="93"/>
      <c r="AA38" s="165"/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/>
      <c r="D39" s="19"/>
      <c r="E39" s="19"/>
      <c r="F39" s="19"/>
      <c r="G39" s="19"/>
      <c r="H39" s="34"/>
      <c r="I39" s="36"/>
      <c r="J39" s="36"/>
      <c r="K39" s="36"/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7"/>
        <v>0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/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0</v>
      </c>
      <c r="D43" s="40">
        <f>(D39*$D$8)+(D37*$D$7)</f>
        <v>0</v>
      </c>
      <c r="E43" s="40">
        <f>(E39*$E$8)+(E37*$E$7)</f>
        <v>0</v>
      </c>
      <c r="F43" s="40">
        <f>(F39*$F$8)+(F37*$F$7)</f>
        <v>0</v>
      </c>
      <c r="G43" s="40">
        <f>(G39*$G$8)+(G37*$G$7)</f>
        <v>0</v>
      </c>
      <c r="H43" s="41">
        <f>(H39*$H$8)+(H37*$H$7)</f>
        <v>0</v>
      </c>
      <c r="I43" s="52">
        <f>(I39*$I$8)+(I37*$I$7)</f>
        <v>0</v>
      </c>
      <c r="J43" s="163">
        <f>(J39*$J$8)+(J37*$J$7)</f>
        <v>0</v>
      </c>
      <c r="K43" s="163">
        <f>(K39*$K$8)+(K37*$K$7)</f>
        <v>0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0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0</v>
      </c>
      <c r="D59" s="19">
        <f t="shared" ref="D59:I59" si="10">D7*D58</f>
        <v>0</v>
      </c>
      <c r="E59" s="19">
        <f t="shared" si="10"/>
        <v>0</v>
      </c>
      <c r="F59" s="19">
        <f t="shared" si="10"/>
        <v>0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0</v>
      </c>
      <c r="V59" s="177">
        <f>V10+V17+V24+V31+V38+V45+V52</f>
        <v>0</v>
      </c>
      <c r="W59" s="177">
        <f t="shared" ref="W59:AA63" si="13">W10+W17+W24+W31+W38+W45+W52</f>
        <v>0</v>
      </c>
      <c r="X59" s="177">
        <f t="shared" si="13"/>
        <v>0</v>
      </c>
      <c r="Y59" s="177">
        <f t="shared" si="13"/>
        <v>0</v>
      </c>
      <c r="Z59" s="177">
        <f t="shared" si="13"/>
        <v>0</v>
      </c>
      <c r="AA59" s="177">
        <f t="shared" si="13"/>
        <v>0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0</v>
      </c>
      <c r="X61" s="177">
        <f t="shared" si="13"/>
        <v>0</v>
      </c>
      <c r="Y61" s="177">
        <f t="shared" si="13"/>
        <v>0</v>
      </c>
      <c r="Z61" s="177">
        <f t="shared" si="13"/>
        <v>0</v>
      </c>
      <c r="AA61" s="177">
        <f t="shared" si="13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0</v>
      </c>
      <c r="D62" s="19">
        <f t="shared" si="16"/>
        <v>0</v>
      </c>
      <c r="E62" s="19">
        <f t="shared" si="16"/>
        <v>0</v>
      </c>
      <c r="F62" s="19">
        <f t="shared" si="16"/>
        <v>0</v>
      </c>
      <c r="G62" s="19">
        <f t="shared" si="16"/>
        <v>0</v>
      </c>
      <c r="H62" s="19">
        <f t="shared" si="16"/>
        <v>0</v>
      </c>
      <c r="I62" s="19">
        <f t="shared" si="16"/>
        <v>0</v>
      </c>
      <c r="J62" s="19">
        <f t="shared" ref="J62:P62" si="19">J11+J18+J25+J32+J39+J46+J53</f>
        <v>0</v>
      </c>
      <c r="K62" s="19">
        <f t="shared" si="19"/>
        <v>0</v>
      </c>
      <c r="L62" s="19">
        <f t="shared" si="19"/>
        <v>0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0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0</v>
      </c>
      <c r="X63" s="177">
        <f t="shared" si="13"/>
        <v>0</v>
      </c>
      <c r="Y63" s="177">
        <f t="shared" si="13"/>
        <v>0</v>
      </c>
      <c r="Z63" s="177">
        <f t="shared" si="13"/>
        <v>0</v>
      </c>
      <c r="AA63" s="177">
        <f t="shared" si="13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7836529.7549999999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0</v>
      </c>
      <c r="D66" s="157">
        <f t="shared" ref="D66:U66" si="23">D15+D22+D29+D36+D43+D50+D57+D59</f>
        <v>0</v>
      </c>
      <c r="E66" s="157">
        <f>E15+E22+E29+E36+E43+E50+E57+E59</f>
        <v>0</v>
      </c>
      <c r="F66" s="157">
        <f t="shared" si="23"/>
        <v>0</v>
      </c>
      <c r="G66" s="157">
        <f>G15+G22+G29+G36+G43+G50+G57+G59</f>
        <v>0</v>
      </c>
      <c r="H66" s="157">
        <f t="shared" si="23"/>
        <v>0</v>
      </c>
      <c r="I66" s="157">
        <f t="shared" si="23"/>
        <v>0</v>
      </c>
      <c r="J66" s="157">
        <f t="shared" ref="J66:T66" si="24">J15+J22+J29+J36+J43+J50+J57+J59</f>
        <v>0</v>
      </c>
      <c r="K66" s="157">
        <f t="shared" si="24"/>
        <v>0</v>
      </c>
      <c r="L66" s="157">
        <f t="shared" si="24"/>
        <v>0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0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0</v>
      </c>
      <c r="D67" s="142">
        <f t="shared" ref="D67:I67" si="25">SUM(D60:D63)</f>
        <v>0</v>
      </c>
      <c r="E67" s="142">
        <f t="shared" si="25"/>
        <v>0</v>
      </c>
      <c r="F67" s="142">
        <f t="shared" si="25"/>
        <v>0</v>
      </c>
      <c r="G67" s="142">
        <f t="shared" si="25"/>
        <v>0</v>
      </c>
      <c r="H67" s="142">
        <f t="shared" si="25"/>
        <v>0</v>
      </c>
      <c r="I67" s="142">
        <f t="shared" si="25"/>
        <v>0</v>
      </c>
      <c r="J67" s="142">
        <f t="shared" ref="J67:T67" si="26">SUM(J60:J63)</f>
        <v>0</v>
      </c>
      <c r="K67" s="142">
        <f t="shared" si="26"/>
        <v>0</v>
      </c>
      <c r="L67" s="142">
        <f t="shared" si="26"/>
        <v>0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0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174.89999999999998</v>
      </c>
      <c r="D68" s="148">
        <f t="shared" ref="D68:H68" si="28">D6-D67</f>
        <v>33.9</v>
      </c>
      <c r="E68" s="148">
        <f t="shared" si="28"/>
        <v>30.999999999999996</v>
      </c>
      <c r="F68" s="148">
        <f t="shared" si="28"/>
        <v>4.3400000000000052</v>
      </c>
      <c r="G68" s="148">
        <f t="shared" si="28"/>
        <v>6.3800000000000026</v>
      </c>
      <c r="H68" s="148">
        <f t="shared" si="28"/>
        <v>14.799999999999994</v>
      </c>
      <c r="I68" s="148">
        <f>I6-I67</f>
        <v>0</v>
      </c>
      <c r="J68" s="148">
        <f t="shared" ref="J68:T68" si="29">J6-J67</f>
        <v>-1.4600000000000004</v>
      </c>
      <c r="K68" s="148">
        <f t="shared" si="29"/>
        <v>0.15999999999999978</v>
      </c>
      <c r="L68" s="148">
        <f t="shared" si="29"/>
        <v>7.999999999999996E-2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269.39999999999998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174.89999999999998</v>
      </c>
      <c r="D70" s="153">
        <f t="shared" ref="D70:I70" si="31">D68-D69</f>
        <v>33.9</v>
      </c>
      <c r="E70" s="153">
        <f t="shared" si="31"/>
        <v>30.999999999999996</v>
      </c>
      <c r="F70" s="153">
        <f t="shared" si="31"/>
        <v>4.3400000000000052</v>
      </c>
      <c r="G70" s="153">
        <f t="shared" si="31"/>
        <v>6.3800000000000026</v>
      </c>
      <c r="H70" s="153">
        <f t="shared" si="31"/>
        <v>14.799999999999994</v>
      </c>
      <c r="I70" s="153">
        <f t="shared" si="31"/>
        <v>0</v>
      </c>
      <c r="J70" s="153">
        <f t="shared" ref="J70:T70" si="32">J68-J69</f>
        <v>-1.4600000000000004</v>
      </c>
      <c r="K70" s="153">
        <f t="shared" si="32"/>
        <v>0.15999999999999978</v>
      </c>
      <c r="L70" s="153">
        <f t="shared" si="32"/>
        <v>7.999999999999996E-2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269.39999999999998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7836529.7549999999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AC76"/>
  <sheetViews>
    <sheetView tabSelected="1" zoomScale="80" zoomScaleNormal="80" workbookViewId="0">
      <pane xSplit="2" ySplit="8" topLeftCell="M9" activePane="bottomRight" state="frozen"/>
      <selection activeCell="B1" sqref="B1:D1"/>
      <selection pane="bottomLeft" activeCell="B1" sqref="B1:D1"/>
      <selection pane="topRight" activeCell="B1" sqref="B1:D1"/>
      <selection pane="bottomRight" activeCell="N25" sqref="N25"/>
    </sheetView>
  </sheetViews>
  <sheetFormatPr defaultRowHeight="15" x14ac:dyDescent="0.2"/>
  <cols>
    <col min="1" max="1" width="19.1015625" bestFit="1" customWidth="1"/>
    <col min="2" max="2" width="13.7187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20" width="9.4140625" customWidth="1"/>
    <col min="21" max="21" width="16.6796875" customWidth="1"/>
    <col min="22" max="22" width="13.1796875" customWidth="1"/>
    <col min="24" max="24" width="13.1796875" bestFit="1" customWidth="1"/>
    <col min="26" max="26" width="13.44921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'30'!B1+1</f>
        <v>45808</v>
      </c>
      <c r="C1" s="251"/>
      <c r="D1" s="251"/>
      <c r="E1" s="255" t="str">
        <f>'Rate List'!E1</f>
        <v>GHAZI HOLDINGS (Actual Sale)</v>
      </c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'30'!C70</f>
        <v>174.89999999999998</v>
      </c>
      <c r="D3" s="63">
        <f>'30'!D70</f>
        <v>33.9</v>
      </c>
      <c r="E3" s="63">
        <f>'30'!E70</f>
        <v>30.999999999999996</v>
      </c>
      <c r="F3" s="63">
        <f>'30'!F70</f>
        <v>4.3400000000000052</v>
      </c>
      <c r="G3" s="63">
        <f>'30'!G70</f>
        <v>6.3800000000000026</v>
      </c>
      <c r="H3" s="63">
        <f>'30'!H70</f>
        <v>14.799999999999994</v>
      </c>
      <c r="I3" s="63">
        <f>'30'!I70</f>
        <v>0</v>
      </c>
      <c r="J3" s="63">
        <f>'30'!J70</f>
        <v>-1.4600000000000004</v>
      </c>
      <c r="K3" s="63">
        <f>'30'!K70</f>
        <v>0.15999999999999978</v>
      </c>
      <c r="L3" s="63">
        <f>'30'!L70</f>
        <v>7.999999999999996E-2</v>
      </c>
      <c r="M3" s="63">
        <f>'30'!M70</f>
        <v>1.96</v>
      </c>
      <c r="N3" s="63">
        <f>'30'!N70</f>
        <v>1.4</v>
      </c>
      <c r="O3" s="63">
        <f>'30'!O70</f>
        <v>1.5</v>
      </c>
      <c r="P3" s="63">
        <f>'30'!P70</f>
        <v>0.42</v>
      </c>
      <c r="Q3" s="63">
        <f>'30'!Q70</f>
        <v>0.02</v>
      </c>
      <c r="R3" s="63">
        <f>'30'!R70</f>
        <v>0.2</v>
      </c>
      <c r="S3" s="63">
        <f>'30'!S70</f>
        <v>0.28000000000000003</v>
      </c>
      <c r="T3" s="63">
        <f>'30'!T70</f>
        <v>0.62</v>
      </c>
      <c r="U3" s="63">
        <f>'30'!U70</f>
        <v>269.39999999999998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0</v>
      </c>
      <c r="D4" s="19">
        <v>0</v>
      </c>
      <c r="E4" s="19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AA5" s="213" t="s">
        <v>27</v>
      </c>
      <c r="AB5" s="214"/>
      <c r="AC5" s="207">
        <f>'30'!AC65</f>
        <v>7836529.7549999999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174.89999999999998</v>
      </c>
      <c r="D6" s="61">
        <f>SUM(D3:D5)</f>
        <v>33.9</v>
      </c>
      <c r="E6" s="61">
        <f t="shared" ref="E6:I6" si="0">SUM(E3:E5)</f>
        <v>30.999999999999996</v>
      </c>
      <c r="F6" s="61">
        <f t="shared" si="0"/>
        <v>4.3400000000000052</v>
      </c>
      <c r="G6" s="61">
        <f t="shared" si="0"/>
        <v>6.3800000000000026</v>
      </c>
      <c r="H6" s="61">
        <f t="shared" si="0"/>
        <v>14.799999999999994</v>
      </c>
      <c r="I6" s="61">
        <f t="shared" si="0"/>
        <v>0</v>
      </c>
      <c r="J6" s="61">
        <f t="shared" ref="J6:Q6" si="1">SUM(J3:J5)</f>
        <v>-1.4600000000000004</v>
      </c>
      <c r="K6" s="61">
        <f t="shared" si="1"/>
        <v>0.15999999999999978</v>
      </c>
      <c r="L6" s="61">
        <f t="shared" si="1"/>
        <v>7.999999999999996E-2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U6" si="2">SUM(R3:R5)</f>
        <v>0.2</v>
      </c>
      <c r="S6" s="61">
        <f t="shared" si="2"/>
        <v>0.28000000000000003</v>
      </c>
      <c r="T6" s="61">
        <f t="shared" si="2"/>
        <v>0.62</v>
      </c>
      <c r="U6" s="61">
        <f t="shared" si="2"/>
        <v>269.39999999999998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58">
        <f>'Rate List'!U4</f>
        <v>74294.509999999995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6">
        <f>'Rate List'!U5</f>
        <v>168364.99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39650.199999999997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306</v>
      </c>
      <c r="X10" s="93"/>
      <c r="Y10" s="93"/>
      <c r="Z10" s="93"/>
      <c r="AA10" s="165">
        <v>300</v>
      </c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2.5</v>
      </c>
      <c r="D11" s="19"/>
      <c r="E11" s="19">
        <v>0.2</v>
      </c>
      <c r="F11" s="19">
        <v>1</v>
      </c>
      <c r="G11" s="19"/>
      <c r="H11" s="34"/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3.7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/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28925</v>
      </c>
      <c r="D15" s="40">
        <f>(D11*$D$8)+(D9*$D$7)</f>
        <v>0</v>
      </c>
      <c r="E15" s="40">
        <f>(E11*$E$8)+(E9*$E$7)</f>
        <v>1804.2</v>
      </c>
      <c r="F15" s="40">
        <f>(F11*$F$8)+(F9*$F$7)</f>
        <v>9527</v>
      </c>
      <c r="G15" s="40">
        <f>(G11*$G$8)+(G9*$G$7)</f>
        <v>0</v>
      </c>
      <c r="H15" s="41">
        <f>(H11*$H$8)+(H9*$H$7)</f>
        <v>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40256.199999999997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33390.400000000001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>
        <v>351</v>
      </c>
      <c r="X17" s="93"/>
      <c r="Y17" s="93"/>
      <c r="Z17" s="93"/>
      <c r="AA17" s="165"/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>
        <v>1.8</v>
      </c>
      <c r="D18" s="19"/>
      <c r="E18" s="19">
        <v>1.4</v>
      </c>
      <c r="F18" s="19"/>
      <c r="G18" s="19"/>
      <c r="H18" s="34">
        <v>0.04</v>
      </c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3.24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>
        <v>30</v>
      </c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/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20826</v>
      </c>
      <c r="D22" s="40">
        <f>(D18*$D$8)+(D16*$D$7)</f>
        <v>0</v>
      </c>
      <c r="E22" s="40">
        <f>(E18*$E$8)+(E16*$E$7)</f>
        <v>12629.4</v>
      </c>
      <c r="F22" s="40">
        <f>(F18*$F$8)+(F16*$F$7)</f>
        <v>0</v>
      </c>
      <c r="G22" s="40">
        <f>(G18*$G$8)+(G16*$G$7)</f>
        <v>0</v>
      </c>
      <c r="H22" s="41">
        <f>(H18*$H$8)+(H16*$H$7)</f>
        <v>316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33771.4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/>
      <c r="AC23" s="204">
        <f>U29+V24+V26+V28+X24+X26+X28+Z24+Z26+Z28-W24-W26-W28-Y24-Y26-Y28-AA24-AA26-AA28-AB23</f>
        <v>149850.75999999998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>
        <v>359</v>
      </c>
      <c r="X24" s="93"/>
      <c r="Y24" s="93">
        <v>240</v>
      </c>
      <c r="Z24" s="93"/>
      <c r="AA24" s="165">
        <v>250</v>
      </c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>
        <v>10</v>
      </c>
      <c r="D25" s="19">
        <v>4</v>
      </c>
      <c r="E25" s="19"/>
      <c r="F25" s="19">
        <v>0.2</v>
      </c>
      <c r="G25" s="19"/>
      <c r="H25" s="34">
        <v>0.14000000000000001</v>
      </c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14.34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/>
      <c r="X26" s="93"/>
      <c r="Y26" s="93">
        <v>60</v>
      </c>
      <c r="Z26" s="93"/>
      <c r="AA26" s="165">
        <v>150</v>
      </c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/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115700</v>
      </c>
      <c r="D29" s="40">
        <f>(D25*$D$8)+(D23*$D$7)</f>
        <v>32198.36</v>
      </c>
      <c r="E29" s="40">
        <f>(E25*$E$8)+(E23*$E$7)</f>
        <v>0</v>
      </c>
      <c r="F29" s="40">
        <f>(F25*$F$8)+(F23*$F$7)</f>
        <v>1905.4</v>
      </c>
      <c r="G29" s="40">
        <f>(G25*$G$8)+(G23*$G$7)</f>
        <v>0</v>
      </c>
      <c r="H29" s="41">
        <f>(H25*$H$8)+(H23*$H$7)</f>
        <v>1106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150909.75999999998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33210.389999999992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>
        <v>598</v>
      </c>
      <c r="X31" s="93"/>
      <c r="Y31" s="93"/>
      <c r="Z31" s="93"/>
      <c r="AA31" s="165"/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>
        <v>3</v>
      </c>
      <c r="D32" s="19">
        <v>1</v>
      </c>
      <c r="E32" s="19">
        <v>0.6</v>
      </c>
      <c r="F32" s="19">
        <v>0.6</v>
      </c>
      <c r="G32" s="19"/>
      <c r="H32" s="34"/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5.1999999999999993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>
        <f>15480+4600</f>
        <v>20080</v>
      </c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34710</v>
      </c>
      <c r="D36" s="40">
        <f>(D32*$D$8)+(D30*$D$7)</f>
        <v>8049.59</v>
      </c>
      <c r="E36" s="40">
        <f>(E32*$E$8)+(E30*$E$7)</f>
        <v>5412.5999999999995</v>
      </c>
      <c r="F36" s="40">
        <f>(F32*$F$8)+(F30*$F$7)</f>
        <v>5716.2</v>
      </c>
      <c r="G36" s="40">
        <f>(G32*$G$8)+(G30*$G$7)</f>
        <v>0</v>
      </c>
      <c r="H36" s="41">
        <f>(H32*$H$8)+(H30*$H$7)</f>
        <v>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53888.389999999992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>
        <v>40</v>
      </c>
      <c r="AC37" s="204">
        <f>U43+V38+V40+V42+X38+X40+X42+Z38+Z40+Z42-W38-W40-W42-Y38-Y40-Y42-AA38-AA40-AA42-AB37</f>
        <v>88420.79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>
        <v>250</v>
      </c>
      <c r="X38" s="93"/>
      <c r="Y38" s="93"/>
      <c r="Z38" s="93">
        <v>72</v>
      </c>
      <c r="AA38" s="165"/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3.7</v>
      </c>
      <c r="D39" s="19">
        <v>1</v>
      </c>
      <c r="E39" s="19">
        <v>0.7</v>
      </c>
      <c r="F39" s="19">
        <v>0.8</v>
      </c>
      <c r="G39" s="19">
        <v>0.86</v>
      </c>
      <c r="H39" s="34">
        <v>0.1</v>
      </c>
      <c r="I39" s="36"/>
      <c r="J39" s="36"/>
      <c r="K39" s="36"/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7"/>
        <v>7.16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/>
      <c r="X40" s="93"/>
      <c r="Y40" s="93">
        <v>50</v>
      </c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/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42809</v>
      </c>
      <c r="D43" s="40">
        <f>(D39*$D$8)+(D37*$D$7)</f>
        <v>8049.59</v>
      </c>
      <c r="E43" s="40">
        <f>(E39*$E$8)+(E37*$E$7)</f>
        <v>6314.7</v>
      </c>
      <c r="F43" s="40">
        <f>(F39*$F$8)+(F37*$F$7)</f>
        <v>7621.6</v>
      </c>
      <c r="G43" s="40">
        <f>(G39*$G$8)+(G37*$G$7)</f>
        <v>23103.9</v>
      </c>
      <c r="H43" s="41">
        <f>(H39*$H$8)+(H37*$H$7)</f>
        <v>790</v>
      </c>
      <c r="I43" s="52">
        <f>(I39*$I$8)+(I37*$I$7)</f>
        <v>0</v>
      </c>
      <c r="J43" s="163">
        <f>(J39*$J$8)+(J37*$J$7)</f>
        <v>0</v>
      </c>
      <c r="K43" s="163">
        <f>(K39*$K$8)+(K37*$K$7)</f>
        <v>0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88688.79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>
        <v>20</v>
      </c>
      <c r="D58" s="7">
        <v>10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30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230400</v>
      </c>
      <c r="D59" s="19">
        <f t="shared" ref="D59:I59" si="10">D7*D58</f>
        <v>80182.850000000006</v>
      </c>
      <c r="E59" s="19">
        <f t="shared" si="10"/>
        <v>0</v>
      </c>
      <c r="F59" s="19">
        <f t="shared" si="10"/>
        <v>0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310582.84999999998</v>
      </c>
      <c r="V59" s="177">
        <f>V10+V17+V24+V31+V38+V45+V52</f>
        <v>0</v>
      </c>
      <c r="W59" s="177">
        <f t="shared" ref="W59:AA63" si="13">W10+W17+W24+W31+W38+W45+W52</f>
        <v>1864</v>
      </c>
      <c r="X59" s="177">
        <f t="shared" si="13"/>
        <v>0</v>
      </c>
      <c r="Y59" s="177">
        <f t="shared" si="13"/>
        <v>240</v>
      </c>
      <c r="Z59" s="177">
        <f t="shared" si="13"/>
        <v>72</v>
      </c>
      <c r="AA59" s="177">
        <f t="shared" si="13"/>
        <v>550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20</v>
      </c>
      <c r="D60" s="7">
        <f t="shared" ref="D60:I60" si="14">D9+D16+D23+D30+D37+D44+D51+D58</f>
        <v>10</v>
      </c>
      <c r="E60" s="7">
        <f t="shared" si="14"/>
        <v>0</v>
      </c>
      <c r="F60" s="7">
        <f t="shared" si="14"/>
        <v>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30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0</v>
      </c>
      <c r="X61" s="177">
        <f t="shared" si="13"/>
        <v>0</v>
      </c>
      <c r="Y61" s="177">
        <f t="shared" si="13"/>
        <v>140</v>
      </c>
      <c r="Z61" s="177">
        <f t="shared" si="13"/>
        <v>0</v>
      </c>
      <c r="AA61" s="177">
        <f t="shared" si="13"/>
        <v>150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21</v>
      </c>
      <c r="D62" s="19">
        <f t="shared" si="16"/>
        <v>6</v>
      </c>
      <c r="E62" s="19">
        <f t="shared" si="16"/>
        <v>2.8999999999999995</v>
      </c>
      <c r="F62" s="19">
        <f t="shared" si="16"/>
        <v>2.5999999999999996</v>
      </c>
      <c r="G62" s="19">
        <f t="shared" si="16"/>
        <v>0.86</v>
      </c>
      <c r="H62" s="19">
        <f t="shared" si="16"/>
        <v>0.28000000000000003</v>
      </c>
      <c r="I62" s="19">
        <f t="shared" si="16"/>
        <v>0</v>
      </c>
      <c r="J62" s="19">
        <f t="shared" ref="J62:P62" si="19">J11+J18+J25+J32+J39+J46+J53</f>
        <v>0</v>
      </c>
      <c r="K62" s="19">
        <f t="shared" si="19"/>
        <v>0</v>
      </c>
      <c r="L62" s="19">
        <f t="shared" si="19"/>
        <v>0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33.64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20080</v>
      </c>
      <c r="X63" s="177">
        <f t="shared" si="13"/>
        <v>0</v>
      </c>
      <c r="Y63" s="177">
        <f t="shared" si="13"/>
        <v>0</v>
      </c>
      <c r="Z63" s="177">
        <f t="shared" si="13"/>
        <v>0</v>
      </c>
      <c r="AA63" s="177">
        <f t="shared" si="13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8181052.2949999999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473370</v>
      </c>
      <c r="D66" s="157">
        <f t="shared" ref="D66:U66" si="23">D15+D22+D29+D36+D43+D50+D57+D59</f>
        <v>128480.39</v>
      </c>
      <c r="E66" s="157">
        <f>E15+E22+E29+E36+E43+E50+E57+E59</f>
        <v>26160.9</v>
      </c>
      <c r="F66" s="157">
        <f t="shared" si="23"/>
        <v>24770.199999999997</v>
      </c>
      <c r="G66" s="157">
        <f>G15+G22+G29+G36+G43+G50+G57+G59</f>
        <v>23103.9</v>
      </c>
      <c r="H66" s="157">
        <f t="shared" si="23"/>
        <v>2212</v>
      </c>
      <c r="I66" s="157">
        <f t="shared" si="23"/>
        <v>0</v>
      </c>
      <c r="J66" s="157">
        <f t="shared" ref="J66:T66" si="24">J15+J22+J29+J36+J43+J50+J57+J59</f>
        <v>0</v>
      </c>
      <c r="K66" s="157">
        <f t="shared" si="24"/>
        <v>0</v>
      </c>
      <c r="L66" s="157">
        <f t="shared" si="24"/>
        <v>0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678097.3899999999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41</v>
      </c>
      <c r="D67" s="142">
        <f t="shared" ref="D67:I67" si="25">SUM(D60:D63)</f>
        <v>16</v>
      </c>
      <c r="E67" s="142">
        <f t="shared" si="25"/>
        <v>2.8999999999999995</v>
      </c>
      <c r="F67" s="142">
        <f t="shared" si="25"/>
        <v>2.5999999999999996</v>
      </c>
      <c r="G67" s="142">
        <f t="shared" si="25"/>
        <v>0.86</v>
      </c>
      <c r="H67" s="142">
        <f t="shared" si="25"/>
        <v>0.28000000000000003</v>
      </c>
      <c r="I67" s="142">
        <f t="shared" si="25"/>
        <v>0</v>
      </c>
      <c r="J67" s="142">
        <f t="shared" ref="J67:T67" si="26">SUM(J60:J63)</f>
        <v>0</v>
      </c>
      <c r="K67" s="142">
        <f t="shared" si="26"/>
        <v>0</v>
      </c>
      <c r="L67" s="142">
        <f t="shared" si="26"/>
        <v>0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63.64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133.89999999999998</v>
      </c>
      <c r="D68" s="148">
        <f t="shared" ref="D68:I68" si="28">D6-D67</f>
        <v>17.899999999999999</v>
      </c>
      <c r="E68" s="148">
        <f t="shared" si="28"/>
        <v>28.099999999999998</v>
      </c>
      <c r="F68" s="148">
        <f t="shared" si="28"/>
        <v>1.7400000000000055</v>
      </c>
      <c r="G68" s="148">
        <f t="shared" si="28"/>
        <v>5.5200000000000022</v>
      </c>
      <c r="H68" s="148">
        <f t="shared" si="28"/>
        <v>14.519999999999994</v>
      </c>
      <c r="I68" s="148">
        <f t="shared" si="28"/>
        <v>0</v>
      </c>
      <c r="J68" s="148">
        <f t="shared" ref="J68:T68" si="29">J6-J67</f>
        <v>-1.4600000000000004</v>
      </c>
      <c r="K68" s="148">
        <f t="shared" si="29"/>
        <v>0.15999999999999978</v>
      </c>
      <c r="L68" s="148">
        <f t="shared" si="29"/>
        <v>7.999999999999996E-2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205.76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5" customHeight="1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5.75" customHeight="1" thickBot="1" x14ac:dyDescent="0.25">
      <c r="A70" s="151" t="s">
        <v>6</v>
      </c>
      <c r="B70" s="152"/>
      <c r="C70" s="153">
        <f>C68-C69</f>
        <v>133.89999999999998</v>
      </c>
      <c r="D70" s="153">
        <f t="shared" ref="D70:I70" si="31">D68-D69</f>
        <v>17.899999999999999</v>
      </c>
      <c r="E70" s="153">
        <f t="shared" si="31"/>
        <v>28.099999999999998</v>
      </c>
      <c r="F70" s="153">
        <f t="shared" si="31"/>
        <v>1.7400000000000055</v>
      </c>
      <c r="G70" s="153">
        <f t="shared" si="31"/>
        <v>5.5200000000000022</v>
      </c>
      <c r="H70" s="153">
        <f t="shared" si="31"/>
        <v>14.519999999999994</v>
      </c>
      <c r="I70" s="153">
        <f t="shared" si="31"/>
        <v>0</v>
      </c>
      <c r="J70" s="153">
        <f t="shared" ref="J70:T70" si="32">J68-J69</f>
        <v>-1.4600000000000004</v>
      </c>
      <c r="K70" s="153">
        <f t="shared" si="32"/>
        <v>0.15999999999999978</v>
      </c>
      <c r="L70" s="153">
        <f t="shared" si="32"/>
        <v>7.999999999999996E-2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205.76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8181052.2949999999</v>
      </c>
    </row>
  </sheetData>
  <mergeCells count="116">
    <mergeCell ref="E1:U1"/>
    <mergeCell ref="B1:D1"/>
    <mergeCell ref="A67:B67"/>
    <mergeCell ref="AA76:AB76"/>
    <mergeCell ref="X58:Y58"/>
    <mergeCell ref="Z58:AA58"/>
    <mergeCell ref="AB58:AB64"/>
    <mergeCell ref="AC58:AC64"/>
    <mergeCell ref="X60:Y60"/>
    <mergeCell ref="Z60:AA60"/>
    <mergeCell ref="X62:Y62"/>
    <mergeCell ref="Z62:AA62"/>
    <mergeCell ref="X65:Z65"/>
    <mergeCell ref="AA65:AB65"/>
    <mergeCell ref="V58:W58"/>
    <mergeCell ref="V60:W60"/>
    <mergeCell ref="V62:W62"/>
    <mergeCell ref="A58:A59"/>
    <mergeCell ref="A60:A66"/>
    <mergeCell ref="V65:W65"/>
    <mergeCell ref="X51:Y51"/>
    <mergeCell ref="Z51:AA51"/>
    <mergeCell ref="AB51:AB57"/>
    <mergeCell ref="AC51:AC57"/>
    <mergeCell ref="X53:Y53"/>
    <mergeCell ref="Z53:AA53"/>
    <mergeCell ref="X55:Y55"/>
    <mergeCell ref="Z55:AA55"/>
    <mergeCell ref="X44:Y44"/>
    <mergeCell ref="Z44:AA44"/>
    <mergeCell ref="AB44:AB50"/>
    <mergeCell ref="AC44:AC50"/>
    <mergeCell ref="X46:Y46"/>
    <mergeCell ref="Z46:AA46"/>
    <mergeCell ref="X48:Y48"/>
    <mergeCell ref="Z48:AA48"/>
    <mergeCell ref="AB37:AB43"/>
    <mergeCell ref="AC37:AC43"/>
    <mergeCell ref="V39:W39"/>
    <mergeCell ref="X39:Y39"/>
    <mergeCell ref="Z39:AA39"/>
    <mergeCell ref="V41:W41"/>
    <mergeCell ref="X41:Y41"/>
    <mergeCell ref="Z41:AA41"/>
    <mergeCell ref="X37:Y37"/>
    <mergeCell ref="Z37:AA37"/>
    <mergeCell ref="AB23:AB29"/>
    <mergeCell ref="AC23:AC29"/>
    <mergeCell ref="X25:Y25"/>
    <mergeCell ref="Z25:AA25"/>
    <mergeCell ref="X27:Y27"/>
    <mergeCell ref="Z27:AA27"/>
    <mergeCell ref="AB30:AB36"/>
    <mergeCell ref="AC30:AC36"/>
    <mergeCell ref="V32:W32"/>
    <mergeCell ref="X32:Y32"/>
    <mergeCell ref="Z32:AA32"/>
    <mergeCell ref="V34:W34"/>
    <mergeCell ref="X34:Y34"/>
    <mergeCell ref="Z34:AA34"/>
    <mergeCell ref="X30:Y30"/>
    <mergeCell ref="Z30:AA30"/>
    <mergeCell ref="AC7:AC8"/>
    <mergeCell ref="AA5:AB6"/>
    <mergeCell ref="AC5:AC6"/>
    <mergeCell ref="A2:B2"/>
    <mergeCell ref="A3:B3"/>
    <mergeCell ref="A4:B4"/>
    <mergeCell ref="A5:B5"/>
    <mergeCell ref="A6:B6"/>
    <mergeCell ref="V9:W9"/>
    <mergeCell ref="X9:Y9"/>
    <mergeCell ref="Z9:AA9"/>
    <mergeCell ref="AB9:AB15"/>
    <mergeCell ref="AC9:AC15"/>
    <mergeCell ref="V11:W11"/>
    <mergeCell ref="X11:Y11"/>
    <mergeCell ref="Z11:AA11"/>
    <mergeCell ref="V13:W13"/>
    <mergeCell ref="X13:Y13"/>
    <mergeCell ref="Z13:AA13"/>
    <mergeCell ref="A9:A15"/>
    <mergeCell ref="V20:W20"/>
    <mergeCell ref="V7:W7"/>
    <mergeCell ref="X7:Y7"/>
    <mergeCell ref="Z7:AA7"/>
    <mergeCell ref="AB7:AB8"/>
    <mergeCell ref="X20:Y20"/>
    <mergeCell ref="Z20:AA20"/>
    <mergeCell ref="X16:Y16"/>
    <mergeCell ref="Z16:AA16"/>
    <mergeCell ref="AB16:AB22"/>
    <mergeCell ref="AC16:AC22"/>
    <mergeCell ref="X18:Y18"/>
    <mergeCell ref="Z18:AA18"/>
    <mergeCell ref="A51:A57"/>
    <mergeCell ref="V51:W51"/>
    <mergeCell ref="V53:W53"/>
    <mergeCell ref="V55:W55"/>
    <mergeCell ref="A37:A43"/>
    <mergeCell ref="A44:A50"/>
    <mergeCell ref="V37:W37"/>
    <mergeCell ref="V44:W44"/>
    <mergeCell ref="V46:W46"/>
    <mergeCell ref="V48:W48"/>
    <mergeCell ref="A23:A29"/>
    <mergeCell ref="A30:A36"/>
    <mergeCell ref="V23:W23"/>
    <mergeCell ref="V25:W25"/>
    <mergeCell ref="V27:W27"/>
    <mergeCell ref="V30:W30"/>
    <mergeCell ref="X23:Y23"/>
    <mergeCell ref="Z23:AA23"/>
    <mergeCell ref="A16:A22"/>
    <mergeCell ref="V16:W16"/>
    <mergeCell ref="V18:W18"/>
  </mergeCells>
  <printOptions horizontalCentered="1"/>
  <pageMargins left="0" right="0" top="0" bottom="0" header="0" footer="0"/>
  <pageSetup scale="4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AC70"/>
  <sheetViews>
    <sheetView zoomScale="80" zoomScaleNormal="80" workbookViewId="0">
      <pane xSplit="2" ySplit="8" topLeftCell="C12" activePane="bottomRight" state="frozen"/>
      <selection activeCell="H44" sqref="H44:I44"/>
      <selection pane="bottomLeft" activeCell="H44" sqref="H44:I44"/>
      <selection pane="topRight" activeCell="H44" sqref="H44:I44"/>
      <selection pane="bottomRight" activeCell="F14" sqref="F14"/>
    </sheetView>
  </sheetViews>
  <sheetFormatPr defaultRowHeight="15" x14ac:dyDescent="0.2"/>
  <cols>
    <col min="1" max="1" width="19.1015625" bestFit="1" customWidth="1"/>
    <col min="2" max="2" width="15.6015625" bestFit="1" customWidth="1"/>
    <col min="3" max="3" width="17.21875" bestFit="1" customWidth="1"/>
    <col min="4" max="4" width="12.375" customWidth="1"/>
    <col min="5" max="5" width="11.296875" customWidth="1"/>
    <col min="6" max="6" width="12.23828125" bestFit="1" customWidth="1"/>
    <col min="7" max="7" width="14.125" customWidth="1"/>
    <col min="8" max="8" width="13.1796875" customWidth="1"/>
    <col min="9" max="9" width="9.4140625" customWidth="1"/>
    <col min="10" max="10" width="11.43359375" customWidth="1"/>
    <col min="11" max="11" width="11.02734375" customWidth="1"/>
    <col min="12" max="12" width="12.375" customWidth="1"/>
    <col min="13" max="20" width="9.4140625" customWidth="1"/>
    <col min="21" max="21" width="15.73828125" customWidth="1"/>
    <col min="22" max="22" width="9.55078125" bestFit="1" customWidth="1"/>
    <col min="23" max="23" width="15.33203125" customWidth="1"/>
    <col min="24" max="24" width="9.55078125" bestFit="1" customWidth="1"/>
    <col min="25" max="25" width="10.89453125" customWidth="1"/>
    <col min="26" max="26" width="13.1796875" customWidth="1"/>
    <col min="27" max="27" width="15.19921875" customWidth="1"/>
    <col min="28" max="28" width="10.0859375" bestFit="1" customWidth="1"/>
    <col min="29" max="29" width="16.8125" bestFit="1" customWidth="1"/>
  </cols>
  <sheetData>
    <row r="1" spans="1:29" ht="27.75" customHeight="1" thickBot="1" x14ac:dyDescent="0.35">
      <c r="A1" s="1" t="s">
        <v>0</v>
      </c>
      <c r="B1" s="183">
        <f>'1'!B1</f>
        <v>45778</v>
      </c>
      <c r="C1" s="183">
        <f>'31'!B1</f>
        <v>45808</v>
      </c>
      <c r="D1" s="277" t="str">
        <f>'Rate List'!E1</f>
        <v>GHAZI HOLDINGS (Actual Sale)</v>
      </c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</row>
    <row r="2" spans="1:29" ht="61.5" thickBot="1" x14ac:dyDescent="0.35">
      <c r="A2" s="236" t="str">
        <f>'Rate List'!A2:B2</f>
        <v>Brand Name</v>
      </c>
      <c r="B2" s="237"/>
      <c r="C2" s="186" t="str">
        <f>'Rate List'!C2</f>
        <v>MORVEN</v>
      </c>
      <c r="D2" s="185" t="str">
        <f>'Rate List'!D2</f>
        <v>CLASSIC</v>
      </c>
      <c r="E2" s="185" t="str">
        <f>'Rate List'!E2</f>
        <v>DIPLO</v>
      </c>
      <c r="F2" s="185" t="s">
        <v>69</v>
      </c>
      <c r="G2" s="184" t="s">
        <v>70</v>
      </c>
      <c r="H2" s="184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59" t="str">
        <f>'Rate List'!U2</f>
        <v>Total</v>
      </c>
    </row>
    <row r="3" spans="1:29" ht="16.5" customHeight="1" thickBot="1" x14ac:dyDescent="0.25">
      <c r="A3" s="244" t="str">
        <f>'Rate List'!A3:B3</f>
        <v>Opening</v>
      </c>
      <c r="B3" s="245"/>
      <c r="C3" s="63">
        <f>'0'!C3</f>
        <v>11.7</v>
      </c>
      <c r="D3" s="45">
        <f>'0'!D3</f>
        <v>5.6</v>
      </c>
      <c r="E3" s="45">
        <f>'0'!E3</f>
        <v>0</v>
      </c>
      <c r="F3" s="45">
        <f>'0'!F3</f>
        <v>15.8</v>
      </c>
      <c r="G3" s="45">
        <f>'0'!G3</f>
        <v>5.22</v>
      </c>
      <c r="H3" s="45">
        <f>'0'!H3</f>
        <v>8.6</v>
      </c>
      <c r="I3" s="45">
        <f>'0'!I3</f>
        <v>0</v>
      </c>
      <c r="J3" s="45">
        <f>'0'!J3</f>
        <v>3.8</v>
      </c>
      <c r="K3" s="45">
        <f>'0'!K3</f>
        <v>4.3</v>
      </c>
      <c r="L3" s="45">
        <f>'0'!L3</f>
        <v>0.44</v>
      </c>
      <c r="M3" s="45">
        <f>'0'!M3</f>
        <v>1.96</v>
      </c>
      <c r="N3" s="45">
        <f>'0'!N3</f>
        <v>1.4</v>
      </c>
      <c r="O3" s="45">
        <f>'0'!O3</f>
        <v>1.5</v>
      </c>
      <c r="P3" s="45">
        <f>'0'!P3</f>
        <v>0.42</v>
      </c>
      <c r="Q3" s="59">
        <f>'Rate List'!Q3</f>
        <v>0</v>
      </c>
      <c r="R3" s="59">
        <f>'Rate List'!R3</f>
        <v>0</v>
      </c>
      <c r="S3" s="59">
        <f>'Rate List'!S3</f>
        <v>0</v>
      </c>
      <c r="T3" s="59">
        <f>'Rate List'!T3</f>
        <v>0</v>
      </c>
      <c r="U3" s="59">
        <f>'Rate List'!U3</f>
        <v>0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f>'0'!C4+'1'!C4+'2'!C4+'3'!C4+'4'!C4+'5'!C4+'6'!C4+'7'!C4+'8'!C4+'9'!C4+'10'!C4+'11'!C4+'12'!C4+'13'!C4+'14'!C4+'15'!C4+'16'!C4+'17'!C4+'18'!C4+'19'!C4+'20'!C4+'21'!C4+'22'!C4+'23'!C4+'24'!C4+'25'!C4+'26'!C4+'27'!C4+'28'!C4+'29'!C4+'30'!C4+'31'!C4</f>
        <v>840</v>
      </c>
      <c r="D4" s="19">
        <f>'0'!D4+'1'!D4+'2'!D4+'3'!D4+'4'!D4+'5'!D4+'6'!D4+'7'!D4+'8'!D4+'9'!D4+'10'!D4+'11'!D4+'12'!D4+'13'!D4+'14'!D4+'15'!D4+'16'!D4+'17'!D4+'18'!D4+'19'!D4+'20'!D4+'21'!D4+'22'!D4+'23'!D4+'24'!D4+'25'!D4+'26'!D4+'27'!D4+'28'!D4+'29'!D4+'30'!D4+'31'!D4</f>
        <v>130</v>
      </c>
      <c r="E4" s="19">
        <f>'0'!E4+'1'!E4+'2'!E4+'3'!E4+'4'!E4+'5'!E4+'6'!E4+'7'!E4+'8'!E4+'9'!E4+'10'!E4+'11'!E4+'12'!E4+'13'!E4+'14'!E4+'15'!E4+'16'!E4+'17'!E4+'18'!E4+'19'!E4+'20'!E4+'21'!E4+'22'!E4+'23'!E4+'24'!E4+'25'!E4+'26'!E4+'27'!E4+'28'!E4+'29'!E4+'30'!E4+'31'!E4</f>
        <v>100</v>
      </c>
      <c r="F4" s="19">
        <f>'0'!F4+'1'!F4+'2'!F4+'3'!F4+'4'!F4+'5'!F4+'6'!F4+'7'!F4+'8'!F4+'9'!F4+'10'!F4+'11'!F4+'12'!F4+'13'!F4+'14'!F4+'15'!F4+'16'!F4+'17'!F4+'18'!F4+'19'!F4+'20'!F4+'21'!F4+'22'!F4+'23'!F4+'24'!F4+'25'!F4+'26'!F4+'27'!F4+'28'!F4+'29'!F4+'30'!F4+'31'!F4</f>
        <v>120</v>
      </c>
      <c r="G4" s="19">
        <f>'0'!G4+'1'!G4+'2'!G4+'3'!G4+'4'!G4+'5'!G4+'6'!G4+'7'!G4+'8'!G4+'9'!G4+'10'!G4+'11'!G4+'12'!G4+'13'!G4+'14'!G4+'15'!G4+'16'!G4+'17'!G4+'18'!G4+'19'!G4+'20'!G4+'21'!G4+'22'!G4+'23'!G4+'24'!G4+'25'!G4+'26'!G4+'27'!G4+'28'!G4+'29'!G4+'30'!G4+'31'!G4</f>
        <v>20</v>
      </c>
      <c r="H4" s="19">
        <f>'0'!H4+'1'!H4+'2'!H4+'3'!H4+'4'!H4+'5'!H4+'6'!H4+'7'!H4+'8'!H4+'9'!H4+'10'!H4+'11'!H4+'12'!H4+'13'!H4+'14'!H4+'15'!H4+'16'!H4+'17'!H4+'18'!H4+'19'!H4+'20'!H4+'21'!H4+'22'!H4+'23'!H4+'24'!H4+'25'!H4+'26'!H4+'27'!H4+'28'!H4+'29'!H4+'30'!H4+'31'!H4</f>
        <v>28.8</v>
      </c>
      <c r="I4" s="19">
        <f>'0'!I4+'1'!I4+'2'!I4+'3'!I4+'4'!I4+'5'!I4+'6'!I4+'7'!I4+'8'!I4+'9'!I4+'10'!I4+'11'!I4+'12'!I4+'13'!I4+'14'!I4+'15'!I4+'16'!I4+'17'!I4+'18'!I4+'19'!I4+'20'!I4+'21'!I4+'22'!I4+'23'!I4+'24'!I4+'25'!I4+'26'!I4+'27'!I4+'28'!I4+'29'!I4+'30'!I4+'31'!I4</f>
        <v>0</v>
      </c>
      <c r="J4" s="19">
        <f>'0'!J4+'1'!J4+'2'!J4+'3'!J4+'4'!J4+'5'!J4+'6'!J4+'7'!J4+'8'!J4+'9'!J4+'10'!J4+'11'!J4+'12'!J4+'13'!J4+'14'!J4+'15'!J4+'16'!J4+'17'!J4+'18'!J4+'19'!J4+'20'!J4+'21'!J4+'22'!J4+'23'!J4+'24'!J4+'25'!J4+'26'!J4+'27'!J4+'28'!J4+'29'!J4+'30'!J4+'31'!J4</f>
        <v>0</v>
      </c>
      <c r="K4" s="19">
        <f>'0'!K4+'1'!K4+'2'!K4+'3'!K4+'4'!K4+'5'!K4+'6'!K4+'7'!K4+'8'!K4+'9'!K4+'10'!K4+'11'!K4+'12'!K4+'13'!K4+'14'!K4+'15'!K4+'16'!K4+'17'!K4+'18'!K4+'19'!K4+'20'!K4+'21'!K4+'22'!K4+'23'!K4+'24'!K4+'25'!K4+'26'!K4+'27'!K4+'28'!K4+'29'!K4+'30'!K4+'31'!K4</f>
        <v>0</v>
      </c>
      <c r="L4" s="19">
        <f>'0'!L4+'1'!L4+'2'!L4+'3'!L4+'4'!L4+'5'!L4+'6'!L4+'7'!L4+'8'!L4+'9'!L4+'10'!L4+'11'!L4+'12'!L4+'13'!L4+'14'!L4+'15'!L4+'16'!L4+'17'!L4+'18'!L4+'19'!L4+'20'!L4+'21'!L4+'22'!L4+'23'!L4+'24'!L4+'25'!L4+'26'!L4+'27'!L4+'28'!L4+'29'!L4+'30'!L4+'31'!L4</f>
        <v>0</v>
      </c>
      <c r="M4" s="19">
        <f>'0'!M4+'1'!M4+'2'!M4+'3'!M4+'4'!M4+'5'!M4+'6'!M4+'7'!M4+'8'!M4+'9'!M4+'10'!M4+'11'!M4+'12'!M4+'13'!M4+'14'!M4+'15'!M4+'16'!M4+'17'!M4+'18'!M4+'19'!M4+'20'!M4+'21'!M4+'22'!M4+'23'!M4+'24'!M4+'25'!M4+'26'!M4+'27'!M4+'28'!M4+'29'!M4+'30'!M4+'31'!M4</f>
        <v>0</v>
      </c>
      <c r="N4" s="19">
        <f>'0'!N4+'1'!N4+'2'!N4+'3'!N4+'4'!N4+'5'!N4+'6'!N4+'7'!N4+'8'!N4+'9'!N4+'10'!N4+'11'!N4+'12'!N4+'13'!N4+'14'!N4+'15'!N4+'16'!N4+'17'!N4+'18'!N4+'19'!N4+'20'!N4+'21'!N4+'22'!N4+'23'!N4+'24'!N4+'25'!N4+'26'!N4+'27'!N4+'28'!N4+'29'!N4+'30'!N4+'31'!N4</f>
        <v>0</v>
      </c>
      <c r="O4" s="19">
        <f>'0'!O4+'1'!O4+'2'!O4+'3'!O4+'4'!O4+'5'!O4+'6'!O4+'7'!O4+'8'!O4+'9'!O4+'10'!O4+'11'!O4+'12'!O4+'13'!O4+'14'!O4+'15'!O4+'16'!O4+'17'!O4+'18'!O4+'19'!O4+'20'!O4+'21'!O4+'22'!O4+'23'!O4+'24'!O4+'25'!O4+'26'!O4+'27'!O4+'28'!O4+'29'!O4+'30'!O4+'31'!O4</f>
        <v>0</v>
      </c>
      <c r="P4" s="19">
        <f>'0'!P4+'1'!P4+'2'!P4+'3'!P4+'4'!P4+'5'!P4+'6'!P4+'7'!P4+'8'!P4+'9'!P4+'10'!P4+'11'!P4+'12'!P4+'13'!P4+'14'!P4+'15'!P4+'16'!P4+'17'!P4+'18'!P4+'19'!P4+'20'!P4+'21'!P4+'22'!P4+'23'!P4+'24'!P4+'25'!P4+'26'!P4+'27'!P4+'28'!P4+'29'!P4+'30'!P4+'31'!P4</f>
        <v>0</v>
      </c>
      <c r="Q4" s="59">
        <f>'Rate List'!Q4</f>
        <v>0</v>
      </c>
      <c r="R4" s="59">
        <f>'Rate List'!R4</f>
        <v>0</v>
      </c>
      <c r="S4" s="59">
        <f>'Rate List'!S4</f>
        <v>0</v>
      </c>
      <c r="T4" s="59">
        <f>'Rate List'!T4</f>
        <v>0</v>
      </c>
      <c r="U4" s="59">
        <f>'Rate List'!U4</f>
        <v>74294.509999999995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f>'0'!C5+'1'!C5+'2'!C5+'3'!C5+'4'!C5+'5'!C5+'6'!C5+'7'!C5+'8'!C5+'9'!C5+'10'!C5+'11'!C5+'12'!C5+'13'!C5+'14'!C5+'15'!C5+'16'!C5+'17'!C5+'18'!C5+'19'!C5+'20'!C5+'21'!C5+'22'!C5+'23'!C5+'24'!C5+'25'!C5+'26'!C5+'27'!C5+'28'!C5+'29'!C5+'30'!C5+'31'!C5</f>
        <v>0</v>
      </c>
      <c r="D5" s="10">
        <f>'0'!D5+'1'!D5+'2'!D5+'3'!D5+'4'!D5+'5'!D5+'6'!D5+'7'!D5+'8'!D5+'9'!D5+'10'!D5+'11'!D5+'12'!D5+'13'!D5+'14'!D5+'15'!D5+'16'!D5+'17'!D5+'18'!D5+'19'!D5+'20'!D5+'21'!D5+'22'!D5+'23'!D5+'24'!D5+'25'!D5+'26'!D5+'27'!D5+'28'!D5+'29'!D5+'30'!D5+'31'!D5</f>
        <v>0</v>
      </c>
      <c r="E5" s="10">
        <f>'0'!E5+'1'!E5+'2'!E5+'3'!E5+'4'!E5+'5'!E5+'6'!E5+'7'!E5+'8'!E5+'9'!E5+'10'!E5+'11'!E5+'12'!E5+'13'!E5+'14'!E5+'15'!E5+'16'!E5+'17'!E5+'18'!E5+'19'!E5+'20'!E5+'21'!E5+'22'!E5+'23'!E5+'24'!E5+'25'!E5+'26'!E5+'27'!E5+'28'!E5+'29'!E5+'30'!E5+'31'!E5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0">
        <f>'0'!F5+'1'!F5+'2'!F5+'3'!F5+'4'!F5+'5'!F5+'6'!F5+'7'!F5+'8'!F5+'9'!F5+'10'!F5+'11'!F5+'12'!F5+'13'!F5+'14'!F5+'15'!F5+'16'!F5+'17'!F5+'18'!F5+'19'!F5+'20'!F5+'21'!F5+'22'!F5+'23'!F5+'24'!F5+'25'!F5+'26'!F5+'27'!F5+'28'!F5+'29'!F5+'30'!F5+'31'!F5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0">
        <f>'0'!G5+'1'!G5+'2'!G5+'3'!G5+'4'!G5+'5'!G5+'6'!G5+'7'!G5+'8'!G5+'9'!G5+'10'!G5+'11'!G5+'12'!G5+'13'!G5+'14'!G5+'15'!G5+'16'!G5+'17'!G5+'18'!G5+'19'!G5+'20'!G5+'21'!G5+'22'!G5+'23'!G5+'24'!G5+'25'!G5+'26'!G5+'27'!G5+'28'!G5+'29'!G5+'30'!G5+'31'!G5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0">
        <f>'0'!H5+'1'!H5+'2'!H5+'3'!H5+'4'!H5+'5'!H5+'6'!H5+'7'!H5+'8'!H5+'9'!H5+'10'!H5+'11'!H5+'12'!H5+'13'!H5+'14'!H5+'15'!H5+'16'!H5+'17'!H5+'18'!H5+'19'!H5+'20'!H5+'21'!H5+'22'!H5+'23'!H5+'24'!H5+'25'!H5+'26'!H5+'27'!H5+'28'!H5+'29'!H5+'30'!H5+'31'!H5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0">
        <f>'0'!I5+'1'!I5+'2'!I5+'3'!I5+'4'!I5+'5'!I5+'6'!I5+'7'!I5+'8'!I5+'9'!I5+'10'!I5+'11'!I5+'12'!I5+'13'!I5+'14'!I5+'15'!I5+'16'!I5+'17'!I5+'18'!I5+'19'!I5+'20'!I5+'21'!I5+'22'!I5+'23'!I5+'24'!I5+'25'!I5+'26'!I5+'27'!I5+'28'!I5+'29'!I5+'30'!I5+'31'!I5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0">
        <f>'0'!J5+'1'!J5+'2'!J5+'3'!J5+'4'!J5+'5'!J5+'6'!J5+'7'!J5+'8'!J5+'9'!J5+'10'!J5+'11'!J5+'12'!J5+'13'!J5+'14'!J5+'15'!J5+'16'!J5+'17'!J5+'18'!J5+'19'!J5+'20'!J5+'21'!J5+'22'!J5+'23'!J5+'24'!J5+'25'!J5+'26'!J5+'27'!J5+'28'!J5+'29'!J5+'30'!J5+'31'!J5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0">
        <f>'0'!K5+'1'!K5+'2'!K5+'3'!K5+'4'!K5+'5'!K5+'6'!K5+'7'!K5+'8'!K5+'9'!K5+'10'!K5+'11'!K5+'12'!K5+'13'!K5+'14'!K5+'15'!K5+'16'!K5+'17'!K5+'18'!K5+'19'!K5+'20'!K5+'21'!K5+'22'!K5+'23'!K5+'24'!K5+'25'!K5+'26'!K5+'27'!K5+'28'!K5+'29'!K5+'30'!K5+'31'!K5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0">
        <f>'0'!L5+'1'!L5+'2'!L5+'3'!L5+'4'!L5+'5'!L5+'6'!L5+'7'!L5+'8'!L5+'9'!L5+'10'!L5+'11'!L5+'12'!L5+'13'!L5+'14'!L5+'15'!L5+'16'!L5+'17'!L5+'18'!L5+'19'!L5+'20'!L5+'21'!L5+'22'!L5+'23'!L5+'24'!L5+'25'!L5+'26'!L5+'27'!L5+'28'!L5+'29'!L5+'30'!L5+'31'!L5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10">
        <f>'0'!M5+'1'!M5+'2'!M5+'3'!M5+'4'!M5+'5'!M5+'6'!M5+'7'!M5+'8'!M5+'9'!M5+'10'!M5+'11'!M5+'12'!M5+'13'!M5+'14'!M5+'15'!M5+'16'!M5+'17'!M5+'18'!M5+'19'!M5+'20'!M5+'21'!M5+'22'!M5+'23'!M5+'24'!M5+'25'!M5+'26'!M5+'27'!M5+'28'!M5+'29'!M5+'30'!M5+'31'!M5</f>
        <v>0</v>
      </c>
      <c r="N5" s="10">
        <f>'0'!N5+'1'!N5+'2'!N5+'3'!N5+'4'!N5+'5'!N5+'6'!N5+'7'!N5+'8'!N5+'9'!N5+'10'!N5+'11'!N5+'12'!N5+'13'!N5+'14'!N5+'15'!N5+'16'!N5+'17'!N5+'18'!N5+'19'!N5+'20'!N5+'21'!N5+'22'!N5+'23'!N5+'24'!N5+'25'!N5+'26'!N5+'27'!N5+'28'!N5+'29'!N5+'30'!N5+'31'!N5</f>
        <v>0</v>
      </c>
      <c r="O5" s="10">
        <f>'0'!O5+'1'!O5+'2'!O5+'3'!O5+'4'!O5+'5'!O5+'6'!O5+'7'!O5+'8'!O5+'9'!O5+'10'!O5+'11'!O5+'12'!O5+'13'!O5+'14'!O5+'15'!O5+'16'!O5+'17'!O5+'18'!O5+'19'!O5+'20'!O5+'21'!O5+'22'!O5+'23'!O5+'24'!O5+'25'!O5+'26'!O5+'27'!O5+'28'!O5+'29'!O5+'30'!O5+'31'!O5</f>
        <v>0</v>
      </c>
      <c r="P5" s="10">
        <f>'0'!P5+'1'!P5+'2'!P5+'3'!P5+'4'!P5+'5'!P5+'6'!P5+'7'!P5+'8'!P5+'9'!P5+'10'!P5+'11'!P5+'12'!P5+'13'!P5+'14'!P5+'15'!P5+'16'!P5+'17'!P5+'18'!P5+'19'!P5+'20'!P5+'21'!P5+'22'!P5+'23'!P5+'24'!P5+'25'!P5+'26'!P5+'27'!P5+'28'!P5+'29'!P5+'30'!P5+'31'!P5</f>
        <v>0</v>
      </c>
      <c r="Q5" s="59">
        <f>'Rate List'!Q5</f>
        <v>6857</v>
      </c>
      <c r="R5" s="59">
        <f>'Rate List'!R5</f>
        <v>8291</v>
      </c>
      <c r="S5" s="59">
        <f>'Rate List'!S5</f>
        <v>6857</v>
      </c>
      <c r="T5" s="59">
        <f>'Rate List'!T5</f>
        <v>8291</v>
      </c>
      <c r="U5" s="59">
        <f>'Rate List'!U5</f>
        <v>168364.99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851.7</v>
      </c>
      <c r="D6" s="61">
        <f>SUM(D3:D5)</f>
        <v>135.6</v>
      </c>
      <c r="E6" s="61">
        <f t="shared" ref="E6:I6" si="0">SUM(E3:E5)</f>
        <v>100</v>
      </c>
      <c r="F6" s="61">
        <f t="shared" si="0"/>
        <v>135.80000000000001</v>
      </c>
      <c r="G6" s="61">
        <f t="shared" si="0"/>
        <v>25.22</v>
      </c>
      <c r="H6" s="61">
        <f t="shared" si="0"/>
        <v>37.4</v>
      </c>
      <c r="I6" s="61">
        <f t="shared" si="0"/>
        <v>0</v>
      </c>
      <c r="J6" s="61">
        <f t="shared" ref="J6:P6" si="1">SUM(J3:J5)</f>
        <v>3.8</v>
      </c>
      <c r="K6" s="61">
        <f t="shared" si="1"/>
        <v>4.3</v>
      </c>
      <c r="L6" s="61">
        <f t="shared" si="1"/>
        <v>0.44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59">
        <f>'Rate List'!Q6</f>
        <v>0</v>
      </c>
      <c r="R6" s="59">
        <f>'Rate List'!R6</f>
        <v>0</v>
      </c>
      <c r="S6" s="59">
        <f>'Rate List'!S6</f>
        <v>0</v>
      </c>
      <c r="T6" s="59">
        <f>'Rate List'!T6</f>
        <v>0</v>
      </c>
      <c r="U6" s="59">
        <f>'Rate List'!U6</f>
        <v>0</v>
      </c>
      <c r="V6" s="91"/>
      <c r="W6" s="91"/>
      <c r="AC6">
        <f>'1'!AC5:AC6</f>
        <v>0</v>
      </c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9">
        <f>'Rate List'!Q7</f>
        <v>0</v>
      </c>
      <c r="R7" s="59">
        <f>'Rate List'!R7</f>
        <v>0</v>
      </c>
      <c r="S7" s="59">
        <f>'Rate List'!S7</f>
        <v>0</v>
      </c>
      <c r="T7" s="59">
        <f>'Rate List'!T7</f>
        <v>0</v>
      </c>
      <c r="U7" s="59">
        <f>'Rate List'!U7</f>
        <v>0</v>
      </c>
      <c r="V7" s="268">
        <v>1</v>
      </c>
      <c r="W7" s="268"/>
      <c r="X7" s="268">
        <v>2</v>
      </c>
      <c r="Y7" s="268"/>
      <c r="Z7" s="268">
        <v>3</v>
      </c>
      <c r="AA7" s="269"/>
      <c r="AB7" s="270" t="s">
        <v>21</v>
      </c>
      <c r="AC7" s="271" t="s">
        <v>22</v>
      </c>
    </row>
    <row r="8" spans="1:29" ht="15.75" customHeight="1" thickBot="1" x14ac:dyDescent="0.25">
      <c r="A8" s="118" t="str">
        <f>'Rate List'!B5</f>
        <v>Retail Rate</v>
      </c>
      <c r="B8" s="119"/>
      <c r="C8" s="78">
        <f>'Rate List'!C5</f>
        <v>11570</v>
      </c>
      <c r="D8" s="79">
        <f>'Rate List'!D5</f>
        <v>8049.59</v>
      </c>
      <c r="E8" s="79">
        <f>'Rate List'!E5</f>
        <v>9021</v>
      </c>
      <c r="F8" s="79">
        <f>'Rate List'!F5</f>
        <v>9527</v>
      </c>
      <c r="G8" s="79">
        <f>'Rate List'!G5</f>
        <v>26865</v>
      </c>
      <c r="H8" s="79">
        <f>'Rate List'!H5</f>
        <v>7900</v>
      </c>
      <c r="I8" s="80">
        <f>'Rate List'!I5</f>
        <v>10491.2</v>
      </c>
      <c r="J8" s="80">
        <f>'Rate List'!J5</f>
        <v>6857</v>
      </c>
      <c r="K8" s="80">
        <f>'Rate List'!K5</f>
        <v>8291</v>
      </c>
      <c r="L8" s="80">
        <f>'Rate List'!L5</f>
        <v>9201.2000000000007</v>
      </c>
      <c r="M8" s="80">
        <f>'Rate List'!M5</f>
        <v>6857</v>
      </c>
      <c r="N8" s="80">
        <f>'Rate List'!N5</f>
        <v>8291</v>
      </c>
      <c r="O8" s="80">
        <f>'Rate List'!O5</f>
        <v>6857</v>
      </c>
      <c r="P8" s="80">
        <f>'Rate List'!P5</f>
        <v>8291</v>
      </c>
      <c r="Q8" s="59">
        <f>'Rate List'!Q8</f>
        <v>0</v>
      </c>
      <c r="R8" s="59">
        <f>'Rate List'!R8</f>
        <v>0</v>
      </c>
      <c r="S8" s="59">
        <f>'Rate List'!S8</f>
        <v>0</v>
      </c>
      <c r="T8" s="59">
        <f>'Rate List'!T8</f>
        <v>0</v>
      </c>
      <c r="U8" s="59">
        <f>'Rate List'!U8</f>
        <v>0</v>
      </c>
      <c r="V8" s="92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70"/>
      <c r="AC8" s="272"/>
    </row>
    <row r="9" spans="1:29" ht="21.95" customHeight="1" x14ac:dyDescent="0.2">
      <c r="A9" s="265" t="str">
        <f>'Rate List'!A9</f>
        <v>AMIR
DSR 01</v>
      </c>
      <c r="B9" s="28" t="str">
        <f>'Rate List'!$D$9</f>
        <v>Whole Sale</v>
      </c>
      <c r="C9" s="7">
        <f>'0'!C9+'1'!C9+'2'!C9+'3'!C9+'4'!C9+'5'!C9+'6'!C9+'7'!C9+'8'!C9+'9'!C9+'10'!C9+'11'!C9+'12'!C9+'13'!C9+'14'!C9+'15'!C9+'16'!C9+'17'!C9+'18'!C9+'19'!C9+'20'!C9+'21'!C9+'22'!C9+'23'!C9+'24'!C9+'25'!C9+'26'!C9+'27'!C9+'28'!C9+'29'!C9+'30'!C9+'31'!C9</f>
        <v>0</v>
      </c>
      <c r="D9" s="7">
        <f>'0'!D9+'1'!D9+'2'!D9+'3'!D9+'4'!D9+'5'!D9+'6'!D9+'7'!D9+'8'!D9+'9'!D9+'10'!D9+'11'!D9+'12'!D9+'13'!D9+'14'!D9+'15'!D9+'16'!D9+'17'!D9+'18'!D9+'19'!D9+'20'!D9+'21'!D9+'22'!D9+'23'!D9+'24'!D9+'25'!D9+'26'!D9+'27'!D9+'28'!D9+'29'!D9+'30'!D9+'31'!D9</f>
        <v>0</v>
      </c>
      <c r="E9" s="7">
        <f>'0'!E9+'1'!E9+'2'!E9+'3'!E9+'4'!E9+'5'!E9+'6'!E9+'7'!E9+'8'!E9+'9'!E9+'10'!E9+'11'!E9+'12'!E9+'13'!E9+'14'!E9+'15'!E9+'16'!E9+'17'!E9+'18'!E9+'19'!E9+'20'!E9+'21'!E9+'22'!E9+'23'!E9+'24'!E9+'25'!E9+'26'!E9+'27'!E9+'28'!E9+'29'!E9+'30'!E9+'31'!E9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7">
        <f>'0'!F9+'1'!F9+'2'!F9+'3'!F9+'4'!F9+'5'!F9+'6'!F9+'7'!F9+'8'!F9+'9'!F9+'10'!F9+'11'!F9+'12'!F9+'13'!F9+'14'!F9+'15'!F9+'16'!F9+'17'!F9+'18'!F9+'19'!F9+'20'!F9+'21'!F9+'22'!F9+'23'!F9+'24'!F9+'25'!F9+'26'!F9+'27'!F9+'28'!F9+'29'!F9+'30'!F9+'31'!F9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7">
        <f>'0'!G9+'1'!G9+'2'!G9+'3'!G9+'4'!G9+'5'!G9+'6'!G9+'7'!G9+'8'!G9+'9'!G9+'10'!G9+'11'!G9+'12'!G9+'13'!G9+'14'!G9+'15'!G9+'16'!G9+'17'!G9+'18'!G9+'19'!G9+'20'!G9+'21'!G9+'22'!G9+'23'!G9+'24'!G9+'25'!G9+'26'!G9+'27'!G9+'28'!G9+'29'!G9+'30'!G9+'31'!G9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7">
        <f>'0'!H9+'1'!H9+'2'!H9+'3'!H9+'4'!H9+'5'!H9+'6'!H9+'7'!H9+'8'!H9+'9'!H9+'10'!H9+'11'!H9+'12'!H9+'13'!H9+'14'!H9+'15'!H9+'16'!H9+'17'!H9+'18'!H9+'19'!H9+'20'!H9+'21'!H9+'22'!H9+'23'!H9+'24'!H9+'25'!H9+'26'!H9+'27'!H9+'28'!H9+'29'!H9+'30'!H9+'31'!H9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7">
        <f>'0'!I9+'1'!I9+'2'!I9+'3'!I9+'4'!I9+'5'!I9+'6'!I9+'7'!I9+'8'!I9+'9'!I9+'10'!I9+'11'!I9+'12'!I9+'13'!I9+'14'!I9+'15'!I9+'16'!I9+'17'!I9+'18'!I9+'19'!I9+'20'!I9+'21'!I9+'22'!I9+'23'!I9+'24'!I9+'25'!I9+'26'!I9+'27'!I9+'28'!I9+'29'!I9+'30'!I9+'31'!I9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7">
        <f>'0'!J9+'1'!J9+'2'!J9+'3'!J9+'4'!J9+'5'!J9+'6'!J9+'7'!J9+'8'!J9+'9'!J9+'10'!J9+'11'!J9+'12'!J9+'13'!J9+'14'!J9+'15'!J9+'16'!J9+'17'!J9+'18'!J9+'19'!J9+'20'!J9+'21'!J9+'22'!J9+'23'!J9+'24'!J9+'25'!J9+'26'!J9+'27'!J9+'28'!J9+'29'!J9+'30'!J9+'31'!J9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7">
        <f>'0'!K9+'1'!K9+'2'!K9+'3'!K9+'4'!K9+'5'!K9+'6'!K9+'7'!K9+'8'!K9+'9'!K9+'10'!K9+'11'!K9+'12'!K9+'13'!K9+'14'!K9+'15'!K9+'16'!K9+'17'!K9+'18'!K9+'19'!K9+'20'!K9+'21'!K9+'22'!K9+'23'!K9+'24'!K9+'25'!K9+'26'!K9+'27'!K9+'28'!K9+'29'!K9+'30'!K9+'31'!K9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7">
        <f>'0'!L9+'1'!L9+'2'!L9+'3'!L9+'4'!L9+'5'!L9+'6'!L9+'7'!L9+'8'!L9+'9'!L9+'10'!L9+'11'!L9+'12'!L9+'13'!L9+'14'!L9+'15'!L9+'16'!L9+'17'!L9+'18'!L9+'19'!L9+'20'!L9+'21'!L9+'22'!L9+'23'!L9+'24'!L9+'25'!L9+'26'!L9+'27'!L9+'28'!L9+'29'!L9+'30'!L9+'31'!L9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7">
        <f>'0'!M9+'1'!M9+'2'!M9+'3'!M9+'4'!M9+'5'!M9+'6'!M9+'7'!M9+'8'!M9+'9'!M9+'10'!M9+'11'!M9+'12'!M9+'13'!M9+'14'!M9+'15'!M9+'16'!M9+'17'!M9+'18'!M9+'19'!M9+'20'!M9+'21'!M9+'22'!M9+'23'!M9+'24'!M9+'25'!M9+'26'!M9+'27'!M9+'28'!M9+'29'!M9+'30'!M9+'31'!M9</f>
        <v>0</v>
      </c>
      <c r="N9" s="7">
        <f>'0'!N9+'1'!N9+'2'!N9+'3'!N9+'4'!N9+'5'!N9+'6'!N9+'7'!N9+'8'!N9+'9'!N9+'10'!N9+'11'!N9+'12'!N9+'13'!N9+'14'!N9+'15'!N9+'16'!N9+'17'!N9+'18'!N9+'19'!N9+'20'!N9+'21'!N9+'22'!N9+'23'!N9+'24'!N9+'25'!N9+'26'!N9+'27'!N9+'28'!N9+'29'!N9+'30'!N9+'31'!N9</f>
        <v>0</v>
      </c>
      <c r="O9" s="7">
        <f>'0'!O9+'1'!O9+'2'!O9+'3'!O9+'4'!O9+'5'!O9+'6'!O9+'7'!O9+'8'!O9+'9'!O9+'10'!O9+'11'!O9+'12'!O9+'13'!O9+'14'!O9+'15'!O9+'16'!O9+'17'!O9+'18'!O9+'19'!O9+'20'!O9+'21'!O9+'22'!O9+'23'!O9+'24'!O9+'25'!O9+'26'!O9+'27'!O9+'28'!O9+'29'!O9+'30'!O9+'31'!O9</f>
        <v>0</v>
      </c>
      <c r="P9" s="7">
        <f>'0'!P9+'1'!P9+'2'!P9+'3'!P9+'4'!P9+'5'!P9+'6'!P9+'7'!P9+'8'!P9+'9'!P9+'10'!P9+'11'!P9+'12'!P9+'13'!P9+'14'!P9+'15'!P9+'16'!P9+'17'!P9+'18'!P9+'19'!P9+'20'!P9+'21'!P9+'22'!P9+'23'!P9+'24'!P9+'25'!P9+'26'!P9+'27'!P9+'28'!P9+'29'!P9+'30'!P9+'31'!P9</f>
        <v>0</v>
      </c>
      <c r="Q9" s="7">
        <f>'0'!Q9+'1'!Q9+'2'!Q9+'3'!Q9+'4'!Q9+'5'!Q9+'6'!Q9+'7'!Q9+'8'!Q9+'9'!Q9+'10'!Q9+'11'!Q9+'12'!Q9+'13'!Q9+'14'!Q9+'15'!Q9+'16'!Q9+'17'!Q9+'18'!Q9+'19'!Q9+'20'!Q9+'21'!Q9+'22'!Q9+'23'!Q9+'24'!Q9+'25'!Q9+'26'!Q9+'27'!Q9+'28'!Q9+'29'!Q9+'30'!Q9+'31'!Q9</f>
        <v>0</v>
      </c>
      <c r="R9" s="7">
        <f>'0'!R9+'1'!R9+'2'!R9+'3'!R9+'4'!R9+'5'!R9+'6'!R9+'7'!R9+'8'!R9+'9'!R9+'10'!R9+'11'!R9+'12'!R9+'13'!R9+'14'!R9+'15'!R9+'16'!R9+'17'!R9+'18'!R9+'19'!R9+'20'!R9+'21'!R9+'22'!R9+'23'!R9+'24'!R9+'25'!R9+'26'!R9+'27'!R9+'28'!R9+'29'!R9+'30'!R9+'31'!R9</f>
        <v>0</v>
      </c>
      <c r="S9" s="7">
        <f>'0'!S9+'1'!S9+'2'!S9+'3'!S9+'4'!S9+'5'!S9+'6'!S9+'7'!S9+'8'!S9+'9'!S9+'10'!S9+'11'!S9+'12'!S9+'13'!S9+'14'!S9+'15'!S9+'16'!S9+'17'!S9+'18'!S9+'19'!S9+'20'!S9+'21'!S9+'22'!S9+'23'!S9+'24'!S9+'25'!S9+'26'!S9+'27'!S9+'28'!S9+'29'!S9+'30'!S9+'31'!S9</f>
        <v>0</v>
      </c>
      <c r="T9" s="7">
        <f>'0'!T9+'1'!T9+'2'!T9+'3'!T9+'4'!T9+'5'!T9+'6'!T9+'7'!T9+'8'!T9+'9'!T9+'10'!T9+'11'!T9+'12'!T9+'13'!T9+'14'!T9+'15'!T9+'16'!T9+'17'!T9+'18'!T9+'19'!T9+'20'!T9+'21'!T9+'22'!T9+'23'!T9+'24'!T9+'25'!T9+'26'!T9+'27'!T9+'28'!T9+'29'!T9+'30'!T9+'31'!T9</f>
        <v>0</v>
      </c>
      <c r="U9" s="7">
        <f>'0'!U9+'1'!U9+'2'!U9+'3'!U9+'4'!U9+'5'!U9+'6'!U9+'7'!U9+'8'!U9+'9'!U9+'10'!U9+'11'!U9+'12'!U9+'13'!U9+'14'!U9+'15'!U9+'16'!U9+'17'!U9+'18'!U9+'19'!U9+'20'!U9+'21'!U9+'22'!U9+'23'!U9+'24'!U9+'25'!U9+'26'!U9+'27'!U9+'28'!U9+'29'!U9+'30'!U9+'31'!U9</f>
        <v>0</v>
      </c>
      <c r="V9" s="192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2"/>
      <c r="AB9" s="260">
        <f>'1'!AB9:AB15+'2'!AB9:AB15+'3'!AB9:AB15+'4'!AB9:AB15+'5'!AB9:AB15+'6'!AB9:AB15+'7'!AB9:AB15+'8'!AB9:AB15+'9'!AB9:AB15+'10'!AB9:AB15+'11'!AB9:AB15+'12'!AB9:AB15+'13'!AB9:AB15+'14'!AB9:AB15+'15'!AB9:AB15+'16'!AB9:AB15+'17'!AB9:AB15+'18'!AB9:AB15+'19'!AB9:AB15+'20'!AB9:AB15+'21'!AB9:AB15+'22'!AB9:AB15+'23'!AB9:AB15+'24'!AB9:AB15+'25'!AB9:AB15+'26'!AB9:AB15+'27'!AB9:AB15+'28'!AB9:AB15+'29'!AB9:AB15+'30'!AB9:AB15+'31'!AB9:AB15</f>
        <v>3310</v>
      </c>
      <c r="AC9" s="258">
        <f>U15+V10+V12+V14+X12+Z10+Z12+Z14-W10-W12-W14-Y12-Y14-AA14-AB9</f>
        <v>1828544.7200000002</v>
      </c>
    </row>
    <row r="10" spans="1:29" ht="21.95" customHeight="1" x14ac:dyDescent="0.2">
      <c r="A10" s="266"/>
      <c r="B10" s="24" t="str">
        <f>'Rate List'!D$10</f>
        <v>W Scheme</v>
      </c>
      <c r="C10" s="19">
        <f>'0'!C10+'1'!C10+'2'!C10+'3'!C10+'4'!C10+'5'!C10+'6'!C10+'7'!C10+'8'!C10+'9'!C10+'10'!C10+'11'!C10+'12'!C10+'13'!C10+'14'!C10+'15'!C10+'16'!C10+'17'!C10+'18'!C10+'19'!C10+'20'!C10+'21'!C10+'22'!C10+'23'!C10+'24'!C10+'25'!C10+'26'!C10+'27'!C10+'28'!C10+'29'!C10+'30'!C10+'31'!C10</f>
        <v>0</v>
      </c>
      <c r="D10" s="19">
        <f>'0'!D10+'1'!D10+'2'!D10+'3'!D10+'4'!D10+'5'!D10+'6'!D10+'7'!D10+'8'!D10+'9'!D10+'10'!D10+'11'!D10+'12'!D10+'13'!D10+'14'!D10+'15'!D10+'16'!D10+'17'!D10+'18'!D10+'19'!D10+'20'!D10+'21'!D10+'22'!D10+'23'!D10+'24'!D10+'25'!D10+'26'!D10+'27'!D10+'28'!D10+'29'!D10+'30'!D10+'31'!D10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0</v>
      </c>
      <c r="E10" s="19">
        <f>'0'!E10+'1'!E10+'2'!E10+'3'!E10+'4'!E10+'5'!E10+'6'!E10+'7'!E10+'8'!E10+'9'!E10+'10'!E10+'11'!E10+'12'!E10+'13'!E10+'14'!E10+'15'!E10+'16'!E10+'17'!E10+'18'!E10+'19'!E10+'20'!E10+'21'!E10+'22'!E10+'23'!E10+'24'!E10+'25'!E10+'26'!E10+'27'!E10+'28'!E10+'29'!E10+'30'!E10+'31'!E10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19">
        <f>'0'!F10+'1'!F10+'2'!F10+'3'!F10+'4'!F10+'5'!F10+'6'!F10+'7'!F10+'8'!F10+'9'!F10+'10'!F10+'11'!F10+'12'!F10+'13'!F10+'14'!F10+'15'!F10+'16'!F10+'17'!F10+'18'!F10+'19'!F10+'20'!F10+'21'!F10+'22'!F10+'23'!F10+'24'!F10+'25'!F10+'26'!F10+'27'!F10+'28'!F10+'29'!F10+'30'!F10+'31'!F10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19">
        <f>'0'!G10+'1'!G10+'2'!G10+'3'!G10+'4'!G10+'5'!G10+'6'!G10+'7'!G10+'8'!G10+'9'!G10+'10'!G10+'11'!G10+'12'!G10+'13'!G10+'14'!G10+'15'!G10+'16'!G10+'17'!G10+'18'!G10+'19'!G10+'20'!G10+'21'!G10+'22'!G10+'23'!G10+'24'!G10+'25'!G10+'26'!G10+'27'!G10+'28'!G10+'29'!G10+'30'!G10+'31'!G10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19">
        <f>'0'!H10+'1'!H10+'2'!H10+'3'!H10+'4'!H10+'5'!H10+'6'!H10+'7'!H10+'8'!H10+'9'!H10+'10'!H10+'11'!H10+'12'!H10+'13'!H10+'14'!H10+'15'!H10+'16'!H10+'17'!H10+'18'!H10+'19'!H10+'20'!H10+'21'!H10+'22'!H10+'23'!H10+'24'!H10+'25'!H10+'26'!H10+'27'!H10+'28'!H10+'29'!H10+'30'!H10+'31'!H10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19">
        <f>'0'!I10+'1'!I10+'2'!I10+'3'!I10+'4'!I10+'5'!I10+'6'!I10+'7'!I10+'8'!I10+'9'!I10+'10'!I10+'11'!I10+'12'!I10+'13'!I10+'14'!I10+'15'!I10+'16'!I10+'17'!I10+'18'!I10+'19'!I10+'20'!I10+'21'!I10+'22'!I10+'23'!I10+'24'!I10+'25'!I10+'26'!I10+'27'!I10+'28'!I10+'29'!I10+'30'!I10+'31'!I10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19">
        <f>'0'!J10+'1'!J10+'2'!J10+'3'!J10+'4'!J10+'5'!J10+'6'!J10+'7'!J10+'8'!J10+'9'!J10+'10'!J10+'11'!J10+'12'!J10+'13'!J10+'14'!J10+'15'!J10+'16'!J10+'17'!J10+'18'!J10+'19'!J10+'20'!J10+'21'!J10+'22'!J10+'23'!J10+'24'!J10+'25'!J10+'26'!J10+'27'!J10+'28'!J10+'29'!J10+'30'!J10+'31'!J10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19">
        <f>'0'!K10+'1'!K10+'2'!K10+'3'!K10+'4'!K10+'5'!K10+'6'!K10+'7'!K10+'8'!K10+'9'!K10+'10'!K10+'11'!K10+'12'!K10+'13'!K10+'14'!K10+'15'!K10+'16'!K10+'17'!K10+'18'!K10+'19'!K10+'20'!K10+'21'!K10+'22'!K10+'23'!K10+'24'!K10+'25'!K10+'26'!K10+'27'!K10+'28'!K10+'29'!K10+'30'!K10+'31'!K10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19">
        <f>'0'!L10+'1'!L10+'2'!L10+'3'!L10+'4'!L10+'5'!L10+'6'!L10+'7'!L10+'8'!L10+'9'!L10+'10'!L10+'11'!L10+'12'!L10+'13'!L10+'14'!L10+'15'!L10+'16'!L10+'17'!L10+'18'!L10+'19'!L10+'20'!L10+'21'!L10+'22'!L10+'23'!L10+'24'!L10+'25'!L10+'26'!L10+'27'!L10+'28'!L10+'29'!L10+'30'!L10+'31'!L10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19">
        <f>'0'!M10+'1'!M10+'2'!M10+'3'!M10+'4'!M10+'5'!M10+'6'!M10+'7'!M10+'8'!M10+'9'!M10+'10'!M10+'11'!M10+'12'!M10+'13'!M10+'14'!M10+'15'!M10+'16'!M10+'17'!M10+'18'!M10+'19'!M10+'20'!M10+'21'!M10+'22'!M10+'23'!M10+'24'!M10+'25'!M10+'26'!M10+'27'!M10+'28'!M10+'29'!M10+'30'!M10+'31'!M10</f>
        <v>0</v>
      </c>
      <c r="N10" s="19">
        <f>'0'!N10+'1'!N10+'2'!N10+'3'!N10+'4'!N10+'5'!N10+'6'!N10+'7'!N10+'8'!N10+'9'!N10+'10'!N10+'11'!N10+'12'!N10+'13'!N10+'14'!N10+'15'!N10+'16'!N10+'17'!N10+'18'!N10+'19'!N10+'20'!N10+'21'!N10+'22'!N10+'23'!N10+'24'!N10+'25'!N10+'26'!N10+'27'!N10+'28'!N10+'29'!N10+'30'!N10+'31'!N10</f>
        <v>0</v>
      </c>
      <c r="O10" s="19">
        <f>'0'!O10+'1'!O10+'2'!O10+'3'!O10+'4'!O10+'5'!O10+'6'!O10+'7'!O10+'8'!O10+'9'!O10+'10'!O10+'11'!O10+'12'!O10+'13'!O10+'14'!O10+'15'!O10+'16'!O10+'17'!O10+'18'!O10+'19'!O10+'20'!O10+'21'!O10+'22'!O10+'23'!O10+'24'!O10+'25'!O10+'26'!O10+'27'!O10+'28'!O10+'29'!O10+'30'!O10+'31'!O10</f>
        <v>0</v>
      </c>
      <c r="P10" s="19">
        <f>'0'!P10+'1'!P10+'2'!P10+'3'!P10+'4'!P10+'5'!P10+'6'!P10+'7'!P10+'8'!P10+'9'!P10+'10'!P10+'11'!P10+'12'!P10+'13'!P10+'14'!P10+'15'!P10+'16'!P10+'17'!P10+'18'!P10+'19'!P10+'20'!P10+'21'!P10+'22'!P10+'23'!P10+'24'!P10+'25'!P10+'26'!P10+'27'!P10+'28'!P10+'29'!P10+'30'!P10+'31'!P10</f>
        <v>0</v>
      </c>
      <c r="Q10" s="19">
        <f>'0'!Q10+'1'!Q10+'2'!Q10+'3'!Q10+'4'!Q10+'5'!Q10+'6'!Q10+'7'!Q10+'8'!Q10+'9'!Q10+'10'!Q10+'11'!Q10+'12'!Q10+'13'!Q10+'14'!Q10+'15'!Q10+'16'!Q10+'17'!Q10+'18'!Q10+'19'!Q10+'20'!Q10+'21'!Q10+'22'!Q10+'23'!Q10+'24'!Q10+'25'!Q10+'26'!Q10+'27'!Q10+'28'!Q10+'29'!Q10+'30'!Q10+'31'!Q10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0</v>
      </c>
      <c r="R10" s="19">
        <f>'0'!R10+'1'!R10+'2'!R10+'3'!R10+'4'!R10+'5'!R10+'6'!R10+'7'!R10+'8'!R10+'9'!R10+'10'!R10+'11'!R10+'12'!R10+'13'!R10+'14'!R10+'15'!R10+'16'!R10+'17'!R10+'18'!R10+'19'!R10+'20'!R10+'21'!R10+'22'!R10+'23'!R10+'24'!R10+'25'!R10+'26'!R10+'27'!R10+'28'!R10+'29'!R10+'30'!R10+'31'!R10</f>
        <v>0</v>
      </c>
      <c r="S10" s="19">
        <f>'0'!S10+'1'!S10+'2'!S10+'3'!S10+'4'!S10+'5'!S10+'6'!S10+'7'!S10+'8'!S10+'9'!S10+'10'!S10+'11'!S10+'12'!S10+'13'!S10+'14'!S10+'15'!S10+'16'!S10+'17'!S10+'18'!S10+'19'!S10+'20'!S10+'21'!S10+'22'!S10+'23'!S10+'24'!S10+'25'!S10+'26'!S10+'27'!S10+'28'!S10+'29'!S10+'30'!S10+'31'!S10</f>
        <v>0</v>
      </c>
      <c r="T10" s="19">
        <f>'0'!T10+'1'!T10+'2'!T10+'3'!T10+'4'!T10+'5'!T10+'6'!T10+'7'!T10+'8'!T10+'9'!T10+'10'!T10+'11'!T10+'12'!T10+'13'!T10+'14'!T10+'15'!T10+'16'!T10+'17'!T10+'18'!T10+'19'!T10+'20'!T10+'21'!T10+'22'!T10+'23'!T10+'24'!T10+'25'!T10+'26'!T10+'27'!T10+'28'!T10+'29'!T10+'30'!T10+'31'!T10</f>
        <v>0</v>
      </c>
      <c r="U10" s="19">
        <f>'0'!U10+'1'!U10+'2'!U10+'3'!U10+'4'!U10+'5'!U10+'6'!U10+'7'!U10+'8'!U10+'9'!U10+'10'!U10+'11'!U10+'12'!U10+'13'!U10+'14'!U10+'15'!U10+'16'!U10+'17'!U10+'18'!U10+'19'!U10+'20'!U10+'21'!U10+'22'!U10+'23'!U10+'24'!U10+'25'!U10+'26'!U10+'27'!U10+'28'!U10+'29'!U10+'30'!U10+'31'!U10</f>
        <v>0</v>
      </c>
      <c r="V10" s="19">
        <f>'0'!V10+'1'!V10+'2'!V10+'3'!V10+'4'!V10+'5'!V10+'6'!V10+'7'!V10+'8'!V10+'9'!V10+'10'!V10+'11'!V10+'12'!V10+'13'!V10+'14'!V10+'15'!V10+'16'!V10+'17'!V10+'18'!V10+'19'!V10+'20'!V10+'21'!V10+'22'!V10+'23'!V10+'24'!V10+'25'!V10+'26'!V10+'27'!V10+'28'!V10+'29'!V10+'30'!V10+'31'!V10</f>
        <v>0</v>
      </c>
      <c r="W10" s="19">
        <f>'0'!W10+'1'!W10+'2'!W10+'3'!W10+'4'!W10+'5'!W10+'6'!W10+'7'!W10+'8'!W10+'9'!W10+'10'!W10+'11'!W10+'12'!W10+'13'!W10+'14'!W10+'15'!W10+'16'!W10+'17'!W10+'18'!W10+'19'!W10+'20'!W10+'21'!W10+'22'!W10+'23'!W10+'24'!W10+'25'!W10+'26'!W10+'27'!W10+'28'!W10+'29'!W10+'30'!W10+'31'!W10</f>
        <v>8066.19</v>
      </c>
      <c r="X10" s="19">
        <f>'0'!X10+'1'!X10+'2'!X10+'3'!X10+'4'!X10+'5'!X10+'6'!X10+'7'!X10+'8'!X10+'9'!X10+'10'!X10+'11'!X10+'12'!X10+'13'!X10+'14'!X10+'15'!X10+'16'!X10+'17'!X10+'18'!X10+'19'!X10+'20'!X10+'21'!X10+'22'!X10+'23'!X10+'24'!X10+'25'!X10+'26'!X10+'27'!X10+'28'!X10+'29'!X10+'30'!X10+'31'!X10</f>
        <v>0</v>
      </c>
      <c r="Y10" s="19">
        <f>'0'!Y10+'1'!Y10+'2'!Y10+'3'!Y10+'4'!Y10+'5'!Y10+'6'!Y10+'7'!Y10+'8'!Y10+'9'!Y10+'10'!Y10+'11'!Y10+'12'!Y10+'13'!Y10+'14'!Y10+'15'!Y10+'16'!Y10+'17'!Y10+'18'!Y10+'19'!Y10+'20'!Y10+'21'!Y10+'22'!Y10+'23'!Y10+'24'!Y10+'25'!Y10+'26'!Y10+'27'!Y10+'28'!Y10+'29'!Y10+'30'!Y10+'31'!Y10</f>
        <v>850</v>
      </c>
      <c r="Z10" s="19">
        <f>'0'!Z10+'1'!Z10+'2'!Z10+'3'!Z10+'4'!Z10+'5'!Z10+'6'!Z10+'7'!Z10+'8'!Z10+'9'!Z10+'10'!Z10+'11'!Z10+'12'!Z10+'13'!Z10+'14'!Z10+'15'!Z10+'16'!Z10+'17'!Z10+'18'!Z10+'19'!Z10+'20'!Z10+'21'!Z10+'22'!Z10+'23'!Z10+'24'!Z10+'25'!Z10+'26'!Z10+'27'!Z10+'28'!Z10+'29'!Z10+'30'!Z10+'31'!Z10</f>
        <v>120210.1</v>
      </c>
      <c r="AA10" s="19">
        <f>'0'!AA10+'1'!AA10+'2'!AA10+'3'!AA10+'4'!AA10+'5'!AA10+'6'!AA10+'7'!AA10+'8'!AA10+'9'!AA10+'10'!AA10+'11'!AA10+'12'!AA10+'13'!AA10+'14'!AA10+'15'!AA10+'16'!AA10+'17'!AA10+'18'!AA10+'19'!AA10+'20'!AA10+'21'!AA10+'22'!AA10+'23'!AA10+'24'!AA10+'25'!AA10+'26'!AA10+'27'!AA10+'28'!AA10+'29'!AA10+'30'!AA10+'31'!AA10</f>
        <v>156834.9</v>
      </c>
      <c r="AB10" s="220"/>
      <c r="AC10" s="205"/>
    </row>
    <row r="11" spans="1:29" ht="21.95" customHeight="1" x14ac:dyDescent="0.2">
      <c r="A11" s="266"/>
      <c r="B11" s="24" t="str">
        <f>'Rate List'!D$11</f>
        <v>Retail</v>
      </c>
      <c r="C11" s="19">
        <f>'0'!C11+'1'!C11+'2'!C11+'3'!C11+'4'!C11+'5'!C11+'6'!C11+'7'!C11+'8'!C11+'9'!C11+'10'!C11+'11'!C11+'12'!C11+'13'!C11+'14'!C11+'15'!C11+'16'!C11+'17'!C11+'18'!C11+'19'!C11+'20'!C11+'21'!C11+'22'!C11+'23'!C11+'24'!C11+'25'!C11+'26'!C11+'27'!C11+'28'!C11+'29'!C11+'30'!C11+'31'!C11</f>
        <v>124.7</v>
      </c>
      <c r="D11" s="19">
        <f>'0'!D11+'1'!D11+'2'!D11+'3'!D11+'4'!D11+'5'!D11+'6'!D11+'7'!D11+'8'!D11+'9'!D11+'10'!D11+'11'!D11+'12'!D11+'13'!D11+'14'!D11+'15'!D11+'16'!D11+'17'!D11+'18'!D11+'19'!D11+'20'!D11+'21'!D11+'22'!D11+'23'!D11+'24'!D11+'25'!D11+'26'!D11+'27'!D11+'28'!D11+'29'!D11+'30'!D11+'31'!D11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7.0000000000000018</v>
      </c>
      <c r="E11" s="19">
        <f>'0'!E11+'1'!E11+'2'!E11+'3'!E11+'4'!E11+'5'!E11+'6'!E11+'7'!E11+'8'!E11+'9'!E11+'10'!E11+'11'!E11+'12'!E11+'13'!E11+'14'!E11+'15'!E11+'16'!E11+'17'!E11+'18'!E11+'19'!E11+'20'!E11+'21'!E11+'22'!E11+'23'!E11+'24'!E11+'25'!E11+'26'!E11+'27'!E11+'28'!E11+'29'!E11+'30'!E11+'31'!E11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7.2400000000000011</v>
      </c>
      <c r="F11" s="19">
        <f>'0'!F11+'1'!F11+'2'!F11+'3'!F11+'4'!F11+'5'!F11+'6'!F11+'7'!F11+'8'!F11+'9'!F11+'10'!F11+'11'!F11+'12'!F11+'13'!F11+'14'!F11+'15'!F11+'16'!F11+'17'!F11+'18'!F11+'19'!F11+'20'!F11+'21'!F11+'22'!F11+'23'!F11+'24'!F11+'25'!F11+'26'!F11+'27'!F11+'28'!F11+'29'!F11+'30'!F11+'31'!F11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32.599999999999994</v>
      </c>
      <c r="G11" s="19">
        <f>'0'!G11+'1'!G11+'2'!G11+'3'!G11+'4'!G11+'5'!G11+'6'!G11+'7'!G11+'8'!G11+'9'!G11+'10'!G11+'11'!G11+'12'!G11+'13'!G11+'14'!G11+'15'!G11+'16'!G11+'17'!G11+'18'!G11+'19'!G11+'20'!G11+'21'!G11+'22'!G11+'23'!G11+'24'!G11+'25'!G11+'26'!G11+'27'!G11+'28'!G11+'29'!G11+'30'!G11+'31'!G11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0.70000000000000007</v>
      </c>
      <c r="H11" s="19">
        <f>'0'!H11+'1'!H11+'2'!H11+'3'!H11+'4'!H11+'5'!H11+'6'!H11+'7'!H11+'8'!H11+'9'!H11+'10'!H11+'11'!H11+'12'!H11+'13'!H11+'14'!H11+'15'!H11+'16'!H11+'17'!H11+'18'!H11+'19'!H11+'20'!H11+'21'!H11+'22'!H11+'23'!H11+'24'!H11+'25'!H11+'26'!H11+'27'!H11+'28'!H11+'29'!H11+'30'!H11+'31'!H11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4.5600000000000005</v>
      </c>
      <c r="I11" s="19">
        <f>'0'!I11+'1'!I11+'2'!I11+'3'!I11+'4'!I11+'5'!I11+'6'!I11+'7'!I11+'8'!I11+'9'!I11+'10'!I11+'11'!I11+'12'!I11+'13'!I11+'14'!I11+'15'!I11+'16'!I11+'17'!I11+'18'!I11+'19'!I11+'20'!I11+'21'!I11+'22'!I11+'23'!I11+'24'!I11+'25'!I11+'26'!I11+'27'!I11+'28'!I11+'29'!I11+'30'!I11+'31'!I11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19">
        <f>'0'!J11+'1'!J11+'2'!J11+'3'!J11+'4'!J11+'5'!J11+'6'!J11+'7'!J11+'8'!J11+'9'!J11+'10'!J11+'11'!J11+'12'!J11+'13'!J11+'14'!J11+'15'!J11+'16'!J11+'17'!J11+'18'!J11+'19'!J11+'20'!J11+'21'!J11+'22'!J11+'23'!J11+'24'!J11+'25'!J11+'26'!J11+'27'!J11+'28'!J11+'29'!J11+'30'!J11+'31'!J11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0.52</v>
      </c>
      <c r="K11" s="19">
        <f>'0'!K11+'1'!K11+'2'!K11+'3'!K11+'4'!K11+'5'!K11+'6'!K11+'7'!K11+'8'!K11+'9'!K11+'10'!K11+'11'!K11+'12'!K11+'13'!K11+'14'!K11+'15'!K11+'16'!K11+'17'!K11+'18'!K11+'19'!K11+'20'!K11+'21'!K11+'22'!K11+'23'!K11+'24'!K11+'25'!K11+'26'!K11+'27'!K11+'28'!K11+'29'!K11+'30'!K11+'31'!K11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0.3</v>
      </c>
      <c r="L11" s="19">
        <f>'0'!L11+'1'!L11+'2'!L11+'3'!L11+'4'!L11+'5'!L11+'6'!L11+'7'!L11+'8'!L11+'9'!L11+'10'!L11+'11'!L11+'12'!L11+'13'!L11+'14'!L11+'15'!L11+'16'!L11+'17'!L11+'18'!L11+'19'!L11+'20'!L11+'21'!L11+'22'!L11+'23'!L11+'24'!L11+'25'!L11+'26'!L11+'27'!L11+'28'!L11+'29'!L11+'30'!L11+'31'!L11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19">
        <f>'0'!M11+'1'!M11+'2'!M11+'3'!M11+'4'!M11+'5'!M11+'6'!M11+'7'!M11+'8'!M11+'9'!M11+'10'!M11+'11'!M11+'12'!M11+'13'!M11+'14'!M11+'15'!M11+'16'!M11+'17'!M11+'18'!M11+'19'!M11+'20'!M11+'21'!M11+'22'!M11+'23'!M11+'24'!M11+'25'!M11+'26'!M11+'27'!M11+'28'!M11+'29'!M11+'30'!M11+'31'!M11</f>
        <v>0</v>
      </c>
      <c r="N11" s="19">
        <f>'0'!N11+'1'!N11+'2'!N11+'3'!N11+'4'!N11+'5'!N11+'6'!N11+'7'!N11+'8'!N11+'9'!N11+'10'!N11+'11'!N11+'12'!N11+'13'!N11+'14'!N11+'15'!N11+'16'!N11+'17'!N11+'18'!N11+'19'!N11+'20'!N11+'21'!N11+'22'!N11+'23'!N11+'24'!N11+'25'!N11+'26'!N11+'27'!N11+'28'!N11+'29'!N11+'30'!N11+'31'!N11</f>
        <v>0</v>
      </c>
      <c r="O11" s="19">
        <f>'0'!O11+'1'!O11+'2'!O11+'3'!O11+'4'!O11+'5'!O11+'6'!O11+'7'!O11+'8'!O11+'9'!O11+'10'!O11+'11'!O11+'12'!O11+'13'!O11+'14'!O11+'15'!O11+'16'!O11+'17'!O11+'18'!O11+'19'!O11+'20'!O11+'21'!O11+'22'!O11+'23'!O11+'24'!O11+'25'!O11+'26'!O11+'27'!O11+'28'!O11+'29'!O11+'30'!O11+'31'!O11</f>
        <v>0</v>
      </c>
      <c r="P11" s="19">
        <f>'0'!P11+'1'!P11+'2'!P11+'3'!P11+'4'!P11+'5'!P11+'6'!P11+'7'!P11+'8'!P11+'9'!P11+'10'!P11+'11'!P11+'12'!P11+'13'!P11+'14'!P11+'15'!P11+'16'!P11+'17'!P11+'18'!P11+'19'!P11+'20'!P11+'21'!P11+'22'!P11+'23'!P11+'24'!P11+'25'!P11+'26'!P11+'27'!P11+'28'!P11+'29'!P11+'30'!P11+'31'!P11</f>
        <v>0</v>
      </c>
      <c r="Q11" s="19">
        <f>'0'!Q11+'1'!Q11+'2'!Q11+'3'!Q11+'4'!Q11+'5'!Q11+'6'!Q11+'7'!Q11+'8'!Q11+'9'!Q11+'10'!Q11+'11'!Q11+'12'!Q11+'13'!Q11+'14'!Q11+'15'!Q11+'16'!Q11+'17'!Q11+'18'!Q11+'19'!Q11+'20'!Q11+'21'!Q11+'22'!Q11+'23'!Q11+'24'!Q11+'25'!Q11+'26'!Q11+'27'!Q11+'28'!Q11+'29'!Q11+'30'!Q11+'31'!Q11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0</v>
      </c>
      <c r="R11" s="19">
        <f>'0'!R11+'1'!R11+'2'!R11+'3'!R11+'4'!R11+'5'!R11+'6'!R11+'7'!R11+'8'!R11+'9'!R11+'10'!R11+'11'!R11+'12'!R11+'13'!R11+'14'!R11+'15'!R11+'16'!R11+'17'!R11+'18'!R11+'19'!R11+'20'!R11+'21'!R11+'22'!R11+'23'!R11+'24'!R11+'25'!R11+'26'!R11+'27'!R11+'28'!R11+'29'!R11+'30'!R11+'31'!R11</f>
        <v>0</v>
      </c>
      <c r="S11" s="19">
        <f>'0'!S11+'1'!S11+'2'!S11+'3'!S11+'4'!S11+'5'!S11+'6'!S11+'7'!S11+'8'!S11+'9'!S11+'10'!S11+'11'!S11+'12'!S11+'13'!S11+'14'!S11+'15'!S11+'16'!S11+'17'!S11+'18'!S11+'19'!S11+'20'!S11+'21'!S11+'22'!S11+'23'!S11+'24'!S11+'25'!S11+'26'!S11+'27'!S11+'28'!S11+'29'!S11+'30'!S11+'31'!S11</f>
        <v>0</v>
      </c>
      <c r="T11" s="19">
        <f>'0'!T11+'1'!T11+'2'!T11+'3'!T11+'4'!T11+'5'!T11+'6'!T11+'7'!T11+'8'!T11+'9'!T11+'10'!T11+'11'!T11+'12'!T11+'13'!T11+'14'!T11+'15'!T11+'16'!T11+'17'!T11+'18'!T11+'19'!T11+'20'!T11+'21'!T11+'22'!T11+'23'!T11+'24'!T11+'25'!T11+'26'!T11+'27'!T11+'28'!T11+'29'!T11+'30'!T11+'31'!T11</f>
        <v>0</v>
      </c>
      <c r="U11" s="19">
        <f>'0'!U11+'1'!U11+'2'!U11+'3'!U11+'4'!U11+'5'!U11+'6'!U11+'7'!U11+'8'!U11+'9'!U11+'10'!U11+'11'!U11+'12'!U11+'13'!U11+'14'!U11+'15'!U11+'16'!U11+'17'!U11+'18'!U11+'19'!U11+'20'!U11+'21'!U11+'22'!U11+'23'!U11+'24'!U11+'25'!U11+'26'!U11+'27'!U11+'28'!U11+'29'!U11+'30'!U11+'31'!U11</f>
        <v>177.62</v>
      </c>
      <c r="V11" s="190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0"/>
      <c r="AB11" s="220"/>
      <c r="AC11" s="205"/>
    </row>
    <row r="12" spans="1:29" ht="21.95" customHeight="1" x14ac:dyDescent="0.2">
      <c r="A12" s="266"/>
      <c r="B12" s="24" t="str">
        <f>'Rate List'!D$12</f>
        <v>T.O  (TK)</v>
      </c>
      <c r="C12" s="19">
        <f>'0'!C12+'1'!C12+'2'!C12+'3'!C12+'4'!C12+'5'!C12+'6'!C12+'7'!C12+'8'!C12+'9'!C12+'10'!C12+'11'!C12+'12'!C12+'13'!C12+'14'!C12+'15'!C12+'16'!C12+'17'!C12+'18'!C12+'19'!C12+'20'!C12+'21'!C12+'22'!C12+'23'!C12+'24'!C12+'25'!C12+'26'!C12+'27'!C12+'28'!C12+'29'!C12+'30'!C12+'31'!C12</f>
        <v>0</v>
      </c>
      <c r="D12" s="19">
        <f>'0'!D12+'1'!D12+'2'!D12+'3'!D12+'4'!D12+'5'!D12+'6'!D12+'7'!D12+'8'!D12+'9'!D12+'10'!D12+'11'!D12+'12'!D12+'13'!D12+'14'!D12+'15'!D12+'16'!D12+'17'!D12+'18'!D12+'19'!D12+'20'!D12+'21'!D12+'22'!D12+'23'!D12+'24'!D12+'25'!D12+'26'!D12+'27'!D12+'28'!D12+'29'!D12+'30'!D12+'31'!D12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0</v>
      </c>
      <c r="E12" s="19">
        <f>'0'!E12+'1'!E12+'2'!E12+'3'!E12+'4'!E12+'5'!E12+'6'!E12+'7'!E12+'8'!E12+'9'!E12+'10'!E12+'11'!E12+'12'!E12+'13'!E12+'14'!E12+'15'!E12+'16'!E12+'17'!E12+'18'!E12+'19'!E12+'20'!E12+'21'!E12+'22'!E12+'23'!E12+'24'!E12+'25'!E12+'26'!E12+'27'!E12+'28'!E12+'29'!E12+'30'!E12+'31'!E12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19">
        <f>'0'!F12+'1'!F12+'2'!F12+'3'!F12+'4'!F12+'5'!F12+'6'!F12+'7'!F12+'8'!F12+'9'!F12+'10'!F12+'11'!F12+'12'!F12+'13'!F12+'14'!F12+'15'!F12+'16'!F12+'17'!F12+'18'!F12+'19'!F12+'20'!F12+'21'!F12+'22'!F12+'23'!F12+'24'!F12+'25'!F12+'26'!F12+'27'!F12+'28'!F12+'29'!F12+'30'!F12+'31'!F12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19">
        <f>'0'!G12+'1'!G12+'2'!G12+'3'!G12+'4'!G12+'5'!G12+'6'!G12+'7'!G12+'8'!G12+'9'!G12+'10'!G12+'11'!G12+'12'!G12+'13'!G12+'14'!G12+'15'!G12+'16'!G12+'17'!G12+'18'!G12+'19'!G12+'20'!G12+'21'!G12+'22'!G12+'23'!G12+'24'!G12+'25'!G12+'26'!G12+'27'!G12+'28'!G12+'29'!G12+'30'!G12+'31'!G12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19">
        <f>'0'!H12+'1'!H12+'2'!H12+'3'!H12+'4'!H12+'5'!H12+'6'!H12+'7'!H12+'8'!H12+'9'!H12+'10'!H12+'11'!H12+'12'!H12+'13'!H12+'14'!H12+'15'!H12+'16'!H12+'17'!H12+'18'!H12+'19'!H12+'20'!H12+'21'!H12+'22'!H12+'23'!H12+'24'!H12+'25'!H12+'26'!H12+'27'!H12+'28'!H12+'29'!H12+'30'!H12+'31'!H12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19">
        <f>'0'!I12+'1'!I12+'2'!I12+'3'!I12+'4'!I12+'5'!I12+'6'!I12+'7'!I12+'8'!I12+'9'!I12+'10'!I12+'11'!I12+'12'!I12+'13'!I12+'14'!I12+'15'!I12+'16'!I12+'17'!I12+'18'!I12+'19'!I12+'20'!I12+'21'!I12+'22'!I12+'23'!I12+'24'!I12+'25'!I12+'26'!I12+'27'!I12+'28'!I12+'29'!I12+'30'!I12+'31'!I12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19">
        <f>'0'!J12+'1'!J12+'2'!J12+'3'!J12+'4'!J12+'5'!J12+'6'!J12+'7'!J12+'8'!J12+'9'!J12+'10'!J12+'11'!J12+'12'!J12+'13'!J12+'14'!J12+'15'!J12+'16'!J12+'17'!J12+'18'!J12+'19'!J12+'20'!J12+'21'!J12+'22'!J12+'23'!J12+'24'!J12+'25'!J12+'26'!J12+'27'!J12+'28'!J12+'29'!J12+'30'!J12+'31'!J12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19">
        <f>'0'!K12+'1'!K12+'2'!K12+'3'!K12+'4'!K12+'5'!K12+'6'!K12+'7'!K12+'8'!K12+'9'!K12+'10'!K12+'11'!K12+'12'!K12+'13'!K12+'14'!K12+'15'!K12+'16'!K12+'17'!K12+'18'!K12+'19'!K12+'20'!K12+'21'!K12+'22'!K12+'23'!K12+'24'!K12+'25'!K12+'26'!K12+'27'!K12+'28'!K12+'29'!K12+'30'!K12+'31'!K12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19">
        <f>'0'!L12+'1'!L12+'2'!L12+'3'!L12+'4'!L12+'5'!L12+'6'!L12+'7'!L12+'8'!L12+'9'!L12+'10'!L12+'11'!L12+'12'!L12+'13'!L12+'14'!L12+'15'!L12+'16'!L12+'17'!L12+'18'!L12+'19'!L12+'20'!L12+'21'!L12+'22'!L12+'23'!L12+'24'!L12+'25'!L12+'26'!L12+'27'!L12+'28'!L12+'29'!L12+'30'!L12+'31'!L12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19">
        <f>'0'!M12+'1'!M12+'2'!M12+'3'!M12+'4'!M12+'5'!M12+'6'!M12+'7'!M12+'8'!M12+'9'!M12+'10'!M12+'11'!M12+'12'!M12+'13'!M12+'14'!M12+'15'!M12+'16'!M12+'17'!M12+'18'!M12+'19'!M12+'20'!M12+'21'!M12+'22'!M12+'23'!M12+'24'!M12+'25'!M12+'26'!M12+'27'!M12+'28'!M12+'29'!M12+'30'!M12+'31'!M12</f>
        <v>0</v>
      </c>
      <c r="N12" s="19">
        <f>'0'!N12+'1'!N12+'2'!N12+'3'!N12+'4'!N12+'5'!N12+'6'!N12+'7'!N12+'8'!N12+'9'!N12+'10'!N12+'11'!N12+'12'!N12+'13'!N12+'14'!N12+'15'!N12+'16'!N12+'17'!N12+'18'!N12+'19'!N12+'20'!N12+'21'!N12+'22'!N12+'23'!N12+'24'!N12+'25'!N12+'26'!N12+'27'!N12+'28'!N12+'29'!N12+'30'!N12+'31'!N12</f>
        <v>0</v>
      </c>
      <c r="O12" s="19">
        <f>'0'!O12+'1'!O12+'2'!O12+'3'!O12+'4'!O12+'5'!O12+'6'!O12+'7'!O12+'8'!O12+'9'!O12+'10'!O12+'11'!O12+'12'!O12+'13'!O12+'14'!O12+'15'!O12+'16'!O12+'17'!O12+'18'!O12+'19'!O12+'20'!O12+'21'!O12+'22'!O12+'23'!O12+'24'!O12+'25'!O12+'26'!O12+'27'!O12+'28'!O12+'29'!O12+'30'!O12+'31'!O12</f>
        <v>0</v>
      </c>
      <c r="P12" s="19">
        <f>'0'!P12+'1'!P12+'2'!P12+'3'!P12+'4'!P12+'5'!P12+'6'!P12+'7'!P12+'8'!P12+'9'!P12+'10'!P12+'11'!P12+'12'!P12+'13'!P12+'14'!P12+'15'!P12+'16'!P12+'17'!P12+'18'!P12+'19'!P12+'20'!P12+'21'!P12+'22'!P12+'23'!P12+'24'!P12+'25'!P12+'26'!P12+'27'!P12+'28'!P12+'29'!P12+'30'!P12+'31'!P12</f>
        <v>0</v>
      </c>
      <c r="Q12" s="19">
        <f>'0'!Q12+'1'!Q12+'2'!Q12+'3'!Q12+'4'!Q12+'5'!Q12+'6'!Q12+'7'!Q12+'8'!Q12+'9'!Q12+'10'!Q12+'11'!Q12+'12'!Q12+'13'!Q12+'14'!Q12+'15'!Q12+'16'!Q12+'17'!Q12+'18'!Q12+'19'!Q12+'20'!Q12+'21'!Q12+'22'!Q12+'23'!Q12+'24'!Q12+'25'!Q12+'26'!Q12+'27'!Q12+'28'!Q12+'29'!Q12+'30'!Q12+'31'!Q12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0</v>
      </c>
      <c r="R12" s="19">
        <f>'0'!R12+'1'!R12+'2'!R12+'3'!R12+'4'!R12+'5'!R12+'6'!R12+'7'!R12+'8'!R12+'9'!R12+'10'!R12+'11'!R12+'12'!R12+'13'!R12+'14'!R12+'15'!R12+'16'!R12+'17'!R12+'18'!R12+'19'!R12+'20'!R12+'21'!R12+'22'!R12+'23'!R12+'24'!R12+'25'!R12+'26'!R12+'27'!R12+'28'!R12+'29'!R12+'30'!R12+'31'!R12</f>
        <v>0</v>
      </c>
      <c r="S12" s="19">
        <f>'0'!S12+'1'!S12+'2'!S12+'3'!S12+'4'!S12+'5'!S12+'6'!S12+'7'!S12+'8'!S12+'9'!S12+'10'!S12+'11'!S12+'12'!S12+'13'!S12+'14'!S12+'15'!S12+'16'!S12+'17'!S12+'18'!S12+'19'!S12+'20'!S12+'21'!S12+'22'!S12+'23'!S12+'24'!S12+'25'!S12+'26'!S12+'27'!S12+'28'!S12+'29'!S12+'30'!S12+'31'!S12</f>
        <v>0</v>
      </c>
      <c r="T12" s="19">
        <f>'0'!T12+'1'!T12+'2'!T12+'3'!T12+'4'!T12+'5'!T12+'6'!T12+'7'!T12+'8'!T12+'9'!T12+'10'!T12+'11'!T12+'12'!T12+'13'!T12+'14'!T12+'15'!T12+'16'!T12+'17'!T12+'18'!T12+'19'!T12+'20'!T12+'21'!T12+'22'!T12+'23'!T12+'24'!T12+'25'!T12+'26'!T12+'27'!T12+'28'!T12+'29'!T12+'30'!T12+'31'!T12</f>
        <v>0</v>
      </c>
      <c r="U12" s="19">
        <f>'0'!U12+'1'!U12+'2'!U12+'3'!U12+'4'!U12+'5'!U12+'6'!U12+'7'!U12+'8'!U12+'9'!U12+'10'!U12+'11'!U12+'12'!U12+'13'!U12+'14'!U12+'15'!U12+'16'!U12+'17'!U12+'18'!U12+'19'!U12+'20'!U12+'21'!U12+'22'!U12+'23'!U12+'24'!U12+'25'!U12+'26'!U12+'27'!U12+'28'!U12+'29'!U12+'30'!U12+'31'!U12</f>
        <v>0</v>
      </c>
      <c r="V12" s="19">
        <f>'0'!V12+'1'!V12+'2'!V12+'3'!V12+'4'!V12+'5'!V12+'6'!V12+'7'!V12+'8'!V12+'9'!V12+'10'!V12+'11'!V12+'12'!V12+'13'!V12+'14'!V12+'15'!V12+'16'!V12+'17'!V12+'18'!V12+'19'!V12+'20'!V12+'21'!V12+'22'!V12+'23'!V12+'24'!V12+'25'!V12+'26'!V12+'27'!V12+'28'!V12+'29'!V12+'30'!V12+'31'!V12</f>
        <v>0</v>
      </c>
      <c r="W12" s="19">
        <f>'0'!W12+'1'!W12+'2'!W12+'3'!W12+'4'!W12+'5'!W12+'6'!W12+'7'!W12+'8'!W12+'9'!W12+'10'!W12+'11'!W12+'12'!W12+'13'!W12+'14'!W12+'15'!W12+'16'!W12+'17'!W12+'18'!W12+'19'!W12+'20'!W12+'21'!W12+'22'!W12+'23'!W12+'24'!W12+'25'!W12+'26'!W12+'27'!W12+'28'!W12+'29'!W12+'30'!W12+'31'!W12</f>
        <v>3160</v>
      </c>
      <c r="X12" s="19">
        <f>'0'!X12+'1'!X12+'2'!X12+'3'!X12+'4'!X12+'5'!X12+'6'!X12+'7'!X12+'8'!X12+'9'!X12+'10'!X12+'11'!X12+'12'!X12+'13'!X12+'14'!X12+'15'!X12+'16'!X12+'17'!X12+'18'!X12+'19'!X12+'20'!X12+'21'!X12+'22'!X12+'23'!X12+'24'!X12+'25'!X12+'26'!X12+'27'!X12+'28'!X12+'29'!X12+'30'!X12+'31'!X12</f>
        <v>0</v>
      </c>
      <c r="Y12" s="19">
        <f>'0'!Y12+'1'!Y12+'2'!Y12+'3'!Y12+'4'!Y12+'5'!Y12+'6'!Y12+'7'!Y12+'8'!Y12+'9'!Y12+'10'!Y12+'11'!Y12+'12'!Y12+'13'!Y12+'14'!Y12+'15'!Y12+'16'!Y12+'17'!Y12+'18'!Y12+'19'!Y12+'20'!Y12+'21'!Y12+'22'!Y12+'23'!Y12+'24'!Y12+'25'!Y12+'26'!Y12+'27'!Y12+'28'!Y12+'29'!Y12+'30'!Y12+'31'!Y12</f>
        <v>1180</v>
      </c>
      <c r="Z12" s="19">
        <f>'0'!Z12+'1'!Z12+'2'!Z12+'3'!Z12+'4'!Z12+'5'!Z12+'6'!Z12+'7'!Z12+'8'!Z12+'9'!Z12+'10'!Z12+'11'!Z12+'12'!Z12+'13'!Z12+'14'!Z12+'15'!Z12+'16'!Z12+'17'!Z12+'18'!Z12+'19'!Z12+'20'!Z12+'21'!Z12+'22'!Z12+'23'!Z12+'24'!Z12+'25'!Z12+'26'!Z12+'27'!Z12+'28'!Z12+'29'!Z12+'30'!Z12+'31'!Z12</f>
        <v>0</v>
      </c>
      <c r="AA12" s="19">
        <f>'0'!AA12+'1'!AA12+'2'!AA12+'3'!AA12+'4'!AA12+'5'!AA12+'6'!AA12+'7'!AA12+'8'!AA12+'9'!AA12+'10'!AA12+'11'!AA12+'12'!AA12+'13'!AA12+'14'!AA12+'15'!AA12+'16'!AA12+'17'!AA12+'18'!AA12+'19'!AA12+'20'!AA12+'21'!AA12+'22'!AA12+'23'!AA12+'24'!AA12+'25'!AA12+'26'!AA12+'27'!AA12+'28'!AA12+'29'!AA12+'30'!AA12+'31'!AA12</f>
        <v>200</v>
      </c>
      <c r="AB12" s="220"/>
      <c r="AC12" s="205"/>
    </row>
    <row r="13" spans="1:29" ht="21.95" customHeight="1" x14ac:dyDescent="0.2">
      <c r="A13" s="266"/>
      <c r="B13" s="24" t="str">
        <f>'Rate List'!D$13</f>
        <v>Foils</v>
      </c>
      <c r="C13" s="19">
        <f>'0'!C13+'1'!C13+'2'!C13+'3'!C13+'4'!C13+'5'!C13+'6'!C13+'7'!C13+'8'!C13+'9'!C13+'10'!C13+'11'!C13+'12'!C13+'13'!C13+'14'!C13+'15'!C13+'16'!C13+'17'!C13+'18'!C13+'19'!C13+'20'!C13+'21'!C13+'22'!C13+'23'!C13+'24'!C13+'25'!C13+'26'!C13+'27'!C13+'28'!C13+'29'!C13+'30'!C13+'31'!C13</f>
        <v>0</v>
      </c>
      <c r="D13" s="19">
        <f>'0'!D13+'1'!D13+'2'!D13+'3'!D13+'4'!D13+'5'!D13+'6'!D13+'7'!D13+'8'!D13+'9'!D13+'10'!D13+'11'!D13+'12'!D13+'13'!D13+'14'!D13+'15'!D13+'16'!D13+'17'!D13+'18'!D13+'19'!D13+'20'!D13+'21'!D13+'22'!D13+'23'!D13+'24'!D13+'25'!D13+'26'!D13+'27'!D13+'28'!D13+'29'!D13+'30'!D13+'31'!D13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0</v>
      </c>
      <c r="E13" s="19">
        <f>'0'!E13+'1'!E13+'2'!E13+'3'!E13+'4'!E13+'5'!E13+'6'!E13+'7'!E13+'8'!E13+'9'!E13+'10'!E13+'11'!E13+'12'!E13+'13'!E13+'14'!E13+'15'!E13+'16'!E13+'17'!E13+'18'!E13+'19'!E13+'20'!E13+'21'!E13+'22'!E13+'23'!E13+'24'!E13+'25'!E13+'26'!E13+'27'!E13+'28'!E13+'29'!E13+'30'!E13+'31'!E13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19">
        <f>'0'!F13+'1'!F13+'2'!F13+'3'!F13+'4'!F13+'5'!F13+'6'!F13+'7'!F13+'8'!F13+'9'!F13+'10'!F13+'11'!F13+'12'!F13+'13'!F13+'14'!F13+'15'!F13+'16'!F13+'17'!F13+'18'!F13+'19'!F13+'20'!F13+'21'!F13+'22'!F13+'23'!F13+'24'!F13+'25'!F13+'26'!F13+'27'!F13+'28'!F13+'29'!F13+'30'!F13+'31'!F13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19">
        <f>'0'!G13+'1'!G13+'2'!G13+'3'!G13+'4'!G13+'5'!G13+'6'!G13+'7'!G13+'8'!G13+'9'!G13+'10'!G13+'11'!G13+'12'!G13+'13'!G13+'14'!G13+'15'!G13+'16'!G13+'17'!G13+'18'!G13+'19'!G13+'20'!G13+'21'!G13+'22'!G13+'23'!G13+'24'!G13+'25'!G13+'26'!G13+'27'!G13+'28'!G13+'29'!G13+'30'!G13+'31'!G13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19">
        <f>'0'!H13+'1'!H13+'2'!H13+'3'!H13+'4'!H13+'5'!H13+'6'!H13+'7'!H13+'8'!H13+'9'!H13+'10'!H13+'11'!H13+'12'!H13+'13'!H13+'14'!H13+'15'!H13+'16'!H13+'17'!H13+'18'!H13+'19'!H13+'20'!H13+'21'!H13+'22'!H13+'23'!H13+'24'!H13+'25'!H13+'26'!H13+'27'!H13+'28'!H13+'29'!H13+'30'!H13+'31'!H13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19">
        <f>'0'!I13+'1'!I13+'2'!I13+'3'!I13+'4'!I13+'5'!I13+'6'!I13+'7'!I13+'8'!I13+'9'!I13+'10'!I13+'11'!I13+'12'!I13+'13'!I13+'14'!I13+'15'!I13+'16'!I13+'17'!I13+'18'!I13+'19'!I13+'20'!I13+'21'!I13+'22'!I13+'23'!I13+'24'!I13+'25'!I13+'26'!I13+'27'!I13+'28'!I13+'29'!I13+'30'!I13+'31'!I13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19">
        <f>'0'!J13+'1'!J13+'2'!J13+'3'!J13+'4'!J13+'5'!J13+'6'!J13+'7'!J13+'8'!J13+'9'!J13+'10'!J13+'11'!J13+'12'!J13+'13'!J13+'14'!J13+'15'!J13+'16'!J13+'17'!J13+'18'!J13+'19'!J13+'20'!J13+'21'!J13+'22'!J13+'23'!J13+'24'!J13+'25'!J13+'26'!J13+'27'!J13+'28'!J13+'29'!J13+'30'!J13+'31'!J13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19">
        <f>'0'!K13+'1'!K13+'2'!K13+'3'!K13+'4'!K13+'5'!K13+'6'!K13+'7'!K13+'8'!K13+'9'!K13+'10'!K13+'11'!K13+'12'!K13+'13'!K13+'14'!K13+'15'!K13+'16'!K13+'17'!K13+'18'!K13+'19'!K13+'20'!K13+'21'!K13+'22'!K13+'23'!K13+'24'!K13+'25'!K13+'26'!K13+'27'!K13+'28'!K13+'29'!K13+'30'!K13+'31'!K13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19">
        <f>'0'!L13+'1'!L13+'2'!L13+'3'!L13+'4'!L13+'5'!L13+'6'!L13+'7'!L13+'8'!L13+'9'!L13+'10'!L13+'11'!L13+'12'!L13+'13'!L13+'14'!L13+'15'!L13+'16'!L13+'17'!L13+'18'!L13+'19'!L13+'20'!L13+'21'!L13+'22'!L13+'23'!L13+'24'!L13+'25'!L13+'26'!L13+'27'!L13+'28'!L13+'29'!L13+'30'!L13+'31'!L13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19">
        <f>'0'!M13+'1'!M13+'2'!M13+'3'!M13+'4'!M13+'5'!M13+'6'!M13+'7'!M13+'8'!M13+'9'!M13+'10'!M13+'11'!M13+'12'!M13+'13'!M13+'14'!M13+'15'!M13+'16'!M13+'17'!M13+'18'!M13+'19'!M13+'20'!M13+'21'!M13+'22'!M13+'23'!M13+'24'!M13+'25'!M13+'26'!M13+'27'!M13+'28'!M13+'29'!M13+'30'!M13+'31'!M13</f>
        <v>0</v>
      </c>
      <c r="N13" s="19">
        <f>'0'!N13+'1'!N13+'2'!N13+'3'!N13+'4'!N13+'5'!N13+'6'!N13+'7'!N13+'8'!N13+'9'!N13+'10'!N13+'11'!N13+'12'!N13+'13'!N13+'14'!N13+'15'!N13+'16'!N13+'17'!N13+'18'!N13+'19'!N13+'20'!N13+'21'!N13+'22'!N13+'23'!N13+'24'!N13+'25'!N13+'26'!N13+'27'!N13+'28'!N13+'29'!N13+'30'!N13+'31'!N13</f>
        <v>0</v>
      </c>
      <c r="O13" s="19">
        <f>'0'!O13+'1'!O13+'2'!O13+'3'!O13+'4'!O13+'5'!O13+'6'!O13+'7'!O13+'8'!O13+'9'!O13+'10'!O13+'11'!O13+'12'!O13+'13'!O13+'14'!O13+'15'!O13+'16'!O13+'17'!O13+'18'!O13+'19'!O13+'20'!O13+'21'!O13+'22'!O13+'23'!O13+'24'!O13+'25'!O13+'26'!O13+'27'!O13+'28'!O13+'29'!O13+'30'!O13+'31'!O13</f>
        <v>0</v>
      </c>
      <c r="P13" s="19">
        <f>'0'!P13+'1'!P13+'2'!P13+'3'!P13+'4'!P13+'5'!P13+'6'!P13+'7'!P13+'8'!P13+'9'!P13+'10'!P13+'11'!P13+'12'!P13+'13'!P13+'14'!P13+'15'!P13+'16'!P13+'17'!P13+'18'!P13+'19'!P13+'20'!P13+'21'!P13+'22'!P13+'23'!P13+'24'!P13+'25'!P13+'26'!P13+'27'!P13+'28'!P13+'29'!P13+'30'!P13+'31'!P13</f>
        <v>0</v>
      </c>
      <c r="Q13" s="19">
        <f>'0'!Q13+'1'!Q13+'2'!Q13+'3'!Q13+'4'!Q13+'5'!Q13+'6'!Q13+'7'!Q13+'8'!Q13+'9'!Q13+'10'!Q13+'11'!Q13+'12'!Q13+'13'!Q13+'14'!Q13+'15'!Q13+'16'!Q13+'17'!Q13+'18'!Q13+'19'!Q13+'20'!Q13+'21'!Q13+'22'!Q13+'23'!Q13+'24'!Q13+'25'!Q13+'26'!Q13+'27'!Q13+'28'!Q13+'29'!Q13+'30'!Q13+'31'!Q13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19">
        <f>'0'!R13+'1'!R13+'2'!R13+'3'!R13+'4'!R13+'5'!R13+'6'!R13+'7'!R13+'8'!R13+'9'!R13+'10'!R13+'11'!R13+'12'!R13+'13'!R13+'14'!R13+'15'!R13+'16'!R13+'17'!R13+'18'!R13+'19'!R13+'20'!R13+'21'!R13+'22'!R13+'23'!R13+'24'!R13+'25'!R13+'26'!R13+'27'!R13+'28'!R13+'29'!R13+'30'!R13+'31'!R13</f>
        <v>0</v>
      </c>
      <c r="S13" s="19">
        <f>'0'!S13+'1'!S13+'2'!S13+'3'!S13+'4'!S13+'5'!S13+'6'!S13+'7'!S13+'8'!S13+'9'!S13+'10'!S13+'11'!S13+'12'!S13+'13'!S13+'14'!S13+'15'!S13+'16'!S13+'17'!S13+'18'!S13+'19'!S13+'20'!S13+'21'!S13+'22'!S13+'23'!S13+'24'!S13+'25'!S13+'26'!S13+'27'!S13+'28'!S13+'29'!S13+'30'!S13+'31'!S13</f>
        <v>0</v>
      </c>
      <c r="T13" s="19">
        <f>'0'!T13+'1'!T13+'2'!T13+'3'!T13+'4'!T13+'5'!T13+'6'!T13+'7'!T13+'8'!T13+'9'!T13+'10'!T13+'11'!T13+'12'!T13+'13'!T13+'14'!T13+'15'!T13+'16'!T13+'17'!T13+'18'!T13+'19'!T13+'20'!T13+'21'!T13+'22'!T13+'23'!T13+'24'!T13+'25'!T13+'26'!T13+'27'!T13+'28'!T13+'29'!T13+'30'!T13+'31'!T13</f>
        <v>0</v>
      </c>
      <c r="U13" s="19">
        <f>'0'!U13+'1'!U13+'2'!U13+'3'!U13+'4'!U13+'5'!U13+'6'!U13+'7'!U13+'8'!U13+'9'!U13+'10'!U13+'11'!U13+'12'!U13+'13'!U13+'14'!U13+'15'!U13+'16'!U13+'17'!U13+'18'!U13+'19'!U13+'20'!U13+'21'!U13+'22'!U13+'23'!U13+'24'!U13+'25'!U13+'26'!U13+'27'!U13+'28'!U13+'29'!U13+'30'!U13+'31'!U13</f>
        <v>0</v>
      </c>
      <c r="V13" s="190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0"/>
      <c r="AB13" s="220"/>
      <c r="AC13" s="205"/>
    </row>
    <row r="14" spans="1:29" ht="21.95" customHeight="1" x14ac:dyDescent="0.2">
      <c r="A14" s="266"/>
      <c r="B14" s="24" t="str">
        <f>'Rate List'!D$14</f>
        <v>C. Discount</v>
      </c>
      <c r="C14" s="19">
        <f>'0'!C14+'1'!C14+'2'!C14+'3'!C14+'4'!C14+'5'!C14+'6'!C14+'7'!C14+'8'!C14+'9'!C14+'10'!C14+'11'!C14+'12'!C14+'13'!C14+'14'!C14+'15'!C14+'16'!C14+'17'!C14+'18'!C14+'19'!C14+'20'!C14+'21'!C14+'22'!C14+'23'!C14+'24'!C14+'25'!C14+'26'!C14+'27'!C14+'28'!C14+'29'!C14+'30'!C14+'31'!C14</f>
        <v>0</v>
      </c>
      <c r="D14" s="19">
        <f>'0'!D14+'1'!D14+'2'!D14+'3'!D14+'4'!D14+'5'!D14+'6'!D14+'7'!D14+'8'!D14+'9'!D14+'10'!D14+'11'!D14+'12'!D14+'13'!D14+'14'!D14+'15'!D14+'16'!D14+'17'!D14+'18'!D14+'19'!D14+'20'!D14+'21'!D14+'22'!D14+'23'!D14+'24'!D14+'25'!D14+'26'!D14+'27'!D14+'28'!D14+'29'!D14+'30'!D14+'31'!D14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0</v>
      </c>
      <c r="E14" s="19">
        <f>'0'!E14+'1'!E14+'2'!E14+'3'!E14+'4'!E14+'5'!E14+'6'!E14+'7'!E14+'8'!E14+'9'!E14+'10'!E14+'11'!E14+'12'!E14+'13'!E14+'14'!E14+'15'!E14+'16'!E14+'17'!E14+'18'!E14+'19'!E14+'20'!E14+'21'!E14+'22'!E14+'23'!E14+'24'!E14+'25'!E14+'26'!E14+'27'!E14+'28'!E14+'29'!E14+'30'!E14+'31'!E14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19">
        <f>'0'!F14+'1'!F14+'2'!F14+'3'!F14+'4'!F14+'5'!F14+'6'!F14+'7'!F14+'8'!F14+'9'!F14+'10'!F14+'11'!F14+'12'!F14+'13'!F14+'14'!F14+'15'!F14+'16'!F14+'17'!F14+'18'!F14+'19'!F14+'20'!F14+'21'!F14+'22'!F14+'23'!F14+'24'!F14+'25'!F14+'26'!F14+'27'!F14+'28'!F14+'29'!F14+'30'!F14+'31'!F14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19">
        <f>'0'!G14+'1'!G14+'2'!G14+'3'!G14+'4'!G14+'5'!G14+'6'!G14+'7'!G14+'8'!G14+'9'!G14+'10'!G14+'11'!G14+'12'!G14+'13'!G14+'14'!G14+'15'!G14+'16'!G14+'17'!G14+'18'!G14+'19'!G14+'20'!G14+'21'!G14+'22'!G14+'23'!G14+'24'!G14+'25'!G14+'26'!G14+'27'!G14+'28'!G14+'29'!G14+'30'!G14+'31'!G14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19">
        <f>'0'!H14+'1'!H14+'2'!H14+'3'!H14+'4'!H14+'5'!H14+'6'!H14+'7'!H14+'8'!H14+'9'!H14+'10'!H14+'11'!H14+'12'!H14+'13'!H14+'14'!H14+'15'!H14+'16'!H14+'17'!H14+'18'!H14+'19'!H14+'20'!H14+'21'!H14+'22'!H14+'23'!H14+'24'!H14+'25'!H14+'26'!H14+'27'!H14+'28'!H14+'29'!H14+'30'!H14+'31'!H14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19">
        <f>'0'!I14+'1'!I14+'2'!I14+'3'!I14+'4'!I14+'5'!I14+'6'!I14+'7'!I14+'8'!I14+'9'!I14+'10'!I14+'11'!I14+'12'!I14+'13'!I14+'14'!I14+'15'!I14+'16'!I14+'17'!I14+'18'!I14+'19'!I14+'20'!I14+'21'!I14+'22'!I14+'23'!I14+'24'!I14+'25'!I14+'26'!I14+'27'!I14+'28'!I14+'29'!I14+'30'!I14+'31'!I14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19">
        <f>'0'!J14+'1'!J14+'2'!J14+'3'!J14+'4'!J14+'5'!J14+'6'!J14+'7'!J14+'8'!J14+'9'!J14+'10'!J14+'11'!J14+'12'!J14+'13'!J14+'14'!J14+'15'!J14+'16'!J14+'17'!J14+'18'!J14+'19'!J14+'20'!J14+'21'!J14+'22'!J14+'23'!J14+'24'!J14+'25'!J14+'26'!J14+'27'!J14+'28'!J14+'29'!J14+'30'!J14+'31'!J14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19">
        <f>'0'!K14+'1'!K14+'2'!K14+'3'!K14+'4'!K14+'5'!K14+'6'!K14+'7'!K14+'8'!K14+'9'!K14+'10'!K14+'11'!K14+'12'!K14+'13'!K14+'14'!K14+'15'!K14+'16'!K14+'17'!K14+'18'!K14+'19'!K14+'20'!K14+'21'!K14+'22'!K14+'23'!K14+'24'!K14+'25'!K14+'26'!K14+'27'!K14+'28'!K14+'29'!K14+'30'!K14+'31'!K14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19">
        <f>'0'!L14+'1'!L14+'2'!L14+'3'!L14+'4'!L14+'5'!L14+'6'!L14+'7'!L14+'8'!L14+'9'!L14+'10'!L14+'11'!L14+'12'!L14+'13'!L14+'14'!L14+'15'!L14+'16'!L14+'17'!L14+'18'!L14+'19'!L14+'20'!L14+'21'!L14+'22'!L14+'23'!L14+'24'!L14+'25'!L14+'26'!L14+'27'!L14+'28'!L14+'29'!L14+'30'!L14+'31'!L14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19">
        <f>'0'!M14+'1'!M14+'2'!M14+'3'!M14+'4'!M14+'5'!M14+'6'!M14+'7'!M14+'8'!M14+'9'!M14+'10'!M14+'11'!M14+'12'!M14+'13'!M14+'14'!M14+'15'!M14+'16'!M14+'17'!M14+'18'!M14+'19'!M14+'20'!M14+'21'!M14+'22'!M14+'23'!M14+'24'!M14+'25'!M14+'26'!M14+'27'!M14+'28'!M14+'29'!M14+'30'!M14+'31'!M14</f>
        <v>0</v>
      </c>
      <c r="N14" s="19">
        <f>'0'!N14+'1'!N14+'2'!N14+'3'!N14+'4'!N14+'5'!N14+'6'!N14+'7'!N14+'8'!N14+'9'!N14+'10'!N14+'11'!N14+'12'!N14+'13'!N14+'14'!N14+'15'!N14+'16'!N14+'17'!N14+'18'!N14+'19'!N14+'20'!N14+'21'!N14+'22'!N14+'23'!N14+'24'!N14+'25'!N14+'26'!N14+'27'!N14+'28'!N14+'29'!N14+'30'!N14+'31'!N14</f>
        <v>0</v>
      </c>
      <c r="O14" s="19">
        <f>'0'!O14+'1'!O14+'2'!O14+'3'!O14+'4'!O14+'5'!O14+'6'!O14+'7'!O14+'8'!O14+'9'!O14+'10'!O14+'11'!O14+'12'!O14+'13'!O14+'14'!O14+'15'!O14+'16'!O14+'17'!O14+'18'!O14+'19'!O14+'20'!O14+'21'!O14+'22'!O14+'23'!O14+'24'!O14+'25'!O14+'26'!O14+'27'!O14+'28'!O14+'29'!O14+'30'!O14+'31'!O14</f>
        <v>0</v>
      </c>
      <c r="P14" s="19">
        <f>'0'!P14+'1'!P14+'2'!P14+'3'!P14+'4'!P14+'5'!P14+'6'!P14+'7'!P14+'8'!P14+'9'!P14+'10'!P14+'11'!P14+'12'!P14+'13'!P14+'14'!P14+'15'!P14+'16'!P14+'17'!P14+'18'!P14+'19'!P14+'20'!P14+'21'!P14+'22'!P14+'23'!P14+'24'!P14+'25'!P14+'26'!P14+'27'!P14+'28'!P14+'29'!P14+'30'!P14+'31'!P14</f>
        <v>0</v>
      </c>
      <c r="Q14" s="19">
        <f>'0'!Q14+'1'!Q14+'2'!Q14+'3'!Q14+'4'!Q14+'5'!Q14+'6'!Q14+'7'!Q14+'8'!Q14+'9'!Q14+'10'!Q14+'11'!Q14+'12'!Q14+'13'!Q14+'14'!Q14+'15'!Q14+'16'!Q14+'17'!Q14+'18'!Q14+'19'!Q14+'20'!Q14+'21'!Q14+'22'!Q14+'23'!Q14+'24'!Q14+'25'!Q14+'26'!Q14+'27'!Q14+'28'!Q14+'29'!Q14+'30'!Q14+'31'!Q14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0</v>
      </c>
      <c r="R14" s="19">
        <f>'0'!R14+'1'!R14+'2'!R14+'3'!R14+'4'!R14+'5'!R14+'6'!R14+'7'!R14+'8'!R14+'9'!R14+'10'!R14+'11'!R14+'12'!R14+'13'!R14+'14'!R14+'15'!R14+'16'!R14+'17'!R14+'18'!R14+'19'!R14+'20'!R14+'21'!R14+'22'!R14+'23'!R14+'24'!R14+'25'!R14+'26'!R14+'27'!R14+'28'!R14+'29'!R14+'30'!R14+'31'!R14</f>
        <v>0</v>
      </c>
      <c r="S14" s="19">
        <f>'0'!S14+'1'!S14+'2'!S14+'3'!S14+'4'!S14+'5'!S14+'6'!S14+'7'!S14+'8'!S14+'9'!S14+'10'!S14+'11'!S14+'12'!S14+'13'!S14+'14'!S14+'15'!S14+'16'!S14+'17'!S14+'18'!S14+'19'!S14+'20'!S14+'21'!S14+'22'!S14+'23'!S14+'24'!S14+'25'!S14+'26'!S14+'27'!S14+'28'!S14+'29'!S14+'30'!S14+'31'!S14</f>
        <v>0</v>
      </c>
      <c r="T14" s="19">
        <f>'0'!T14+'1'!T14+'2'!T14+'3'!T14+'4'!T14+'5'!T14+'6'!T14+'7'!T14+'8'!T14+'9'!T14+'10'!T14+'11'!T14+'12'!T14+'13'!T14+'14'!T14+'15'!T14+'16'!T14+'17'!T14+'18'!T14+'19'!T14+'20'!T14+'21'!T14+'22'!T14+'23'!T14+'24'!T14+'25'!T14+'26'!T14+'27'!T14+'28'!T14+'29'!T14+'30'!T14+'31'!T14</f>
        <v>0</v>
      </c>
      <c r="U14" s="19">
        <f>'0'!U14+'1'!U14+'2'!U14+'3'!U14+'4'!U14+'5'!U14+'6'!U14+'7'!U14+'8'!U14+'9'!U14+'10'!U14+'11'!U14+'12'!U14+'13'!U14+'14'!U14+'15'!U14+'16'!U14+'17'!U14+'18'!U14+'19'!U14+'20'!U14+'21'!U14+'22'!U14+'23'!U14+'24'!U14+'25'!U14+'26'!U14+'27'!U14+'28'!U14+'29'!U14+'30'!U14+'31'!U14</f>
        <v>0</v>
      </c>
      <c r="V14" s="19">
        <f>'0'!V14+'1'!V14+'2'!V14+'3'!V14+'4'!V14+'5'!V14+'6'!V14+'7'!V14+'8'!V14+'9'!V14+'10'!V14+'11'!V14+'12'!V14+'13'!V14+'14'!V14+'15'!V14+'16'!V14+'17'!V14+'18'!V14+'19'!V14+'20'!V14+'21'!V14+'22'!V14+'23'!V14+'24'!V14+'25'!V14+'26'!V14+'27'!V14+'28'!V14+'29'!V14+'30'!V14+'31'!V14</f>
        <v>0</v>
      </c>
      <c r="W14" s="19">
        <f>'0'!W14+'1'!W14+'2'!W14+'3'!W14+'4'!W14+'5'!W14+'6'!W14+'7'!W14+'8'!W14+'9'!W14+'10'!W14+'11'!W14+'12'!W14+'13'!W14+'14'!W14+'15'!W14+'16'!W14+'17'!W14+'18'!W14+'19'!W14+'20'!W14+'21'!W14+'22'!W14+'23'!W14+'24'!W14+'25'!W14+'26'!W14+'27'!W14+'28'!W14+'29'!W14+'30'!W14+'31'!W14</f>
        <v>209850</v>
      </c>
      <c r="X14" s="19">
        <f>'0'!X14+'1'!X14+'2'!X14+'3'!X14+'4'!X14+'5'!X14+'6'!X14+'7'!X14+'8'!X14+'9'!X14+'10'!X14+'11'!X14+'12'!X14+'13'!X14+'14'!X14+'15'!X14+'16'!X14+'17'!X14+'18'!X14+'19'!X14+'20'!X14+'21'!X14+'22'!X14+'23'!X14+'24'!X14+'25'!X14+'26'!X14+'27'!X14+'28'!X14+'29'!X14+'30'!X14+'31'!X14</f>
        <v>0</v>
      </c>
      <c r="Y14" s="19">
        <f>'0'!Y14+'1'!Y14+'2'!Y14+'3'!Y14+'4'!Y14+'5'!Y14+'6'!Y14+'7'!Y14+'8'!Y14+'9'!Y14+'10'!Y14+'11'!Y14+'12'!Y14+'13'!Y14+'14'!Y14+'15'!Y14+'16'!Y14+'17'!Y14+'18'!Y14+'19'!Y14+'20'!Y14+'21'!Y14+'22'!Y14+'23'!Y14+'24'!Y14+'25'!Y14+'26'!Y14+'27'!Y14+'28'!Y14+'29'!Y14+'30'!Y14+'31'!Y14</f>
        <v>2000</v>
      </c>
      <c r="Z14" s="19">
        <f>'0'!Z14+'1'!Z14+'2'!Z14+'3'!Z14+'4'!Z14+'5'!Z14+'6'!Z14+'7'!Z14+'8'!Z14+'9'!Z14+'10'!Z14+'11'!Z14+'12'!Z14+'13'!Z14+'14'!Z14+'15'!Z14+'16'!Z14+'17'!Z14+'18'!Z14+'19'!Z14+'20'!Z14+'21'!Z14+'22'!Z14+'23'!Z14+'24'!Z14+'25'!Z14+'26'!Z14+'27'!Z14+'28'!Z14+'29'!Z14+'30'!Z14+'31'!Z14</f>
        <v>0</v>
      </c>
      <c r="AA14" s="19">
        <f>'0'!AA14+'1'!AA14+'2'!AA14+'3'!AA14+'4'!AA14+'5'!AA14+'6'!AA14+'7'!AA14+'8'!AA14+'9'!AA14+'10'!AA14+'11'!AA14+'12'!AA14+'13'!AA14+'14'!AA14+'15'!AA14+'16'!AA14+'17'!AA14+'18'!AA14+'19'!AA14+'20'!AA14+'21'!AA14+'22'!AA14+'23'!AA14+'24'!AA14+'25'!AA14+'26'!AA14+'27'!AA14+'28'!AA14+'29'!AA14+'30'!AA14+'31'!AA14</f>
        <v>0</v>
      </c>
      <c r="AB14" s="220"/>
      <c r="AC14" s="205"/>
    </row>
    <row r="15" spans="1:29" ht="21.95" customHeight="1" thickBot="1" x14ac:dyDescent="0.25">
      <c r="A15" s="267"/>
      <c r="B15" s="120" t="str">
        <f>'31'!B15</f>
        <v>Total Cash</v>
      </c>
      <c r="C15" s="121">
        <f>(C11*$C$8)+(C9*$C$7)</f>
        <v>1442779</v>
      </c>
      <c r="D15" s="121">
        <f>(D11*$D$8)+(D9*$D$7)</f>
        <v>56347.130000000012</v>
      </c>
      <c r="E15" s="121">
        <f>(E11*$E$8)+(E9*$E$7)</f>
        <v>65312.040000000008</v>
      </c>
      <c r="F15" s="121">
        <f>(F11*$F$8)+(F9*$F$7)</f>
        <v>310580.19999999995</v>
      </c>
      <c r="G15" s="121">
        <f>(G11*$G$8)+(G9*$G$7)</f>
        <v>18805.5</v>
      </c>
      <c r="H15" s="121">
        <f>(H11*$H$8)+(H9*$H$7)</f>
        <v>36024.000000000007</v>
      </c>
      <c r="I15" s="121">
        <f>(I11*$I$8)+(I9*$I$7)</f>
        <v>0</v>
      </c>
      <c r="J15" s="171">
        <f>(J11*$J$8)+(J9*$J$7)</f>
        <v>3565.6400000000003</v>
      </c>
      <c r="K15" s="171">
        <f>(K11*$K$8)+(K9*$K$7)</f>
        <v>2487.2999999999997</v>
      </c>
      <c r="L15" s="171">
        <f t="shared" ref="L15:S15" si="2">(L11*$K$8)+(L9*$K$7)</f>
        <v>0</v>
      </c>
      <c r="M15" s="171">
        <f t="shared" si="2"/>
        <v>0</v>
      </c>
      <c r="N15" s="171">
        <f t="shared" si="2"/>
        <v>0</v>
      </c>
      <c r="O15" s="171">
        <f t="shared" si="2"/>
        <v>0</v>
      </c>
      <c r="P15" s="171">
        <f t="shared" si="2"/>
        <v>0</v>
      </c>
      <c r="Q15" s="171">
        <f t="shared" si="2"/>
        <v>0</v>
      </c>
      <c r="R15" s="171">
        <f t="shared" si="2"/>
        <v>0</v>
      </c>
      <c r="S15" s="171">
        <f t="shared" si="2"/>
        <v>0</v>
      </c>
      <c r="T15" s="171">
        <f>(T11*$K$8)+(T9*$K$7)</f>
        <v>0</v>
      </c>
      <c r="U15" s="172">
        <f>SUM(C15:T15)</f>
        <v>1935900.81</v>
      </c>
      <c r="V15" s="117"/>
      <c r="W15" s="117"/>
      <c r="X15" s="105"/>
      <c r="Y15" s="105"/>
      <c r="Z15" s="105"/>
      <c r="AA15" s="105"/>
      <c r="AB15" s="276"/>
      <c r="AC15" s="219"/>
    </row>
    <row r="16" spans="1:29" ht="21.95" customHeight="1" x14ac:dyDescent="0.2">
      <c r="A16" s="265" t="str">
        <f>'Rate List'!A10</f>
        <v>WASEEM 
DSR 02</v>
      </c>
      <c r="B16" s="28" t="str">
        <f>'Rate List'!$D$9</f>
        <v>Whole Sale</v>
      </c>
      <c r="C16" s="7">
        <f>'0'!C16+'1'!C16+'2'!C16+'3'!C16+'4'!C16+'5'!C16+'6'!C16+'7'!C16+'8'!C16+'9'!C16+'10'!C16+'11'!C16+'12'!C16+'13'!C16+'14'!C16+'15'!C16+'16'!C16+'17'!C16+'18'!C16+'19'!C16+'20'!C16+'21'!C16+'22'!C16+'23'!C16+'24'!C16+'25'!C16+'26'!C16+'27'!C16+'28'!C16+'29'!C16+'30'!C16+'31'!C16</f>
        <v>0</v>
      </c>
      <c r="D16" s="7">
        <f>'0'!D16+'1'!D16+'2'!D16+'3'!D16+'4'!D16+'5'!D16+'6'!D16+'7'!D16+'8'!D16+'9'!D16+'10'!D16+'11'!D16+'12'!D16+'13'!D16+'14'!D16+'15'!D16+'16'!D16+'17'!D16+'18'!D16+'19'!D16+'20'!D16+'21'!D16+'22'!D16+'23'!D16+'24'!D16+'25'!D16+'26'!D16+'27'!D16+'28'!D16+'29'!D16+'30'!D16+'31'!D16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0</v>
      </c>
      <c r="E16" s="7">
        <f>'0'!E16+'1'!E16+'2'!E16+'3'!E16+'4'!E16+'5'!E16+'6'!E16+'7'!E16+'8'!E16+'9'!E16+'10'!E16+'11'!E16+'12'!E16+'13'!E16+'14'!E16+'15'!E16+'16'!E16+'17'!E16+'18'!E16+'19'!E16+'20'!E16+'21'!E16+'22'!E16+'23'!E16+'24'!E16+'25'!E16+'26'!E16+'27'!E16+'28'!E16+'29'!E16+'30'!E16+'31'!E16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7">
        <f>'0'!F16+'1'!F16+'2'!F16+'3'!F16+'4'!F16+'5'!F16+'6'!F16+'7'!F16+'8'!F16+'9'!F16+'10'!F16+'11'!F16+'12'!F16+'13'!F16+'14'!F16+'15'!F16+'16'!F16+'17'!F16+'18'!F16+'19'!F16+'20'!F16+'21'!F16+'22'!F16+'23'!F16+'24'!F16+'25'!F16+'26'!F16+'27'!F16+'28'!F16+'29'!F16+'30'!F16+'31'!F16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7">
        <f>'0'!G16+'1'!G16+'2'!G16+'3'!G16+'4'!G16+'5'!G16+'6'!G16+'7'!G16+'8'!G16+'9'!G16+'10'!G16+'11'!G16+'12'!G16+'13'!G16+'14'!G16+'15'!G16+'16'!G16+'17'!G16+'18'!G16+'19'!G16+'20'!G16+'21'!G16+'22'!G16+'23'!G16+'24'!G16+'25'!G16+'26'!G16+'27'!G16+'28'!G16+'29'!G16+'30'!G16+'31'!G16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7">
        <f>'0'!H16+'1'!H16+'2'!H16+'3'!H16+'4'!H16+'5'!H16+'6'!H16+'7'!H16+'8'!H16+'9'!H16+'10'!H16+'11'!H16+'12'!H16+'13'!H16+'14'!H16+'15'!H16+'16'!H16+'17'!H16+'18'!H16+'19'!H16+'20'!H16+'21'!H16+'22'!H16+'23'!H16+'24'!H16+'25'!H16+'26'!H16+'27'!H16+'28'!H16+'29'!H16+'30'!H16+'31'!H16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0</v>
      </c>
      <c r="I16" s="7">
        <f>'0'!I16+'1'!I16+'2'!I16+'3'!I16+'4'!I16+'5'!I16+'6'!I16+'7'!I16+'8'!I16+'9'!I16+'10'!I16+'11'!I16+'12'!I16+'13'!I16+'14'!I16+'15'!I16+'16'!I16+'17'!I16+'18'!I16+'19'!I16+'20'!I16+'21'!I16+'22'!I16+'23'!I16+'24'!I16+'25'!I16+'26'!I16+'27'!I16+'28'!I16+'29'!I16+'30'!I16+'31'!I16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7">
        <f>'0'!J16+'1'!J16+'2'!J16+'3'!J16+'4'!J16+'5'!J16+'6'!J16+'7'!J16+'8'!J16+'9'!J16+'10'!J16+'11'!J16+'12'!J16+'13'!J16+'14'!J16+'15'!J16+'16'!J16+'17'!J16+'18'!J16+'19'!J16+'20'!J16+'21'!J16+'22'!J16+'23'!J16+'24'!J16+'25'!J16+'26'!J16+'27'!J16+'28'!J16+'29'!J16+'30'!J16+'31'!J16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7">
        <f>'0'!K16+'1'!K16+'2'!K16+'3'!K16+'4'!K16+'5'!K16+'6'!K16+'7'!K16+'8'!K16+'9'!K16+'10'!K16+'11'!K16+'12'!K16+'13'!K16+'14'!K16+'15'!K16+'16'!K16+'17'!K16+'18'!K16+'19'!K16+'20'!K16+'21'!K16+'22'!K16+'23'!K16+'24'!K16+'25'!K16+'26'!K16+'27'!K16+'28'!K16+'29'!K16+'30'!K16+'31'!K16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7">
        <f>'0'!L16+'1'!L16+'2'!L16+'3'!L16+'4'!L16+'5'!L16+'6'!L16+'7'!L16+'8'!L16+'9'!L16+'10'!L16+'11'!L16+'12'!L16+'13'!L16+'14'!L16+'15'!L16+'16'!L16+'17'!L16+'18'!L16+'19'!L16+'20'!L16+'21'!L16+'22'!L16+'23'!L16+'24'!L16+'25'!L16+'26'!L16+'27'!L16+'28'!L16+'29'!L16+'30'!L16+'31'!L16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7">
        <f>'0'!M16+'1'!M16+'2'!M16+'3'!M16+'4'!M16+'5'!M16+'6'!M16+'7'!M16+'8'!M16+'9'!M16+'10'!M16+'11'!M16+'12'!M16+'13'!M16+'14'!M16+'15'!M16+'16'!M16+'17'!M16+'18'!M16+'19'!M16+'20'!M16+'21'!M16+'22'!M16+'23'!M16+'24'!M16+'25'!M16+'26'!M16+'27'!M16+'28'!M16+'29'!M16+'30'!M16+'31'!M16</f>
        <v>0</v>
      </c>
      <c r="N16" s="7">
        <f>'0'!N16+'1'!N16+'2'!N16+'3'!N16+'4'!N16+'5'!N16+'6'!N16+'7'!N16+'8'!N16+'9'!N16+'10'!N16+'11'!N16+'12'!N16+'13'!N16+'14'!N16+'15'!N16+'16'!N16+'17'!N16+'18'!N16+'19'!N16+'20'!N16+'21'!N16+'22'!N16+'23'!N16+'24'!N16+'25'!N16+'26'!N16+'27'!N16+'28'!N16+'29'!N16+'30'!N16+'31'!N16</f>
        <v>0</v>
      </c>
      <c r="O16" s="7">
        <f>'0'!O16+'1'!O16+'2'!O16+'3'!O16+'4'!O16+'5'!O16+'6'!O16+'7'!O16+'8'!O16+'9'!O16+'10'!O16+'11'!O16+'12'!O16+'13'!O16+'14'!O16+'15'!O16+'16'!O16+'17'!O16+'18'!O16+'19'!O16+'20'!O16+'21'!O16+'22'!O16+'23'!O16+'24'!O16+'25'!O16+'26'!O16+'27'!O16+'28'!O16+'29'!O16+'30'!O16+'31'!O16</f>
        <v>0</v>
      </c>
      <c r="P16" s="7">
        <f>'0'!P16+'1'!P16+'2'!P16+'3'!P16+'4'!P16+'5'!P16+'6'!P16+'7'!P16+'8'!P16+'9'!P16+'10'!P16+'11'!P16+'12'!P16+'13'!P16+'14'!P16+'15'!P16+'16'!P16+'17'!P16+'18'!P16+'19'!P16+'20'!P16+'21'!P16+'22'!P16+'23'!P16+'24'!P16+'25'!P16+'26'!P16+'27'!P16+'28'!P16+'29'!P16+'30'!P16+'31'!P16</f>
        <v>0</v>
      </c>
      <c r="Q16" s="7">
        <f>'0'!Q16+'1'!Q16+'2'!Q16+'3'!Q16+'4'!Q16+'5'!Q16+'6'!Q16+'7'!Q16+'8'!Q16+'9'!Q16+'10'!Q16+'11'!Q16+'12'!Q16+'13'!Q16+'14'!Q16+'15'!Q16+'16'!Q16+'17'!Q16+'18'!Q16+'19'!Q16+'20'!Q16+'21'!Q16+'22'!Q16+'23'!Q16+'24'!Q16+'25'!Q16+'26'!Q16+'27'!Q16+'28'!Q16+'29'!Q16+'30'!Q16+'31'!Q16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0</v>
      </c>
      <c r="R16" s="7">
        <f>'0'!R16+'1'!R16+'2'!R16+'3'!R16+'4'!R16+'5'!R16+'6'!R16+'7'!R16+'8'!R16+'9'!R16+'10'!R16+'11'!R16+'12'!R16+'13'!R16+'14'!R16+'15'!R16+'16'!R16+'17'!R16+'18'!R16+'19'!R16+'20'!R16+'21'!R16+'22'!R16+'23'!R16+'24'!R16+'25'!R16+'26'!R16+'27'!R16+'28'!R16+'29'!R16+'30'!R16+'31'!R16</f>
        <v>0</v>
      </c>
      <c r="S16" s="7">
        <f>'0'!S16+'1'!S16+'2'!S16+'3'!S16+'4'!S16+'5'!S16+'6'!S16+'7'!S16+'8'!S16+'9'!S16+'10'!S16+'11'!S16+'12'!S16+'13'!S16+'14'!S16+'15'!S16+'16'!S16+'17'!S16+'18'!S16+'19'!S16+'20'!S16+'21'!S16+'22'!S16+'23'!S16+'24'!S16+'25'!S16+'26'!S16+'27'!S16+'28'!S16+'29'!S16+'30'!S16+'31'!S16</f>
        <v>0</v>
      </c>
      <c r="T16" s="7">
        <f>'0'!T16+'1'!T16+'2'!T16+'3'!T16+'4'!T16+'5'!T16+'6'!T16+'7'!T16+'8'!T16+'9'!T16+'10'!T16+'11'!T16+'12'!T16+'13'!T16+'14'!T16+'15'!T16+'16'!T16+'17'!T16+'18'!T16+'19'!T16+'20'!T16+'21'!T16+'22'!T16+'23'!T16+'24'!T16+'25'!T16+'26'!T16+'27'!T16+'28'!T16+'29'!T16+'30'!T16+'31'!T16</f>
        <v>0</v>
      </c>
      <c r="U16" s="7">
        <f>'0'!U16+'1'!U16+'2'!U16+'3'!U16+'4'!U16+'5'!U16+'6'!U16+'7'!U16+'8'!U16+'9'!U16+'10'!U16+'11'!U16+'12'!U16+'13'!U16+'14'!U16+'15'!U16+'16'!U16+'17'!U16+'18'!U16+'19'!U16+'20'!U16+'21'!U16+'22'!U16+'23'!U16+'24'!U16+'25'!U16+'26'!U16+'27'!U16+'28'!U16+'29'!U16+'30'!U16+'31'!U16</f>
        <v>0</v>
      </c>
      <c r="V16" s="192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2"/>
      <c r="AB16" s="260">
        <f>'1'!AB16:AB22+'2'!AB16:AB22+'3'!AB16:AB22+'4'!AB16:AB22+'5'!AB16:AB22+'6'!AB16:AB22+'7'!AB16:AB22+'8'!AB16:AB22+'9'!AB16:AB22+'10'!AB16:AB22+'11'!AB16:AB22+'12'!AB16:AB22+'13'!AB16:AB22+'14'!AB16:AB22+'15'!AB16:AB22+'16'!AB16:AB22+'17'!AB16:AB22+'18'!AB16:AB22+'19'!AB16:AB22+'20'!AB16:AB22+'21'!AB16:AB22+'22'!AB16:AB22+'23'!AB16:AB22+'24'!AB16:AB22+'25'!AB16:AB22+'26'!AB16:AB22+'27'!AB16:AB22+'28'!AB16:AB22+'29'!AB16:AB22+'30'!AB16:AB22+'31'!AB16:AB22</f>
        <v>3320</v>
      </c>
      <c r="AC16" s="258">
        <f>U22+V17+V19+V21+X19+Z17+Z19+Z21-W17-W19-W21-Y19-Y21-AA21-AB16</f>
        <v>1435259.3350000002</v>
      </c>
    </row>
    <row r="17" spans="1:29" ht="21.95" customHeight="1" x14ac:dyDescent="0.2">
      <c r="A17" s="266"/>
      <c r="B17" s="24" t="str">
        <f>'Rate List'!D$10</f>
        <v>W Scheme</v>
      </c>
      <c r="C17" s="19">
        <f>'0'!C17+'1'!C17+'2'!C17+'3'!C17+'4'!C17+'5'!C17+'6'!C17+'7'!C17+'8'!C17+'9'!C17+'10'!C17+'11'!C17+'12'!C17+'13'!C17+'14'!C17+'15'!C17+'16'!C17+'17'!C17+'18'!C17+'19'!C17+'20'!C17+'21'!C17+'22'!C17+'23'!C17+'24'!C17+'25'!C17+'26'!C17+'27'!C17+'28'!C17+'29'!C17+'30'!C17+'31'!C17</f>
        <v>0</v>
      </c>
      <c r="D17" s="19">
        <f>'0'!D17+'1'!D17+'2'!D17+'3'!D17+'4'!D17+'5'!D17+'6'!D17+'7'!D17+'8'!D17+'9'!D17+'10'!D17+'11'!D17+'12'!D17+'13'!D17+'14'!D17+'15'!D17+'16'!D17+'17'!D17+'18'!D17+'19'!D17+'20'!D17+'21'!D17+'22'!D17+'23'!D17+'24'!D17+'25'!D17+'26'!D17+'27'!D17+'28'!D17+'29'!D17+'30'!D17+'31'!D17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0</v>
      </c>
      <c r="E17" s="19">
        <f>'0'!E17+'1'!E17+'2'!E17+'3'!E17+'4'!E17+'5'!E17+'6'!E17+'7'!E17+'8'!E17+'9'!E17+'10'!E17+'11'!E17+'12'!E17+'13'!E17+'14'!E17+'15'!E17+'16'!E17+'17'!E17+'18'!E17+'19'!E17+'20'!E17+'21'!E17+'22'!E17+'23'!E17+'24'!E17+'25'!E17+'26'!E17+'27'!E17+'28'!E17+'29'!E17+'30'!E17+'31'!E17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19">
        <f>'0'!F17+'1'!F17+'2'!F17+'3'!F17+'4'!F17+'5'!F17+'6'!F17+'7'!F17+'8'!F17+'9'!F17+'10'!F17+'11'!F17+'12'!F17+'13'!F17+'14'!F17+'15'!F17+'16'!F17+'17'!F17+'18'!F17+'19'!F17+'20'!F17+'21'!F17+'22'!F17+'23'!F17+'24'!F17+'25'!F17+'26'!F17+'27'!F17+'28'!F17+'29'!F17+'30'!F17+'31'!F17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19">
        <f>'0'!G17+'1'!G17+'2'!G17+'3'!G17+'4'!G17+'5'!G17+'6'!G17+'7'!G17+'8'!G17+'9'!G17+'10'!G17+'11'!G17+'12'!G17+'13'!G17+'14'!G17+'15'!G17+'16'!G17+'17'!G17+'18'!G17+'19'!G17+'20'!G17+'21'!G17+'22'!G17+'23'!G17+'24'!G17+'25'!G17+'26'!G17+'27'!G17+'28'!G17+'29'!G17+'30'!G17+'31'!G17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19">
        <f>'0'!H17+'1'!H17+'2'!H17+'3'!H17+'4'!H17+'5'!H17+'6'!H17+'7'!H17+'8'!H17+'9'!H17+'10'!H17+'11'!H17+'12'!H17+'13'!H17+'14'!H17+'15'!H17+'16'!H17+'17'!H17+'18'!H17+'19'!H17+'20'!H17+'21'!H17+'22'!H17+'23'!H17+'24'!H17+'25'!H17+'26'!H17+'27'!H17+'28'!H17+'29'!H17+'30'!H17+'31'!H17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19">
        <f>'0'!I17+'1'!I17+'2'!I17+'3'!I17+'4'!I17+'5'!I17+'6'!I17+'7'!I17+'8'!I17+'9'!I17+'10'!I17+'11'!I17+'12'!I17+'13'!I17+'14'!I17+'15'!I17+'16'!I17+'17'!I17+'18'!I17+'19'!I17+'20'!I17+'21'!I17+'22'!I17+'23'!I17+'24'!I17+'25'!I17+'26'!I17+'27'!I17+'28'!I17+'29'!I17+'30'!I17+'31'!I17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19">
        <f>'0'!J17+'1'!J17+'2'!J17+'3'!J17+'4'!J17+'5'!J17+'6'!J17+'7'!J17+'8'!J17+'9'!J17+'10'!J17+'11'!J17+'12'!J17+'13'!J17+'14'!J17+'15'!J17+'16'!J17+'17'!J17+'18'!J17+'19'!J17+'20'!J17+'21'!J17+'22'!J17+'23'!J17+'24'!J17+'25'!J17+'26'!J17+'27'!J17+'28'!J17+'29'!J17+'30'!J17+'31'!J17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19">
        <f>'0'!K17+'1'!K17+'2'!K17+'3'!K17+'4'!K17+'5'!K17+'6'!K17+'7'!K17+'8'!K17+'9'!K17+'10'!K17+'11'!K17+'12'!K17+'13'!K17+'14'!K17+'15'!K17+'16'!K17+'17'!K17+'18'!K17+'19'!K17+'20'!K17+'21'!K17+'22'!K17+'23'!K17+'24'!K17+'25'!K17+'26'!K17+'27'!K17+'28'!K17+'29'!K17+'30'!K17+'31'!K17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19">
        <f>'0'!L17+'1'!L17+'2'!L17+'3'!L17+'4'!L17+'5'!L17+'6'!L17+'7'!L17+'8'!L17+'9'!L17+'10'!L17+'11'!L17+'12'!L17+'13'!L17+'14'!L17+'15'!L17+'16'!L17+'17'!L17+'18'!L17+'19'!L17+'20'!L17+'21'!L17+'22'!L17+'23'!L17+'24'!L17+'25'!L17+'26'!L17+'27'!L17+'28'!L17+'29'!L17+'30'!L17+'31'!L17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19">
        <f>'0'!M17+'1'!M17+'2'!M17+'3'!M17+'4'!M17+'5'!M17+'6'!M17+'7'!M17+'8'!M17+'9'!M17+'10'!M17+'11'!M17+'12'!M17+'13'!M17+'14'!M17+'15'!M17+'16'!M17+'17'!M17+'18'!M17+'19'!M17+'20'!M17+'21'!M17+'22'!M17+'23'!M17+'24'!M17+'25'!M17+'26'!M17+'27'!M17+'28'!M17+'29'!M17+'30'!M17+'31'!M17</f>
        <v>0</v>
      </c>
      <c r="N17" s="19">
        <f>'0'!N17+'1'!N17+'2'!N17+'3'!N17+'4'!N17+'5'!N17+'6'!N17+'7'!N17+'8'!N17+'9'!N17+'10'!N17+'11'!N17+'12'!N17+'13'!N17+'14'!N17+'15'!N17+'16'!N17+'17'!N17+'18'!N17+'19'!N17+'20'!N17+'21'!N17+'22'!N17+'23'!N17+'24'!N17+'25'!N17+'26'!N17+'27'!N17+'28'!N17+'29'!N17+'30'!N17+'31'!N17</f>
        <v>0</v>
      </c>
      <c r="O17" s="19">
        <f>'0'!O17+'1'!O17+'2'!O17+'3'!O17+'4'!O17+'5'!O17+'6'!O17+'7'!O17+'8'!O17+'9'!O17+'10'!O17+'11'!O17+'12'!O17+'13'!O17+'14'!O17+'15'!O17+'16'!O17+'17'!O17+'18'!O17+'19'!O17+'20'!O17+'21'!O17+'22'!O17+'23'!O17+'24'!O17+'25'!O17+'26'!O17+'27'!O17+'28'!O17+'29'!O17+'30'!O17+'31'!O17</f>
        <v>0</v>
      </c>
      <c r="P17" s="19">
        <f>'0'!P17+'1'!P17+'2'!P17+'3'!P17+'4'!P17+'5'!P17+'6'!P17+'7'!P17+'8'!P17+'9'!P17+'10'!P17+'11'!P17+'12'!P17+'13'!P17+'14'!P17+'15'!P17+'16'!P17+'17'!P17+'18'!P17+'19'!P17+'20'!P17+'21'!P17+'22'!P17+'23'!P17+'24'!P17+'25'!P17+'26'!P17+'27'!P17+'28'!P17+'29'!P17+'30'!P17+'31'!P17</f>
        <v>0</v>
      </c>
      <c r="Q17" s="19">
        <f>'0'!Q17+'1'!Q17+'2'!Q17+'3'!Q17+'4'!Q17+'5'!Q17+'6'!Q17+'7'!Q17+'8'!Q17+'9'!Q17+'10'!Q17+'11'!Q17+'12'!Q17+'13'!Q17+'14'!Q17+'15'!Q17+'16'!Q17+'17'!Q17+'18'!Q17+'19'!Q17+'20'!Q17+'21'!Q17+'22'!Q17+'23'!Q17+'24'!Q17+'25'!Q17+'26'!Q17+'27'!Q17+'28'!Q17+'29'!Q17+'30'!Q17+'31'!Q17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0</v>
      </c>
      <c r="R17" s="19">
        <f>'0'!R17+'1'!R17+'2'!R17+'3'!R17+'4'!R17+'5'!R17+'6'!R17+'7'!R17+'8'!R17+'9'!R17+'10'!R17+'11'!R17+'12'!R17+'13'!R17+'14'!R17+'15'!R17+'16'!R17+'17'!R17+'18'!R17+'19'!R17+'20'!R17+'21'!R17+'22'!R17+'23'!R17+'24'!R17+'25'!R17+'26'!R17+'27'!R17+'28'!R17+'29'!R17+'30'!R17+'31'!R17</f>
        <v>0</v>
      </c>
      <c r="S17" s="19">
        <f>'0'!S17+'1'!S17+'2'!S17+'3'!S17+'4'!S17+'5'!S17+'6'!S17+'7'!S17+'8'!S17+'9'!S17+'10'!S17+'11'!S17+'12'!S17+'13'!S17+'14'!S17+'15'!S17+'16'!S17+'17'!S17+'18'!S17+'19'!S17+'20'!S17+'21'!S17+'22'!S17+'23'!S17+'24'!S17+'25'!S17+'26'!S17+'27'!S17+'28'!S17+'29'!S17+'30'!S17+'31'!S17</f>
        <v>0</v>
      </c>
      <c r="T17" s="19">
        <f>'0'!T17+'1'!T17+'2'!T17+'3'!T17+'4'!T17+'5'!T17+'6'!T17+'7'!T17+'8'!T17+'9'!T17+'10'!T17+'11'!T17+'12'!T17+'13'!T17+'14'!T17+'15'!T17+'16'!T17+'17'!T17+'18'!T17+'19'!T17+'20'!T17+'21'!T17+'22'!T17+'23'!T17+'24'!T17+'25'!T17+'26'!T17+'27'!T17+'28'!T17+'29'!T17+'30'!T17+'31'!T17</f>
        <v>0</v>
      </c>
      <c r="U17" s="19">
        <f>'0'!U17+'1'!U17+'2'!U17+'3'!U17+'4'!U17+'5'!U17+'6'!U17+'7'!U17+'8'!U17+'9'!U17+'10'!U17+'11'!U17+'12'!U17+'13'!U17+'14'!U17+'15'!U17+'16'!U17+'17'!U17+'18'!U17+'19'!U17+'20'!U17+'21'!U17+'22'!U17+'23'!U17+'24'!U17+'25'!U17+'26'!U17+'27'!U17+'28'!U17+'29'!U17+'30'!U17+'31'!U17</f>
        <v>0</v>
      </c>
      <c r="V17" s="19">
        <f>'0'!V17+'1'!V17+'2'!V17+'3'!V17+'4'!V17+'5'!V17+'6'!V17+'7'!V17+'8'!V17+'9'!V17+'10'!V17+'11'!V17+'12'!V17+'13'!V17+'14'!V17+'15'!V17+'16'!V17+'17'!V17+'18'!V17+'19'!V17+'20'!V17+'21'!V17+'22'!V17+'23'!V17+'24'!V17+'25'!V17+'26'!V17+'27'!V17+'28'!V17+'29'!V17+'30'!V17+'31'!V17</f>
        <v>0</v>
      </c>
      <c r="W17" s="19">
        <f>'0'!W17+'1'!W17+'2'!W17+'3'!W17+'4'!W17+'5'!W17+'6'!W17+'7'!W17+'8'!W17+'9'!W17+'10'!W17+'11'!W17+'12'!W17+'13'!W17+'14'!W17+'15'!W17+'16'!W17+'17'!W17+'18'!W17+'19'!W17+'20'!W17+'21'!W17+'22'!W17+'23'!W17+'24'!W17+'25'!W17+'26'!W17+'27'!W17+'28'!W17+'29'!W17+'30'!W17+'31'!W17</f>
        <v>8642.7000000000007</v>
      </c>
      <c r="X17" s="19">
        <f>'0'!X17+'1'!X17+'2'!X17+'3'!X17+'4'!X17+'5'!X17+'6'!X17+'7'!X17+'8'!X17+'9'!X17+'10'!X17+'11'!X17+'12'!X17+'13'!X17+'14'!X17+'15'!X17+'16'!X17+'17'!X17+'18'!X17+'19'!X17+'20'!X17+'21'!X17+'22'!X17+'23'!X17+'24'!X17+'25'!X17+'26'!X17+'27'!X17+'28'!X17+'29'!X17+'30'!X17+'31'!X17</f>
        <v>1</v>
      </c>
      <c r="Y17" s="19">
        <f>'0'!Y17+'1'!Y17+'2'!Y17+'3'!Y17+'4'!Y17+'5'!Y17+'6'!Y17+'7'!Y17+'8'!Y17+'9'!Y17+'10'!Y17+'11'!Y17+'12'!Y17+'13'!Y17+'14'!Y17+'15'!Y17+'16'!Y17+'17'!Y17+'18'!Y17+'19'!Y17+'20'!Y17+'21'!Y17+'22'!Y17+'23'!Y17+'24'!Y17+'25'!Y17+'26'!Y17+'27'!Y17+'28'!Y17+'29'!Y17+'30'!Y17+'31'!Y17</f>
        <v>3850</v>
      </c>
      <c r="Z17" s="19">
        <f>'0'!Z17+'1'!Z17+'2'!Z17+'3'!Z17+'4'!Z17+'5'!Z17+'6'!Z17+'7'!Z17+'8'!Z17+'9'!Z17+'10'!Z17+'11'!Z17+'12'!Z17+'13'!Z17+'14'!Z17+'15'!Z17+'16'!Z17+'17'!Z17+'18'!Z17+'19'!Z17+'20'!Z17+'21'!Z17+'22'!Z17+'23'!Z17+'24'!Z17+'25'!Z17+'26'!Z17+'27'!Z17+'28'!Z17+'29'!Z17+'30'!Z17+'31'!Z17</f>
        <v>23.5</v>
      </c>
      <c r="AA17" s="19">
        <f>'0'!AA17+'1'!AA17+'2'!AA17+'3'!AA17+'4'!AA17+'5'!AA17+'6'!AA17+'7'!AA17+'8'!AA17+'9'!AA17+'10'!AA17+'11'!AA17+'12'!AA17+'13'!AA17+'14'!AA17+'15'!AA17+'16'!AA17+'17'!AA17+'18'!AA17+'19'!AA17+'20'!AA17+'21'!AA17+'22'!AA17+'23'!AA17+'24'!AA17+'25'!AA17+'26'!AA17+'27'!AA17+'28'!AA17+'29'!AA17+'30'!AA17+'31'!AA17</f>
        <v>50845.5</v>
      </c>
      <c r="AB17" s="220"/>
      <c r="AC17" s="205"/>
    </row>
    <row r="18" spans="1:29" ht="21.95" customHeight="1" x14ac:dyDescent="0.2">
      <c r="A18" s="266"/>
      <c r="B18" s="24" t="str">
        <f>'Rate List'!D$11</f>
        <v>Retail</v>
      </c>
      <c r="C18" s="19">
        <f>'0'!C18+'1'!C18+'2'!C18+'3'!C18+'4'!C18+'5'!C18+'6'!C18+'7'!C18+'8'!C18+'9'!C18+'10'!C18+'11'!C18+'12'!C18+'13'!C18+'14'!C18+'15'!C18+'16'!C18+'17'!C18+'18'!C18+'19'!C18+'20'!C18+'21'!C18+'22'!C18+'23'!C18+'24'!C18+'25'!C18+'26'!C18+'27'!C18+'28'!C18+'29'!C18+'30'!C18+'31'!C18</f>
        <v>105.7</v>
      </c>
      <c r="D18" s="19">
        <f>'0'!D18+'1'!D18+'2'!D18+'3'!D18+'4'!D18+'5'!D18+'6'!D18+'7'!D18+'8'!D18+'9'!D18+'10'!D18+'11'!D18+'12'!D18+'13'!D18+'14'!D18+'15'!D18+'16'!D18+'17'!D18+'18'!D18+'19'!D18+'20'!D18+'21'!D18+'22'!D18+'23'!D18+'24'!D18+'25'!D18+'26'!D18+'27'!D18+'28'!D18+'29'!D18+'30'!D18+'31'!D18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16.5</v>
      </c>
      <c r="E18" s="19">
        <f>'0'!E18+'1'!E18+'2'!E18+'3'!E18+'4'!E18+'5'!E18+'6'!E18+'7'!E18+'8'!E18+'9'!E18+'10'!E18+'11'!E18+'12'!E18+'13'!E18+'14'!E18+'15'!E18+'16'!E18+'17'!E18+'18'!E18+'19'!E18+'20'!E18+'21'!E18+'22'!E18+'23'!E18+'24'!E18+'25'!E18+'26'!E18+'27'!E18+'28'!E18+'29'!E18+'30'!E18+'31'!E18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28.999999999999993</v>
      </c>
      <c r="F18" s="19">
        <f>'0'!F18+'1'!F18+'2'!F18+'3'!F18+'4'!F18+'5'!F18+'6'!F18+'7'!F18+'8'!F18+'9'!F18+'10'!F18+'11'!F18+'12'!F18+'13'!F18+'14'!F18+'15'!F18+'16'!F18+'17'!F18+'18'!F18+'19'!F18+'20'!F18+'21'!F18+'22'!F18+'23'!F18+'24'!F18+'25'!F18+'26'!F18+'27'!F18+'28'!F18+'29'!F18+'30'!F18+'31'!F18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4.6000000000000005</v>
      </c>
      <c r="G18" s="19">
        <f>'0'!G18+'1'!G18+'2'!G18+'3'!G18+'4'!G18+'5'!G18+'6'!G18+'7'!G18+'8'!G18+'9'!G18+'10'!G18+'11'!G18+'12'!G18+'13'!G18+'14'!G18+'15'!G18+'16'!G18+'17'!G18+'18'!G18+'19'!G18+'20'!G18+'21'!G18+'22'!G18+'23'!G18+'24'!G18+'25'!G18+'26'!G18+'27'!G18+'28'!G18+'29'!G18+'30'!G18+'31'!G18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19">
        <f>'0'!H18+'1'!H18+'2'!H18+'3'!H18+'4'!H18+'5'!H18+'6'!H18+'7'!H18+'8'!H18+'9'!H18+'10'!H18+'11'!H18+'12'!H18+'13'!H18+'14'!H18+'15'!H18+'16'!H18+'17'!H18+'18'!H18+'19'!H18+'20'!H18+'21'!H18+'22'!H18+'23'!H18+'24'!H18+'25'!H18+'26'!H18+'27'!H18+'28'!H18+'29'!H18+'30'!H18+'31'!H18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2.8000000000000003</v>
      </c>
      <c r="I18" s="19">
        <f>'0'!I18+'1'!I18+'2'!I18+'3'!I18+'4'!I18+'5'!I18+'6'!I18+'7'!I18+'8'!I18+'9'!I18+'10'!I18+'11'!I18+'12'!I18+'13'!I18+'14'!I18+'15'!I18+'16'!I18+'17'!I18+'18'!I18+'19'!I18+'20'!I18+'21'!I18+'22'!I18+'23'!I18+'24'!I18+'25'!I18+'26'!I18+'27'!I18+'28'!I18+'29'!I18+'30'!I18+'31'!I18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19">
        <f>'0'!J18+'1'!J18+'2'!J18+'3'!J18+'4'!J18+'5'!J18+'6'!J18+'7'!J18+'8'!J18+'9'!J18+'10'!J18+'11'!J18+'12'!J18+'13'!J18+'14'!J18+'15'!J18+'16'!J18+'17'!J18+'18'!J18+'19'!J18+'20'!J18+'21'!J18+'22'!J18+'23'!J18+'24'!J18+'25'!J18+'26'!J18+'27'!J18+'28'!J18+'29'!J18+'30'!J18+'31'!J18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19">
        <f>'0'!K18+'1'!K18+'2'!K18+'3'!K18+'4'!K18+'5'!K18+'6'!K18+'7'!K18+'8'!K18+'9'!K18+'10'!K18+'11'!K18+'12'!K18+'13'!K18+'14'!K18+'15'!K18+'16'!K18+'17'!K18+'18'!K18+'19'!K18+'20'!K18+'21'!K18+'22'!K18+'23'!K18+'24'!K18+'25'!K18+'26'!K18+'27'!K18+'28'!K18+'29'!K18+'30'!K18+'31'!K18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19">
        <f>'0'!L18+'1'!L18+'2'!L18+'3'!L18+'4'!L18+'5'!L18+'6'!L18+'7'!L18+'8'!L18+'9'!L18+'10'!L18+'11'!L18+'12'!L18+'13'!L18+'14'!L18+'15'!L18+'16'!L18+'17'!L18+'18'!L18+'19'!L18+'20'!L18+'21'!L18+'22'!L18+'23'!L18+'24'!L18+'25'!L18+'26'!L18+'27'!L18+'28'!L18+'29'!L18+'30'!L18+'31'!L18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19">
        <f>'0'!M18+'1'!M18+'2'!M18+'3'!M18+'4'!M18+'5'!M18+'6'!M18+'7'!M18+'8'!M18+'9'!M18+'10'!M18+'11'!M18+'12'!M18+'13'!M18+'14'!M18+'15'!M18+'16'!M18+'17'!M18+'18'!M18+'19'!M18+'20'!M18+'21'!M18+'22'!M18+'23'!M18+'24'!M18+'25'!M18+'26'!M18+'27'!M18+'28'!M18+'29'!M18+'30'!M18+'31'!M18</f>
        <v>0</v>
      </c>
      <c r="N18" s="19">
        <f>'0'!N18+'1'!N18+'2'!N18+'3'!N18+'4'!N18+'5'!N18+'6'!N18+'7'!N18+'8'!N18+'9'!N18+'10'!N18+'11'!N18+'12'!N18+'13'!N18+'14'!N18+'15'!N18+'16'!N18+'17'!N18+'18'!N18+'19'!N18+'20'!N18+'21'!N18+'22'!N18+'23'!N18+'24'!N18+'25'!N18+'26'!N18+'27'!N18+'28'!N18+'29'!N18+'30'!N18+'31'!N18</f>
        <v>0</v>
      </c>
      <c r="O18" s="19">
        <f>'0'!O18+'1'!O18+'2'!O18+'3'!O18+'4'!O18+'5'!O18+'6'!O18+'7'!O18+'8'!O18+'9'!O18+'10'!O18+'11'!O18+'12'!O18+'13'!O18+'14'!O18+'15'!O18+'16'!O18+'17'!O18+'18'!O18+'19'!O18+'20'!O18+'21'!O18+'22'!O18+'23'!O18+'24'!O18+'25'!O18+'26'!O18+'27'!O18+'28'!O18+'29'!O18+'30'!O18+'31'!O18</f>
        <v>0</v>
      </c>
      <c r="P18" s="19">
        <f>'0'!P18+'1'!P18+'2'!P18+'3'!P18+'4'!P18+'5'!P18+'6'!P18+'7'!P18+'8'!P18+'9'!P18+'10'!P18+'11'!P18+'12'!P18+'13'!P18+'14'!P18+'15'!P18+'16'!P18+'17'!P18+'18'!P18+'19'!P18+'20'!P18+'21'!P18+'22'!P18+'23'!P18+'24'!P18+'25'!P18+'26'!P18+'27'!P18+'28'!P18+'29'!P18+'30'!P18+'31'!P18</f>
        <v>0</v>
      </c>
      <c r="Q18" s="19">
        <f>'0'!Q18+'1'!Q18+'2'!Q18+'3'!Q18+'4'!Q18+'5'!Q18+'6'!Q18+'7'!Q18+'8'!Q18+'9'!Q18+'10'!Q18+'11'!Q18+'12'!Q18+'13'!Q18+'14'!Q18+'15'!Q18+'16'!Q18+'17'!Q18+'18'!Q18+'19'!Q18+'20'!Q18+'21'!Q18+'22'!Q18+'23'!Q18+'24'!Q18+'25'!Q18+'26'!Q18+'27'!Q18+'28'!Q18+'29'!Q18+'30'!Q18+'31'!Q18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19">
        <f>'0'!R18+'1'!R18+'2'!R18+'3'!R18+'4'!R18+'5'!R18+'6'!R18+'7'!R18+'8'!R18+'9'!R18+'10'!R18+'11'!R18+'12'!R18+'13'!R18+'14'!R18+'15'!R18+'16'!R18+'17'!R18+'18'!R18+'19'!R18+'20'!R18+'21'!R18+'22'!R18+'23'!R18+'24'!R18+'25'!R18+'26'!R18+'27'!R18+'28'!R18+'29'!R18+'30'!R18+'31'!R18</f>
        <v>0</v>
      </c>
      <c r="S18" s="19">
        <f>'0'!S18+'1'!S18+'2'!S18+'3'!S18+'4'!S18+'5'!S18+'6'!S18+'7'!S18+'8'!S18+'9'!S18+'10'!S18+'11'!S18+'12'!S18+'13'!S18+'14'!S18+'15'!S18+'16'!S18+'17'!S18+'18'!S18+'19'!S18+'20'!S18+'21'!S18+'22'!S18+'23'!S18+'24'!S18+'25'!S18+'26'!S18+'27'!S18+'28'!S18+'29'!S18+'30'!S18+'31'!S18</f>
        <v>0</v>
      </c>
      <c r="T18" s="19">
        <f>'0'!T18+'1'!T18+'2'!T18+'3'!T18+'4'!T18+'5'!T18+'6'!T18+'7'!T18+'8'!T18+'9'!T18+'10'!T18+'11'!T18+'12'!T18+'13'!T18+'14'!T18+'15'!T18+'16'!T18+'17'!T18+'18'!T18+'19'!T18+'20'!T18+'21'!T18+'22'!T18+'23'!T18+'24'!T18+'25'!T18+'26'!T18+'27'!T18+'28'!T18+'29'!T18+'30'!T18+'31'!T18</f>
        <v>0</v>
      </c>
      <c r="U18" s="19">
        <f>'0'!U18+'1'!U18+'2'!U18+'3'!U18+'4'!U18+'5'!U18+'6'!U18+'7'!U18+'8'!U18+'9'!U18+'10'!U18+'11'!U18+'12'!U18+'13'!U18+'14'!U18+'15'!U18+'16'!U18+'17'!U18+'18'!U18+'19'!U18+'20'!U18+'21'!U18+'22'!U18+'23'!U18+'24'!U18+'25'!U18+'26'!U18+'27'!U18+'28'!U18+'29'!U18+'30'!U18+'31'!U18</f>
        <v>158.6</v>
      </c>
      <c r="V18" s="190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0"/>
      <c r="AB18" s="220"/>
      <c r="AC18" s="205"/>
    </row>
    <row r="19" spans="1:29" ht="21.95" customHeight="1" x14ac:dyDescent="0.2">
      <c r="A19" s="266"/>
      <c r="B19" s="24" t="str">
        <f>'Rate List'!D$12</f>
        <v>T.O  (TK)</v>
      </c>
      <c r="C19" s="19">
        <f>'0'!C19+'1'!C19+'2'!C19+'3'!C19+'4'!C19+'5'!C19+'6'!C19+'7'!C19+'8'!C19+'9'!C19+'10'!C19+'11'!C19+'12'!C19+'13'!C19+'14'!C19+'15'!C19+'16'!C19+'17'!C19+'18'!C19+'19'!C19+'20'!C19+'21'!C19+'22'!C19+'23'!C19+'24'!C19+'25'!C19+'26'!C19+'27'!C19+'28'!C19+'29'!C19+'30'!C19+'31'!C19</f>
        <v>0</v>
      </c>
      <c r="D19" s="19">
        <f>'0'!D19+'1'!D19+'2'!D19+'3'!D19+'4'!D19+'5'!D19+'6'!D19+'7'!D19+'8'!D19+'9'!D19+'10'!D19+'11'!D19+'12'!D19+'13'!D19+'14'!D19+'15'!D19+'16'!D19+'17'!D19+'18'!D19+'19'!D19+'20'!D19+'21'!D19+'22'!D19+'23'!D19+'24'!D19+'25'!D19+'26'!D19+'27'!D19+'28'!D19+'29'!D19+'30'!D19+'31'!D19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0</v>
      </c>
      <c r="E19" s="19">
        <f>'0'!E19+'1'!E19+'2'!E19+'3'!E19+'4'!E19+'5'!E19+'6'!E19+'7'!E19+'8'!E19+'9'!E19+'10'!E19+'11'!E19+'12'!E19+'13'!E19+'14'!E19+'15'!E19+'16'!E19+'17'!E19+'18'!E19+'19'!E19+'20'!E19+'21'!E19+'22'!E19+'23'!E19+'24'!E19+'25'!E19+'26'!E19+'27'!E19+'28'!E19+'29'!E19+'30'!E19+'31'!E19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19">
        <f>'0'!F19+'1'!F19+'2'!F19+'3'!F19+'4'!F19+'5'!F19+'6'!F19+'7'!F19+'8'!F19+'9'!F19+'10'!F19+'11'!F19+'12'!F19+'13'!F19+'14'!F19+'15'!F19+'16'!F19+'17'!F19+'18'!F19+'19'!F19+'20'!F19+'21'!F19+'22'!F19+'23'!F19+'24'!F19+'25'!F19+'26'!F19+'27'!F19+'28'!F19+'29'!F19+'30'!F19+'31'!F19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19">
        <f>'0'!G19+'1'!G19+'2'!G19+'3'!G19+'4'!G19+'5'!G19+'6'!G19+'7'!G19+'8'!G19+'9'!G19+'10'!G19+'11'!G19+'12'!G19+'13'!G19+'14'!G19+'15'!G19+'16'!G19+'17'!G19+'18'!G19+'19'!G19+'20'!G19+'21'!G19+'22'!G19+'23'!G19+'24'!G19+'25'!G19+'26'!G19+'27'!G19+'28'!G19+'29'!G19+'30'!G19+'31'!G19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19">
        <f>'0'!H19+'1'!H19+'2'!H19+'3'!H19+'4'!H19+'5'!H19+'6'!H19+'7'!H19+'8'!H19+'9'!H19+'10'!H19+'11'!H19+'12'!H19+'13'!H19+'14'!H19+'15'!H19+'16'!H19+'17'!H19+'18'!H19+'19'!H19+'20'!H19+'21'!H19+'22'!H19+'23'!H19+'24'!H19+'25'!H19+'26'!H19+'27'!H19+'28'!H19+'29'!H19+'30'!H19+'31'!H19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0</v>
      </c>
      <c r="I19" s="19">
        <f>'0'!I19+'1'!I19+'2'!I19+'3'!I19+'4'!I19+'5'!I19+'6'!I19+'7'!I19+'8'!I19+'9'!I19+'10'!I19+'11'!I19+'12'!I19+'13'!I19+'14'!I19+'15'!I19+'16'!I19+'17'!I19+'18'!I19+'19'!I19+'20'!I19+'21'!I19+'22'!I19+'23'!I19+'24'!I19+'25'!I19+'26'!I19+'27'!I19+'28'!I19+'29'!I19+'30'!I19+'31'!I19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19">
        <f>'0'!J19+'1'!J19+'2'!J19+'3'!J19+'4'!J19+'5'!J19+'6'!J19+'7'!J19+'8'!J19+'9'!J19+'10'!J19+'11'!J19+'12'!J19+'13'!J19+'14'!J19+'15'!J19+'16'!J19+'17'!J19+'18'!J19+'19'!J19+'20'!J19+'21'!J19+'22'!J19+'23'!J19+'24'!J19+'25'!J19+'26'!J19+'27'!J19+'28'!J19+'29'!J19+'30'!J19+'31'!J19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19">
        <f>'0'!K19+'1'!K19+'2'!K19+'3'!K19+'4'!K19+'5'!K19+'6'!K19+'7'!K19+'8'!K19+'9'!K19+'10'!K19+'11'!K19+'12'!K19+'13'!K19+'14'!K19+'15'!K19+'16'!K19+'17'!K19+'18'!K19+'19'!K19+'20'!K19+'21'!K19+'22'!K19+'23'!K19+'24'!K19+'25'!K19+'26'!K19+'27'!K19+'28'!K19+'29'!K19+'30'!K19+'31'!K19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19">
        <f>'0'!L19+'1'!L19+'2'!L19+'3'!L19+'4'!L19+'5'!L19+'6'!L19+'7'!L19+'8'!L19+'9'!L19+'10'!L19+'11'!L19+'12'!L19+'13'!L19+'14'!L19+'15'!L19+'16'!L19+'17'!L19+'18'!L19+'19'!L19+'20'!L19+'21'!L19+'22'!L19+'23'!L19+'24'!L19+'25'!L19+'26'!L19+'27'!L19+'28'!L19+'29'!L19+'30'!L19+'31'!L19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19">
        <f>'0'!M19+'1'!M19+'2'!M19+'3'!M19+'4'!M19+'5'!M19+'6'!M19+'7'!M19+'8'!M19+'9'!M19+'10'!M19+'11'!M19+'12'!M19+'13'!M19+'14'!M19+'15'!M19+'16'!M19+'17'!M19+'18'!M19+'19'!M19+'20'!M19+'21'!M19+'22'!M19+'23'!M19+'24'!M19+'25'!M19+'26'!M19+'27'!M19+'28'!M19+'29'!M19+'30'!M19+'31'!M19</f>
        <v>0</v>
      </c>
      <c r="N19" s="19">
        <f>'0'!N19+'1'!N19+'2'!N19+'3'!N19+'4'!N19+'5'!N19+'6'!N19+'7'!N19+'8'!N19+'9'!N19+'10'!N19+'11'!N19+'12'!N19+'13'!N19+'14'!N19+'15'!N19+'16'!N19+'17'!N19+'18'!N19+'19'!N19+'20'!N19+'21'!N19+'22'!N19+'23'!N19+'24'!N19+'25'!N19+'26'!N19+'27'!N19+'28'!N19+'29'!N19+'30'!N19+'31'!N19</f>
        <v>0</v>
      </c>
      <c r="O19" s="19">
        <f>'0'!O19+'1'!O19+'2'!O19+'3'!O19+'4'!O19+'5'!O19+'6'!O19+'7'!O19+'8'!O19+'9'!O19+'10'!O19+'11'!O19+'12'!O19+'13'!O19+'14'!O19+'15'!O19+'16'!O19+'17'!O19+'18'!O19+'19'!O19+'20'!O19+'21'!O19+'22'!O19+'23'!O19+'24'!O19+'25'!O19+'26'!O19+'27'!O19+'28'!O19+'29'!O19+'30'!O19+'31'!O19</f>
        <v>0</v>
      </c>
      <c r="P19" s="19">
        <f>'0'!P19+'1'!P19+'2'!P19+'3'!P19+'4'!P19+'5'!P19+'6'!P19+'7'!P19+'8'!P19+'9'!P19+'10'!P19+'11'!P19+'12'!P19+'13'!P19+'14'!P19+'15'!P19+'16'!P19+'17'!P19+'18'!P19+'19'!P19+'20'!P19+'21'!P19+'22'!P19+'23'!P19+'24'!P19+'25'!P19+'26'!P19+'27'!P19+'28'!P19+'29'!P19+'30'!P19+'31'!P19</f>
        <v>0</v>
      </c>
      <c r="Q19" s="19">
        <f>'0'!Q19+'1'!Q19+'2'!Q19+'3'!Q19+'4'!Q19+'5'!Q19+'6'!Q19+'7'!Q19+'8'!Q19+'9'!Q19+'10'!Q19+'11'!Q19+'12'!Q19+'13'!Q19+'14'!Q19+'15'!Q19+'16'!Q19+'17'!Q19+'18'!Q19+'19'!Q19+'20'!Q19+'21'!Q19+'22'!Q19+'23'!Q19+'24'!Q19+'25'!Q19+'26'!Q19+'27'!Q19+'28'!Q19+'29'!Q19+'30'!Q19+'31'!Q19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0</v>
      </c>
      <c r="R19" s="19">
        <f>'0'!R19+'1'!R19+'2'!R19+'3'!R19+'4'!R19+'5'!R19+'6'!R19+'7'!R19+'8'!R19+'9'!R19+'10'!R19+'11'!R19+'12'!R19+'13'!R19+'14'!R19+'15'!R19+'16'!R19+'17'!R19+'18'!R19+'19'!R19+'20'!R19+'21'!R19+'22'!R19+'23'!R19+'24'!R19+'25'!R19+'26'!R19+'27'!R19+'28'!R19+'29'!R19+'30'!R19+'31'!R19</f>
        <v>0</v>
      </c>
      <c r="S19" s="19">
        <f>'0'!S19+'1'!S19+'2'!S19+'3'!S19+'4'!S19+'5'!S19+'6'!S19+'7'!S19+'8'!S19+'9'!S19+'10'!S19+'11'!S19+'12'!S19+'13'!S19+'14'!S19+'15'!S19+'16'!S19+'17'!S19+'18'!S19+'19'!S19+'20'!S19+'21'!S19+'22'!S19+'23'!S19+'24'!S19+'25'!S19+'26'!S19+'27'!S19+'28'!S19+'29'!S19+'30'!S19+'31'!S19</f>
        <v>0</v>
      </c>
      <c r="T19" s="19">
        <f>'0'!T19+'1'!T19+'2'!T19+'3'!T19+'4'!T19+'5'!T19+'6'!T19+'7'!T19+'8'!T19+'9'!T19+'10'!T19+'11'!T19+'12'!T19+'13'!T19+'14'!T19+'15'!T19+'16'!T19+'17'!T19+'18'!T19+'19'!T19+'20'!T19+'21'!T19+'22'!T19+'23'!T19+'24'!T19+'25'!T19+'26'!T19+'27'!T19+'28'!T19+'29'!T19+'30'!T19+'31'!T19</f>
        <v>0</v>
      </c>
      <c r="U19" s="19">
        <f>'0'!U19+'1'!U19+'2'!U19+'3'!U19+'4'!U19+'5'!U19+'6'!U19+'7'!U19+'8'!U19+'9'!U19+'10'!U19+'11'!U19+'12'!U19+'13'!U19+'14'!U19+'15'!U19+'16'!U19+'17'!U19+'18'!U19+'19'!U19+'20'!U19+'21'!U19+'22'!U19+'23'!U19+'24'!U19+'25'!U19+'26'!U19+'27'!U19+'28'!U19+'29'!U19+'30'!U19+'31'!U19</f>
        <v>0</v>
      </c>
      <c r="V19" s="19">
        <f>'0'!V19+'1'!V19+'2'!V19+'3'!V19+'4'!V19+'5'!V19+'6'!V19+'7'!V19+'8'!V19+'9'!V19+'10'!V19+'11'!V19+'12'!V19+'13'!V19+'14'!V19+'15'!V19+'16'!V19+'17'!V19+'18'!V19+'19'!V19+'20'!V19+'21'!V19+'22'!V19+'23'!V19+'24'!V19+'25'!V19+'26'!V19+'27'!V19+'28'!V19+'29'!V19+'30'!V19+'31'!V19</f>
        <v>0</v>
      </c>
      <c r="W19" s="19">
        <f>'0'!W19+'1'!W19+'2'!W19+'3'!W19+'4'!W19+'5'!W19+'6'!W19+'7'!W19+'8'!W19+'9'!W19+'10'!W19+'11'!W19+'12'!W19+'13'!W19+'14'!W19+'15'!W19+'16'!W19+'17'!W19+'18'!W19+'19'!W19+'20'!W19+'21'!W19+'22'!W19+'23'!W19+'24'!W19+'25'!W19+'26'!W19+'27'!W19+'28'!W19+'29'!W19+'30'!W19+'31'!W19</f>
        <v>0</v>
      </c>
      <c r="X19" s="19">
        <f>'0'!X19+'1'!X19+'2'!X19+'3'!X19+'4'!X19+'5'!X19+'6'!X19+'7'!X19+'8'!X19+'9'!X19+'10'!X19+'11'!X19+'12'!X19+'13'!X19+'14'!X19+'15'!X19+'16'!X19+'17'!X19+'18'!X19+'19'!X19+'20'!X19+'21'!X19+'22'!X19+'23'!X19+'24'!X19+'25'!X19+'26'!X19+'27'!X19+'28'!X19+'29'!X19+'30'!X19+'31'!X19</f>
        <v>0</v>
      </c>
      <c r="Y19" s="19">
        <f>'0'!Y19+'1'!Y19+'2'!Y19+'3'!Y19+'4'!Y19+'5'!Y19+'6'!Y19+'7'!Y19+'8'!Y19+'9'!Y19+'10'!Y19+'11'!Y19+'12'!Y19+'13'!Y19+'14'!Y19+'15'!Y19+'16'!Y19+'17'!Y19+'18'!Y19+'19'!Y19+'20'!Y19+'21'!Y19+'22'!Y19+'23'!Y19+'24'!Y19+'25'!Y19+'26'!Y19+'27'!Y19+'28'!Y19+'29'!Y19+'30'!Y19+'31'!Y19</f>
        <v>1370</v>
      </c>
      <c r="Z19" s="19">
        <f>'0'!Z19+'1'!Z19+'2'!Z19+'3'!Z19+'4'!Z19+'5'!Z19+'6'!Z19+'7'!Z19+'8'!Z19+'9'!Z19+'10'!Z19+'11'!Z19+'12'!Z19+'13'!Z19+'14'!Z19+'15'!Z19+'16'!Z19+'17'!Z19+'18'!Z19+'19'!Z19+'20'!Z19+'21'!Z19+'22'!Z19+'23'!Z19+'24'!Z19+'25'!Z19+'26'!Z19+'27'!Z19+'28'!Z19+'29'!Z19+'30'!Z19+'31'!Z19</f>
        <v>4.0999999999999996</v>
      </c>
      <c r="AA19" s="19">
        <f>'0'!AA19+'1'!AA19+'2'!AA19+'3'!AA19+'4'!AA19+'5'!AA19+'6'!AA19+'7'!AA19+'8'!AA19+'9'!AA19+'10'!AA19+'11'!AA19+'12'!AA19+'13'!AA19+'14'!AA19+'15'!AA19+'16'!AA19+'17'!AA19+'18'!AA19+'19'!AA19+'20'!AA19+'21'!AA19+'22'!AA19+'23'!AA19+'24'!AA19+'25'!AA19+'26'!AA19+'27'!AA19+'28'!AA19+'29'!AA19+'30'!AA19+'31'!AA19</f>
        <v>1370</v>
      </c>
      <c r="AB19" s="220"/>
      <c r="AC19" s="205"/>
    </row>
    <row r="20" spans="1:29" ht="21.95" customHeight="1" x14ac:dyDescent="0.2">
      <c r="A20" s="266"/>
      <c r="B20" s="24" t="str">
        <f>'Rate List'!D$13</f>
        <v>Foils</v>
      </c>
      <c r="C20" s="19">
        <f>'0'!C20+'1'!C20+'2'!C20+'3'!C20+'4'!C20+'5'!C20+'6'!C20+'7'!C20+'8'!C20+'9'!C20+'10'!C20+'11'!C20+'12'!C20+'13'!C20+'14'!C20+'15'!C20+'16'!C20+'17'!C20+'18'!C20+'19'!C20+'20'!C20+'21'!C20+'22'!C20+'23'!C20+'24'!C20+'25'!C20+'26'!C20+'27'!C20+'28'!C20+'29'!C20+'30'!C20+'31'!C20</f>
        <v>0</v>
      </c>
      <c r="D20" s="19">
        <f>'0'!D20+'1'!D20+'2'!D20+'3'!D20+'4'!D20+'5'!D20+'6'!D20+'7'!D20+'8'!D20+'9'!D20+'10'!D20+'11'!D20+'12'!D20+'13'!D20+'14'!D20+'15'!D20+'16'!D20+'17'!D20+'18'!D20+'19'!D20+'20'!D20+'21'!D20+'22'!D20+'23'!D20+'24'!D20+'25'!D20+'26'!D20+'27'!D20+'28'!D20+'29'!D20+'30'!D20+'31'!D20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0</v>
      </c>
      <c r="E20" s="19">
        <f>'0'!E20+'1'!E20+'2'!E20+'3'!E20+'4'!E20+'5'!E20+'6'!E20+'7'!E20+'8'!E20+'9'!E20+'10'!E20+'11'!E20+'12'!E20+'13'!E20+'14'!E20+'15'!E20+'16'!E20+'17'!E20+'18'!E20+'19'!E20+'20'!E20+'21'!E20+'22'!E20+'23'!E20+'24'!E20+'25'!E20+'26'!E20+'27'!E20+'28'!E20+'29'!E20+'30'!E20+'31'!E20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19">
        <f>'0'!F20+'1'!F20+'2'!F20+'3'!F20+'4'!F20+'5'!F20+'6'!F20+'7'!F20+'8'!F20+'9'!F20+'10'!F20+'11'!F20+'12'!F20+'13'!F20+'14'!F20+'15'!F20+'16'!F20+'17'!F20+'18'!F20+'19'!F20+'20'!F20+'21'!F20+'22'!F20+'23'!F20+'24'!F20+'25'!F20+'26'!F20+'27'!F20+'28'!F20+'29'!F20+'30'!F20+'31'!F20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19">
        <f>'0'!G20+'1'!G20+'2'!G20+'3'!G20+'4'!G20+'5'!G20+'6'!G20+'7'!G20+'8'!G20+'9'!G20+'10'!G20+'11'!G20+'12'!G20+'13'!G20+'14'!G20+'15'!G20+'16'!G20+'17'!G20+'18'!G20+'19'!G20+'20'!G20+'21'!G20+'22'!G20+'23'!G20+'24'!G20+'25'!G20+'26'!G20+'27'!G20+'28'!G20+'29'!G20+'30'!G20+'31'!G20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19">
        <f>'0'!H20+'1'!H20+'2'!H20+'3'!H20+'4'!H20+'5'!H20+'6'!H20+'7'!H20+'8'!H20+'9'!H20+'10'!H20+'11'!H20+'12'!H20+'13'!H20+'14'!H20+'15'!H20+'16'!H20+'17'!H20+'18'!H20+'19'!H20+'20'!H20+'21'!H20+'22'!H20+'23'!H20+'24'!H20+'25'!H20+'26'!H20+'27'!H20+'28'!H20+'29'!H20+'30'!H20+'31'!H20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19">
        <f>'0'!I20+'1'!I20+'2'!I20+'3'!I20+'4'!I20+'5'!I20+'6'!I20+'7'!I20+'8'!I20+'9'!I20+'10'!I20+'11'!I20+'12'!I20+'13'!I20+'14'!I20+'15'!I20+'16'!I20+'17'!I20+'18'!I20+'19'!I20+'20'!I20+'21'!I20+'22'!I20+'23'!I20+'24'!I20+'25'!I20+'26'!I20+'27'!I20+'28'!I20+'29'!I20+'30'!I20+'31'!I20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19">
        <f>'0'!J20+'1'!J20+'2'!J20+'3'!J20+'4'!J20+'5'!J20+'6'!J20+'7'!J20+'8'!J20+'9'!J20+'10'!J20+'11'!J20+'12'!J20+'13'!J20+'14'!J20+'15'!J20+'16'!J20+'17'!J20+'18'!J20+'19'!J20+'20'!J20+'21'!J20+'22'!J20+'23'!J20+'24'!J20+'25'!J20+'26'!J20+'27'!J20+'28'!J20+'29'!J20+'30'!J20+'31'!J20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19">
        <f>'0'!K20+'1'!K20+'2'!K20+'3'!K20+'4'!K20+'5'!K20+'6'!K20+'7'!K20+'8'!K20+'9'!K20+'10'!K20+'11'!K20+'12'!K20+'13'!K20+'14'!K20+'15'!K20+'16'!K20+'17'!K20+'18'!K20+'19'!K20+'20'!K20+'21'!K20+'22'!K20+'23'!K20+'24'!K20+'25'!K20+'26'!K20+'27'!K20+'28'!K20+'29'!K20+'30'!K20+'31'!K20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19">
        <f>'0'!L20+'1'!L20+'2'!L20+'3'!L20+'4'!L20+'5'!L20+'6'!L20+'7'!L20+'8'!L20+'9'!L20+'10'!L20+'11'!L20+'12'!L20+'13'!L20+'14'!L20+'15'!L20+'16'!L20+'17'!L20+'18'!L20+'19'!L20+'20'!L20+'21'!L20+'22'!L20+'23'!L20+'24'!L20+'25'!L20+'26'!L20+'27'!L20+'28'!L20+'29'!L20+'30'!L20+'31'!L20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19">
        <f>'0'!M20+'1'!M20+'2'!M20+'3'!M20+'4'!M20+'5'!M20+'6'!M20+'7'!M20+'8'!M20+'9'!M20+'10'!M20+'11'!M20+'12'!M20+'13'!M20+'14'!M20+'15'!M20+'16'!M20+'17'!M20+'18'!M20+'19'!M20+'20'!M20+'21'!M20+'22'!M20+'23'!M20+'24'!M20+'25'!M20+'26'!M20+'27'!M20+'28'!M20+'29'!M20+'30'!M20+'31'!M20</f>
        <v>0</v>
      </c>
      <c r="N20" s="19">
        <f>'0'!N20+'1'!N20+'2'!N20+'3'!N20+'4'!N20+'5'!N20+'6'!N20+'7'!N20+'8'!N20+'9'!N20+'10'!N20+'11'!N20+'12'!N20+'13'!N20+'14'!N20+'15'!N20+'16'!N20+'17'!N20+'18'!N20+'19'!N20+'20'!N20+'21'!N20+'22'!N20+'23'!N20+'24'!N20+'25'!N20+'26'!N20+'27'!N20+'28'!N20+'29'!N20+'30'!N20+'31'!N20</f>
        <v>0</v>
      </c>
      <c r="O20" s="19">
        <f>'0'!O20+'1'!O20+'2'!O20+'3'!O20+'4'!O20+'5'!O20+'6'!O20+'7'!O20+'8'!O20+'9'!O20+'10'!O20+'11'!O20+'12'!O20+'13'!O20+'14'!O20+'15'!O20+'16'!O20+'17'!O20+'18'!O20+'19'!O20+'20'!O20+'21'!O20+'22'!O20+'23'!O20+'24'!O20+'25'!O20+'26'!O20+'27'!O20+'28'!O20+'29'!O20+'30'!O20+'31'!O20</f>
        <v>0</v>
      </c>
      <c r="P20" s="19">
        <f>'0'!P20+'1'!P20+'2'!P20+'3'!P20+'4'!P20+'5'!P20+'6'!P20+'7'!P20+'8'!P20+'9'!P20+'10'!P20+'11'!P20+'12'!P20+'13'!P20+'14'!P20+'15'!P20+'16'!P20+'17'!P20+'18'!P20+'19'!P20+'20'!P20+'21'!P20+'22'!P20+'23'!P20+'24'!P20+'25'!P20+'26'!P20+'27'!P20+'28'!P20+'29'!P20+'30'!P20+'31'!P20</f>
        <v>0</v>
      </c>
      <c r="Q20" s="19">
        <f>'0'!Q20+'1'!Q20+'2'!Q20+'3'!Q20+'4'!Q20+'5'!Q20+'6'!Q20+'7'!Q20+'8'!Q20+'9'!Q20+'10'!Q20+'11'!Q20+'12'!Q20+'13'!Q20+'14'!Q20+'15'!Q20+'16'!Q20+'17'!Q20+'18'!Q20+'19'!Q20+'20'!Q20+'21'!Q20+'22'!Q20+'23'!Q20+'24'!Q20+'25'!Q20+'26'!Q20+'27'!Q20+'28'!Q20+'29'!Q20+'30'!Q20+'31'!Q20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0</v>
      </c>
      <c r="R20" s="19">
        <f>'0'!R20+'1'!R20+'2'!R20+'3'!R20+'4'!R20+'5'!R20+'6'!R20+'7'!R20+'8'!R20+'9'!R20+'10'!R20+'11'!R20+'12'!R20+'13'!R20+'14'!R20+'15'!R20+'16'!R20+'17'!R20+'18'!R20+'19'!R20+'20'!R20+'21'!R20+'22'!R20+'23'!R20+'24'!R20+'25'!R20+'26'!R20+'27'!R20+'28'!R20+'29'!R20+'30'!R20+'31'!R20</f>
        <v>0</v>
      </c>
      <c r="S20" s="19">
        <f>'0'!S20+'1'!S20+'2'!S20+'3'!S20+'4'!S20+'5'!S20+'6'!S20+'7'!S20+'8'!S20+'9'!S20+'10'!S20+'11'!S20+'12'!S20+'13'!S20+'14'!S20+'15'!S20+'16'!S20+'17'!S20+'18'!S20+'19'!S20+'20'!S20+'21'!S20+'22'!S20+'23'!S20+'24'!S20+'25'!S20+'26'!S20+'27'!S20+'28'!S20+'29'!S20+'30'!S20+'31'!S20</f>
        <v>0</v>
      </c>
      <c r="T20" s="19">
        <f>'0'!T20+'1'!T20+'2'!T20+'3'!T20+'4'!T20+'5'!T20+'6'!T20+'7'!T20+'8'!T20+'9'!T20+'10'!T20+'11'!T20+'12'!T20+'13'!T20+'14'!T20+'15'!T20+'16'!T20+'17'!T20+'18'!T20+'19'!T20+'20'!T20+'21'!T20+'22'!T20+'23'!T20+'24'!T20+'25'!T20+'26'!T20+'27'!T20+'28'!T20+'29'!T20+'30'!T20+'31'!T20</f>
        <v>0</v>
      </c>
      <c r="U20" s="19">
        <f>'0'!U20+'1'!U20+'2'!U20+'3'!U20+'4'!U20+'5'!U20+'6'!U20+'7'!U20+'8'!U20+'9'!U20+'10'!U20+'11'!U20+'12'!U20+'13'!U20+'14'!U20+'15'!U20+'16'!U20+'17'!U20+'18'!U20+'19'!U20+'20'!U20+'21'!U20+'22'!U20+'23'!U20+'24'!U20+'25'!U20+'26'!U20+'27'!U20+'28'!U20+'29'!U20+'30'!U20+'31'!U20</f>
        <v>0</v>
      </c>
      <c r="V20" s="190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0"/>
      <c r="AB20" s="220"/>
      <c r="AC20" s="205"/>
    </row>
    <row r="21" spans="1:29" ht="21.95" customHeight="1" x14ac:dyDescent="0.2">
      <c r="A21" s="266"/>
      <c r="B21" s="24" t="str">
        <f>'Rate List'!D$14</f>
        <v>C. Discount</v>
      </c>
      <c r="C21" s="19">
        <f>'0'!C21+'1'!C21+'2'!C21+'3'!C21+'4'!C21+'5'!C21+'6'!C21+'7'!C21+'8'!C21+'9'!C21+'10'!C21+'11'!C21+'12'!C21+'13'!C21+'14'!C21+'15'!C21+'16'!C21+'17'!C21+'18'!C21+'19'!C21+'20'!C21+'21'!C21+'22'!C21+'23'!C21+'24'!C21+'25'!C21+'26'!C21+'27'!C21+'28'!C21+'29'!C21+'30'!C21+'31'!C21</f>
        <v>0</v>
      </c>
      <c r="D21" s="19">
        <f>'0'!D21+'1'!D21+'2'!D21+'3'!D21+'4'!D21+'5'!D21+'6'!D21+'7'!D21+'8'!D21+'9'!D21+'10'!D21+'11'!D21+'12'!D21+'13'!D21+'14'!D21+'15'!D21+'16'!D21+'17'!D21+'18'!D21+'19'!D21+'20'!D21+'21'!D21+'22'!D21+'23'!D21+'24'!D21+'25'!D21+'26'!D21+'27'!D21+'28'!D21+'29'!D21+'30'!D21+'31'!D21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0</v>
      </c>
      <c r="E21" s="19">
        <f>'0'!E21+'1'!E21+'2'!E21+'3'!E21+'4'!E21+'5'!E21+'6'!E21+'7'!E21+'8'!E21+'9'!E21+'10'!E21+'11'!E21+'12'!E21+'13'!E21+'14'!E21+'15'!E21+'16'!E21+'17'!E21+'18'!E21+'19'!E21+'20'!E21+'21'!E21+'22'!E21+'23'!E21+'24'!E21+'25'!E21+'26'!E21+'27'!E21+'28'!E21+'29'!E21+'30'!E21+'31'!E21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19">
        <f>'0'!F21+'1'!F21+'2'!F21+'3'!F21+'4'!F21+'5'!F21+'6'!F21+'7'!F21+'8'!F21+'9'!F21+'10'!F21+'11'!F21+'12'!F21+'13'!F21+'14'!F21+'15'!F21+'16'!F21+'17'!F21+'18'!F21+'19'!F21+'20'!F21+'21'!F21+'22'!F21+'23'!F21+'24'!F21+'25'!F21+'26'!F21+'27'!F21+'28'!F21+'29'!F21+'30'!F21+'31'!F21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19">
        <f>'0'!G21+'1'!G21+'2'!G21+'3'!G21+'4'!G21+'5'!G21+'6'!G21+'7'!G21+'8'!G21+'9'!G21+'10'!G21+'11'!G21+'12'!G21+'13'!G21+'14'!G21+'15'!G21+'16'!G21+'17'!G21+'18'!G21+'19'!G21+'20'!G21+'21'!G21+'22'!G21+'23'!G21+'24'!G21+'25'!G21+'26'!G21+'27'!G21+'28'!G21+'29'!G21+'30'!G21+'31'!G21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19">
        <f>'0'!H21+'1'!H21+'2'!H21+'3'!H21+'4'!H21+'5'!H21+'6'!H21+'7'!H21+'8'!H21+'9'!H21+'10'!H21+'11'!H21+'12'!H21+'13'!H21+'14'!H21+'15'!H21+'16'!H21+'17'!H21+'18'!H21+'19'!H21+'20'!H21+'21'!H21+'22'!H21+'23'!H21+'24'!H21+'25'!H21+'26'!H21+'27'!H21+'28'!H21+'29'!H21+'30'!H21+'31'!H21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19">
        <f>'0'!I21+'1'!I21+'2'!I21+'3'!I21+'4'!I21+'5'!I21+'6'!I21+'7'!I21+'8'!I21+'9'!I21+'10'!I21+'11'!I21+'12'!I21+'13'!I21+'14'!I21+'15'!I21+'16'!I21+'17'!I21+'18'!I21+'19'!I21+'20'!I21+'21'!I21+'22'!I21+'23'!I21+'24'!I21+'25'!I21+'26'!I21+'27'!I21+'28'!I21+'29'!I21+'30'!I21+'31'!I21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19">
        <f>'0'!J21+'1'!J21+'2'!J21+'3'!J21+'4'!J21+'5'!J21+'6'!J21+'7'!J21+'8'!J21+'9'!J21+'10'!J21+'11'!J21+'12'!J21+'13'!J21+'14'!J21+'15'!J21+'16'!J21+'17'!J21+'18'!J21+'19'!J21+'20'!J21+'21'!J21+'22'!J21+'23'!J21+'24'!J21+'25'!J21+'26'!J21+'27'!J21+'28'!J21+'29'!J21+'30'!J21+'31'!J21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19">
        <f>'0'!K21+'1'!K21+'2'!K21+'3'!K21+'4'!K21+'5'!K21+'6'!K21+'7'!K21+'8'!K21+'9'!K21+'10'!K21+'11'!K21+'12'!K21+'13'!K21+'14'!K21+'15'!K21+'16'!K21+'17'!K21+'18'!K21+'19'!K21+'20'!K21+'21'!K21+'22'!K21+'23'!K21+'24'!K21+'25'!K21+'26'!K21+'27'!K21+'28'!K21+'29'!K21+'30'!K21+'31'!K21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19">
        <f>'0'!L21+'1'!L21+'2'!L21+'3'!L21+'4'!L21+'5'!L21+'6'!L21+'7'!L21+'8'!L21+'9'!L21+'10'!L21+'11'!L21+'12'!L21+'13'!L21+'14'!L21+'15'!L21+'16'!L21+'17'!L21+'18'!L21+'19'!L21+'20'!L21+'21'!L21+'22'!L21+'23'!L21+'24'!L21+'25'!L21+'26'!L21+'27'!L21+'28'!L21+'29'!L21+'30'!L21+'31'!L21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19">
        <f>'0'!M21+'1'!M21+'2'!M21+'3'!M21+'4'!M21+'5'!M21+'6'!M21+'7'!M21+'8'!M21+'9'!M21+'10'!M21+'11'!M21+'12'!M21+'13'!M21+'14'!M21+'15'!M21+'16'!M21+'17'!M21+'18'!M21+'19'!M21+'20'!M21+'21'!M21+'22'!M21+'23'!M21+'24'!M21+'25'!M21+'26'!M21+'27'!M21+'28'!M21+'29'!M21+'30'!M21+'31'!M21</f>
        <v>0</v>
      </c>
      <c r="N21" s="19">
        <f>'0'!N21+'1'!N21+'2'!N21+'3'!N21+'4'!N21+'5'!N21+'6'!N21+'7'!N21+'8'!N21+'9'!N21+'10'!N21+'11'!N21+'12'!N21+'13'!N21+'14'!N21+'15'!N21+'16'!N21+'17'!N21+'18'!N21+'19'!N21+'20'!N21+'21'!N21+'22'!N21+'23'!N21+'24'!N21+'25'!N21+'26'!N21+'27'!N21+'28'!N21+'29'!N21+'30'!N21+'31'!N21</f>
        <v>0</v>
      </c>
      <c r="O21" s="19">
        <f>'0'!O21+'1'!O21+'2'!O21+'3'!O21+'4'!O21+'5'!O21+'6'!O21+'7'!O21+'8'!O21+'9'!O21+'10'!O21+'11'!O21+'12'!O21+'13'!O21+'14'!O21+'15'!O21+'16'!O21+'17'!O21+'18'!O21+'19'!O21+'20'!O21+'21'!O21+'22'!O21+'23'!O21+'24'!O21+'25'!O21+'26'!O21+'27'!O21+'28'!O21+'29'!O21+'30'!O21+'31'!O21</f>
        <v>0</v>
      </c>
      <c r="P21" s="19">
        <f>'0'!P21+'1'!P21+'2'!P21+'3'!P21+'4'!P21+'5'!P21+'6'!P21+'7'!P21+'8'!P21+'9'!P21+'10'!P21+'11'!P21+'12'!P21+'13'!P21+'14'!P21+'15'!P21+'16'!P21+'17'!P21+'18'!P21+'19'!P21+'20'!P21+'21'!P21+'22'!P21+'23'!P21+'24'!P21+'25'!P21+'26'!P21+'27'!P21+'28'!P21+'29'!P21+'30'!P21+'31'!P21</f>
        <v>0</v>
      </c>
      <c r="Q21" s="19">
        <f>'0'!Q21+'1'!Q21+'2'!Q21+'3'!Q21+'4'!Q21+'5'!Q21+'6'!Q21+'7'!Q21+'8'!Q21+'9'!Q21+'10'!Q21+'11'!Q21+'12'!Q21+'13'!Q21+'14'!Q21+'15'!Q21+'16'!Q21+'17'!Q21+'18'!Q21+'19'!Q21+'20'!Q21+'21'!Q21+'22'!Q21+'23'!Q21+'24'!Q21+'25'!Q21+'26'!Q21+'27'!Q21+'28'!Q21+'29'!Q21+'30'!Q21+'31'!Q21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0</v>
      </c>
      <c r="R21" s="19">
        <f>'0'!R21+'1'!R21+'2'!R21+'3'!R21+'4'!R21+'5'!R21+'6'!R21+'7'!R21+'8'!R21+'9'!R21+'10'!R21+'11'!R21+'12'!R21+'13'!R21+'14'!R21+'15'!R21+'16'!R21+'17'!R21+'18'!R21+'19'!R21+'20'!R21+'21'!R21+'22'!R21+'23'!R21+'24'!R21+'25'!R21+'26'!R21+'27'!R21+'28'!R21+'29'!R21+'30'!R21+'31'!R21</f>
        <v>0</v>
      </c>
      <c r="S21" s="19">
        <f>'0'!S21+'1'!S21+'2'!S21+'3'!S21+'4'!S21+'5'!S21+'6'!S21+'7'!S21+'8'!S21+'9'!S21+'10'!S21+'11'!S21+'12'!S21+'13'!S21+'14'!S21+'15'!S21+'16'!S21+'17'!S21+'18'!S21+'19'!S21+'20'!S21+'21'!S21+'22'!S21+'23'!S21+'24'!S21+'25'!S21+'26'!S21+'27'!S21+'28'!S21+'29'!S21+'30'!S21+'31'!S21</f>
        <v>0</v>
      </c>
      <c r="T21" s="19">
        <f>'0'!T21+'1'!T21+'2'!T21+'3'!T21+'4'!T21+'5'!T21+'6'!T21+'7'!T21+'8'!T21+'9'!T21+'10'!T21+'11'!T21+'12'!T21+'13'!T21+'14'!T21+'15'!T21+'16'!T21+'17'!T21+'18'!T21+'19'!T21+'20'!T21+'21'!T21+'22'!T21+'23'!T21+'24'!T21+'25'!T21+'26'!T21+'27'!T21+'28'!T21+'29'!T21+'30'!T21+'31'!T21</f>
        <v>0</v>
      </c>
      <c r="U21" s="19">
        <f>'0'!U21+'1'!U21+'2'!U21+'3'!U21+'4'!U21+'5'!U21+'6'!U21+'7'!U21+'8'!U21+'9'!U21+'10'!U21+'11'!U21+'12'!U21+'13'!U21+'14'!U21+'15'!U21+'16'!U21+'17'!U21+'18'!U21+'19'!U21+'20'!U21+'21'!U21+'22'!U21+'23'!U21+'24'!U21+'25'!U21+'26'!U21+'27'!U21+'28'!U21+'29'!U21+'30'!U21+'31'!U21</f>
        <v>0</v>
      </c>
      <c r="V21" s="19">
        <f>'0'!V21+'1'!V21+'2'!V21+'3'!V21+'4'!V21+'5'!V21+'6'!V21+'7'!V21+'8'!V21+'9'!V21+'10'!V21+'11'!V21+'12'!V21+'13'!V21+'14'!V21+'15'!V21+'16'!V21+'17'!V21+'18'!V21+'19'!V21+'20'!V21+'21'!V21+'22'!V21+'23'!V21+'24'!V21+'25'!V21+'26'!V21+'27'!V21+'28'!V21+'29'!V21+'30'!V21+'31'!V21</f>
        <v>0</v>
      </c>
      <c r="W21" s="19">
        <f>'0'!W21+'1'!W21+'2'!W21+'3'!W21+'4'!W21+'5'!W21+'6'!W21+'7'!W21+'8'!W21+'9'!W21+'10'!W21+'11'!W21+'12'!W21+'13'!W21+'14'!W21+'15'!W21+'16'!W21+'17'!W21+'18'!W21+'19'!W21+'20'!W21+'21'!W21+'22'!W21+'23'!W21+'24'!W21+'25'!W21+'26'!W21+'27'!W21+'28'!W21+'29'!W21+'30'!W21+'31'!W21</f>
        <v>231916</v>
      </c>
      <c r="X21" s="19">
        <f>'0'!X21+'1'!X21+'2'!X21+'3'!X21+'4'!X21+'5'!X21+'6'!X21+'7'!X21+'8'!X21+'9'!X21+'10'!X21+'11'!X21+'12'!X21+'13'!X21+'14'!X21+'15'!X21+'16'!X21+'17'!X21+'18'!X21+'19'!X21+'20'!X21+'21'!X21+'22'!X21+'23'!X21+'24'!X21+'25'!X21+'26'!X21+'27'!X21+'28'!X21+'29'!X21+'30'!X21+'31'!X21</f>
        <v>0</v>
      </c>
      <c r="Y21" s="19">
        <f>'0'!Y21+'1'!Y21+'2'!Y21+'3'!Y21+'4'!Y21+'5'!Y21+'6'!Y21+'7'!Y21+'8'!Y21+'9'!Y21+'10'!Y21+'11'!Y21+'12'!Y21+'13'!Y21+'14'!Y21+'15'!Y21+'16'!Y21+'17'!Y21+'18'!Y21+'19'!Y21+'20'!Y21+'21'!Y21+'22'!Y21+'23'!Y21+'24'!Y21+'25'!Y21+'26'!Y21+'27'!Y21+'28'!Y21+'29'!Y21+'30'!Y21+'31'!Y21</f>
        <v>2840</v>
      </c>
      <c r="Z21" s="19">
        <f>'0'!Z21+'1'!Z21+'2'!Z21+'3'!Z21+'4'!Z21+'5'!Z21+'6'!Z21+'7'!Z21+'8'!Z21+'9'!Z21+'10'!Z21+'11'!Z21+'12'!Z21+'13'!Z21+'14'!Z21+'15'!Z21+'16'!Z21+'17'!Z21+'18'!Z21+'19'!Z21+'20'!Z21+'21'!Z21+'22'!Z21+'23'!Z21+'24'!Z21+'25'!Z21+'26'!Z21+'27'!Z21+'28'!Z21+'29'!Z21+'30'!Z21+'31'!Z21</f>
        <v>0</v>
      </c>
      <c r="AA21" s="19">
        <f>'0'!AA21+'1'!AA21+'2'!AA21+'3'!AA21+'4'!AA21+'5'!AA21+'6'!AA21+'7'!AA21+'8'!AA21+'9'!AA21+'10'!AA21+'11'!AA21+'12'!AA21+'13'!AA21+'14'!AA21+'15'!AA21+'16'!AA21+'17'!AA21+'18'!AA21+'19'!AA21+'20'!AA21+'21'!AA21+'22'!AA21+'23'!AA21+'24'!AA21+'25'!AA21+'26'!AA21+'27'!AA21+'28'!AA21+'29'!AA21+'30'!AA21+'31'!AA21</f>
        <v>0</v>
      </c>
      <c r="AB21" s="220"/>
      <c r="AC21" s="205"/>
    </row>
    <row r="22" spans="1:29" ht="21.95" customHeight="1" thickBot="1" x14ac:dyDescent="0.25">
      <c r="A22" s="267"/>
      <c r="B22" s="120" t="str">
        <f>'31'!B22</f>
        <v>Total Cash</v>
      </c>
      <c r="C22" s="121">
        <f>(C18*$C$8)+(C16*$C$7)</f>
        <v>1222949</v>
      </c>
      <c r="D22" s="121">
        <f>(D18*$D$8)+(D16*$D$7)</f>
        <v>132818.23500000002</v>
      </c>
      <c r="E22" s="121">
        <f>(E18*$E$8)+(E16*$E$7)</f>
        <v>261608.99999999994</v>
      </c>
      <c r="F22" s="121">
        <f>(F18*$F$8)+(F16*$F$7)</f>
        <v>43824.200000000004</v>
      </c>
      <c r="G22" s="121">
        <f>(G18*$G$8)+(G16*$G$7)</f>
        <v>0</v>
      </c>
      <c r="H22" s="121">
        <f>(H18*$H$8)+(H16*$H$7)</f>
        <v>22120.000000000004</v>
      </c>
      <c r="I22" s="121">
        <f>(I18*$I$8)+(I16*$I$7)</f>
        <v>0</v>
      </c>
      <c r="J22" s="171">
        <f>(J18*$J$8)+(J16*$J$7)</f>
        <v>0</v>
      </c>
      <c r="K22" s="171">
        <f>(K18*$K$8)+(K16*$K$7)</f>
        <v>0</v>
      </c>
      <c r="L22" s="171">
        <f t="shared" ref="L22:R22" si="3">(L18*$K$8)+(L16*$K$7)</f>
        <v>0</v>
      </c>
      <c r="M22" s="171">
        <f t="shared" si="3"/>
        <v>0</v>
      </c>
      <c r="N22" s="171">
        <f t="shared" si="3"/>
        <v>0</v>
      </c>
      <c r="O22" s="171">
        <f t="shared" si="3"/>
        <v>0</v>
      </c>
      <c r="P22" s="171">
        <f t="shared" si="3"/>
        <v>0</v>
      </c>
      <c r="Q22" s="171">
        <f t="shared" si="3"/>
        <v>0</v>
      </c>
      <c r="R22" s="171">
        <f t="shared" si="3"/>
        <v>0</v>
      </c>
      <c r="S22" s="171">
        <f>(S18*$K$8)+(S16*$K$7)</f>
        <v>0</v>
      </c>
      <c r="T22" s="171">
        <f>(T18*$K$8)+(T16*$K$7)</f>
        <v>0</v>
      </c>
      <c r="U22" s="171">
        <f>SUM(C22:T22)</f>
        <v>1683320.4350000001</v>
      </c>
      <c r="V22" s="117"/>
      <c r="W22" s="117"/>
      <c r="X22" s="105"/>
      <c r="Y22" s="105"/>
      <c r="Z22" s="105"/>
      <c r="AA22" s="105"/>
      <c r="AB22" s="276"/>
      <c r="AC22" s="219"/>
    </row>
    <row r="23" spans="1:29" ht="21.95" customHeight="1" x14ac:dyDescent="0.2">
      <c r="A23" s="265" t="str">
        <f>'Rate List'!A11</f>
        <v>ADNAN 
DSR 03</v>
      </c>
      <c r="B23" s="28" t="str">
        <f>'Rate List'!$D$9</f>
        <v>Whole Sale</v>
      </c>
      <c r="C23" s="7">
        <f>'0'!C23+'1'!C23+'2'!C23+'3'!C23+'4'!C23+'5'!C23+'6'!C23+'7'!C23+'8'!C23+'9'!C23+'10'!C23+'11'!C23+'12'!C23+'13'!C23+'14'!C23+'15'!C23+'16'!C23+'17'!C23+'18'!C23+'19'!C23+'20'!C23+'21'!C23+'22'!C23+'23'!C23+'24'!C23+'25'!C23+'26'!C23+'27'!C23+'28'!C23+'29'!C23+'30'!C23+'31'!C23</f>
        <v>0</v>
      </c>
      <c r="D23" s="7">
        <f>'0'!D23+'1'!D23+'2'!D23+'3'!D23+'4'!D23+'5'!D23+'6'!D23+'7'!D23+'8'!D23+'9'!D23+'10'!D23+'11'!D23+'12'!D23+'13'!D23+'14'!D23+'15'!D23+'16'!D23+'17'!D23+'18'!D23+'19'!D23+'20'!D23+'21'!D23+'22'!D23+'23'!D23+'24'!D23+'25'!D23+'26'!D23+'27'!D23+'28'!D23+'29'!D23+'30'!D23+'31'!D23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0</v>
      </c>
      <c r="E23" s="7">
        <f>'0'!E23+'1'!E23+'2'!E23+'3'!E23+'4'!E23+'5'!E23+'6'!E23+'7'!E23+'8'!E23+'9'!E23+'10'!E23+'11'!E23+'12'!E23+'13'!E23+'14'!E23+'15'!E23+'16'!E23+'17'!E23+'18'!E23+'19'!E23+'20'!E23+'21'!E23+'22'!E23+'23'!E23+'24'!E23+'25'!E23+'26'!E23+'27'!E23+'28'!E23+'29'!E23+'30'!E23+'31'!E23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7">
        <f>'0'!F23+'1'!F23+'2'!F23+'3'!F23+'4'!F23+'5'!F23+'6'!F23+'7'!F23+'8'!F23+'9'!F23+'10'!F23+'11'!F23+'12'!F23+'13'!F23+'14'!F23+'15'!F23+'16'!F23+'17'!F23+'18'!F23+'19'!F23+'20'!F23+'21'!F23+'22'!F23+'23'!F23+'24'!F23+'25'!F23+'26'!F23+'27'!F23+'28'!F23+'29'!F23+'30'!F23+'31'!F23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7">
        <f>'0'!G23+'1'!G23+'2'!G23+'3'!G23+'4'!G23+'5'!G23+'6'!G23+'7'!G23+'8'!G23+'9'!G23+'10'!G23+'11'!G23+'12'!G23+'13'!G23+'14'!G23+'15'!G23+'16'!G23+'17'!G23+'18'!G23+'19'!G23+'20'!G23+'21'!G23+'22'!G23+'23'!G23+'24'!G23+'25'!G23+'26'!G23+'27'!G23+'28'!G23+'29'!G23+'30'!G23+'31'!G23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7">
        <f>'0'!H23+'1'!H23+'2'!H23+'3'!H23+'4'!H23+'5'!H23+'6'!H23+'7'!H23+'8'!H23+'9'!H23+'10'!H23+'11'!H23+'12'!H23+'13'!H23+'14'!H23+'15'!H23+'16'!H23+'17'!H23+'18'!H23+'19'!H23+'20'!H23+'21'!H23+'22'!H23+'23'!H23+'24'!H23+'25'!H23+'26'!H23+'27'!H23+'28'!H23+'29'!H23+'30'!H23+'31'!H23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7">
        <f>'0'!I23+'1'!I23+'2'!I23+'3'!I23+'4'!I23+'5'!I23+'6'!I23+'7'!I23+'8'!I23+'9'!I23+'10'!I23+'11'!I23+'12'!I23+'13'!I23+'14'!I23+'15'!I23+'16'!I23+'17'!I23+'18'!I23+'19'!I23+'20'!I23+'21'!I23+'22'!I23+'23'!I23+'24'!I23+'25'!I23+'26'!I23+'27'!I23+'28'!I23+'29'!I23+'30'!I23+'31'!I23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7">
        <f>'0'!J23+'1'!J23+'2'!J23+'3'!J23+'4'!J23+'5'!J23+'6'!J23+'7'!J23+'8'!J23+'9'!J23+'10'!J23+'11'!J23+'12'!J23+'13'!J23+'14'!J23+'15'!J23+'16'!J23+'17'!J23+'18'!J23+'19'!J23+'20'!J23+'21'!J23+'22'!J23+'23'!J23+'24'!J23+'25'!J23+'26'!J23+'27'!J23+'28'!J23+'29'!J23+'30'!J23+'31'!J23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7">
        <f>'0'!K23+'1'!K23+'2'!K23+'3'!K23+'4'!K23+'5'!K23+'6'!K23+'7'!K23+'8'!K23+'9'!K23+'10'!K23+'11'!K23+'12'!K23+'13'!K23+'14'!K23+'15'!K23+'16'!K23+'17'!K23+'18'!K23+'19'!K23+'20'!K23+'21'!K23+'22'!K23+'23'!K23+'24'!K23+'25'!K23+'26'!K23+'27'!K23+'28'!K23+'29'!K23+'30'!K23+'31'!K23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7">
        <f>'0'!L23+'1'!L23+'2'!L23+'3'!L23+'4'!L23+'5'!L23+'6'!L23+'7'!L23+'8'!L23+'9'!L23+'10'!L23+'11'!L23+'12'!L23+'13'!L23+'14'!L23+'15'!L23+'16'!L23+'17'!L23+'18'!L23+'19'!L23+'20'!L23+'21'!L23+'22'!L23+'23'!L23+'24'!L23+'25'!L23+'26'!L23+'27'!L23+'28'!L23+'29'!L23+'30'!L23+'31'!L23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7">
        <f>'0'!M23+'1'!M23+'2'!M23+'3'!M23+'4'!M23+'5'!M23+'6'!M23+'7'!M23+'8'!M23+'9'!M23+'10'!M23+'11'!M23+'12'!M23+'13'!M23+'14'!M23+'15'!M23+'16'!M23+'17'!M23+'18'!M23+'19'!M23+'20'!M23+'21'!M23+'22'!M23+'23'!M23+'24'!M23+'25'!M23+'26'!M23+'27'!M23+'28'!M23+'29'!M23+'30'!M23+'31'!M23</f>
        <v>0</v>
      </c>
      <c r="N23" s="7">
        <f>'0'!N23+'1'!N23+'2'!N23+'3'!N23+'4'!N23+'5'!N23+'6'!N23+'7'!N23+'8'!N23+'9'!N23+'10'!N23+'11'!N23+'12'!N23+'13'!N23+'14'!N23+'15'!N23+'16'!N23+'17'!N23+'18'!N23+'19'!N23+'20'!N23+'21'!N23+'22'!N23+'23'!N23+'24'!N23+'25'!N23+'26'!N23+'27'!N23+'28'!N23+'29'!N23+'30'!N23+'31'!N23</f>
        <v>0</v>
      </c>
      <c r="O23" s="7">
        <f>'0'!O23+'1'!O23+'2'!O23+'3'!O23+'4'!O23+'5'!O23+'6'!O23+'7'!O23+'8'!O23+'9'!O23+'10'!O23+'11'!O23+'12'!O23+'13'!O23+'14'!O23+'15'!O23+'16'!O23+'17'!O23+'18'!O23+'19'!O23+'20'!O23+'21'!O23+'22'!O23+'23'!O23+'24'!O23+'25'!O23+'26'!O23+'27'!O23+'28'!O23+'29'!O23+'30'!O23+'31'!O23</f>
        <v>0</v>
      </c>
      <c r="P23" s="7">
        <f>'0'!P23+'1'!P23+'2'!P23+'3'!P23+'4'!P23+'5'!P23+'6'!P23+'7'!P23+'8'!P23+'9'!P23+'10'!P23+'11'!P23+'12'!P23+'13'!P23+'14'!P23+'15'!P23+'16'!P23+'17'!P23+'18'!P23+'19'!P23+'20'!P23+'21'!P23+'22'!P23+'23'!P23+'24'!P23+'25'!P23+'26'!P23+'27'!P23+'28'!P23+'29'!P23+'30'!P23+'31'!P23</f>
        <v>0</v>
      </c>
      <c r="Q23" s="7">
        <f>'0'!Q23+'1'!Q23+'2'!Q23+'3'!Q23+'4'!Q23+'5'!Q23+'6'!Q23+'7'!Q23+'8'!Q23+'9'!Q23+'10'!Q23+'11'!Q23+'12'!Q23+'13'!Q23+'14'!Q23+'15'!Q23+'16'!Q23+'17'!Q23+'18'!Q23+'19'!Q23+'20'!Q23+'21'!Q23+'22'!Q23+'23'!Q23+'24'!Q23+'25'!Q23+'26'!Q23+'27'!Q23+'28'!Q23+'29'!Q23+'30'!Q23+'31'!Q23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0</v>
      </c>
      <c r="R23" s="7">
        <f>'0'!R23+'1'!R23+'2'!R23+'3'!R23+'4'!R23+'5'!R23+'6'!R23+'7'!R23+'8'!R23+'9'!R23+'10'!R23+'11'!R23+'12'!R23+'13'!R23+'14'!R23+'15'!R23+'16'!R23+'17'!R23+'18'!R23+'19'!R23+'20'!R23+'21'!R23+'22'!R23+'23'!R23+'24'!R23+'25'!R23+'26'!R23+'27'!R23+'28'!R23+'29'!R23+'30'!R23+'31'!R23</f>
        <v>0</v>
      </c>
      <c r="S23" s="7">
        <f>'0'!S23+'1'!S23+'2'!S23+'3'!S23+'4'!S23+'5'!S23+'6'!S23+'7'!S23+'8'!S23+'9'!S23+'10'!S23+'11'!S23+'12'!S23+'13'!S23+'14'!S23+'15'!S23+'16'!S23+'17'!S23+'18'!S23+'19'!S23+'20'!S23+'21'!S23+'22'!S23+'23'!S23+'24'!S23+'25'!S23+'26'!S23+'27'!S23+'28'!S23+'29'!S23+'30'!S23+'31'!S23</f>
        <v>0</v>
      </c>
      <c r="T23" s="7">
        <f>'0'!T23+'1'!T23+'2'!T23+'3'!T23+'4'!T23+'5'!T23+'6'!T23+'7'!T23+'8'!T23+'9'!T23+'10'!T23+'11'!T23+'12'!T23+'13'!T23+'14'!T23+'15'!T23+'16'!T23+'17'!T23+'18'!T23+'19'!T23+'20'!T23+'21'!T23+'22'!T23+'23'!T23+'24'!T23+'25'!T23+'26'!T23+'27'!T23+'28'!T23+'29'!T23+'30'!T23+'31'!T23</f>
        <v>0</v>
      </c>
      <c r="U23" s="7">
        <f>'0'!U23+'1'!U23+'2'!U23+'3'!U23+'4'!U23+'5'!U23+'6'!U23+'7'!U23+'8'!U23+'9'!U23+'10'!U23+'11'!U23+'12'!U23+'13'!U23+'14'!U23+'15'!U23+'16'!U23+'17'!U23+'18'!U23+'19'!U23+'20'!U23+'21'!U23+'22'!U23+'23'!U23+'24'!U23+'25'!U23+'26'!U23+'27'!U23+'28'!U23+'29'!U23+'30'!U23+'31'!U23</f>
        <v>0</v>
      </c>
      <c r="V23" s="192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2"/>
      <c r="AB23" s="260">
        <f>'1'!AB23:AB29+'2'!AB23:AB29+'3'!AB23:AB29+'4'!AB23:AB29+'5'!AB23:AB29+'6'!AB23:AB29+'7'!AB23:AB29+'8'!AB23:AB29+'9'!AB23:AB29+'10'!AB23:AB29+'11'!AB23:AB29+'12'!AB23:AB29+'13'!AB23:AB29+'14'!AB23:AB29+'15'!AB23:AB29+'16'!AB23:AB29+'17'!AB23:AB29+'18'!AB23:AB29+'19'!AB23:AB29+'20'!AB23:AB29+'21'!AB23:AB29+'22'!AB23:AB29+'23'!AB23:AB29+'24'!AB23:AB29+'25'!AB23:AB29+'26'!AB23:AB29+'27'!AB23:AB29+'28'!AB23:AB29+'29'!AB23:AB29+'30'!AB23:AB29+'31'!AB23:AB29</f>
        <v>20318</v>
      </c>
      <c r="AC23" s="258">
        <f>U29+V24+V26+V28+X26+Z24+Z26+Z28-W24-W26-W28-Y26-Y28-AA28-AB23</f>
        <v>2157422.4450000003</v>
      </c>
    </row>
    <row r="24" spans="1:29" ht="21.95" customHeight="1" x14ac:dyDescent="0.2">
      <c r="A24" s="266"/>
      <c r="B24" s="24" t="str">
        <f>'Rate List'!D$10</f>
        <v>W Scheme</v>
      </c>
      <c r="C24" s="19">
        <f>'0'!C24+'1'!C24+'2'!C24+'3'!C24+'4'!C24+'5'!C24+'6'!C24+'7'!C24+'8'!C24+'9'!C24+'10'!C24+'11'!C24+'12'!C24+'13'!C24+'14'!C24+'15'!C24+'16'!C24+'17'!C24+'18'!C24+'19'!C24+'20'!C24+'21'!C24+'22'!C24+'23'!C24+'24'!C24+'25'!C24+'26'!C24+'27'!C24+'28'!C24+'29'!C24+'30'!C24+'31'!C24</f>
        <v>0</v>
      </c>
      <c r="D24" s="19">
        <f>'0'!D24+'1'!D24+'2'!D24+'3'!D24+'4'!D24+'5'!D24+'6'!D24+'7'!D24+'8'!D24+'9'!D24+'10'!D24+'11'!D24+'12'!D24+'13'!D24+'14'!D24+'15'!D24+'16'!D24+'17'!D24+'18'!D24+'19'!D24+'20'!D24+'21'!D24+'22'!D24+'23'!D24+'24'!D24+'25'!D24+'26'!D24+'27'!D24+'28'!D24+'29'!D24+'30'!D24+'31'!D24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0</v>
      </c>
      <c r="E24" s="19">
        <f>'0'!E24+'1'!E24+'2'!E24+'3'!E24+'4'!E24+'5'!E24+'6'!E24+'7'!E24+'8'!E24+'9'!E24+'10'!E24+'11'!E24+'12'!E24+'13'!E24+'14'!E24+'15'!E24+'16'!E24+'17'!E24+'18'!E24+'19'!E24+'20'!E24+'21'!E24+'22'!E24+'23'!E24+'24'!E24+'25'!E24+'26'!E24+'27'!E24+'28'!E24+'29'!E24+'30'!E24+'31'!E24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19">
        <f>'0'!F24+'1'!F24+'2'!F24+'3'!F24+'4'!F24+'5'!F24+'6'!F24+'7'!F24+'8'!F24+'9'!F24+'10'!F24+'11'!F24+'12'!F24+'13'!F24+'14'!F24+'15'!F24+'16'!F24+'17'!F24+'18'!F24+'19'!F24+'20'!F24+'21'!F24+'22'!F24+'23'!F24+'24'!F24+'25'!F24+'26'!F24+'27'!F24+'28'!F24+'29'!F24+'30'!F24+'31'!F24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19">
        <f>'0'!G24+'1'!G24+'2'!G24+'3'!G24+'4'!G24+'5'!G24+'6'!G24+'7'!G24+'8'!G24+'9'!G24+'10'!G24+'11'!G24+'12'!G24+'13'!G24+'14'!G24+'15'!G24+'16'!G24+'17'!G24+'18'!G24+'19'!G24+'20'!G24+'21'!G24+'22'!G24+'23'!G24+'24'!G24+'25'!G24+'26'!G24+'27'!G24+'28'!G24+'29'!G24+'30'!G24+'31'!G24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19">
        <f>'0'!H24+'1'!H24+'2'!H24+'3'!H24+'4'!H24+'5'!H24+'6'!H24+'7'!H24+'8'!H24+'9'!H24+'10'!H24+'11'!H24+'12'!H24+'13'!H24+'14'!H24+'15'!H24+'16'!H24+'17'!H24+'18'!H24+'19'!H24+'20'!H24+'21'!H24+'22'!H24+'23'!H24+'24'!H24+'25'!H24+'26'!H24+'27'!H24+'28'!H24+'29'!H24+'30'!H24+'31'!H24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19">
        <f>'0'!I24+'1'!I24+'2'!I24+'3'!I24+'4'!I24+'5'!I24+'6'!I24+'7'!I24+'8'!I24+'9'!I24+'10'!I24+'11'!I24+'12'!I24+'13'!I24+'14'!I24+'15'!I24+'16'!I24+'17'!I24+'18'!I24+'19'!I24+'20'!I24+'21'!I24+'22'!I24+'23'!I24+'24'!I24+'25'!I24+'26'!I24+'27'!I24+'28'!I24+'29'!I24+'30'!I24+'31'!I24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0</v>
      </c>
      <c r="J24" s="19">
        <f>'0'!J24+'1'!J24+'2'!J24+'3'!J24+'4'!J24+'5'!J24+'6'!J24+'7'!J24+'8'!J24+'9'!J24+'10'!J24+'11'!J24+'12'!J24+'13'!J24+'14'!J24+'15'!J24+'16'!J24+'17'!J24+'18'!J24+'19'!J24+'20'!J24+'21'!J24+'22'!J24+'23'!J24+'24'!J24+'25'!J24+'26'!J24+'27'!J24+'28'!J24+'29'!J24+'30'!J24+'31'!J24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19">
        <f>'0'!K24+'1'!K24+'2'!K24+'3'!K24+'4'!K24+'5'!K24+'6'!K24+'7'!K24+'8'!K24+'9'!K24+'10'!K24+'11'!K24+'12'!K24+'13'!K24+'14'!K24+'15'!K24+'16'!K24+'17'!K24+'18'!K24+'19'!K24+'20'!K24+'21'!K24+'22'!K24+'23'!K24+'24'!K24+'25'!K24+'26'!K24+'27'!K24+'28'!K24+'29'!K24+'30'!K24+'31'!K24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19">
        <f>'0'!L24+'1'!L24+'2'!L24+'3'!L24+'4'!L24+'5'!L24+'6'!L24+'7'!L24+'8'!L24+'9'!L24+'10'!L24+'11'!L24+'12'!L24+'13'!L24+'14'!L24+'15'!L24+'16'!L24+'17'!L24+'18'!L24+'19'!L24+'20'!L24+'21'!L24+'22'!L24+'23'!L24+'24'!L24+'25'!L24+'26'!L24+'27'!L24+'28'!L24+'29'!L24+'30'!L24+'31'!L24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19">
        <f>'0'!M24+'1'!M24+'2'!M24+'3'!M24+'4'!M24+'5'!M24+'6'!M24+'7'!M24+'8'!M24+'9'!M24+'10'!M24+'11'!M24+'12'!M24+'13'!M24+'14'!M24+'15'!M24+'16'!M24+'17'!M24+'18'!M24+'19'!M24+'20'!M24+'21'!M24+'22'!M24+'23'!M24+'24'!M24+'25'!M24+'26'!M24+'27'!M24+'28'!M24+'29'!M24+'30'!M24+'31'!M24</f>
        <v>0</v>
      </c>
      <c r="N24" s="19">
        <f>'0'!N24+'1'!N24+'2'!N24+'3'!N24+'4'!N24+'5'!N24+'6'!N24+'7'!N24+'8'!N24+'9'!N24+'10'!N24+'11'!N24+'12'!N24+'13'!N24+'14'!N24+'15'!N24+'16'!N24+'17'!N24+'18'!N24+'19'!N24+'20'!N24+'21'!N24+'22'!N24+'23'!N24+'24'!N24+'25'!N24+'26'!N24+'27'!N24+'28'!N24+'29'!N24+'30'!N24+'31'!N24</f>
        <v>0</v>
      </c>
      <c r="O24" s="19">
        <f>'0'!O24+'1'!O24+'2'!O24+'3'!O24+'4'!O24+'5'!O24+'6'!O24+'7'!O24+'8'!O24+'9'!O24+'10'!O24+'11'!O24+'12'!O24+'13'!O24+'14'!O24+'15'!O24+'16'!O24+'17'!O24+'18'!O24+'19'!O24+'20'!O24+'21'!O24+'22'!O24+'23'!O24+'24'!O24+'25'!O24+'26'!O24+'27'!O24+'28'!O24+'29'!O24+'30'!O24+'31'!O24</f>
        <v>0</v>
      </c>
      <c r="P24" s="19">
        <f>'0'!P24+'1'!P24+'2'!P24+'3'!P24+'4'!P24+'5'!P24+'6'!P24+'7'!P24+'8'!P24+'9'!P24+'10'!P24+'11'!P24+'12'!P24+'13'!P24+'14'!P24+'15'!P24+'16'!P24+'17'!P24+'18'!P24+'19'!P24+'20'!P24+'21'!P24+'22'!P24+'23'!P24+'24'!P24+'25'!P24+'26'!P24+'27'!P24+'28'!P24+'29'!P24+'30'!P24+'31'!P24</f>
        <v>0</v>
      </c>
      <c r="Q24" s="19">
        <f>'0'!Q24+'1'!Q24+'2'!Q24+'3'!Q24+'4'!Q24+'5'!Q24+'6'!Q24+'7'!Q24+'8'!Q24+'9'!Q24+'10'!Q24+'11'!Q24+'12'!Q24+'13'!Q24+'14'!Q24+'15'!Q24+'16'!Q24+'17'!Q24+'18'!Q24+'19'!Q24+'20'!Q24+'21'!Q24+'22'!Q24+'23'!Q24+'24'!Q24+'25'!Q24+'26'!Q24+'27'!Q24+'28'!Q24+'29'!Q24+'30'!Q24+'31'!Q24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0</v>
      </c>
      <c r="R24" s="19">
        <f>'0'!R24+'1'!R24+'2'!R24+'3'!R24+'4'!R24+'5'!R24+'6'!R24+'7'!R24+'8'!R24+'9'!R24+'10'!R24+'11'!R24+'12'!R24+'13'!R24+'14'!R24+'15'!R24+'16'!R24+'17'!R24+'18'!R24+'19'!R24+'20'!R24+'21'!R24+'22'!R24+'23'!R24+'24'!R24+'25'!R24+'26'!R24+'27'!R24+'28'!R24+'29'!R24+'30'!R24+'31'!R24</f>
        <v>0</v>
      </c>
      <c r="S24" s="19">
        <f>'0'!S24+'1'!S24+'2'!S24+'3'!S24+'4'!S24+'5'!S24+'6'!S24+'7'!S24+'8'!S24+'9'!S24+'10'!S24+'11'!S24+'12'!S24+'13'!S24+'14'!S24+'15'!S24+'16'!S24+'17'!S24+'18'!S24+'19'!S24+'20'!S24+'21'!S24+'22'!S24+'23'!S24+'24'!S24+'25'!S24+'26'!S24+'27'!S24+'28'!S24+'29'!S24+'30'!S24+'31'!S24</f>
        <v>0</v>
      </c>
      <c r="T24" s="19">
        <f>'0'!T24+'1'!T24+'2'!T24+'3'!T24+'4'!T24+'5'!T24+'6'!T24+'7'!T24+'8'!T24+'9'!T24+'10'!T24+'11'!T24+'12'!T24+'13'!T24+'14'!T24+'15'!T24+'16'!T24+'17'!T24+'18'!T24+'19'!T24+'20'!T24+'21'!T24+'22'!T24+'23'!T24+'24'!T24+'25'!T24+'26'!T24+'27'!T24+'28'!T24+'29'!T24+'30'!T24+'31'!T24</f>
        <v>0</v>
      </c>
      <c r="U24" s="19">
        <f>'0'!U24+'1'!U24+'2'!U24+'3'!U24+'4'!U24+'5'!U24+'6'!U24+'7'!U24+'8'!U24+'9'!U24+'10'!U24+'11'!U24+'12'!U24+'13'!U24+'14'!U24+'15'!U24+'16'!U24+'17'!U24+'18'!U24+'19'!U24+'20'!U24+'21'!U24+'22'!U24+'23'!U24+'24'!U24+'25'!U24+'26'!U24+'27'!U24+'28'!U24+'29'!U24+'30'!U24+'31'!U24</f>
        <v>0</v>
      </c>
      <c r="V24" s="19">
        <f>'0'!V24+'1'!V24+'2'!V24+'3'!V24+'4'!V24+'5'!V24+'6'!V24+'7'!V24+'8'!V24+'9'!V24+'10'!V24+'11'!V24+'12'!V24+'13'!V24+'14'!V24+'15'!V24+'16'!V24+'17'!V24+'18'!V24+'19'!V24+'20'!V24+'21'!V24+'22'!V24+'23'!V24+'24'!V24+'25'!V24+'26'!V24+'27'!V24+'28'!V24+'29'!V24+'30'!V24+'31'!V24</f>
        <v>0</v>
      </c>
      <c r="W24" s="19">
        <f>'0'!W24+'1'!W24+'2'!W24+'3'!W24+'4'!W24+'5'!W24+'6'!W24+'7'!W24+'8'!W24+'9'!W24+'10'!W24+'11'!W24+'12'!W24+'13'!W24+'14'!W24+'15'!W24+'16'!W24+'17'!W24+'18'!W24+'19'!W24+'20'!W24+'21'!W24+'22'!W24+'23'!W24+'24'!W24+'25'!W24+'26'!W24+'27'!W24+'28'!W24+'29'!W24+'30'!W24+'31'!W24</f>
        <v>8319.0499999999993</v>
      </c>
      <c r="X24" s="19">
        <f>'0'!X24+'1'!X24+'2'!X24+'3'!X24+'4'!X24+'5'!X24+'6'!X24+'7'!X24+'8'!X24+'9'!X24+'10'!X24+'11'!X24+'12'!X24+'13'!X24+'14'!X24+'15'!X24+'16'!X24+'17'!X24+'18'!X24+'19'!X24+'20'!X24+'21'!X24+'22'!X24+'23'!X24+'24'!X24+'25'!X24+'26'!X24+'27'!X24+'28'!X24+'29'!X24+'30'!X24+'31'!X24</f>
        <v>0</v>
      </c>
      <c r="Y24" s="19">
        <f>'0'!Y24+'1'!Y24+'2'!Y24+'3'!Y24+'4'!Y24+'5'!Y24+'6'!Y24+'7'!Y24+'8'!Y24+'9'!Y24+'10'!Y24+'11'!Y24+'12'!Y24+'13'!Y24+'14'!Y24+'15'!Y24+'16'!Y24+'17'!Y24+'18'!Y24+'19'!Y24+'20'!Y24+'21'!Y24+'22'!Y24+'23'!Y24+'24'!Y24+'25'!Y24+'26'!Y24+'27'!Y24+'28'!Y24+'29'!Y24+'30'!Y24+'31'!Y24</f>
        <v>2310</v>
      </c>
      <c r="Z24" s="19">
        <f>'0'!Z24+'1'!Z24+'2'!Z24+'3'!Z24+'4'!Z24+'5'!Z24+'6'!Z24+'7'!Z24+'8'!Z24+'9'!Z24+'10'!Z24+'11'!Z24+'12'!Z24+'13'!Z24+'14'!Z24+'15'!Z24+'16'!Z24+'17'!Z24+'18'!Z24+'19'!Z24+'20'!Z24+'21'!Z24+'22'!Z24+'23'!Z24+'24'!Z24+'25'!Z24+'26'!Z24+'27'!Z24+'28'!Z24+'29'!Z24+'30'!Z24+'31'!Z24</f>
        <v>4.6099999999999994</v>
      </c>
      <c r="AA24" s="19">
        <f>'0'!AA24+'1'!AA24+'2'!AA24+'3'!AA24+'4'!AA24+'5'!AA24+'6'!AA24+'7'!AA24+'8'!AA24+'9'!AA24+'10'!AA24+'11'!AA24+'12'!AA24+'13'!AA24+'14'!AA24+'15'!AA24+'16'!AA24+'17'!AA24+'18'!AA24+'19'!AA24+'20'!AA24+'21'!AA24+'22'!AA24+'23'!AA24+'24'!AA24+'25'!AA24+'26'!AA24+'27'!AA24+'28'!AA24+'29'!AA24+'30'!AA24+'31'!AA24</f>
        <v>31226</v>
      </c>
      <c r="AB24" s="220"/>
      <c r="AC24" s="205"/>
    </row>
    <row r="25" spans="1:29" ht="21.95" customHeight="1" x14ac:dyDescent="0.2">
      <c r="A25" s="266"/>
      <c r="B25" s="24" t="str">
        <f>'Rate List'!D$11</f>
        <v>Retail</v>
      </c>
      <c r="C25" s="19">
        <f>'0'!C25+'1'!C25+'2'!C25+'3'!C25+'4'!C25+'5'!C25+'6'!C25+'7'!C25+'8'!C25+'9'!C25+'10'!C25+'11'!C25+'12'!C25+'13'!C25+'14'!C25+'15'!C25+'16'!C25+'17'!C25+'18'!C25+'19'!C25+'20'!C25+'21'!C25+'22'!C25+'23'!C25+'24'!C25+'25'!C25+'26'!C25+'27'!C25+'28'!C25+'29'!C25+'30'!C25+'31'!C25</f>
        <v>158.1</v>
      </c>
      <c r="D25" s="19">
        <f>'0'!D25+'1'!D25+'2'!D25+'3'!D25+'4'!D25+'5'!D25+'6'!D25+'7'!D25+'8'!D25+'9'!D25+'10'!D25+'11'!D25+'12'!D25+'13'!D25+'14'!D25+'15'!D25+'16'!D25+'17'!D25+'18'!D25+'19'!D25+'20'!D25+'21'!D25+'22'!D25+'23'!D25+'24'!D25+'25'!D25+'26'!D25+'27'!D25+'28'!D25+'29'!D25+'30'!D25+'31'!D25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33.5</v>
      </c>
      <c r="E25" s="19">
        <f>'0'!E25+'1'!E25+'2'!E25+'3'!E25+'4'!E25+'5'!E25+'6'!E25+'7'!E25+'8'!E25+'9'!E25+'10'!E25+'11'!E25+'12'!E25+'13'!E25+'14'!E25+'15'!E25+'16'!E25+'17'!E25+'18'!E25+'19'!E25+'20'!E25+'21'!E25+'22'!E25+'23'!E25+'24'!E25+'25'!E25+'26'!E25+'27'!E25+'28'!E25+'29'!E25+'30'!E25+'31'!E25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6.6000000000000005</v>
      </c>
      <c r="F25" s="19">
        <f>'0'!F25+'1'!F25+'2'!F25+'3'!F25+'4'!F25+'5'!F25+'6'!F25+'7'!F25+'8'!F25+'9'!F25+'10'!F25+'11'!F25+'12'!F25+'13'!F25+'14'!F25+'15'!F25+'16'!F25+'17'!F25+'18'!F25+'19'!F25+'20'!F25+'21'!F25+'22'!F25+'23'!F25+'24'!F25+'25'!F25+'26'!F25+'27'!F25+'28'!F25+'29'!F25+'30'!F25+'31'!F25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21.06</v>
      </c>
      <c r="G25" s="19">
        <f>'0'!G25+'1'!G25+'2'!G25+'3'!G25+'4'!G25+'5'!G25+'6'!G25+'7'!G25+'8'!G25+'9'!G25+'10'!G25+'11'!G25+'12'!G25+'13'!G25+'14'!G25+'15'!G25+'16'!G25+'17'!G25+'18'!G25+'19'!G25+'20'!G25+'21'!G25+'22'!G25+'23'!G25+'24'!G25+'25'!G25+'26'!G25+'27'!G25+'28'!G25+'29'!G25+'30'!G25+'31'!G25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0.66</v>
      </c>
      <c r="H25" s="19">
        <f>'0'!H25+'1'!H25+'2'!H25+'3'!H25+'4'!H25+'5'!H25+'6'!H25+'7'!H25+'8'!H25+'9'!H25+'10'!H25+'11'!H25+'12'!H25+'13'!H25+'14'!H25+'15'!H25+'16'!H25+'17'!H25+'18'!H25+'19'!H25+'20'!H25+'21'!H25+'22'!H25+'23'!H25+'24'!H25+'25'!H25+'26'!H25+'27'!H25+'28'!H25+'29'!H25+'30'!H25+'31'!H25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6.7600000000000007</v>
      </c>
      <c r="I25" s="19">
        <f>'0'!I25+'1'!I25+'2'!I25+'3'!I25+'4'!I25+'5'!I25+'6'!I25+'7'!I25+'8'!I25+'9'!I25+'10'!I25+'11'!I25+'12'!I25+'13'!I25+'14'!I25+'15'!I25+'16'!I25+'17'!I25+'18'!I25+'19'!I25+'20'!I25+'21'!I25+'22'!I25+'23'!I25+'24'!I25+'25'!I25+'26'!I25+'27'!I25+'28'!I25+'29'!I25+'30'!I25+'31'!I25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19">
        <f>'0'!J25+'1'!J25+'2'!J25+'3'!J25+'4'!J25+'5'!J25+'6'!J25+'7'!J25+'8'!J25+'9'!J25+'10'!J25+'11'!J25+'12'!J25+'13'!J25+'14'!J25+'15'!J25+'16'!J25+'17'!J25+'18'!J25+'19'!J25+'20'!J25+'21'!J25+'22'!J25+'23'!J25+'24'!J25+'25'!J25+'26'!J25+'27'!J25+'28'!J25+'29'!J25+'30'!J25+'31'!J25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19">
        <f>'0'!K25+'1'!K25+'2'!K25+'3'!K25+'4'!K25+'5'!K25+'6'!K25+'7'!K25+'8'!K25+'9'!K25+'10'!K25+'11'!K25+'12'!K25+'13'!K25+'14'!K25+'15'!K25+'16'!K25+'17'!K25+'18'!K25+'19'!K25+'20'!K25+'21'!K25+'22'!K25+'23'!K25+'24'!K25+'25'!K25+'26'!K25+'27'!K25+'28'!K25+'29'!K25+'30'!K25+'31'!K25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19">
        <f>'0'!L25+'1'!L25+'2'!L25+'3'!L25+'4'!L25+'5'!L25+'6'!L25+'7'!L25+'8'!L25+'9'!L25+'10'!L25+'11'!L25+'12'!L25+'13'!L25+'14'!L25+'15'!L25+'16'!L25+'17'!L25+'18'!L25+'19'!L25+'20'!L25+'21'!L25+'22'!L25+'23'!L25+'24'!L25+'25'!L25+'26'!L25+'27'!L25+'28'!L25+'29'!L25+'30'!L25+'31'!L25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19">
        <f>'0'!M25+'1'!M25+'2'!M25+'3'!M25+'4'!M25+'5'!M25+'6'!M25+'7'!M25+'8'!M25+'9'!M25+'10'!M25+'11'!M25+'12'!M25+'13'!M25+'14'!M25+'15'!M25+'16'!M25+'17'!M25+'18'!M25+'19'!M25+'20'!M25+'21'!M25+'22'!M25+'23'!M25+'24'!M25+'25'!M25+'26'!M25+'27'!M25+'28'!M25+'29'!M25+'30'!M25+'31'!M25</f>
        <v>0</v>
      </c>
      <c r="N25" s="19">
        <f>'0'!N25+'1'!N25+'2'!N25+'3'!N25+'4'!N25+'5'!N25+'6'!N25+'7'!N25+'8'!N25+'9'!N25+'10'!N25+'11'!N25+'12'!N25+'13'!N25+'14'!N25+'15'!N25+'16'!N25+'17'!N25+'18'!N25+'19'!N25+'20'!N25+'21'!N25+'22'!N25+'23'!N25+'24'!N25+'25'!N25+'26'!N25+'27'!N25+'28'!N25+'29'!N25+'30'!N25+'31'!N25</f>
        <v>0</v>
      </c>
      <c r="O25" s="19">
        <f>'0'!O25+'1'!O25+'2'!O25+'3'!O25+'4'!O25+'5'!O25+'6'!O25+'7'!O25+'8'!O25+'9'!O25+'10'!O25+'11'!O25+'12'!O25+'13'!O25+'14'!O25+'15'!O25+'16'!O25+'17'!O25+'18'!O25+'19'!O25+'20'!O25+'21'!O25+'22'!O25+'23'!O25+'24'!O25+'25'!O25+'26'!O25+'27'!O25+'28'!O25+'29'!O25+'30'!O25+'31'!O25</f>
        <v>0</v>
      </c>
      <c r="P25" s="19">
        <f>'0'!P25+'1'!P25+'2'!P25+'3'!P25+'4'!P25+'5'!P25+'6'!P25+'7'!P25+'8'!P25+'9'!P25+'10'!P25+'11'!P25+'12'!P25+'13'!P25+'14'!P25+'15'!P25+'16'!P25+'17'!P25+'18'!P25+'19'!P25+'20'!P25+'21'!P25+'22'!P25+'23'!P25+'24'!P25+'25'!P25+'26'!P25+'27'!P25+'28'!P25+'29'!P25+'30'!P25+'31'!P25</f>
        <v>0</v>
      </c>
      <c r="Q25" s="19">
        <f>'0'!Q25+'1'!Q25+'2'!Q25+'3'!Q25+'4'!Q25+'5'!Q25+'6'!Q25+'7'!Q25+'8'!Q25+'9'!Q25+'10'!Q25+'11'!Q25+'12'!Q25+'13'!Q25+'14'!Q25+'15'!Q25+'16'!Q25+'17'!Q25+'18'!Q25+'19'!Q25+'20'!Q25+'21'!Q25+'22'!Q25+'23'!Q25+'24'!Q25+'25'!Q25+'26'!Q25+'27'!Q25+'28'!Q25+'29'!Q25+'30'!Q25+'31'!Q25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0</v>
      </c>
      <c r="R25" s="19">
        <f>'0'!R25+'1'!R25+'2'!R25+'3'!R25+'4'!R25+'5'!R25+'6'!R25+'7'!R25+'8'!R25+'9'!R25+'10'!R25+'11'!R25+'12'!R25+'13'!R25+'14'!R25+'15'!R25+'16'!R25+'17'!R25+'18'!R25+'19'!R25+'20'!R25+'21'!R25+'22'!R25+'23'!R25+'24'!R25+'25'!R25+'26'!R25+'27'!R25+'28'!R25+'29'!R25+'30'!R25+'31'!R25</f>
        <v>0</v>
      </c>
      <c r="S25" s="19">
        <f>'0'!S25+'1'!S25+'2'!S25+'3'!S25+'4'!S25+'5'!S25+'6'!S25+'7'!S25+'8'!S25+'9'!S25+'10'!S25+'11'!S25+'12'!S25+'13'!S25+'14'!S25+'15'!S25+'16'!S25+'17'!S25+'18'!S25+'19'!S25+'20'!S25+'21'!S25+'22'!S25+'23'!S25+'24'!S25+'25'!S25+'26'!S25+'27'!S25+'28'!S25+'29'!S25+'30'!S25+'31'!S25</f>
        <v>0</v>
      </c>
      <c r="T25" s="19">
        <f>'0'!T25+'1'!T25+'2'!T25+'3'!T25+'4'!T25+'5'!T25+'6'!T25+'7'!T25+'8'!T25+'9'!T25+'10'!T25+'11'!T25+'12'!T25+'13'!T25+'14'!T25+'15'!T25+'16'!T25+'17'!T25+'18'!T25+'19'!T25+'20'!T25+'21'!T25+'22'!T25+'23'!T25+'24'!T25+'25'!T25+'26'!T25+'27'!T25+'28'!T25+'29'!T25+'30'!T25+'31'!T25</f>
        <v>0</v>
      </c>
      <c r="U25" s="19">
        <f>'0'!U25+'1'!U25+'2'!U25+'3'!U25+'4'!U25+'5'!U25+'6'!U25+'7'!U25+'8'!U25+'9'!U25+'10'!U25+'11'!U25+'12'!U25+'13'!U25+'14'!U25+'15'!U25+'16'!U25+'17'!U25+'18'!U25+'19'!U25+'20'!U25+'21'!U25+'22'!U25+'23'!U25+'24'!U25+'25'!U25+'26'!U25+'27'!U25+'28'!U25+'29'!U25+'30'!U25+'31'!U25</f>
        <v>226.68</v>
      </c>
      <c r="V25" s="190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0"/>
      <c r="AB25" s="220"/>
      <c r="AC25" s="205"/>
    </row>
    <row r="26" spans="1:29" ht="21.95" customHeight="1" x14ac:dyDescent="0.2">
      <c r="A26" s="266"/>
      <c r="B26" s="24" t="str">
        <f>'Rate List'!D$12</f>
        <v>T.O  (TK)</v>
      </c>
      <c r="C26" s="19">
        <f>'0'!C26+'1'!C26+'2'!C26+'3'!C26+'4'!C26+'5'!C26+'6'!C26+'7'!C26+'8'!C26+'9'!C26+'10'!C26+'11'!C26+'12'!C26+'13'!C26+'14'!C26+'15'!C26+'16'!C26+'17'!C26+'18'!C26+'19'!C26+'20'!C26+'21'!C26+'22'!C26+'23'!C26+'24'!C26+'25'!C26+'26'!C26+'27'!C26+'28'!C26+'29'!C26+'30'!C26+'31'!C26</f>
        <v>0</v>
      </c>
      <c r="D26" s="19">
        <f>'0'!D26+'1'!D26+'2'!D26+'3'!D26+'4'!D26+'5'!D26+'6'!D26+'7'!D26+'8'!D26+'9'!D26+'10'!D26+'11'!D26+'12'!D26+'13'!D26+'14'!D26+'15'!D26+'16'!D26+'17'!D26+'18'!D26+'19'!D26+'20'!D26+'21'!D26+'22'!D26+'23'!D26+'24'!D26+'25'!D26+'26'!D26+'27'!D26+'28'!D26+'29'!D26+'30'!D26+'31'!D26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0</v>
      </c>
      <c r="E26" s="19">
        <f>'0'!E26+'1'!E26+'2'!E26+'3'!E26+'4'!E26+'5'!E26+'6'!E26+'7'!E26+'8'!E26+'9'!E26+'10'!E26+'11'!E26+'12'!E26+'13'!E26+'14'!E26+'15'!E26+'16'!E26+'17'!E26+'18'!E26+'19'!E26+'20'!E26+'21'!E26+'22'!E26+'23'!E26+'24'!E26+'25'!E26+'26'!E26+'27'!E26+'28'!E26+'29'!E26+'30'!E26+'31'!E26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19">
        <f>'0'!F26+'1'!F26+'2'!F26+'3'!F26+'4'!F26+'5'!F26+'6'!F26+'7'!F26+'8'!F26+'9'!F26+'10'!F26+'11'!F26+'12'!F26+'13'!F26+'14'!F26+'15'!F26+'16'!F26+'17'!F26+'18'!F26+'19'!F26+'20'!F26+'21'!F26+'22'!F26+'23'!F26+'24'!F26+'25'!F26+'26'!F26+'27'!F26+'28'!F26+'29'!F26+'30'!F26+'31'!F26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19">
        <f>'0'!G26+'1'!G26+'2'!G26+'3'!G26+'4'!G26+'5'!G26+'6'!G26+'7'!G26+'8'!G26+'9'!G26+'10'!G26+'11'!G26+'12'!G26+'13'!G26+'14'!G26+'15'!G26+'16'!G26+'17'!G26+'18'!G26+'19'!G26+'20'!G26+'21'!G26+'22'!G26+'23'!G26+'24'!G26+'25'!G26+'26'!G26+'27'!G26+'28'!G26+'29'!G26+'30'!G26+'31'!G26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19">
        <f>'0'!H26+'1'!H26+'2'!H26+'3'!H26+'4'!H26+'5'!H26+'6'!H26+'7'!H26+'8'!H26+'9'!H26+'10'!H26+'11'!H26+'12'!H26+'13'!H26+'14'!H26+'15'!H26+'16'!H26+'17'!H26+'18'!H26+'19'!H26+'20'!H26+'21'!H26+'22'!H26+'23'!H26+'24'!H26+'25'!H26+'26'!H26+'27'!H26+'28'!H26+'29'!H26+'30'!H26+'31'!H26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19">
        <f>'0'!I26+'1'!I26+'2'!I26+'3'!I26+'4'!I26+'5'!I26+'6'!I26+'7'!I26+'8'!I26+'9'!I26+'10'!I26+'11'!I26+'12'!I26+'13'!I26+'14'!I26+'15'!I26+'16'!I26+'17'!I26+'18'!I26+'19'!I26+'20'!I26+'21'!I26+'22'!I26+'23'!I26+'24'!I26+'25'!I26+'26'!I26+'27'!I26+'28'!I26+'29'!I26+'30'!I26+'31'!I26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19">
        <f>'0'!J26+'1'!J26+'2'!J26+'3'!J26+'4'!J26+'5'!J26+'6'!J26+'7'!J26+'8'!J26+'9'!J26+'10'!J26+'11'!J26+'12'!J26+'13'!J26+'14'!J26+'15'!J26+'16'!J26+'17'!J26+'18'!J26+'19'!J26+'20'!J26+'21'!J26+'22'!J26+'23'!J26+'24'!J26+'25'!J26+'26'!J26+'27'!J26+'28'!J26+'29'!J26+'30'!J26+'31'!J26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19">
        <f>'0'!K26+'1'!K26+'2'!K26+'3'!K26+'4'!K26+'5'!K26+'6'!K26+'7'!K26+'8'!K26+'9'!K26+'10'!K26+'11'!K26+'12'!K26+'13'!K26+'14'!K26+'15'!K26+'16'!K26+'17'!K26+'18'!K26+'19'!K26+'20'!K26+'21'!K26+'22'!K26+'23'!K26+'24'!K26+'25'!K26+'26'!K26+'27'!K26+'28'!K26+'29'!K26+'30'!K26+'31'!K26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19">
        <f>'0'!L26+'1'!L26+'2'!L26+'3'!L26+'4'!L26+'5'!L26+'6'!L26+'7'!L26+'8'!L26+'9'!L26+'10'!L26+'11'!L26+'12'!L26+'13'!L26+'14'!L26+'15'!L26+'16'!L26+'17'!L26+'18'!L26+'19'!L26+'20'!L26+'21'!L26+'22'!L26+'23'!L26+'24'!L26+'25'!L26+'26'!L26+'27'!L26+'28'!L26+'29'!L26+'30'!L26+'31'!L26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19">
        <f>'0'!M26+'1'!M26+'2'!M26+'3'!M26+'4'!M26+'5'!M26+'6'!M26+'7'!M26+'8'!M26+'9'!M26+'10'!M26+'11'!M26+'12'!M26+'13'!M26+'14'!M26+'15'!M26+'16'!M26+'17'!M26+'18'!M26+'19'!M26+'20'!M26+'21'!M26+'22'!M26+'23'!M26+'24'!M26+'25'!M26+'26'!M26+'27'!M26+'28'!M26+'29'!M26+'30'!M26+'31'!M26</f>
        <v>0</v>
      </c>
      <c r="N26" s="19">
        <f>'0'!N26+'1'!N26+'2'!N26+'3'!N26+'4'!N26+'5'!N26+'6'!N26+'7'!N26+'8'!N26+'9'!N26+'10'!N26+'11'!N26+'12'!N26+'13'!N26+'14'!N26+'15'!N26+'16'!N26+'17'!N26+'18'!N26+'19'!N26+'20'!N26+'21'!N26+'22'!N26+'23'!N26+'24'!N26+'25'!N26+'26'!N26+'27'!N26+'28'!N26+'29'!N26+'30'!N26+'31'!N26</f>
        <v>0</v>
      </c>
      <c r="O26" s="19">
        <f>'0'!O26+'1'!O26+'2'!O26+'3'!O26+'4'!O26+'5'!O26+'6'!O26+'7'!O26+'8'!O26+'9'!O26+'10'!O26+'11'!O26+'12'!O26+'13'!O26+'14'!O26+'15'!O26+'16'!O26+'17'!O26+'18'!O26+'19'!O26+'20'!O26+'21'!O26+'22'!O26+'23'!O26+'24'!O26+'25'!O26+'26'!O26+'27'!O26+'28'!O26+'29'!O26+'30'!O26+'31'!O26</f>
        <v>0</v>
      </c>
      <c r="P26" s="19">
        <f>'0'!P26+'1'!P26+'2'!P26+'3'!P26+'4'!P26+'5'!P26+'6'!P26+'7'!P26+'8'!P26+'9'!P26+'10'!P26+'11'!P26+'12'!P26+'13'!P26+'14'!P26+'15'!P26+'16'!P26+'17'!P26+'18'!P26+'19'!P26+'20'!P26+'21'!P26+'22'!P26+'23'!P26+'24'!P26+'25'!P26+'26'!P26+'27'!P26+'28'!P26+'29'!P26+'30'!P26+'31'!P26</f>
        <v>0</v>
      </c>
      <c r="Q26" s="19">
        <f>'0'!Q26+'1'!Q26+'2'!Q26+'3'!Q26+'4'!Q26+'5'!Q26+'6'!Q26+'7'!Q26+'8'!Q26+'9'!Q26+'10'!Q26+'11'!Q26+'12'!Q26+'13'!Q26+'14'!Q26+'15'!Q26+'16'!Q26+'17'!Q26+'18'!Q26+'19'!Q26+'20'!Q26+'21'!Q26+'22'!Q26+'23'!Q26+'24'!Q26+'25'!Q26+'26'!Q26+'27'!Q26+'28'!Q26+'29'!Q26+'30'!Q26+'31'!Q26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0</v>
      </c>
      <c r="R26" s="19">
        <f>'0'!R26+'1'!R26+'2'!R26+'3'!R26+'4'!R26+'5'!R26+'6'!R26+'7'!R26+'8'!R26+'9'!R26+'10'!R26+'11'!R26+'12'!R26+'13'!R26+'14'!R26+'15'!R26+'16'!R26+'17'!R26+'18'!R26+'19'!R26+'20'!R26+'21'!R26+'22'!R26+'23'!R26+'24'!R26+'25'!R26+'26'!R26+'27'!R26+'28'!R26+'29'!R26+'30'!R26+'31'!R26</f>
        <v>0</v>
      </c>
      <c r="S26" s="19">
        <f>'0'!S26+'1'!S26+'2'!S26+'3'!S26+'4'!S26+'5'!S26+'6'!S26+'7'!S26+'8'!S26+'9'!S26+'10'!S26+'11'!S26+'12'!S26+'13'!S26+'14'!S26+'15'!S26+'16'!S26+'17'!S26+'18'!S26+'19'!S26+'20'!S26+'21'!S26+'22'!S26+'23'!S26+'24'!S26+'25'!S26+'26'!S26+'27'!S26+'28'!S26+'29'!S26+'30'!S26+'31'!S26</f>
        <v>0</v>
      </c>
      <c r="T26" s="19">
        <f>'0'!T26+'1'!T26+'2'!T26+'3'!T26+'4'!T26+'5'!T26+'6'!T26+'7'!T26+'8'!T26+'9'!T26+'10'!T26+'11'!T26+'12'!T26+'13'!T26+'14'!T26+'15'!T26+'16'!T26+'17'!T26+'18'!T26+'19'!T26+'20'!T26+'21'!T26+'22'!T26+'23'!T26+'24'!T26+'25'!T26+'26'!T26+'27'!T26+'28'!T26+'29'!T26+'30'!T26+'31'!T26</f>
        <v>0</v>
      </c>
      <c r="U26" s="19">
        <f>'0'!U26+'1'!U26+'2'!U26+'3'!U26+'4'!U26+'5'!U26+'6'!U26+'7'!U26+'8'!U26+'9'!U26+'10'!U26+'11'!U26+'12'!U26+'13'!U26+'14'!U26+'15'!U26+'16'!U26+'17'!U26+'18'!U26+'19'!U26+'20'!U26+'21'!U26+'22'!U26+'23'!U26+'24'!U26+'25'!U26+'26'!U26+'27'!U26+'28'!U26+'29'!U26+'30'!U26+'31'!U26</f>
        <v>0</v>
      </c>
      <c r="V26" s="19">
        <f>'0'!V26+'1'!V26+'2'!V26+'3'!V26+'4'!V26+'5'!V26+'6'!V26+'7'!V26+'8'!V26+'9'!V26+'10'!V26+'11'!V26+'12'!V26+'13'!V26+'14'!V26+'15'!V26+'16'!V26+'17'!V26+'18'!V26+'19'!V26+'20'!V26+'21'!V26+'22'!V26+'23'!V26+'24'!V26+'25'!V26+'26'!V26+'27'!V26+'28'!V26+'29'!V26+'30'!V26+'31'!V26</f>
        <v>0</v>
      </c>
      <c r="W26" s="19">
        <f>'0'!W26+'1'!W26+'2'!W26+'3'!W26+'4'!W26+'5'!W26+'6'!W26+'7'!W26+'8'!W26+'9'!W26+'10'!W26+'11'!W26+'12'!W26+'13'!W26+'14'!W26+'15'!W26+'16'!W26+'17'!W26+'18'!W26+'19'!W26+'20'!W26+'21'!W26+'22'!W26+'23'!W26+'24'!W26+'25'!W26+'26'!W26+'27'!W26+'28'!W26+'29'!W26+'30'!W26+'31'!W26</f>
        <v>2686</v>
      </c>
      <c r="X26" s="19">
        <f>'0'!X26+'1'!X26+'2'!X26+'3'!X26+'4'!X26+'5'!X26+'6'!X26+'7'!X26+'8'!X26+'9'!X26+'10'!X26+'11'!X26+'12'!X26+'13'!X26+'14'!X26+'15'!X26+'16'!X26+'17'!X26+'18'!X26+'19'!X26+'20'!X26+'21'!X26+'22'!X26+'23'!X26+'24'!X26+'25'!X26+'26'!X26+'27'!X26+'28'!X26+'29'!X26+'30'!X26+'31'!X26</f>
        <v>0</v>
      </c>
      <c r="Y26" s="19">
        <f>'0'!Y26+'1'!Y26+'2'!Y26+'3'!Y26+'4'!Y26+'5'!Y26+'6'!Y26+'7'!Y26+'8'!Y26+'9'!Y26+'10'!Y26+'11'!Y26+'12'!Y26+'13'!Y26+'14'!Y26+'15'!Y26+'16'!Y26+'17'!Y26+'18'!Y26+'19'!Y26+'20'!Y26+'21'!Y26+'22'!Y26+'23'!Y26+'24'!Y26+'25'!Y26+'26'!Y26+'27'!Y26+'28'!Y26+'29'!Y26+'30'!Y26+'31'!Y26</f>
        <v>750</v>
      </c>
      <c r="Z26" s="19">
        <f>'0'!Z26+'1'!Z26+'2'!Z26+'3'!Z26+'4'!Z26+'5'!Z26+'6'!Z26+'7'!Z26+'8'!Z26+'9'!Z26+'10'!Z26+'11'!Z26+'12'!Z26+'13'!Z26+'14'!Z26+'15'!Z26+'16'!Z26+'17'!Z26+'18'!Z26+'19'!Z26+'20'!Z26+'21'!Z26+'22'!Z26+'23'!Z26+'24'!Z26+'25'!Z26+'26'!Z26+'27'!Z26+'28'!Z26+'29'!Z26+'30'!Z26+'31'!Z26</f>
        <v>0.5</v>
      </c>
      <c r="AA26" s="19">
        <f>'0'!AA26+'1'!AA26+'2'!AA26+'3'!AA26+'4'!AA26+'5'!AA26+'6'!AA26+'7'!AA26+'8'!AA26+'9'!AA26+'10'!AA26+'11'!AA26+'12'!AA26+'13'!AA26+'14'!AA26+'15'!AA26+'16'!AA26+'17'!AA26+'18'!AA26+'19'!AA26+'20'!AA26+'21'!AA26+'22'!AA26+'23'!AA26+'24'!AA26+'25'!AA26+'26'!AA26+'27'!AA26+'28'!AA26+'29'!AA26+'30'!AA26+'31'!AA26</f>
        <v>1310</v>
      </c>
      <c r="AB26" s="220"/>
      <c r="AC26" s="205"/>
    </row>
    <row r="27" spans="1:29" ht="21.95" customHeight="1" x14ac:dyDescent="0.2">
      <c r="A27" s="266"/>
      <c r="B27" s="24" t="str">
        <f>'Rate List'!D$13</f>
        <v>Foils</v>
      </c>
      <c r="C27" s="19">
        <f>'0'!C27+'1'!C27+'2'!C27+'3'!C27+'4'!C27+'5'!C27+'6'!C27+'7'!C27+'8'!C27+'9'!C27+'10'!C27+'11'!C27+'12'!C27+'13'!C27+'14'!C27+'15'!C27+'16'!C27+'17'!C27+'18'!C27+'19'!C27+'20'!C27+'21'!C27+'22'!C27+'23'!C27+'24'!C27+'25'!C27+'26'!C27+'27'!C27+'28'!C27+'29'!C27+'30'!C27+'31'!C27</f>
        <v>0</v>
      </c>
      <c r="D27" s="19">
        <f>'0'!D27+'1'!D27+'2'!D27+'3'!D27+'4'!D27+'5'!D27+'6'!D27+'7'!D27+'8'!D27+'9'!D27+'10'!D27+'11'!D27+'12'!D27+'13'!D27+'14'!D27+'15'!D27+'16'!D27+'17'!D27+'18'!D27+'19'!D27+'20'!D27+'21'!D27+'22'!D27+'23'!D27+'24'!D27+'25'!D27+'26'!D27+'27'!D27+'28'!D27+'29'!D27+'30'!D27+'31'!D27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0</v>
      </c>
      <c r="E27" s="19">
        <f>'0'!E27+'1'!E27+'2'!E27+'3'!E27+'4'!E27+'5'!E27+'6'!E27+'7'!E27+'8'!E27+'9'!E27+'10'!E27+'11'!E27+'12'!E27+'13'!E27+'14'!E27+'15'!E27+'16'!E27+'17'!E27+'18'!E27+'19'!E27+'20'!E27+'21'!E27+'22'!E27+'23'!E27+'24'!E27+'25'!E27+'26'!E27+'27'!E27+'28'!E27+'29'!E27+'30'!E27+'31'!E27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19">
        <f>'0'!F27+'1'!F27+'2'!F27+'3'!F27+'4'!F27+'5'!F27+'6'!F27+'7'!F27+'8'!F27+'9'!F27+'10'!F27+'11'!F27+'12'!F27+'13'!F27+'14'!F27+'15'!F27+'16'!F27+'17'!F27+'18'!F27+'19'!F27+'20'!F27+'21'!F27+'22'!F27+'23'!F27+'24'!F27+'25'!F27+'26'!F27+'27'!F27+'28'!F27+'29'!F27+'30'!F27+'31'!F27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19">
        <f>'0'!G27+'1'!G27+'2'!G27+'3'!G27+'4'!G27+'5'!G27+'6'!G27+'7'!G27+'8'!G27+'9'!G27+'10'!G27+'11'!G27+'12'!G27+'13'!G27+'14'!G27+'15'!G27+'16'!G27+'17'!G27+'18'!G27+'19'!G27+'20'!G27+'21'!G27+'22'!G27+'23'!G27+'24'!G27+'25'!G27+'26'!G27+'27'!G27+'28'!G27+'29'!G27+'30'!G27+'31'!G27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19">
        <f>'0'!H27+'1'!H27+'2'!H27+'3'!H27+'4'!H27+'5'!H27+'6'!H27+'7'!H27+'8'!H27+'9'!H27+'10'!H27+'11'!H27+'12'!H27+'13'!H27+'14'!H27+'15'!H27+'16'!H27+'17'!H27+'18'!H27+'19'!H27+'20'!H27+'21'!H27+'22'!H27+'23'!H27+'24'!H27+'25'!H27+'26'!H27+'27'!H27+'28'!H27+'29'!H27+'30'!H27+'31'!H27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19">
        <f>'0'!I27+'1'!I27+'2'!I27+'3'!I27+'4'!I27+'5'!I27+'6'!I27+'7'!I27+'8'!I27+'9'!I27+'10'!I27+'11'!I27+'12'!I27+'13'!I27+'14'!I27+'15'!I27+'16'!I27+'17'!I27+'18'!I27+'19'!I27+'20'!I27+'21'!I27+'22'!I27+'23'!I27+'24'!I27+'25'!I27+'26'!I27+'27'!I27+'28'!I27+'29'!I27+'30'!I27+'31'!I27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19">
        <f>'0'!J27+'1'!J27+'2'!J27+'3'!J27+'4'!J27+'5'!J27+'6'!J27+'7'!J27+'8'!J27+'9'!J27+'10'!J27+'11'!J27+'12'!J27+'13'!J27+'14'!J27+'15'!J27+'16'!J27+'17'!J27+'18'!J27+'19'!J27+'20'!J27+'21'!J27+'22'!J27+'23'!J27+'24'!J27+'25'!J27+'26'!J27+'27'!J27+'28'!J27+'29'!J27+'30'!J27+'31'!J27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19">
        <f>'0'!K27+'1'!K27+'2'!K27+'3'!K27+'4'!K27+'5'!K27+'6'!K27+'7'!K27+'8'!K27+'9'!K27+'10'!K27+'11'!K27+'12'!K27+'13'!K27+'14'!K27+'15'!K27+'16'!K27+'17'!K27+'18'!K27+'19'!K27+'20'!K27+'21'!K27+'22'!K27+'23'!K27+'24'!K27+'25'!K27+'26'!K27+'27'!K27+'28'!K27+'29'!K27+'30'!K27+'31'!K27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19">
        <f>'0'!L27+'1'!L27+'2'!L27+'3'!L27+'4'!L27+'5'!L27+'6'!L27+'7'!L27+'8'!L27+'9'!L27+'10'!L27+'11'!L27+'12'!L27+'13'!L27+'14'!L27+'15'!L27+'16'!L27+'17'!L27+'18'!L27+'19'!L27+'20'!L27+'21'!L27+'22'!L27+'23'!L27+'24'!L27+'25'!L27+'26'!L27+'27'!L27+'28'!L27+'29'!L27+'30'!L27+'31'!L27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19">
        <f>'0'!M27+'1'!M27+'2'!M27+'3'!M27+'4'!M27+'5'!M27+'6'!M27+'7'!M27+'8'!M27+'9'!M27+'10'!M27+'11'!M27+'12'!M27+'13'!M27+'14'!M27+'15'!M27+'16'!M27+'17'!M27+'18'!M27+'19'!M27+'20'!M27+'21'!M27+'22'!M27+'23'!M27+'24'!M27+'25'!M27+'26'!M27+'27'!M27+'28'!M27+'29'!M27+'30'!M27+'31'!M27</f>
        <v>0</v>
      </c>
      <c r="N27" s="19">
        <f>'0'!N27+'1'!N27+'2'!N27+'3'!N27+'4'!N27+'5'!N27+'6'!N27+'7'!N27+'8'!N27+'9'!N27+'10'!N27+'11'!N27+'12'!N27+'13'!N27+'14'!N27+'15'!N27+'16'!N27+'17'!N27+'18'!N27+'19'!N27+'20'!N27+'21'!N27+'22'!N27+'23'!N27+'24'!N27+'25'!N27+'26'!N27+'27'!N27+'28'!N27+'29'!N27+'30'!N27+'31'!N27</f>
        <v>0</v>
      </c>
      <c r="O27" s="19">
        <f>'0'!O27+'1'!O27+'2'!O27+'3'!O27+'4'!O27+'5'!O27+'6'!O27+'7'!O27+'8'!O27+'9'!O27+'10'!O27+'11'!O27+'12'!O27+'13'!O27+'14'!O27+'15'!O27+'16'!O27+'17'!O27+'18'!O27+'19'!O27+'20'!O27+'21'!O27+'22'!O27+'23'!O27+'24'!O27+'25'!O27+'26'!O27+'27'!O27+'28'!O27+'29'!O27+'30'!O27+'31'!O27</f>
        <v>0</v>
      </c>
      <c r="P27" s="19">
        <f>'0'!P27+'1'!P27+'2'!P27+'3'!P27+'4'!P27+'5'!P27+'6'!P27+'7'!P27+'8'!P27+'9'!P27+'10'!P27+'11'!P27+'12'!P27+'13'!P27+'14'!P27+'15'!P27+'16'!P27+'17'!P27+'18'!P27+'19'!P27+'20'!P27+'21'!P27+'22'!P27+'23'!P27+'24'!P27+'25'!P27+'26'!P27+'27'!P27+'28'!P27+'29'!P27+'30'!P27+'31'!P27</f>
        <v>0</v>
      </c>
      <c r="Q27" s="19">
        <f>'0'!Q27+'1'!Q27+'2'!Q27+'3'!Q27+'4'!Q27+'5'!Q27+'6'!Q27+'7'!Q27+'8'!Q27+'9'!Q27+'10'!Q27+'11'!Q27+'12'!Q27+'13'!Q27+'14'!Q27+'15'!Q27+'16'!Q27+'17'!Q27+'18'!Q27+'19'!Q27+'20'!Q27+'21'!Q27+'22'!Q27+'23'!Q27+'24'!Q27+'25'!Q27+'26'!Q27+'27'!Q27+'28'!Q27+'29'!Q27+'30'!Q27+'31'!Q27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19">
        <f>'0'!R27+'1'!R27+'2'!R27+'3'!R27+'4'!R27+'5'!R27+'6'!R27+'7'!R27+'8'!R27+'9'!R27+'10'!R27+'11'!R27+'12'!R27+'13'!R27+'14'!R27+'15'!R27+'16'!R27+'17'!R27+'18'!R27+'19'!R27+'20'!R27+'21'!R27+'22'!R27+'23'!R27+'24'!R27+'25'!R27+'26'!R27+'27'!R27+'28'!R27+'29'!R27+'30'!R27+'31'!R27</f>
        <v>0</v>
      </c>
      <c r="S27" s="19">
        <f>'0'!S27+'1'!S27+'2'!S27+'3'!S27+'4'!S27+'5'!S27+'6'!S27+'7'!S27+'8'!S27+'9'!S27+'10'!S27+'11'!S27+'12'!S27+'13'!S27+'14'!S27+'15'!S27+'16'!S27+'17'!S27+'18'!S27+'19'!S27+'20'!S27+'21'!S27+'22'!S27+'23'!S27+'24'!S27+'25'!S27+'26'!S27+'27'!S27+'28'!S27+'29'!S27+'30'!S27+'31'!S27</f>
        <v>0</v>
      </c>
      <c r="T27" s="19">
        <f>'0'!T27+'1'!T27+'2'!T27+'3'!T27+'4'!T27+'5'!T27+'6'!T27+'7'!T27+'8'!T27+'9'!T27+'10'!T27+'11'!T27+'12'!T27+'13'!T27+'14'!T27+'15'!T27+'16'!T27+'17'!T27+'18'!T27+'19'!T27+'20'!T27+'21'!T27+'22'!T27+'23'!T27+'24'!T27+'25'!T27+'26'!T27+'27'!T27+'28'!T27+'29'!T27+'30'!T27+'31'!T27</f>
        <v>0</v>
      </c>
      <c r="U27" s="19">
        <f>'0'!U27+'1'!U27+'2'!U27+'3'!U27+'4'!U27+'5'!U27+'6'!U27+'7'!U27+'8'!U27+'9'!U27+'10'!U27+'11'!U27+'12'!U27+'13'!U27+'14'!U27+'15'!U27+'16'!U27+'17'!U27+'18'!U27+'19'!U27+'20'!U27+'21'!U27+'22'!U27+'23'!U27+'24'!U27+'25'!U27+'26'!U27+'27'!U27+'28'!U27+'29'!U27+'30'!U27+'31'!U27</f>
        <v>0</v>
      </c>
      <c r="V27" s="190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0"/>
      <c r="AB27" s="220"/>
      <c r="AC27" s="205"/>
    </row>
    <row r="28" spans="1:29" ht="21.95" customHeight="1" x14ac:dyDescent="0.2">
      <c r="A28" s="266"/>
      <c r="B28" s="24" t="str">
        <f>'Rate List'!D$14</f>
        <v>C. Discount</v>
      </c>
      <c r="C28" s="19">
        <f>'0'!C28+'1'!C28+'2'!C28+'3'!C28+'4'!C28+'5'!C28+'6'!C28+'7'!C28+'8'!C28+'9'!C28+'10'!C28+'11'!C28+'12'!C28+'13'!C28+'14'!C28+'15'!C28+'16'!C28+'17'!C28+'18'!C28+'19'!C28+'20'!C28+'21'!C28+'22'!C28+'23'!C28+'24'!C28+'25'!C28+'26'!C28+'27'!C28+'28'!C28+'29'!C28+'30'!C28+'31'!C28</f>
        <v>0</v>
      </c>
      <c r="D28" s="19">
        <f>'0'!D28+'1'!D28+'2'!D28+'3'!D28+'4'!D28+'5'!D28+'6'!D28+'7'!D28+'8'!D28+'9'!D28+'10'!D28+'11'!D28+'12'!D28+'13'!D28+'14'!D28+'15'!D28+'16'!D28+'17'!D28+'18'!D28+'19'!D28+'20'!D28+'21'!D28+'22'!D28+'23'!D28+'24'!D28+'25'!D28+'26'!D28+'27'!D28+'28'!D28+'29'!D28+'30'!D28+'31'!D28</f>
        <v>0</v>
      </c>
      <c r="E28" s="19">
        <f>'0'!E28+'1'!E28+'2'!E28+'3'!E28+'4'!E28+'5'!E28+'6'!E28+'7'!E28+'8'!E28+'9'!E28+'10'!E28+'11'!E28+'12'!E28+'13'!E28+'14'!E28+'15'!E28+'16'!E28+'17'!E28+'18'!E28+'19'!E28+'20'!E28+'21'!E28+'22'!E28+'23'!E28+'24'!E28+'25'!E28+'26'!E28+'27'!E28+'28'!E28+'29'!E28+'30'!E28+'31'!E28</f>
        <v>0</v>
      </c>
      <c r="F28" s="19">
        <f>'0'!F28+'1'!F28+'2'!F28+'3'!F28+'4'!F28+'5'!F28+'6'!F28+'7'!F28+'8'!F28+'9'!F28+'10'!F28+'11'!F28+'12'!F28+'13'!F28+'14'!F28+'15'!F28+'16'!F28+'17'!F28+'18'!F28+'19'!F28+'20'!F28+'21'!F28+'22'!F28+'23'!F28+'24'!F28+'25'!F28+'26'!F28+'27'!F28+'28'!F28+'29'!F28+'30'!F28+'31'!F28</f>
        <v>0</v>
      </c>
      <c r="G28" s="19">
        <f>'0'!G28+'1'!G28+'2'!G28+'3'!G28+'4'!G28+'5'!G28+'6'!G28+'7'!G28+'8'!G28+'9'!G28+'10'!G28+'11'!G28+'12'!G28+'13'!G28+'14'!G28+'15'!G28+'16'!G28+'17'!G28+'18'!G28+'19'!G28+'20'!G28+'21'!G28+'22'!G28+'23'!G28+'24'!G28+'25'!G28+'26'!G28+'27'!G28+'28'!G28+'29'!G28+'30'!G28+'31'!G28</f>
        <v>0</v>
      </c>
      <c r="H28" s="19">
        <f>'0'!H28+'1'!H28+'2'!H28+'3'!H28+'4'!H28+'5'!H28+'6'!H28+'7'!H28+'8'!H28+'9'!H28+'10'!H28+'11'!H28+'12'!H28+'13'!H28+'14'!H28+'15'!H28+'16'!H28+'17'!H28+'18'!H28+'19'!H28+'20'!H28+'21'!H28+'22'!H28+'23'!H28+'24'!H28+'25'!H28+'26'!H28+'27'!H28+'28'!H28+'29'!H28+'30'!H28+'31'!H28</f>
        <v>0</v>
      </c>
      <c r="I28" s="19">
        <f>'0'!I28+'1'!I28+'2'!I28+'3'!I28+'4'!I28+'5'!I28+'6'!I28+'7'!I28+'8'!I28+'9'!I28+'10'!I28+'11'!I28+'12'!I28+'13'!I28+'14'!I28+'15'!I28+'16'!I28+'17'!I28+'18'!I28+'19'!I28+'20'!I28+'21'!I28+'22'!I28+'23'!I28+'24'!I28+'25'!I28+'26'!I28+'27'!I28+'28'!I28+'29'!I28+'30'!I28+'31'!I28</f>
        <v>0</v>
      </c>
      <c r="J28" s="19">
        <f>'0'!J28+'1'!J28+'2'!J28+'3'!J28+'4'!J28+'5'!J28+'6'!J28+'7'!J28+'8'!J28+'9'!J28+'10'!J28+'11'!J28+'12'!J28+'13'!J28+'14'!J28+'15'!J28+'16'!J28+'17'!J28+'18'!J28+'19'!J28+'20'!J28+'21'!J28+'22'!J28+'23'!J28+'24'!J28+'25'!J28+'26'!J28+'27'!J28+'28'!J28+'29'!J28+'30'!J28+'31'!J28</f>
        <v>0</v>
      </c>
      <c r="K28" s="19">
        <f>'0'!K28+'1'!K28+'2'!K28+'3'!K28+'4'!K28+'5'!K28+'6'!K28+'7'!K28+'8'!K28+'9'!K28+'10'!K28+'11'!K28+'12'!K28+'13'!K28+'14'!K28+'15'!K28+'16'!K28+'17'!K28+'18'!K28+'19'!K28+'20'!K28+'21'!K28+'22'!K28+'23'!K28+'24'!K28+'25'!K28+'26'!K28+'27'!K28+'28'!K28+'29'!K28+'30'!K28+'31'!K28</f>
        <v>0</v>
      </c>
      <c r="L28" s="19">
        <f>'0'!L28+'1'!L28+'2'!L28+'3'!L28+'4'!L28+'5'!L28+'6'!L28+'7'!L28+'8'!L28+'9'!L28+'10'!L28+'11'!L28+'12'!L28+'13'!L28+'14'!L28+'15'!L28+'16'!L28+'17'!L28+'18'!L28+'19'!L28+'20'!L28+'21'!L28+'22'!L28+'23'!L28+'24'!L28+'25'!L28+'26'!L28+'27'!L28+'28'!L28+'29'!L28+'30'!L28+'31'!L28</f>
        <v>0</v>
      </c>
      <c r="M28" s="19">
        <f>'0'!M28+'1'!M28+'2'!M28+'3'!M28+'4'!M28+'5'!M28+'6'!M28+'7'!M28+'8'!M28+'9'!M28+'10'!M28+'11'!M28+'12'!M28+'13'!M28+'14'!M28+'15'!M28+'16'!M28+'17'!M28+'18'!M28+'19'!M28+'20'!M28+'21'!M28+'22'!M28+'23'!M28+'24'!M28+'25'!M28+'26'!M28+'27'!M28+'28'!M28+'29'!M28+'30'!M28+'31'!M28</f>
        <v>0</v>
      </c>
      <c r="N28" s="19">
        <f>'0'!N28+'1'!N28+'2'!N28+'3'!N28+'4'!N28+'5'!N28+'6'!N28+'7'!N28+'8'!N28+'9'!N28+'10'!N28+'11'!N28+'12'!N28+'13'!N28+'14'!N28+'15'!N28+'16'!N28+'17'!N28+'18'!N28+'19'!N28+'20'!N28+'21'!N28+'22'!N28+'23'!N28+'24'!N28+'25'!N28+'26'!N28+'27'!N28+'28'!N28+'29'!N28+'30'!N28+'31'!N28</f>
        <v>0</v>
      </c>
      <c r="O28" s="19">
        <f>'0'!O28+'1'!O28+'2'!O28+'3'!O28+'4'!O28+'5'!O28+'6'!O28+'7'!O28+'8'!O28+'9'!O28+'10'!O28+'11'!O28+'12'!O28+'13'!O28+'14'!O28+'15'!O28+'16'!O28+'17'!O28+'18'!O28+'19'!O28+'20'!O28+'21'!O28+'22'!O28+'23'!O28+'24'!O28+'25'!O28+'26'!O28+'27'!O28+'28'!O28+'29'!O28+'30'!O28+'31'!O28</f>
        <v>0</v>
      </c>
      <c r="P28" s="19">
        <f>'0'!P28+'1'!P28+'2'!P28+'3'!P28+'4'!P28+'5'!P28+'6'!P28+'7'!P28+'8'!P28+'9'!P28+'10'!P28+'11'!P28+'12'!P28+'13'!P28+'14'!P28+'15'!P28+'16'!P28+'17'!P28+'18'!P28+'19'!P28+'20'!P28+'21'!P28+'22'!P28+'23'!P28+'24'!P28+'25'!P28+'26'!P28+'27'!P28+'28'!P28+'29'!P28+'30'!P28+'31'!P28</f>
        <v>0</v>
      </c>
      <c r="Q28" s="19">
        <f>'0'!Q28+'1'!Q28+'2'!Q28+'3'!Q28+'4'!Q28+'5'!Q28+'6'!Q28+'7'!Q28+'8'!Q28+'9'!Q28+'10'!Q28+'11'!Q28+'12'!Q28+'13'!Q28+'14'!Q28+'15'!Q28+'16'!Q28+'17'!Q28+'18'!Q28+'19'!Q28+'20'!Q28+'21'!Q28+'22'!Q28+'23'!Q28+'24'!Q28+'25'!Q28+'26'!Q28+'27'!Q28+'28'!Q28+'29'!Q28+'30'!Q28+'31'!Q28</f>
        <v>0</v>
      </c>
      <c r="R28" s="19">
        <f>'0'!R28+'1'!R28+'2'!R28+'3'!R28+'4'!R28+'5'!R28+'6'!R28+'7'!R28+'8'!R28+'9'!R28+'10'!R28+'11'!R28+'12'!R28+'13'!R28+'14'!R28+'15'!R28+'16'!R28+'17'!R28+'18'!R28+'19'!R28+'20'!R28+'21'!R28+'22'!R28+'23'!R28+'24'!R28+'25'!R28+'26'!R28+'27'!R28+'28'!R28+'29'!R28+'30'!R28+'31'!R28</f>
        <v>0</v>
      </c>
      <c r="S28" s="19">
        <f>'0'!S28+'1'!S28+'2'!S28+'3'!S28+'4'!S28+'5'!S28+'6'!S28+'7'!S28+'8'!S28+'9'!S28+'10'!S28+'11'!S28+'12'!S28+'13'!S28+'14'!S28+'15'!S28+'16'!S28+'17'!S28+'18'!S28+'19'!S28+'20'!S28+'21'!S28+'22'!S28+'23'!S28+'24'!S28+'25'!S28+'26'!S28+'27'!S28+'28'!S28+'29'!S28+'30'!S28+'31'!S28</f>
        <v>0</v>
      </c>
      <c r="T28" s="19">
        <f>'0'!T28+'1'!T28+'2'!T28+'3'!T28+'4'!T28+'5'!T28+'6'!T28+'7'!T28+'8'!T28+'9'!T28+'10'!T28+'11'!T28+'12'!T28+'13'!T28+'14'!T28+'15'!T28+'16'!T28+'17'!T28+'18'!T28+'19'!T28+'20'!T28+'21'!T28+'22'!T28+'23'!T28+'24'!T28+'25'!T28+'26'!T28+'27'!T28+'28'!T28+'29'!T28+'30'!T28+'31'!T28</f>
        <v>0</v>
      </c>
      <c r="U28" s="19">
        <f>'0'!U28+'1'!U28+'2'!U28+'3'!U28+'4'!U28+'5'!U28+'6'!U28+'7'!U28+'8'!U28+'9'!U28+'10'!U28+'11'!U28+'12'!U28+'13'!U28+'14'!U28+'15'!U28+'16'!U28+'17'!U28+'18'!U28+'19'!U28+'20'!U28+'21'!U28+'22'!U28+'23'!U28+'24'!U28+'25'!U28+'26'!U28+'27'!U28+'28'!U28+'29'!U28+'30'!U28+'31'!U28</f>
        <v>0</v>
      </c>
      <c r="V28" s="19">
        <f>'0'!V28+'1'!V28+'2'!V28+'3'!V28+'4'!V28+'5'!V28+'6'!V28+'7'!V28+'8'!V28+'9'!V28+'10'!V28+'11'!V28+'12'!V28+'13'!V28+'14'!V28+'15'!V28+'16'!V28+'17'!V28+'18'!V28+'19'!V28+'20'!V28+'21'!V28+'22'!V28+'23'!V28+'24'!V28+'25'!V28+'26'!V28+'27'!V28+'28'!V28+'29'!V28+'30'!V28+'31'!V28</f>
        <v>0</v>
      </c>
      <c r="W28" s="19">
        <f>'0'!W28+'1'!W28+'2'!W28+'3'!W28+'4'!W28+'5'!W28+'6'!W28+'7'!W28+'8'!W28+'9'!W28+'10'!W28+'11'!W28+'12'!W28+'13'!W28+'14'!W28+'15'!W28+'16'!W28+'17'!W28+'18'!W28+'19'!W28+'20'!W28+'21'!W28+'22'!W28+'23'!W28+'24'!W28+'25'!W28+'26'!W28+'27'!W28+'28'!W28+'29'!W28+'30'!W28+'31'!W28</f>
        <v>238700</v>
      </c>
      <c r="X28" s="19">
        <f>'0'!X28+'1'!X28+'2'!X28+'3'!X28+'4'!X28+'5'!X28+'6'!X28+'7'!X28+'8'!X28+'9'!X28+'10'!X28+'11'!X28+'12'!X28+'13'!X28+'14'!X28+'15'!X28+'16'!X28+'17'!X28+'18'!X28+'19'!X28+'20'!X28+'21'!X28+'22'!X28+'23'!X28+'24'!X28+'25'!X28+'26'!X28+'27'!X28+'28'!X28+'29'!X28+'30'!X28+'31'!X28</f>
        <v>0</v>
      </c>
      <c r="Y28" s="19">
        <f>'0'!Y28+'1'!Y28+'2'!Y28+'3'!Y28+'4'!Y28+'5'!Y28+'6'!Y28+'7'!Y28+'8'!Y28+'9'!Y28+'10'!Y28+'11'!Y28+'12'!Y28+'13'!Y28+'14'!Y28+'15'!Y28+'16'!Y28+'17'!Y28+'18'!Y28+'19'!Y28+'20'!Y28+'21'!Y28+'22'!Y28+'23'!Y28+'24'!Y28+'25'!Y28+'26'!Y28+'27'!Y28+'28'!Y28+'29'!Y28+'30'!Y28+'31'!Y28</f>
        <v>2000</v>
      </c>
      <c r="Z28" s="19">
        <f>'0'!Z28+'1'!Z28+'2'!Z28+'3'!Z28+'4'!Z28+'5'!Z28+'6'!Z28+'7'!Z28+'8'!Z28+'9'!Z28+'10'!Z28+'11'!Z28+'12'!Z28+'13'!Z28+'14'!Z28+'15'!Z28+'16'!Z28+'17'!Z28+'18'!Z28+'19'!Z28+'20'!Z28+'21'!Z28+'22'!Z28+'23'!Z28+'24'!Z28+'25'!Z28+'26'!Z28+'27'!Z28+'28'!Z28+'29'!Z28+'30'!Z28+'31'!Z28</f>
        <v>0</v>
      </c>
      <c r="AA28" s="19">
        <f>'0'!AA28+'1'!AA28+'2'!AA28+'3'!AA28+'4'!AA28+'5'!AA28+'6'!AA28+'7'!AA28+'8'!AA28+'9'!AA28+'10'!AA28+'11'!AA28+'12'!AA28+'13'!AA28+'14'!AA28+'15'!AA28+'16'!AA28+'17'!AA28+'18'!AA28+'19'!AA28+'20'!AA28+'21'!AA28+'22'!AA28+'23'!AA28+'24'!AA28+'25'!AA28+'26'!AA28+'27'!AA28+'28'!AA28+'29'!AA28+'30'!AA28+'31'!AA28</f>
        <v>0</v>
      </c>
      <c r="AB28" s="220"/>
      <c r="AC28" s="205"/>
    </row>
    <row r="29" spans="1:29" ht="21.95" customHeight="1" thickBot="1" x14ac:dyDescent="0.25">
      <c r="A29" s="267"/>
      <c r="B29" s="120" t="str">
        <f>'31'!B29</f>
        <v>Total Cash</v>
      </c>
      <c r="C29" s="121">
        <f>(C25*$C$8)+(C23*$C$7)</f>
        <v>1829217</v>
      </c>
      <c r="D29" s="121">
        <f>(D25*$D$8)+(D23*$D$7)</f>
        <v>269661.26500000001</v>
      </c>
      <c r="E29" s="121">
        <f>(E25*$E$8)+(E23*$E$7)</f>
        <v>59538.600000000006</v>
      </c>
      <c r="F29" s="121">
        <f>(F25*$F$8)+(F23*$F$7)</f>
        <v>200638.62</v>
      </c>
      <c r="G29" s="121">
        <f>(G25*$G$8)+(G23*$G$7)</f>
        <v>17730.900000000001</v>
      </c>
      <c r="H29" s="121">
        <f>(H25*$H$8)+(H23*$H$7)</f>
        <v>53404.000000000007</v>
      </c>
      <c r="I29" s="121">
        <f>(I25*$I$8)+(I23*$I$7)</f>
        <v>0</v>
      </c>
      <c r="J29" s="171">
        <f>(J25*$J$8)+(J23*$J$7)</f>
        <v>0</v>
      </c>
      <c r="K29" s="171">
        <f>(K25*$J$8)+(K23*$J$7)</f>
        <v>0</v>
      </c>
      <c r="L29" s="171">
        <f t="shared" ref="L29:T29" si="4">(L25*$J$8)+(L23*$J$7)</f>
        <v>0</v>
      </c>
      <c r="M29" s="171">
        <f t="shared" si="4"/>
        <v>0</v>
      </c>
      <c r="N29" s="171">
        <f t="shared" si="4"/>
        <v>0</v>
      </c>
      <c r="O29" s="171">
        <f t="shared" si="4"/>
        <v>0</v>
      </c>
      <c r="P29" s="171">
        <f t="shared" si="4"/>
        <v>0</v>
      </c>
      <c r="Q29" s="171">
        <f t="shared" si="4"/>
        <v>0</v>
      </c>
      <c r="R29" s="171">
        <f t="shared" si="4"/>
        <v>0</v>
      </c>
      <c r="S29" s="171">
        <f t="shared" si="4"/>
        <v>0</v>
      </c>
      <c r="T29" s="171">
        <f t="shared" si="4"/>
        <v>0</v>
      </c>
      <c r="U29" s="172">
        <f>SUM(C29:T29)</f>
        <v>2430190.3850000002</v>
      </c>
      <c r="V29" s="117"/>
      <c r="W29" s="117"/>
      <c r="X29" s="105"/>
      <c r="Y29" s="105"/>
      <c r="Z29" s="105"/>
      <c r="AA29" s="105"/>
      <c r="AB29" s="276"/>
      <c r="AC29" s="219"/>
    </row>
    <row r="30" spans="1:29" ht="21.95" customHeight="1" x14ac:dyDescent="0.2">
      <c r="A30" s="265" t="str">
        <f>'Rate List'!A12</f>
        <v xml:space="preserve">MOBASHIR 
DSR 04 </v>
      </c>
      <c r="B30" s="28" t="str">
        <f>'Rate List'!$D$9</f>
        <v>Whole Sale</v>
      </c>
      <c r="C30" s="7">
        <f>'0'!C30+'1'!C30+'2'!C30+'3'!C30+'4'!C30+'5'!C30+'6'!C30+'7'!C30+'8'!C30+'9'!C30+'10'!C30+'11'!C30+'12'!C30+'13'!C30+'14'!C30+'15'!C30+'16'!C30+'17'!C30+'18'!C30+'19'!C30+'20'!C30+'21'!C30+'22'!C30+'23'!C30+'24'!C30+'25'!C30+'26'!C30+'27'!C30+'28'!C30+'29'!C30+'30'!C30+'31'!C30</f>
        <v>0</v>
      </c>
      <c r="D30" s="7">
        <f>'0'!D30+'1'!D30+'2'!D30+'3'!D30+'4'!D30+'5'!D30+'6'!D30+'7'!D30+'8'!D30+'9'!D30+'10'!D30+'11'!D30+'12'!D30+'13'!D30+'14'!D30+'15'!D30+'16'!D30+'17'!D30+'18'!D30+'19'!D30+'20'!D30+'21'!D30+'22'!D30+'23'!D30+'24'!D30+'25'!D30+'26'!D30+'27'!D30+'28'!D30+'29'!D30+'30'!D30+'31'!D30</f>
        <v>0</v>
      </c>
      <c r="E30" s="7">
        <f>'0'!E30+'1'!E30+'2'!E30+'3'!E30+'4'!E30+'5'!E30+'6'!E30+'7'!E30+'8'!E30+'9'!E30+'10'!E30+'11'!E30+'12'!E30+'13'!E30+'14'!E30+'15'!E30+'16'!E30+'17'!E30+'18'!E30+'19'!E30+'20'!E30+'21'!E30+'22'!E30+'23'!E30+'24'!E30+'25'!E30+'26'!E30+'27'!E30+'28'!E30+'29'!E30+'30'!E30+'31'!E30</f>
        <v>0</v>
      </c>
      <c r="F30" s="7">
        <f>'0'!F30+'1'!F30+'2'!F30+'3'!F30+'4'!F30+'5'!F30+'6'!F30+'7'!F30+'8'!F30+'9'!F30+'10'!F30+'11'!F30+'12'!F30+'13'!F30+'14'!F30+'15'!F30+'16'!F30+'17'!F30+'18'!F30+'19'!F30+'20'!F30+'21'!F30+'22'!F30+'23'!F30+'24'!F30+'25'!F30+'26'!F30+'27'!F30+'28'!F30+'29'!F30+'30'!F30+'31'!F30</f>
        <v>0</v>
      </c>
      <c r="G30" s="7">
        <f>'0'!G30+'1'!G30+'2'!G30+'3'!G30+'4'!G30+'5'!G30+'6'!G30+'7'!G30+'8'!G30+'9'!G30+'10'!G30+'11'!G30+'12'!G30+'13'!G30+'14'!G30+'15'!G30+'16'!G30+'17'!G30+'18'!G30+'19'!G30+'20'!G30+'21'!G30+'22'!G30+'23'!G30+'24'!G30+'25'!G30+'26'!G30+'27'!G30+'28'!G30+'29'!G30+'30'!G30+'31'!G30</f>
        <v>0</v>
      </c>
      <c r="H30" s="7">
        <f>'0'!H30+'1'!H30+'2'!H30+'3'!H30+'4'!H30+'5'!H30+'6'!H30+'7'!H30+'8'!H30+'9'!H30+'10'!H30+'11'!H30+'12'!H30+'13'!H30+'14'!H30+'15'!H30+'16'!H30+'17'!H30+'18'!H30+'19'!H30+'20'!H30+'21'!H30+'22'!H30+'23'!H30+'24'!H30+'25'!H30+'26'!H30+'27'!H30+'28'!H30+'29'!H30+'30'!H30+'31'!H30</f>
        <v>0</v>
      </c>
      <c r="I30" s="7">
        <f>'0'!I30+'1'!I30+'2'!I30+'3'!I30+'4'!I30+'5'!I30+'6'!I30+'7'!I30+'8'!I30+'9'!I30+'10'!I30+'11'!I30+'12'!I30+'13'!I30+'14'!I30+'15'!I30+'16'!I30+'17'!I30+'18'!I30+'19'!I30+'20'!I30+'21'!I30+'22'!I30+'23'!I30+'24'!I30+'25'!I30+'26'!I30+'27'!I30+'28'!I30+'29'!I30+'30'!I30+'31'!I30</f>
        <v>0</v>
      </c>
      <c r="J30" s="7">
        <f>'0'!J30+'1'!J30+'2'!J30+'3'!J30+'4'!J30+'5'!J30+'6'!J30+'7'!J30+'8'!J30+'9'!J30+'10'!J30+'11'!J30+'12'!J30+'13'!J30+'14'!J30+'15'!J30+'16'!J30+'17'!J30+'18'!J30+'19'!J30+'20'!J30+'21'!J30+'22'!J30+'23'!J30+'24'!J30+'25'!J30+'26'!J30+'27'!J30+'28'!J30+'29'!J30+'30'!J30+'31'!J30</f>
        <v>0</v>
      </c>
      <c r="K30" s="7">
        <f>'0'!K30+'1'!K30+'2'!K30+'3'!K30+'4'!K30+'5'!K30+'6'!K30+'7'!K30+'8'!K30+'9'!K30+'10'!K30+'11'!K30+'12'!K30+'13'!K30+'14'!K30+'15'!K30+'16'!K30+'17'!K30+'18'!K30+'19'!K30+'20'!K30+'21'!K30+'22'!K30+'23'!K30+'24'!K30+'25'!K30+'26'!K30+'27'!K30+'28'!K30+'29'!K30+'30'!K30+'31'!K30</f>
        <v>0</v>
      </c>
      <c r="L30" s="7">
        <f>'0'!L30+'1'!L30+'2'!L30+'3'!L30+'4'!L30+'5'!L30+'6'!L30+'7'!L30+'8'!L30+'9'!L30+'10'!L30+'11'!L30+'12'!L30+'13'!L30+'14'!L30+'15'!L30+'16'!L30+'17'!L30+'18'!L30+'19'!L30+'20'!L30+'21'!L30+'22'!L30+'23'!L30+'24'!L30+'25'!L30+'26'!L30+'27'!L30+'28'!L30+'29'!L30+'30'!L30+'31'!L30</f>
        <v>0</v>
      </c>
      <c r="M30" s="7">
        <f>'0'!M30+'1'!M30+'2'!M30+'3'!M30+'4'!M30+'5'!M30+'6'!M30+'7'!M30+'8'!M30+'9'!M30+'10'!M30+'11'!M30+'12'!M30+'13'!M30+'14'!M30+'15'!M30+'16'!M30+'17'!M30+'18'!M30+'19'!M30+'20'!M30+'21'!M30+'22'!M30+'23'!M30+'24'!M30+'25'!M30+'26'!M30+'27'!M30+'28'!M30+'29'!M30+'30'!M30+'31'!M30</f>
        <v>0</v>
      </c>
      <c r="N30" s="7">
        <f>'0'!N30+'1'!N30+'2'!N30+'3'!N30+'4'!N30+'5'!N30+'6'!N30+'7'!N30+'8'!N30+'9'!N30+'10'!N30+'11'!N30+'12'!N30+'13'!N30+'14'!N30+'15'!N30+'16'!N30+'17'!N30+'18'!N30+'19'!N30+'20'!N30+'21'!N30+'22'!N30+'23'!N30+'24'!N30+'25'!N30+'26'!N30+'27'!N30+'28'!N30+'29'!N30+'30'!N30+'31'!N30</f>
        <v>0</v>
      </c>
      <c r="O30" s="7">
        <f>'0'!O30+'1'!O30+'2'!O30+'3'!O30+'4'!O30+'5'!O30+'6'!O30+'7'!O30+'8'!O30+'9'!O30+'10'!O30+'11'!O30+'12'!O30+'13'!O30+'14'!O30+'15'!O30+'16'!O30+'17'!O30+'18'!O30+'19'!O30+'20'!O30+'21'!O30+'22'!O30+'23'!O30+'24'!O30+'25'!O30+'26'!O30+'27'!O30+'28'!O30+'29'!O30+'30'!O30+'31'!O30</f>
        <v>0</v>
      </c>
      <c r="P30" s="7">
        <f>'0'!P30+'1'!P30+'2'!P30+'3'!P30+'4'!P30+'5'!P30+'6'!P30+'7'!P30+'8'!P30+'9'!P30+'10'!P30+'11'!P30+'12'!P30+'13'!P30+'14'!P30+'15'!P30+'16'!P30+'17'!P30+'18'!P30+'19'!P30+'20'!P30+'21'!P30+'22'!P30+'23'!P30+'24'!P30+'25'!P30+'26'!P30+'27'!P30+'28'!P30+'29'!P30+'30'!P30+'31'!P30</f>
        <v>0</v>
      </c>
      <c r="Q30" s="7">
        <f>'0'!Q30+'1'!Q30+'2'!Q30+'3'!Q30+'4'!Q30+'5'!Q30+'6'!Q30+'7'!Q30+'8'!Q30+'9'!Q30+'10'!Q30+'11'!Q30+'12'!Q30+'13'!Q30+'14'!Q30+'15'!Q30+'16'!Q30+'17'!Q30+'18'!Q30+'19'!Q30+'20'!Q30+'21'!Q30+'22'!Q30+'23'!Q30+'24'!Q30+'25'!Q30+'26'!Q30+'27'!Q30+'28'!Q30+'29'!Q30+'30'!Q30+'31'!Q30</f>
        <v>0</v>
      </c>
      <c r="R30" s="7">
        <f>'0'!R30+'1'!R30+'2'!R30+'3'!R30+'4'!R30+'5'!R30+'6'!R30+'7'!R30+'8'!R30+'9'!R30+'10'!R30+'11'!R30+'12'!R30+'13'!R30+'14'!R30+'15'!R30+'16'!R30+'17'!R30+'18'!R30+'19'!R30+'20'!R30+'21'!R30+'22'!R30+'23'!R30+'24'!R30+'25'!R30+'26'!R30+'27'!R30+'28'!R30+'29'!R30+'30'!R30+'31'!R30</f>
        <v>0</v>
      </c>
      <c r="S30" s="7">
        <f>'0'!S30+'1'!S30+'2'!S30+'3'!S30+'4'!S30+'5'!S30+'6'!S30+'7'!S30+'8'!S30+'9'!S30+'10'!S30+'11'!S30+'12'!S30+'13'!S30+'14'!S30+'15'!S30+'16'!S30+'17'!S30+'18'!S30+'19'!S30+'20'!S30+'21'!S30+'22'!S30+'23'!S30+'24'!S30+'25'!S30+'26'!S30+'27'!S30+'28'!S30+'29'!S30+'30'!S30+'31'!S30</f>
        <v>0</v>
      </c>
      <c r="T30" s="7">
        <f>'0'!T30+'1'!T30+'2'!T30+'3'!T30+'4'!T30+'5'!T30+'6'!T30+'7'!T30+'8'!T30+'9'!T30+'10'!T30+'11'!T30+'12'!T30+'13'!T30+'14'!T30+'15'!T30+'16'!T30+'17'!T30+'18'!T30+'19'!T30+'20'!T30+'21'!T30+'22'!T30+'23'!T30+'24'!T30+'25'!T30+'26'!T30+'27'!T30+'28'!T30+'29'!T30+'30'!T30+'31'!T30</f>
        <v>0</v>
      </c>
      <c r="U30" s="7">
        <f>'0'!U30+'1'!U30+'2'!U30+'3'!U30+'4'!U30+'5'!U30+'6'!U30+'7'!U30+'8'!U30+'9'!U30+'10'!U30+'11'!U30+'12'!U30+'13'!U30+'14'!U30+'15'!U30+'16'!U30+'17'!U30+'18'!U30+'19'!U30+'20'!U30+'21'!U30+'22'!U30+'23'!U30+'24'!U30+'25'!U30+'26'!U30+'27'!U30+'28'!U30+'29'!U30+'30'!U30+'31'!U30</f>
        <v>0</v>
      </c>
      <c r="V30" s="192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2"/>
      <c r="AB30" s="260">
        <f>'1'!AB30:AB36+'2'!AB30:AB36+'3'!AB30:AB36+'4'!AB30:AB36+'5'!AB30:AB36+'6'!AB30:AB36+'7'!AB30:AB36+'8'!AB30:AB36+'9'!AB30:AB36+'10'!AB30:AB36+'11'!AB30:AB36+'12'!AB30:AB36+'13'!AB30:AB36+'14'!AB30:AB36+'15'!AB30:AB36+'16'!AB30:AB36+'17'!AB30:AB36+'18'!AB30:AB36+'19'!AB30:AB36+'20'!AB30:AB36+'21'!AB30:AB36+'22'!AB30:AB36+'23'!AB30:AB36+'24'!AB30:AB36+'25'!AB30:AB36+'26'!AB30:AB36+'27'!AB30:AB36+'28'!AB30:AB36+'29'!AB30:AB36+'30'!AB30:AB36+'31'!AB30:AB36</f>
        <v>2</v>
      </c>
      <c r="AC30" s="258">
        <f>U36+V31+V33+V35+X33+Z31+Z33+Z35-W31-W33-W35-Y33-Y35-AA35-AB30</f>
        <v>1330075.2280000001</v>
      </c>
    </row>
    <row r="31" spans="1:29" ht="21.95" customHeight="1" x14ac:dyDescent="0.2">
      <c r="A31" s="266"/>
      <c r="B31" s="24" t="str">
        <f>'Rate List'!D$10</f>
        <v>W Scheme</v>
      </c>
      <c r="C31" s="19">
        <f>'0'!C31+'1'!C31+'2'!C31+'3'!C31+'4'!C31+'5'!C31+'6'!C31+'7'!C31+'8'!C31+'9'!C31+'10'!C31+'11'!C31+'12'!C31+'13'!C31+'14'!C31+'15'!C31+'16'!C31+'17'!C31+'18'!C31+'19'!C31+'20'!C31+'21'!C31+'22'!C31+'23'!C31+'24'!C31+'25'!C31+'26'!C31+'27'!C31+'28'!C31+'29'!C31+'30'!C31+'31'!C31</f>
        <v>0</v>
      </c>
      <c r="D31" s="19">
        <f>'0'!D31+'1'!D31+'2'!D31+'3'!D31+'4'!D31+'5'!D31+'6'!D31+'7'!D31+'8'!D31+'9'!D31+'10'!D31+'11'!D31+'12'!D31+'13'!D31+'14'!D31+'15'!D31+'16'!D31+'17'!D31+'18'!D31+'19'!D31+'20'!D31+'21'!D31+'22'!D31+'23'!D31+'24'!D31+'25'!D31+'26'!D31+'27'!D31+'28'!D31+'29'!D31+'30'!D31+'31'!D31</f>
        <v>0</v>
      </c>
      <c r="E31" s="19">
        <f>'0'!E31+'1'!E31+'2'!E31+'3'!E31+'4'!E31+'5'!E31+'6'!E31+'7'!E31+'8'!E31+'9'!E31+'10'!E31+'11'!E31+'12'!E31+'13'!E31+'14'!E31+'15'!E31+'16'!E31+'17'!E31+'18'!E31+'19'!E31+'20'!E31+'21'!E31+'22'!E31+'23'!E31+'24'!E31+'25'!E31+'26'!E31+'27'!E31+'28'!E31+'29'!E31+'30'!E31+'31'!E31</f>
        <v>0</v>
      </c>
      <c r="F31" s="19">
        <f>'0'!F31+'1'!F31+'2'!F31+'3'!F31+'4'!F31+'5'!F31+'6'!F31+'7'!F31+'8'!F31+'9'!F31+'10'!F31+'11'!F31+'12'!F31+'13'!F31+'14'!F31+'15'!F31+'16'!F31+'17'!F31+'18'!F31+'19'!F31+'20'!F31+'21'!F31+'22'!F31+'23'!F31+'24'!F31+'25'!F31+'26'!F31+'27'!F31+'28'!F31+'29'!F31+'30'!F31+'31'!F31</f>
        <v>0</v>
      </c>
      <c r="G31" s="19">
        <f>'0'!G31+'1'!G31+'2'!G31+'3'!G31+'4'!G31+'5'!G31+'6'!G31+'7'!G31+'8'!G31+'9'!G31+'10'!G31+'11'!G31+'12'!G31+'13'!G31+'14'!G31+'15'!G31+'16'!G31+'17'!G31+'18'!G31+'19'!G31+'20'!G31+'21'!G31+'22'!G31+'23'!G31+'24'!G31+'25'!G31+'26'!G31+'27'!G31+'28'!G31+'29'!G31+'30'!G31+'31'!G31</f>
        <v>0</v>
      </c>
      <c r="H31" s="19">
        <f>'0'!H31+'1'!H31+'2'!H31+'3'!H31+'4'!H31+'5'!H31+'6'!H31+'7'!H31+'8'!H31+'9'!H31+'10'!H31+'11'!H31+'12'!H31+'13'!H31+'14'!H31+'15'!H31+'16'!H31+'17'!H31+'18'!H31+'19'!H31+'20'!H31+'21'!H31+'22'!H31+'23'!H31+'24'!H31+'25'!H31+'26'!H31+'27'!H31+'28'!H31+'29'!H31+'30'!H31+'31'!H31</f>
        <v>0</v>
      </c>
      <c r="I31" s="19">
        <f>'0'!I31+'1'!I31+'2'!I31+'3'!I31+'4'!I31+'5'!I31+'6'!I31+'7'!I31+'8'!I31+'9'!I31+'10'!I31+'11'!I31+'12'!I31+'13'!I31+'14'!I31+'15'!I31+'16'!I31+'17'!I31+'18'!I31+'19'!I31+'20'!I31+'21'!I31+'22'!I31+'23'!I31+'24'!I31+'25'!I31+'26'!I31+'27'!I31+'28'!I31+'29'!I31+'30'!I31+'31'!I31</f>
        <v>0</v>
      </c>
      <c r="J31" s="19">
        <f>'0'!J31+'1'!J31+'2'!J31+'3'!J31+'4'!J31+'5'!J31+'6'!J31+'7'!J31+'8'!J31+'9'!J31+'10'!J31+'11'!J31+'12'!J31+'13'!J31+'14'!J31+'15'!J31+'16'!J31+'17'!J31+'18'!J31+'19'!J31+'20'!J31+'21'!J31+'22'!J31+'23'!J31+'24'!J31+'25'!J31+'26'!J31+'27'!J31+'28'!J31+'29'!J31+'30'!J31+'31'!J31</f>
        <v>0</v>
      </c>
      <c r="K31" s="19">
        <f>'0'!K31+'1'!K31+'2'!K31+'3'!K31+'4'!K31+'5'!K31+'6'!K31+'7'!K31+'8'!K31+'9'!K31+'10'!K31+'11'!K31+'12'!K31+'13'!K31+'14'!K31+'15'!K31+'16'!K31+'17'!K31+'18'!K31+'19'!K31+'20'!K31+'21'!K31+'22'!K31+'23'!K31+'24'!K31+'25'!K31+'26'!K31+'27'!K31+'28'!K31+'29'!K31+'30'!K31+'31'!K31</f>
        <v>0</v>
      </c>
      <c r="L31" s="19">
        <f>'0'!L31+'1'!L31+'2'!L31+'3'!L31+'4'!L31+'5'!L31+'6'!L31+'7'!L31+'8'!L31+'9'!L31+'10'!L31+'11'!L31+'12'!L31+'13'!L31+'14'!L31+'15'!L31+'16'!L31+'17'!L31+'18'!L31+'19'!L31+'20'!L31+'21'!L31+'22'!L31+'23'!L31+'24'!L31+'25'!L31+'26'!L31+'27'!L31+'28'!L31+'29'!L31+'30'!L31+'31'!L31</f>
        <v>0</v>
      </c>
      <c r="M31" s="19">
        <f>'0'!M31+'1'!M31+'2'!M31+'3'!M31+'4'!M31+'5'!M31+'6'!M31+'7'!M31+'8'!M31+'9'!M31+'10'!M31+'11'!M31+'12'!M31+'13'!M31+'14'!M31+'15'!M31+'16'!M31+'17'!M31+'18'!M31+'19'!M31+'20'!M31+'21'!M31+'22'!M31+'23'!M31+'24'!M31+'25'!M31+'26'!M31+'27'!M31+'28'!M31+'29'!M31+'30'!M31+'31'!M31</f>
        <v>0</v>
      </c>
      <c r="N31" s="19">
        <f>'0'!N31+'1'!N31+'2'!N31+'3'!N31+'4'!N31+'5'!N31+'6'!N31+'7'!N31+'8'!N31+'9'!N31+'10'!N31+'11'!N31+'12'!N31+'13'!N31+'14'!N31+'15'!N31+'16'!N31+'17'!N31+'18'!N31+'19'!N31+'20'!N31+'21'!N31+'22'!N31+'23'!N31+'24'!N31+'25'!N31+'26'!N31+'27'!N31+'28'!N31+'29'!N31+'30'!N31+'31'!N31</f>
        <v>0</v>
      </c>
      <c r="O31" s="19">
        <f>'0'!O31+'1'!O31+'2'!O31+'3'!O31+'4'!O31+'5'!O31+'6'!O31+'7'!O31+'8'!O31+'9'!O31+'10'!O31+'11'!O31+'12'!O31+'13'!O31+'14'!O31+'15'!O31+'16'!O31+'17'!O31+'18'!O31+'19'!O31+'20'!O31+'21'!O31+'22'!O31+'23'!O31+'24'!O31+'25'!O31+'26'!O31+'27'!O31+'28'!O31+'29'!O31+'30'!O31+'31'!O31</f>
        <v>0</v>
      </c>
      <c r="P31" s="19">
        <f>'0'!P31+'1'!P31+'2'!P31+'3'!P31+'4'!P31+'5'!P31+'6'!P31+'7'!P31+'8'!P31+'9'!P31+'10'!P31+'11'!P31+'12'!P31+'13'!P31+'14'!P31+'15'!P31+'16'!P31+'17'!P31+'18'!P31+'19'!P31+'20'!P31+'21'!P31+'22'!P31+'23'!P31+'24'!P31+'25'!P31+'26'!P31+'27'!P31+'28'!P31+'29'!P31+'30'!P31+'31'!P31</f>
        <v>0</v>
      </c>
      <c r="Q31" s="19">
        <f>'0'!Q31+'1'!Q31+'2'!Q31+'3'!Q31+'4'!Q31+'5'!Q31+'6'!Q31+'7'!Q31+'8'!Q31+'9'!Q31+'10'!Q31+'11'!Q31+'12'!Q31+'13'!Q31+'14'!Q31+'15'!Q31+'16'!Q31+'17'!Q31+'18'!Q31+'19'!Q31+'20'!Q31+'21'!Q31+'22'!Q31+'23'!Q31+'24'!Q31+'25'!Q31+'26'!Q31+'27'!Q31+'28'!Q31+'29'!Q31+'30'!Q31+'31'!Q31</f>
        <v>0</v>
      </c>
      <c r="R31" s="19">
        <f>'0'!R31+'1'!R31+'2'!R31+'3'!R31+'4'!R31+'5'!R31+'6'!R31+'7'!R31+'8'!R31+'9'!R31+'10'!R31+'11'!R31+'12'!R31+'13'!R31+'14'!R31+'15'!R31+'16'!R31+'17'!R31+'18'!R31+'19'!R31+'20'!R31+'21'!R31+'22'!R31+'23'!R31+'24'!R31+'25'!R31+'26'!R31+'27'!R31+'28'!R31+'29'!R31+'30'!R31+'31'!R31</f>
        <v>0</v>
      </c>
      <c r="S31" s="19">
        <f>'0'!S31+'1'!S31+'2'!S31+'3'!S31+'4'!S31+'5'!S31+'6'!S31+'7'!S31+'8'!S31+'9'!S31+'10'!S31+'11'!S31+'12'!S31+'13'!S31+'14'!S31+'15'!S31+'16'!S31+'17'!S31+'18'!S31+'19'!S31+'20'!S31+'21'!S31+'22'!S31+'23'!S31+'24'!S31+'25'!S31+'26'!S31+'27'!S31+'28'!S31+'29'!S31+'30'!S31+'31'!S31</f>
        <v>0</v>
      </c>
      <c r="T31" s="19">
        <f>'0'!T31+'1'!T31+'2'!T31+'3'!T31+'4'!T31+'5'!T31+'6'!T31+'7'!T31+'8'!T31+'9'!T31+'10'!T31+'11'!T31+'12'!T31+'13'!T31+'14'!T31+'15'!T31+'16'!T31+'17'!T31+'18'!T31+'19'!T31+'20'!T31+'21'!T31+'22'!T31+'23'!T31+'24'!T31+'25'!T31+'26'!T31+'27'!T31+'28'!T31+'29'!T31+'30'!T31+'31'!T31</f>
        <v>0</v>
      </c>
      <c r="U31" s="19">
        <f>'0'!U31+'1'!U31+'2'!U31+'3'!U31+'4'!U31+'5'!U31+'6'!U31+'7'!U31+'8'!U31+'9'!U31+'10'!U31+'11'!U31+'12'!U31+'13'!U31+'14'!U31+'15'!U31+'16'!U31+'17'!U31+'18'!U31+'19'!U31+'20'!U31+'21'!U31+'22'!U31+'23'!U31+'24'!U31+'25'!U31+'26'!U31+'27'!U31+'28'!U31+'29'!U31+'30'!U31+'31'!U31</f>
        <v>0</v>
      </c>
      <c r="V31" s="19">
        <f>'0'!V31+'1'!V31+'2'!V31+'3'!V31+'4'!V31+'5'!V31+'6'!V31+'7'!V31+'8'!V31+'9'!V31+'10'!V31+'11'!V31+'12'!V31+'13'!V31+'14'!V31+'15'!V31+'16'!V31+'17'!V31+'18'!V31+'19'!V31+'20'!V31+'21'!V31+'22'!V31+'23'!V31+'24'!V31+'25'!V31+'26'!V31+'27'!V31+'28'!V31+'29'!V31+'30'!V31+'31'!V31</f>
        <v>0</v>
      </c>
      <c r="W31" s="19">
        <f>'0'!W31+'1'!W31+'2'!W31+'3'!W31+'4'!W31+'5'!W31+'6'!W31+'7'!W31+'8'!W31+'9'!W31+'10'!W31+'11'!W31+'12'!W31+'13'!W31+'14'!W31+'15'!W31+'16'!W31+'17'!W31+'18'!W31+'19'!W31+'20'!W31+'21'!W31+'22'!W31+'23'!W31+'24'!W31+'25'!W31+'26'!W31+'27'!W31+'28'!W31+'29'!W31+'30'!W31+'31'!W31</f>
        <v>8077.21</v>
      </c>
      <c r="X31" s="19">
        <f>'0'!X31+'1'!X31+'2'!X31+'3'!X31+'4'!X31+'5'!X31+'6'!X31+'7'!X31+'8'!X31+'9'!X31+'10'!X31+'11'!X31+'12'!X31+'13'!X31+'14'!X31+'15'!X31+'16'!X31+'17'!X31+'18'!X31+'19'!X31+'20'!X31+'21'!X31+'22'!X31+'23'!X31+'24'!X31+'25'!X31+'26'!X31+'27'!X31+'28'!X31+'29'!X31+'30'!X31+'31'!X31</f>
        <v>0</v>
      </c>
      <c r="Y31" s="19">
        <f>'0'!Y31+'1'!Y31+'2'!Y31+'3'!Y31+'4'!Y31+'5'!Y31+'6'!Y31+'7'!Y31+'8'!Y31+'9'!Y31+'10'!Y31+'11'!Y31+'12'!Y31+'13'!Y31+'14'!Y31+'15'!Y31+'16'!Y31+'17'!Y31+'18'!Y31+'19'!Y31+'20'!Y31+'21'!Y31+'22'!Y31+'23'!Y31+'24'!Y31+'25'!Y31+'26'!Y31+'27'!Y31+'28'!Y31+'29'!Y31+'30'!Y31+'31'!Y31</f>
        <v>2000</v>
      </c>
      <c r="Z31" s="19">
        <f>'0'!Z31+'1'!Z31+'2'!Z31+'3'!Z31+'4'!Z31+'5'!Z31+'6'!Z31+'7'!Z31+'8'!Z31+'9'!Z31+'10'!Z31+'11'!Z31+'12'!Z31+'13'!Z31+'14'!Z31+'15'!Z31+'16'!Z31+'17'!Z31+'18'!Z31+'19'!Z31+'20'!Z31+'21'!Z31+'22'!Z31+'23'!Z31+'24'!Z31+'25'!Z31+'26'!Z31+'27'!Z31+'28'!Z31+'29'!Z31+'30'!Z31+'31'!Z31</f>
        <v>3878.6</v>
      </c>
      <c r="AA31" s="19">
        <f>'0'!AA31+'1'!AA31+'2'!AA31+'3'!AA31+'4'!AA31+'5'!AA31+'6'!AA31+'7'!AA31+'8'!AA31+'9'!AA31+'10'!AA31+'11'!AA31+'12'!AA31+'13'!AA31+'14'!AA31+'15'!AA31+'16'!AA31+'17'!AA31+'18'!AA31+'19'!AA31+'20'!AA31+'21'!AA31+'22'!AA31+'23'!AA31+'24'!AA31+'25'!AA31+'26'!AA31+'27'!AA31+'28'!AA31+'29'!AA31+'30'!AA31+'31'!AA31</f>
        <v>43075</v>
      </c>
      <c r="AB31" s="220"/>
      <c r="AC31" s="205"/>
    </row>
    <row r="32" spans="1:29" ht="21.95" customHeight="1" x14ac:dyDescent="0.2">
      <c r="A32" s="266"/>
      <c r="B32" s="24" t="str">
        <f>'Rate List'!D$11</f>
        <v>Retail</v>
      </c>
      <c r="C32" s="19">
        <f>'0'!C32+'1'!C32+'2'!C32+'3'!C32+'4'!C32+'5'!C32+'6'!C32+'7'!C32+'8'!C32+'9'!C32+'10'!C32+'11'!C32+'12'!C32+'13'!C32+'14'!C32+'15'!C32+'16'!C32+'17'!C32+'18'!C32+'19'!C32+'20'!C32+'21'!C32+'22'!C32+'23'!C32+'24'!C32+'25'!C32+'26'!C32+'27'!C32+'28'!C32+'29'!C32+'30'!C32+'31'!C32</f>
        <v>124.03999999999999</v>
      </c>
      <c r="D32" s="19">
        <f>'0'!D32+'1'!D32+'2'!D32+'3'!D32+'4'!D32+'5'!D32+'6'!D32+'7'!D32+'8'!D32+'9'!D32+'10'!D32+'11'!D32+'12'!D32+'13'!D32+'14'!D32+'15'!D32+'16'!D32+'17'!D32+'18'!D32+'19'!D32+'20'!D32+'21'!D32+'22'!D32+'23'!D32+'24'!D32+'25'!D32+'26'!D32+'27'!D32+'28'!D32+'29'!D32+'30'!D32+'31'!D32</f>
        <v>34.200000000000003</v>
      </c>
      <c r="E32" s="19">
        <f>'0'!E32+'1'!E32+'2'!E32+'3'!E32+'4'!E32+'5'!E32+'6'!E32+'7'!E32+'8'!E32+'9'!E32+'10'!E32+'11'!E32+'12'!E32+'13'!E32+'14'!E32+'15'!E32+'16'!E32+'17'!E32+'18'!E32+'19'!E32+'20'!E32+'21'!E32+'22'!E32+'23'!E32+'24'!E32+'25'!E32+'26'!E32+'27'!E32+'28'!E32+'29'!E32+'30'!E32+'31'!E32</f>
        <v>9.5599999999999987</v>
      </c>
      <c r="F32" s="19">
        <f>'0'!F32+'1'!F32+'2'!F32+'3'!F32+'4'!F32+'5'!F32+'6'!F32+'7'!F32+'8'!F32+'9'!F32+'10'!F32+'11'!F32+'12'!F32+'13'!F32+'14'!F32+'15'!F32+'16'!F32+'17'!F32+'18'!F32+'19'!F32+'20'!F32+'21'!F32+'22'!F32+'23'!F32+'24'!F32+'25'!F32+'26'!F32+'27'!F32+'28'!F32+'29'!F32+'30'!F32+'31'!F32</f>
        <v>14.899999999999997</v>
      </c>
      <c r="G32" s="19">
        <f>'0'!G32+'1'!G32+'2'!G32+'3'!G32+'4'!G32+'5'!G32+'6'!G32+'7'!G32+'8'!G32+'9'!G32+'10'!G32+'11'!G32+'12'!G32+'13'!G32+'14'!G32+'15'!G32+'16'!G32+'17'!G32+'18'!G32+'19'!G32+'20'!G32+'21'!G32+'22'!G32+'23'!G32+'24'!G32+'25'!G32+'26'!G32+'27'!G32+'28'!G32+'29'!G32+'30'!G32+'31'!G32</f>
        <v>2.1</v>
      </c>
      <c r="H32" s="19">
        <f>'0'!H32+'1'!H32+'2'!H32+'3'!H32+'4'!H32+'5'!H32+'6'!H32+'7'!H32+'8'!H32+'9'!H32+'10'!H32+'11'!H32+'12'!H32+'13'!H32+'14'!H32+'15'!H32+'16'!H32+'17'!H32+'18'!H32+'19'!H32+'20'!H32+'21'!H32+'22'!H32+'23'!H32+'24'!H32+'25'!H32+'26'!H32+'27'!H32+'28'!H32+'29'!H32+'30'!H32+'31'!H32</f>
        <v>2.4600000000000004</v>
      </c>
      <c r="I32" s="19">
        <f>'0'!I32+'1'!I32+'2'!I32+'3'!I32+'4'!I32+'5'!I32+'6'!I32+'7'!I32+'8'!I32+'9'!I32+'10'!I32+'11'!I32+'12'!I32+'13'!I32+'14'!I32+'15'!I32+'16'!I32+'17'!I32+'18'!I32+'19'!I32+'20'!I32+'21'!I32+'22'!I32+'23'!I32+'24'!I32+'25'!I32+'26'!I32+'27'!I32+'28'!I32+'29'!I32+'30'!I32+'31'!I32</f>
        <v>0</v>
      </c>
      <c r="J32" s="19">
        <f>'0'!J32+'1'!J32+'2'!J32+'3'!J32+'4'!J32+'5'!J32+'6'!J32+'7'!J32+'8'!J32+'9'!J32+'10'!J32+'11'!J32+'12'!J32+'13'!J32+'14'!J32+'15'!J32+'16'!J32+'17'!J32+'18'!J32+'19'!J32+'20'!J32+'21'!J32+'22'!J32+'23'!J32+'24'!J32+'25'!J32+'26'!J32+'27'!J32+'28'!J32+'29'!J32+'30'!J32+'31'!J32</f>
        <v>0.1</v>
      </c>
      <c r="K32" s="19">
        <f>'0'!K32+'1'!K32+'2'!K32+'3'!K32+'4'!K32+'5'!K32+'6'!K32+'7'!K32+'8'!K32+'9'!K32+'10'!K32+'11'!K32+'12'!K32+'13'!K32+'14'!K32+'15'!K32+'16'!K32+'17'!K32+'18'!K32+'19'!K32+'20'!K32+'21'!K32+'22'!K32+'23'!K32+'24'!K32+'25'!K32+'26'!K32+'27'!K32+'28'!K32+'29'!K32+'30'!K32+'31'!K32</f>
        <v>0.8</v>
      </c>
      <c r="L32" s="19">
        <f>'0'!L32+'1'!L32+'2'!L32+'3'!L32+'4'!L32+'5'!L32+'6'!L32+'7'!L32+'8'!L32+'9'!L32+'10'!L32+'11'!L32+'12'!L32+'13'!L32+'14'!L32+'15'!L32+'16'!L32+'17'!L32+'18'!L32+'19'!L32+'20'!L32+'21'!L32+'22'!L32+'23'!L32+'24'!L32+'25'!L32+'26'!L32+'27'!L32+'28'!L32+'29'!L32+'30'!L32+'31'!L32</f>
        <v>0</v>
      </c>
      <c r="M32" s="19">
        <f>'0'!M32+'1'!M32+'2'!M32+'3'!M32+'4'!M32+'5'!M32+'6'!M32+'7'!M32+'8'!M32+'9'!M32+'10'!M32+'11'!M32+'12'!M32+'13'!M32+'14'!M32+'15'!M32+'16'!M32+'17'!M32+'18'!M32+'19'!M32+'20'!M32+'21'!M32+'22'!M32+'23'!M32+'24'!M32+'25'!M32+'26'!M32+'27'!M32+'28'!M32+'29'!M32+'30'!M32+'31'!M32</f>
        <v>0</v>
      </c>
      <c r="N32" s="19">
        <f>'0'!N32+'1'!N32+'2'!N32+'3'!N32+'4'!N32+'5'!N32+'6'!N32+'7'!N32+'8'!N32+'9'!N32+'10'!N32+'11'!N32+'12'!N32+'13'!N32+'14'!N32+'15'!N32+'16'!N32+'17'!N32+'18'!N32+'19'!N32+'20'!N32+'21'!N32+'22'!N32+'23'!N32+'24'!N32+'25'!N32+'26'!N32+'27'!N32+'28'!N32+'29'!N32+'30'!N32+'31'!N32</f>
        <v>0</v>
      </c>
      <c r="O32" s="19">
        <f>'0'!O32+'1'!O32+'2'!O32+'3'!O32+'4'!O32+'5'!O32+'6'!O32+'7'!O32+'8'!O32+'9'!O32+'10'!O32+'11'!O32+'12'!O32+'13'!O32+'14'!O32+'15'!O32+'16'!O32+'17'!O32+'18'!O32+'19'!O32+'20'!O32+'21'!O32+'22'!O32+'23'!O32+'24'!O32+'25'!O32+'26'!O32+'27'!O32+'28'!O32+'29'!O32+'30'!O32+'31'!O32</f>
        <v>0</v>
      </c>
      <c r="P32" s="19">
        <f>'0'!P32+'1'!P32+'2'!P32+'3'!P32+'4'!P32+'5'!P32+'6'!P32+'7'!P32+'8'!P32+'9'!P32+'10'!P32+'11'!P32+'12'!P32+'13'!P32+'14'!P32+'15'!P32+'16'!P32+'17'!P32+'18'!P32+'19'!P32+'20'!P32+'21'!P32+'22'!P32+'23'!P32+'24'!P32+'25'!P32+'26'!P32+'27'!P32+'28'!P32+'29'!P32+'30'!P32+'31'!P32</f>
        <v>0</v>
      </c>
      <c r="Q32" s="19">
        <f>'0'!Q32+'1'!Q32+'2'!Q32+'3'!Q32+'4'!Q32+'5'!Q32+'6'!Q32+'7'!Q32+'8'!Q32+'9'!Q32+'10'!Q32+'11'!Q32+'12'!Q32+'13'!Q32+'14'!Q32+'15'!Q32+'16'!Q32+'17'!Q32+'18'!Q32+'19'!Q32+'20'!Q32+'21'!Q32+'22'!Q32+'23'!Q32+'24'!Q32+'25'!Q32+'26'!Q32+'27'!Q32+'28'!Q32+'29'!Q32+'30'!Q32+'31'!Q32</f>
        <v>0</v>
      </c>
      <c r="R32" s="19">
        <f>'0'!R32+'1'!R32+'2'!R32+'3'!R32+'4'!R32+'5'!R32+'6'!R32+'7'!R32+'8'!R32+'9'!R32+'10'!R32+'11'!R32+'12'!R32+'13'!R32+'14'!R32+'15'!R32+'16'!R32+'17'!R32+'18'!R32+'19'!R32+'20'!R32+'21'!R32+'22'!R32+'23'!R32+'24'!R32+'25'!R32+'26'!R32+'27'!R32+'28'!R32+'29'!R32+'30'!R32+'31'!R32</f>
        <v>0</v>
      </c>
      <c r="S32" s="19">
        <f>'0'!S32+'1'!S32+'2'!S32+'3'!S32+'4'!S32+'5'!S32+'6'!S32+'7'!S32+'8'!S32+'9'!S32+'10'!S32+'11'!S32+'12'!S32+'13'!S32+'14'!S32+'15'!S32+'16'!S32+'17'!S32+'18'!S32+'19'!S32+'20'!S32+'21'!S32+'22'!S32+'23'!S32+'24'!S32+'25'!S32+'26'!S32+'27'!S32+'28'!S32+'29'!S32+'30'!S32+'31'!S32</f>
        <v>0</v>
      </c>
      <c r="T32" s="19">
        <f>'0'!T32+'1'!T32+'2'!T32+'3'!T32+'4'!T32+'5'!T32+'6'!T32+'7'!T32+'8'!T32+'9'!T32+'10'!T32+'11'!T32+'12'!T32+'13'!T32+'14'!T32+'15'!T32+'16'!T32+'17'!T32+'18'!T32+'19'!T32+'20'!T32+'21'!T32+'22'!T32+'23'!T32+'24'!T32+'25'!T32+'26'!T32+'27'!T32+'28'!T32+'29'!T32+'30'!T32+'31'!T32</f>
        <v>0</v>
      </c>
      <c r="U32" s="19">
        <f>'0'!U32+'1'!U32+'2'!U32+'3'!U32+'4'!U32+'5'!U32+'6'!U32+'7'!U32+'8'!U32+'9'!U32+'10'!U32+'11'!U32+'12'!U32+'13'!U32+'14'!U32+'15'!U32+'16'!U32+'17'!U32+'18'!U32+'19'!U32+'20'!U32+'21'!U32+'22'!U32+'23'!U32+'24'!U32+'25'!U32+'26'!U32+'27'!U32+'28'!U32+'29'!U32+'30'!U32+'31'!U32</f>
        <v>188.15999999999994</v>
      </c>
      <c r="V32" s="190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0"/>
      <c r="AB32" s="220"/>
      <c r="AC32" s="205"/>
    </row>
    <row r="33" spans="1:29" ht="21.95" customHeight="1" x14ac:dyDescent="0.2">
      <c r="A33" s="266"/>
      <c r="B33" s="24" t="str">
        <f>'Rate List'!D$12</f>
        <v>T.O  (TK)</v>
      </c>
      <c r="C33" s="19">
        <f>'0'!C33+'1'!C33+'2'!C33+'3'!C33+'4'!C33+'5'!C33+'6'!C33+'7'!C33+'8'!C33+'9'!C33+'10'!C33+'11'!C33+'12'!C33+'13'!C33+'14'!C33+'15'!C33+'16'!C33+'17'!C33+'18'!C33+'19'!C33+'20'!C33+'21'!C33+'22'!C33+'23'!C33+'24'!C33+'25'!C33+'26'!C33+'27'!C33+'28'!C33+'29'!C33+'30'!C33+'31'!C33</f>
        <v>0</v>
      </c>
      <c r="D33" s="19">
        <f>'0'!D33+'1'!D33+'2'!D33+'3'!D33+'4'!D33+'5'!D33+'6'!D33+'7'!D33+'8'!D33+'9'!D33+'10'!D33+'11'!D33+'12'!D33+'13'!D33+'14'!D33+'15'!D33+'16'!D33+'17'!D33+'18'!D33+'19'!D33+'20'!D33+'21'!D33+'22'!D33+'23'!D33+'24'!D33+'25'!D33+'26'!D33+'27'!D33+'28'!D33+'29'!D33+'30'!D33+'31'!D33</f>
        <v>0</v>
      </c>
      <c r="E33" s="19">
        <f>'0'!E33+'1'!E33+'2'!E33+'3'!E33+'4'!E33+'5'!E33+'6'!E33+'7'!E33+'8'!E33+'9'!E33+'10'!E33+'11'!E33+'12'!E33+'13'!E33+'14'!E33+'15'!E33+'16'!E33+'17'!E33+'18'!E33+'19'!E33+'20'!E33+'21'!E33+'22'!E33+'23'!E33+'24'!E33+'25'!E33+'26'!E33+'27'!E33+'28'!E33+'29'!E33+'30'!E33+'31'!E33</f>
        <v>0</v>
      </c>
      <c r="F33" s="19">
        <f>'0'!F33+'1'!F33+'2'!F33+'3'!F33+'4'!F33+'5'!F33+'6'!F33+'7'!F33+'8'!F33+'9'!F33+'10'!F33+'11'!F33+'12'!F33+'13'!F33+'14'!F33+'15'!F33+'16'!F33+'17'!F33+'18'!F33+'19'!F33+'20'!F33+'21'!F33+'22'!F33+'23'!F33+'24'!F33+'25'!F33+'26'!F33+'27'!F33+'28'!F33+'29'!F33+'30'!F33+'31'!F33</f>
        <v>0</v>
      </c>
      <c r="G33" s="19">
        <f>'0'!G33+'1'!G33+'2'!G33+'3'!G33+'4'!G33+'5'!G33+'6'!G33+'7'!G33+'8'!G33+'9'!G33+'10'!G33+'11'!G33+'12'!G33+'13'!G33+'14'!G33+'15'!G33+'16'!G33+'17'!G33+'18'!G33+'19'!G33+'20'!G33+'21'!G33+'22'!G33+'23'!G33+'24'!G33+'25'!G33+'26'!G33+'27'!G33+'28'!G33+'29'!G33+'30'!G33+'31'!G33</f>
        <v>0</v>
      </c>
      <c r="H33" s="19">
        <f>'0'!H33+'1'!H33+'2'!H33+'3'!H33+'4'!H33+'5'!H33+'6'!H33+'7'!H33+'8'!H33+'9'!H33+'10'!H33+'11'!H33+'12'!H33+'13'!H33+'14'!H33+'15'!H33+'16'!H33+'17'!H33+'18'!H33+'19'!H33+'20'!H33+'21'!H33+'22'!H33+'23'!H33+'24'!H33+'25'!H33+'26'!H33+'27'!H33+'28'!H33+'29'!H33+'30'!H33+'31'!H33</f>
        <v>0</v>
      </c>
      <c r="I33" s="19">
        <f>'0'!I33+'1'!I33+'2'!I33+'3'!I33+'4'!I33+'5'!I33+'6'!I33+'7'!I33+'8'!I33+'9'!I33+'10'!I33+'11'!I33+'12'!I33+'13'!I33+'14'!I33+'15'!I33+'16'!I33+'17'!I33+'18'!I33+'19'!I33+'20'!I33+'21'!I33+'22'!I33+'23'!I33+'24'!I33+'25'!I33+'26'!I33+'27'!I33+'28'!I33+'29'!I33+'30'!I33+'31'!I33</f>
        <v>0</v>
      </c>
      <c r="J33" s="19">
        <f>'0'!J33+'1'!J33+'2'!J33+'3'!J33+'4'!J33+'5'!J33+'6'!J33+'7'!J33+'8'!J33+'9'!J33+'10'!J33+'11'!J33+'12'!J33+'13'!J33+'14'!J33+'15'!J33+'16'!J33+'17'!J33+'18'!J33+'19'!J33+'20'!J33+'21'!J33+'22'!J33+'23'!J33+'24'!J33+'25'!J33+'26'!J33+'27'!J33+'28'!J33+'29'!J33+'30'!J33+'31'!J33</f>
        <v>0</v>
      </c>
      <c r="K33" s="19">
        <f>'0'!K33+'1'!K33+'2'!K33+'3'!K33+'4'!K33+'5'!K33+'6'!K33+'7'!K33+'8'!K33+'9'!K33+'10'!K33+'11'!K33+'12'!K33+'13'!K33+'14'!K33+'15'!K33+'16'!K33+'17'!K33+'18'!K33+'19'!K33+'20'!K33+'21'!K33+'22'!K33+'23'!K33+'24'!K33+'25'!K33+'26'!K33+'27'!K33+'28'!K33+'29'!K33+'30'!K33+'31'!K33</f>
        <v>0</v>
      </c>
      <c r="L33" s="19">
        <f>'0'!L33+'1'!L33+'2'!L33+'3'!L33+'4'!L33+'5'!L33+'6'!L33+'7'!L33+'8'!L33+'9'!L33+'10'!L33+'11'!L33+'12'!L33+'13'!L33+'14'!L33+'15'!L33+'16'!L33+'17'!L33+'18'!L33+'19'!L33+'20'!L33+'21'!L33+'22'!L33+'23'!L33+'24'!L33+'25'!L33+'26'!L33+'27'!L33+'28'!L33+'29'!L33+'30'!L33+'31'!L33</f>
        <v>0</v>
      </c>
      <c r="M33" s="19">
        <f>'0'!M33+'1'!M33+'2'!M33+'3'!M33+'4'!M33+'5'!M33+'6'!M33+'7'!M33+'8'!M33+'9'!M33+'10'!M33+'11'!M33+'12'!M33+'13'!M33+'14'!M33+'15'!M33+'16'!M33+'17'!M33+'18'!M33+'19'!M33+'20'!M33+'21'!M33+'22'!M33+'23'!M33+'24'!M33+'25'!M33+'26'!M33+'27'!M33+'28'!M33+'29'!M33+'30'!M33+'31'!M33</f>
        <v>0</v>
      </c>
      <c r="N33" s="19">
        <f>'0'!N33+'1'!N33+'2'!N33+'3'!N33+'4'!N33+'5'!N33+'6'!N33+'7'!N33+'8'!N33+'9'!N33+'10'!N33+'11'!N33+'12'!N33+'13'!N33+'14'!N33+'15'!N33+'16'!N33+'17'!N33+'18'!N33+'19'!N33+'20'!N33+'21'!N33+'22'!N33+'23'!N33+'24'!N33+'25'!N33+'26'!N33+'27'!N33+'28'!N33+'29'!N33+'30'!N33+'31'!N33</f>
        <v>0</v>
      </c>
      <c r="O33" s="19">
        <f>'0'!O33+'1'!O33+'2'!O33+'3'!O33+'4'!O33+'5'!O33+'6'!O33+'7'!O33+'8'!O33+'9'!O33+'10'!O33+'11'!O33+'12'!O33+'13'!O33+'14'!O33+'15'!O33+'16'!O33+'17'!O33+'18'!O33+'19'!O33+'20'!O33+'21'!O33+'22'!O33+'23'!O33+'24'!O33+'25'!O33+'26'!O33+'27'!O33+'28'!O33+'29'!O33+'30'!O33+'31'!O33</f>
        <v>0</v>
      </c>
      <c r="P33" s="19">
        <f>'0'!P33+'1'!P33+'2'!P33+'3'!P33+'4'!P33+'5'!P33+'6'!P33+'7'!P33+'8'!P33+'9'!P33+'10'!P33+'11'!P33+'12'!P33+'13'!P33+'14'!P33+'15'!P33+'16'!P33+'17'!P33+'18'!P33+'19'!P33+'20'!P33+'21'!P33+'22'!P33+'23'!P33+'24'!P33+'25'!P33+'26'!P33+'27'!P33+'28'!P33+'29'!P33+'30'!P33+'31'!P33</f>
        <v>0</v>
      </c>
      <c r="Q33" s="19">
        <f>'0'!Q33+'1'!Q33+'2'!Q33+'3'!Q33+'4'!Q33+'5'!Q33+'6'!Q33+'7'!Q33+'8'!Q33+'9'!Q33+'10'!Q33+'11'!Q33+'12'!Q33+'13'!Q33+'14'!Q33+'15'!Q33+'16'!Q33+'17'!Q33+'18'!Q33+'19'!Q33+'20'!Q33+'21'!Q33+'22'!Q33+'23'!Q33+'24'!Q33+'25'!Q33+'26'!Q33+'27'!Q33+'28'!Q33+'29'!Q33+'30'!Q33+'31'!Q33</f>
        <v>0</v>
      </c>
      <c r="R33" s="19">
        <f>'0'!R33+'1'!R33+'2'!R33+'3'!R33+'4'!R33+'5'!R33+'6'!R33+'7'!R33+'8'!R33+'9'!R33+'10'!R33+'11'!R33+'12'!R33+'13'!R33+'14'!R33+'15'!R33+'16'!R33+'17'!R33+'18'!R33+'19'!R33+'20'!R33+'21'!R33+'22'!R33+'23'!R33+'24'!R33+'25'!R33+'26'!R33+'27'!R33+'28'!R33+'29'!R33+'30'!R33+'31'!R33</f>
        <v>0</v>
      </c>
      <c r="S33" s="19">
        <f>'0'!S33+'1'!S33+'2'!S33+'3'!S33+'4'!S33+'5'!S33+'6'!S33+'7'!S33+'8'!S33+'9'!S33+'10'!S33+'11'!S33+'12'!S33+'13'!S33+'14'!S33+'15'!S33+'16'!S33+'17'!S33+'18'!S33+'19'!S33+'20'!S33+'21'!S33+'22'!S33+'23'!S33+'24'!S33+'25'!S33+'26'!S33+'27'!S33+'28'!S33+'29'!S33+'30'!S33+'31'!S33</f>
        <v>0</v>
      </c>
      <c r="T33" s="19">
        <f>'0'!T33+'1'!T33+'2'!T33+'3'!T33+'4'!T33+'5'!T33+'6'!T33+'7'!T33+'8'!T33+'9'!T33+'10'!T33+'11'!T33+'12'!T33+'13'!T33+'14'!T33+'15'!T33+'16'!T33+'17'!T33+'18'!T33+'19'!T33+'20'!T33+'21'!T33+'22'!T33+'23'!T33+'24'!T33+'25'!T33+'26'!T33+'27'!T33+'28'!T33+'29'!T33+'30'!T33+'31'!T33</f>
        <v>0</v>
      </c>
      <c r="U33" s="19">
        <f>'0'!U33+'1'!U33+'2'!U33+'3'!U33+'4'!U33+'5'!U33+'6'!U33+'7'!U33+'8'!U33+'9'!U33+'10'!U33+'11'!U33+'12'!U33+'13'!U33+'14'!U33+'15'!U33+'16'!U33+'17'!U33+'18'!U33+'19'!U33+'20'!U33+'21'!U33+'22'!U33+'23'!U33+'24'!U33+'25'!U33+'26'!U33+'27'!U33+'28'!U33+'29'!U33+'30'!U33+'31'!U33</f>
        <v>0</v>
      </c>
      <c r="V33" s="19">
        <f>'0'!V33+'1'!V33+'2'!V33+'3'!V33+'4'!V33+'5'!V33+'6'!V33+'7'!V33+'8'!V33+'9'!V33+'10'!V33+'11'!V33+'12'!V33+'13'!V33+'14'!V33+'15'!V33+'16'!V33+'17'!V33+'18'!V33+'19'!V33+'20'!V33+'21'!V33+'22'!V33+'23'!V33+'24'!V33+'25'!V33+'26'!V33+'27'!V33+'28'!V33+'29'!V33+'30'!V33+'31'!V33</f>
        <v>0</v>
      </c>
      <c r="W33" s="19">
        <f>'0'!W33+'1'!W33+'2'!W33+'3'!W33+'4'!W33+'5'!W33+'6'!W33+'7'!W33+'8'!W33+'9'!W33+'10'!W33+'11'!W33+'12'!W33+'13'!W33+'14'!W33+'15'!W33+'16'!W33+'17'!W33+'18'!W33+'19'!W33+'20'!W33+'21'!W33+'22'!W33+'23'!W33+'24'!W33+'25'!W33+'26'!W33+'27'!W33+'28'!W33+'29'!W33+'30'!W33+'31'!W33</f>
        <v>2500</v>
      </c>
      <c r="X33" s="19">
        <f>'0'!X33+'1'!X33+'2'!X33+'3'!X33+'4'!X33+'5'!X33+'6'!X33+'7'!X33+'8'!X33+'9'!X33+'10'!X33+'11'!X33+'12'!X33+'13'!X33+'14'!X33+'15'!X33+'16'!X33+'17'!X33+'18'!X33+'19'!X33+'20'!X33+'21'!X33+'22'!X33+'23'!X33+'24'!X33+'25'!X33+'26'!X33+'27'!X33+'28'!X33+'29'!X33+'30'!X33+'31'!X33</f>
        <v>0</v>
      </c>
      <c r="Y33" s="19">
        <f>'0'!Y33+'1'!Y33+'2'!Y33+'3'!Y33+'4'!Y33+'5'!Y33+'6'!Y33+'7'!Y33+'8'!Y33+'9'!Y33+'10'!Y33+'11'!Y33+'12'!Y33+'13'!Y33+'14'!Y33+'15'!Y33+'16'!Y33+'17'!Y33+'18'!Y33+'19'!Y33+'20'!Y33+'21'!Y33+'22'!Y33+'23'!Y33+'24'!Y33+'25'!Y33+'26'!Y33+'27'!Y33+'28'!Y33+'29'!Y33+'30'!Y33+'31'!Y33</f>
        <v>210</v>
      </c>
      <c r="Z33" s="19">
        <f>'0'!Z33+'1'!Z33+'2'!Z33+'3'!Z33+'4'!Z33+'5'!Z33+'6'!Z33+'7'!Z33+'8'!Z33+'9'!Z33+'10'!Z33+'11'!Z33+'12'!Z33+'13'!Z33+'14'!Z33+'15'!Z33+'16'!Z33+'17'!Z33+'18'!Z33+'19'!Z33+'20'!Z33+'21'!Z33+'22'!Z33+'23'!Z33+'24'!Z33+'25'!Z33+'26'!Z33+'27'!Z33+'28'!Z33+'29'!Z33+'30'!Z33+'31'!Z33</f>
        <v>0</v>
      </c>
      <c r="AA33" s="19">
        <f>'0'!AA33+'1'!AA33+'2'!AA33+'3'!AA33+'4'!AA33+'5'!AA33+'6'!AA33+'7'!AA33+'8'!AA33+'9'!AA33+'10'!AA33+'11'!AA33+'12'!AA33+'13'!AA33+'14'!AA33+'15'!AA33+'16'!AA33+'17'!AA33+'18'!AA33+'19'!AA33+'20'!AA33+'21'!AA33+'22'!AA33+'23'!AA33+'24'!AA33+'25'!AA33+'26'!AA33+'27'!AA33+'28'!AA33+'29'!AA33+'30'!AA33+'31'!AA33</f>
        <v>500</v>
      </c>
      <c r="AB33" s="220"/>
      <c r="AC33" s="205"/>
    </row>
    <row r="34" spans="1:29" ht="21.95" customHeight="1" x14ac:dyDescent="0.2">
      <c r="A34" s="266"/>
      <c r="B34" s="24" t="str">
        <f>'Rate List'!D$13</f>
        <v>Foils</v>
      </c>
      <c r="C34" s="19">
        <f>'0'!C34+'1'!C34+'2'!C34+'3'!C34+'4'!C34+'5'!C34+'6'!C34+'7'!C34+'8'!C34+'9'!C34+'10'!C34+'11'!C34+'12'!C34+'13'!C34+'14'!C34+'15'!C34+'16'!C34+'17'!C34+'18'!C34+'19'!C34+'20'!C34+'21'!C34+'22'!C34+'23'!C34+'24'!C34+'25'!C34+'26'!C34+'27'!C34+'28'!C34+'29'!C34+'30'!C34+'31'!C34</f>
        <v>0</v>
      </c>
      <c r="D34" s="19">
        <f>'0'!D34+'1'!D34+'2'!D34+'3'!D34+'4'!D34+'5'!D34+'6'!D34+'7'!D34+'8'!D34+'9'!D34+'10'!D34+'11'!D34+'12'!D34+'13'!D34+'14'!D34+'15'!D34+'16'!D34+'17'!D34+'18'!D34+'19'!D34+'20'!D34+'21'!D34+'22'!D34+'23'!D34+'24'!D34+'25'!D34+'26'!D34+'27'!D34+'28'!D34+'29'!D34+'30'!D34+'31'!D34</f>
        <v>0</v>
      </c>
      <c r="E34" s="19">
        <f>'0'!E34+'1'!E34+'2'!E34+'3'!E34+'4'!E34+'5'!E34+'6'!E34+'7'!E34+'8'!E34+'9'!E34+'10'!E34+'11'!E34+'12'!E34+'13'!E34+'14'!E34+'15'!E34+'16'!E34+'17'!E34+'18'!E34+'19'!E34+'20'!E34+'21'!E34+'22'!E34+'23'!E34+'24'!E34+'25'!E34+'26'!E34+'27'!E34+'28'!E34+'29'!E34+'30'!E34+'31'!E34</f>
        <v>0</v>
      </c>
      <c r="F34" s="19">
        <f>'0'!F34+'1'!F34+'2'!F34+'3'!F34+'4'!F34+'5'!F34+'6'!F34+'7'!F34+'8'!F34+'9'!F34+'10'!F34+'11'!F34+'12'!F34+'13'!F34+'14'!F34+'15'!F34+'16'!F34+'17'!F34+'18'!F34+'19'!F34+'20'!F34+'21'!F34+'22'!F34+'23'!F34+'24'!F34+'25'!F34+'26'!F34+'27'!F34+'28'!F34+'29'!F34+'30'!F34+'31'!F34</f>
        <v>0</v>
      </c>
      <c r="G34" s="19">
        <f>'0'!G34+'1'!G34+'2'!G34+'3'!G34+'4'!G34+'5'!G34+'6'!G34+'7'!G34+'8'!G34+'9'!G34+'10'!G34+'11'!G34+'12'!G34+'13'!G34+'14'!G34+'15'!G34+'16'!G34+'17'!G34+'18'!G34+'19'!G34+'20'!G34+'21'!G34+'22'!G34+'23'!G34+'24'!G34+'25'!G34+'26'!G34+'27'!G34+'28'!G34+'29'!G34+'30'!G34+'31'!G34</f>
        <v>0</v>
      </c>
      <c r="H34" s="19">
        <f>'0'!H34+'1'!H34+'2'!H34+'3'!H34+'4'!H34+'5'!H34+'6'!H34+'7'!H34+'8'!H34+'9'!H34+'10'!H34+'11'!H34+'12'!H34+'13'!H34+'14'!H34+'15'!H34+'16'!H34+'17'!H34+'18'!H34+'19'!H34+'20'!H34+'21'!H34+'22'!H34+'23'!H34+'24'!H34+'25'!H34+'26'!H34+'27'!H34+'28'!H34+'29'!H34+'30'!H34+'31'!H34</f>
        <v>0</v>
      </c>
      <c r="I34" s="19">
        <f>'0'!I34+'1'!I34+'2'!I34+'3'!I34+'4'!I34+'5'!I34+'6'!I34+'7'!I34+'8'!I34+'9'!I34+'10'!I34+'11'!I34+'12'!I34+'13'!I34+'14'!I34+'15'!I34+'16'!I34+'17'!I34+'18'!I34+'19'!I34+'20'!I34+'21'!I34+'22'!I34+'23'!I34+'24'!I34+'25'!I34+'26'!I34+'27'!I34+'28'!I34+'29'!I34+'30'!I34+'31'!I34</f>
        <v>0</v>
      </c>
      <c r="J34" s="19">
        <f>'0'!J34+'1'!J34+'2'!J34+'3'!J34+'4'!J34+'5'!J34+'6'!J34+'7'!J34+'8'!J34+'9'!J34+'10'!J34+'11'!J34+'12'!J34+'13'!J34+'14'!J34+'15'!J34+'16'!J34+'17'!J34+'18'!J34+'19'!J34+'20'!J34+'21'!J34+'22'!J34+'23'!J34+'24'!J34+'25'!J34+'26'!J34+'27'!J34+'28'!J34+'29'!J34+'30'!J34+'31'!J34</f>
        <v>0</v>
      </c>
      <c r="K34" s="19">
        <f>'0'!K34+'1'!K34+'2'!K34+'3'!K34+'4'!K34+'5'!K34+'6'!K34+'7'!K34+'8'!K34+'9'!K34+'10'!K34+'11'!K34+'12'!K34+'13'!K34+'14'!K34+'15'!K34+'16'!K34+'17'!K34+'18'!K34+'19'!K34+'20'!K34+'21'!K34+'22'!K34+'23'!K34+'24'!K34+'25'!K34+'26'!K34+'27'!K34+'28'!K34+'29'!K34+'30'!K34+'31'!K34</f>
        <v>0</v>
      </c>
      <c r="L34" s="19">
        <f>'0'!L34+'1'!L34+'2'!L34+'3'!L34+'4'!L34+'5'!L34+'6'!L34+'7'!L34+'8'!L34+'9'!L34+'10'!L34+'11'!L34+'12'!L34+'13'!L34+'14'!L34+'15'!L34+'16'!L34+'17'!L34+'18'!L34+'19'!L34+'20'!L34+'21'!L34+'22'!L34+'23'!L34+'24'!L34+'25'!L34+'26'!L34+'27'!L34+'28'!L34+'29'!L34+'30'!L34+'31'!L34</f>
        <v>0</v>
      </c>
      <c r="M34" s="19">
        <f>'0'!M34+'1'!M34+'2'!M34+'3'!M34+'4'!M34+'5'!M34+'6'!M34+'7'!M34+'8'!M34+'9'!M34+'10'!M34+'11'!M34+'12'!M34+'13'!M34+'14'!M34+'15'!M34+'16'!M34+'17'!M34+'18'!M34+'19'!M34+'20'!M34+'21'!M34+'22'!M34+'23'!M34+'24'!M34+'25'!M34+'26'!M34+'27'!M34+'28'!M34+'29'!M34+'30'!M34+'31'!M34</f>
        <v>0</v>
      </c>
      <c r="N34" s="19">
        <f>'0'!N34+'1'!N34+'2'!N34+'3'!N34+'4'!N34+'5'!N34+'6'!N34+'7'!N34+'8'!N34+'9'!N34+'10'!N34+'11'!N34+'12'!N34+'13'!N34+'14'!N34+'15'!N34+'16'!N34+'17'!N34+'18'!N34+'19'!N34+'20'!N34+'21'!N34+'22'!N34+'23'!N34+'24'!N34+'25'!N34+'26'!N34+'27'!N34+'28'!N34+'29'!N34+'30'!N34+'31'!N34</f>
        <v>0</v>
      </c>
      <c r="O34" s="19">
        <f>'0'!O34+'1'!O34+'2'!O34+'3'!O34+'4'!O34+'5'!O34+'6'!O34+'7'!O34+'8'!O34+'9'!O34+'10'!O34+'11'!O34+'12'!O34+'13'!O34+'14'!O34+'15'!O34+'16'!O34+'17'!O34+'18'!O34+'19'!O34+'20'!O34+'21'!O34+'22'!O34+'23'!O34+'24'!O34+'25'!O34+'26'!O34+'27'!O34+'28'!O34+'29'!O34+'30'!O34+'31'!O34</f>
        <v>0</v>
      </c>
      <c r="P34" s="19">
        <f>'0'!P34+'1'!P34+'2'!P34+'3'!P34+'4'!P34+'5'!P34+'6'!P34+'7'!P34+'8'!P34+'9'!P34+'10'!P34+'11'!P34+'12'!P34+'13'!P34+'14'!P34+'15'!P34+'16'!P34+'17'!P34+'18'!P34+'19'!P34+'20'!P34+'21'!P34+'22'!P34+'23'!P34+'24'!P34+'25'!P34+'26'!P34+'27'!P34+'28'!P34+'29'!P34+'30'!P34+'31'!P34</f>
        <v>0</v>
      </c>
      <c r="Q34" s="19">
        <f>'0'!Q34+'1'!Q34+'2'!Q34+'3'!Q34+'4'!Q34+'5'!Q34+'6'!Q34+'7'!Q34+'8'!Q34+'9'!Q34+'10'!Q34+'11'!Q34+'12'!Q34+'13'!Q34+'14'!Q34+'15'!Q34+'16'!Q34+'17'!Q34+'18'!Q34+'19'!Q34+'20'!Q34+'21'!Q34+'22'!Q34+'23'!Q34+'24'!Q34+'25'!Q34+'26'!Q34+'27'!Q34+'28'!Q34+'29'!Q34+'30'!Q34+'31'!Q34</f>
        <v>0</v>
      </c>
      <c r="R34" s="19">
        <f>'0'!R34+'1'!R34+'2'!R34+'3'!R34+'4'!R34+'5'!R34+'6'!R34+'7'!R34+'8'!R34+'9'!R34+'10'!R34+'11'!R34+'12'!R34+'13'!R34+'14'!R34+'15'!R34+'16'!R34+'17'!R34+'18'!R34+'19'!R34+'20'!R34+'21'!R34+'22'!R34+'23'!R34+'24'!R34+'25'!R34+'26'!R34+'27'!R34+'28'!R34+'29'!R34+'30'!R34+'31'!R34</f>
        <v>0</v>
      </c>
      <c r="S34" s="19">
        <f>'0'!S34+'1'!S34+'2'!S34+'3'!S34+'4'!S34+'5'!S34+'6'!S34+'7'!S34+'8'!S34+'9'!S34+'10'!S34+'11'!S34+'12'!S34+'13'!S34+'14'!S34+'15'!S34+'16'!S34+'17'!S34+'18'!S34+'19'!S34+'20'!S34+'21'!S34+'22'!S34+'23'!S34+'24'!S34+'25'!S34+'26'!S34+'27'!S34+'28'!S34+'29'!S34+'30'!S34+'31'!S34</f>
        <v>0</v>
      </c>
      <c r="T34" s="19">
        <f>'0'!T34+'1'!T34+'2'!T34+'3'!T34+'4'!T34+'5'!T34+'6'!T34+'7'!T34+'8'!T34+'9'!T34+'10'!T34+'11'!T34+'12'!T34+'13'!T34+'14'!T34+'15'!T34+'16'!T34+'17'!T34+'18'!T34+'19'!T34+'20'!T34+'21'!T34+'22'!T34+'23'!T34+'24'!T34+'25'!T34+'26'!T34+'27'!T34+'28'!T34+'29'!T34+'30'!T34+'31'!T34</f>
        <v>0</v>
      </c>
      <c r="U34" s="19">
        <f>'0'!U34+'1'!U34+'2'!U34+'3'!U34+'4'!U34+'5'!U34+'6'!U34+'7'!U34+'8'!U34+'9'!U34+'10'!U34+'11'!U34+'12'!U34+'13'!U34+'14'!U34+'15'!U34+'16'!U34+'17'!U34+'18'!U34+'19'!U34+'20'!U34+'21'!U34+'22'!U34+'23'!U34+'24'!U34+'25'!U34+'26'!U34+'27'!U34+'28'!U34+'29'!U34+'30'!U34+'31'!U34</f>
        <v>0</v>
      </c>
      <c r="V34" s="190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0"/>
      <c r="AB34" s="220"/>
      <c r="AC34" s="205"/>
    </row>
    <row r="35" spans="1:29" ht="21.95" customHeight="1" x14ac:dyDescent="0.2">
      <c r="A35" s="266"/>
      <c r="B35" s="24" t="str">
        <f>'Rate List'!D$14</f>
        <v>C. Discount</v>
      </c>
      <c r="C35" s="19">
        <f>'0'!C35+'1'!C35+'2'!C35+'3'!C35+'4'!C35+'5'!C35+'6'!C35+'7'!C35+'8'!C35+'9'!C35+'10'!C35+'11'!C35+'12'!C35+'13'!C35+'14'!C35+'15'!C35+'16'!C35+'17'!C35+'18'!C35+'19'!C35+'20'!C35+'21'!C35+'22'!C35+'23'!C35+'24'!C35+'25'!C35+'26'!C35+'27'!C35+'28'!C35+'29'!C35+'30'!C35+'31'!C35</f>
        <v>0</v>
      </c>
      <c r="D35" s="19">
        <f>'0'!D35+'1'!D35+'2'!D35+'3'!D35+'4'!D35+'5'!D35+'6'!D35+'7'!D35+'8'!D35+'9'!D35+'10'!D35+'11'!D35+'12'!D35+'13'!D35+'14'!D35+'15'!D35+'16'!D35+'17'!D35+'18'!D35+'19'!D35+'20'!D35+'21'!D35+'22'!D35+'23'!D35+'24'!D35+'25'!D35+'26'!D35+'27'!D35+'28'!D35+'29'!D35+'30'!D35+'31'!D35</f>
        <v>0</v>
      </c>
      <c r="E35" s="19">
        <f>'0'!E35+'1'!E35+'2'!E35+'3'!E35+'4'!E35+'5'!E35+'6'!E35+'7'!E35+'8'!E35+'9'!E35+'10'!E35+'11'!E35+'12'!E35+'13'!E35+'14'!E35+'15'!E35+'16'!E35+'17'!E35+'18'!E35+'19'!E35+'20'!E35+'21'!E35+'22'!E35+'23'!E35+'24'!E35+'25'!E35+'26'!E35+'27'!E35+'28'!E35+'29'!E35+'30'!E35+'31'!E35</f>
        <v>0</v>
      </c>
      <c r="F35" s="19">
        <f>'0'!F35+'1'!F35+'2'!F35+'3'!F35+'4'!F35+'5'!F35+'6'!F35+'7'!F35+'8'!F35+'9'!F35+'10'!F35+'11'!F35+'12'!F35+'13'!F35+'14'!F35+'15'!F35+'16'!F35+'17'!F35+'18'!F35+'19'!F35+'20'!F35+'21'!F35+'22'!F35+'23'!F35+'24'!F35+'25'!F35+'26'!F35+'27'!F35+'28'!F35+'29'!F35+'30'!F35+'31'!F35</f>
        <v>0</v>
      </c>
      <c r="G35" s="19">
        <f>'0'!G35+'1'!G35+'2'!G35+'3'!G35+'4'!G35+'5'!G35+'6'!G35+'7'!G35+'8'!G35+'9'!G35+'10'!G35+'11'!G35+'12'!G35+'13'!G35+'14'!G35+'15'!G35+'16'!G35+'17'!G35+'18'!G35+'19'!G35+'20'!G35+'21'!G35+'22'!G35+'23'!G35+'24'!G35+'25'!G35+'26'!G35+'27'!G35+'28'!G35+'29'!G35+'30'!G35+'31'!G35</f>
        <v>0</v>
      </c>
      <c r="H35" s="19">
        <f>'0'!H35+'1'!H35+'2'!H35+'3'!H35+'4'!H35+'5'!H35+'6'!H35+'7'!H35+'8'!H35+'9'!H35+'10'!H35+'11'!H35+'12'!H35+'13'!H35+'14'!H35+'15'!H35+'16'!H35+'17'!H35+'18'!H35+'19'!H35+'20'!H35+'21'!H35+'22'!H35+'23'!H35+'24'!H35+'25'!H35+'26'!H35+'27'!H35+'28'!H35+'29'!H35+'30'!H35+'31'!H35</f>
        <v>0</v>
      </c>
      <c r="I35" s="19">
        <f>'0'!I35+'1'!I35+'2'!I35+'3'!I35+'4'!I35+'5'!I35+'6'!I35+'7'!I35+'8'!I35+'9'!I35+'10'!I35+'11'!I35+'12'!I35+'13'!I35+'14'!I35+'15'!I35+'16'!I35+'17'!I35+'18'!I35+'19'!I35+'20'!I35+'21'!I35+'22'!I35+'23'!I35+'24'!I35+'25'!I35+'26'!I35+'27'!I35+'28'!I35+'29'!I35+'30'!I35+'31'!I35</f>
        <v>0</v>
      </c>
      <c r="J35" s="19">
        <f>'0'!J35+'1'!J35+'2'!J35+'3'!J35+'4'!J35+'5'!J35+'6'!J35+'7'!J35+'8'!J35+'9'!J35+'10'!J35+'11'!J35+'12'!J35+'13'!J35+'14'!J35+'15'!J35+'16'!J35+'17'!J35+'18'!J35+'19'!J35+'20'!J35+'21'!J35+'22'!J35+'23'!J35+'24'!J35+'25'!J35+'26'!J35+'27'!J35+'28'!J35+'29'!J35+'30'!J35+'31'!J35</f>
        <v>0</v>
      </c>
      <c r="K35" s="19">
        <f>'0'!K35+'1'!K35+'2'!K35+'3'!K35+'4'!K35+'5'!K35+'6'!K35+'7'!K35+'8'!K35+'9'!K35+'10'!K35+'11'!K35+'12'!K35+'13'!K35+'14'!K35+'15'!K35+'16'!K35+'17'!K35+'18'!K35+'19'!K35+'20'!K35+'21'!K35+'22'!K35+'23'!K35+'24'!K35+'25'!K35+'26'!K35+'27'!K35+'28'!K35+'29'!K35+'30'!K35+'31'!K35</f>
        <v>0</v>
      </c>
      <c r="L35" s="19">
        <f>'0'!L35+'1'!L35+'2'!L35+'3'!L35+'4'!L35+'5'!L35+'6'!L35+'7'!L35+'8'!L35+'9'!L35+'10'!L35+'11'!L35+'12'!L35+'13'!L35+'14'!L35+'15'!L35+'16'!L35+'17'!L35+'18'!L35+'19'!L35+'20'!L35+'21'!L35+'22'!L35+'23'!L35+'24'!L35+'25'!L35+'26'!L35+'27'!L35+'28'!L35+'29'!L35+'30'!L35+'31'!L35</f>
        <v>0</v>
      </c>
      <c r="M35" s="19">
        <f>'0'!M35+'1'!M35+'2'!M35+'3'!M35+'4'!M35+'5'!M35+'6'!M35+'7'!M35+'8'!M35+'9'!M35+'10'!M35+'11'!M35+'12'!M35+'13'!M35+'14'!M35+'15'!M35+'16'!M35+'17'!M35+'18'!M35+'19'!M35+'20'!M35+'21'!M35+'22'!M35+'23'!M35+'24'!M35+'25'!M35+'26'!M35+'27'!M35+'28'!M35+'29'!M35+'30'!M35+'31'!M35</f>
        <v>0</v>
      </c>
      <c r="N35" s="19">
        <f>'0'!N35+'1'!N35+'2'!N35+'3'!N35+'4'!N35+'5'!N35+'6'!N35+'7'!N35+'8'!N35+'9'!N35+'10'!N35+'11'!N35+'12'!N35+'13'!N35+'14'!N35+'15'!N35+'16'!N35+'17'!N35+'18'!N35+'19'!N35+'20'!N35+'21'!N35+'22'!N35+'23'!N35+'24'!N35+'25'!N35+'26'!N35+'27'!N35+'28'!N35+'29'!N35+'30'!N35+'31'!N35</f>
        <v>0</v>
      </c>
      <c r="O35" s="19">
        <f>'0'!O35+'1'!O35+'2'!O35+'3'!O35+'4'!O35+'5'!O35+'6'!O35+'7'!O35+'8'!O35+'9'!O35+'10'!O35+'11'!O35+'12'!O35+'13'!O35+'14'!O35+'15'!O35+'16'!O35+'17'!O35+'18'!O35+'19'!O35+'20'!O35+'21'!O35+'22'!O35+'23'!O35+'24'!O35+'25'!O35+'26'!O35+'27'!O35+'28'!O35+'29'!O35+'30'!O35+'31'!O35</f>
        <v>0</v>
      </c>
      <c r="P35" s="19">
        <f>'0'!P35+'1'!P35+'2'!P35+'3'!P35+'4'!P35+'5'!P35+'6'!P35+'7'!P35+'8'!P35+'9'!P35+'10'!P35+'11'!P35+'12'!P35+'13'!P35+'14'!P35+'15'!P35+'16'!P35+'17'!P35+'18'!P35+'19'!P35+'20'!P35+'21'!P35+'22'!P35+'23'!P35+'24'!P35+'25'!P35+'26'!P35+'27'!P35+'28'!P35+'29'!P35+'30'!P35+'31'!P35</f>
        <v>0</v>
      </c>
      <c r="Q35" s="19">
        <f>'0'!Q35+'1'!Q35+'2'!Q35+'3'!Q35+'4'!Q35+'5'!Q35+'6'!Q35+'7'!Q35+'8'!Q35+'9'!Q35+'10'!Q35+'11'!Q35+'12'!Q35+'13'!Q35+'14'!Q35+'15'!Q35+'16'!Q35+'17'!Q35+'18'!Q35+'19'!Q35+'20'!Q35+'21'!Q35+'22'!Q35+'23'!Q35+'24'!Q35+'25'!Q35+'26'!Q35+'27'!Q35+'28'!Q35+'29'!Q35+'30'!Q35+'31'!Q35</f>
        <v>0</v>
      </c>
      <c r="R35" s="19">
        <f>'0'!R35+'1'!R35+'2'!R35+'3'!R35+'4'!R35+'5'!R35+'6'!R35+'7'!R35+'8'!R35+'9'!R35+'10'!R35+'11'!R35+'12'!R35+'13'!R35+'14'!R35+'15'!R35+'16'!R35+'17'!R35+'18'!R35+'19'!R35+'20'!R35+'21'!R35+'22'!R35+'23'!R35+'24'!R35+'25'!R35+'26'!R35+'27'!R35+'28'!R35+'29'!R35+'30'!R35+'31'!R35</f>
        <v>0</v>
      </c>
      <c r="S35" s="19">
        <f>'0'!S35+'1'!S35+'2'!S35+'3'!S35+'4'!S35+'5'!S35+'6'!S35+'7'!S35+'8'!S35+'9'!S35+'10'!S35+'11'!S35+'12'!S35+'13'!S35+'14'!S35+'15'!S35+'16'!S35+'17'!S35+'18'!S35+'19'!S35+'20'!S35+'21'!S35+'22'!S35+'23'!S35+'24'!S35+'25'!S35+'26'!S35+'27'!S35+'28'!S35+'29'!S35+'30'!S35+'31'!S35</f>
        <v>0</v>
      </c>
      <c r="T35" s="19">
        <f>'0'!T35+'1'!T35+'2'!T35+'3'!T35+'4'!T35+'5'!T35+'6'!T35+'7'!T35+'8'!T35+'9'!T35+'10'!T35+'11'!T35+'12'!T35+'13'!T35+'14'!T35+'15'!T35+'16'!T35+'17'!T35+'18'!T35+'19'!T35+'20'!T35+'21'!T35+'22'!T35+'23'!T35+'24'!T35+'25'!T35+'26'!T35+'27'!T35+'28'!T35+'29'!T35+'30'!T35+'31'!T35</f>
        <v>0</v>
      </c>
      <c r="U35" s="19">
        <f>'0'!U35+'1'!U35+'2'!U35+'3'!U35+'4'!U35+'5'!U35+'6'!U35+'7'!U35+'8'!U35+'9'!U35+'10'!U35+'11'!U35+'12'!U35+'13'!U35+'14'!U35+'15'!U35+'16'!U35+'17'!U35+'18'!U35+'19'!U35+'20'!U35+'21'!U35+'22'!U35+'23'!U35+'24'!U35+'25'!U35+'26'!U35+'27'!U35+'28'!U35+'29'!U35+'30'!U35+'31'!U35</f>
        <v>0</v>
      </c>
      <c r="V35" s="19">
        <f>'0'!V35+'1'!V35+'2'!V35+'3'!V35+'4'!V35+'5'!V35+'6'!V35+'7'!V35+'8'!V35+'9'!V35+'10'!V35+'11'!V35+'12'!V35+'13'!V35+'14'!V35+'15'!V35+'16'!V35+'17'!V35+'18'!V35+'19'!V35+'20'!V35+'21'!V35+'22'!V35+'23'!V35+'24'!V35+'25'!V35+'26'!V35+'27'!V35+'28'!V35+'29'!V35+'30'!V35+'31'!V35</f>
        <v>0</v>
      </c>
      <c r="W35" s="19">
        <f>'0'!W35+'1'!W35+'2'!W35+'3'!W35+'4'!W35+'5'!W35+'6'!W35+'7'!W35+'8'!W35+'9'!W35+'10'!W35+'11'!W35+'12'!W35+'13'!W35+'14'!W35+'15'!W35+'16'!W35+'17'!W35+'18'!W35+'19'!W35+'20'!W35+'21'!W35+'22'!W35+'23'!W35+'24'!W35+'25'!W35+'26'!W35+'27'!W35+'28'!W35+'29'!W35+'30'!W35+'31'!W35</f>
        <v>684815</v>
      </c>
      <c r="X35" s="19">
        <f>'0'!X35+'1'!X35+'2'!X35+'3'!X35+'4'!X35+'5'!X35+'6'!X35+'7'!X35+'8'!X35+'9'!X35+'10'!X35+'11'!X35+'12'!X35+'13'!X35+'14'!X35+'15'!X35+'16'!X35+'17'!X35+'18'!X35+'19'!X35+'20'!X35+'21'!X35+'22'!X35+'23'!X35+'24'!X35+'25'!X35+'26'!X35+'27'!X35+'28'!X35+'29'!X35+'30'!X35+'31'!X35</f>
        <v>0</v>
      </c>
      <c r="Y35" s="19">
        <f>'0'!Y35+'1'!Y35+'2'!Y35+'3'!Y35+'4'!Y35+'5'!Y35+'6'!Y35+'7'!Y35+'8'!Y35+'9'!Y35+'10'!Y35+'11'!Y35+'12'!Y35+'13'!Y35+'14'!Y35+'15'!Y35+'16'!Y35+'17'!Y35+'18'!Y35+'19'!Y35+'20'!Y35+'21'!Y35+'22'!Y35+'23'!Y35+'24'!Y35+'25'!Y35+'26'!Y35+'27'!Y35+'28'!Y35+'29'!Y35+'30'!Y35+'31'!Y35</f>
        <v>0</v>
      </c>
      <c r="Z35" s="19">
        <f>'0'!Z35+'1'!Z35+'2'!Z35+'3'!Z35+'4'!Z35+'5'!Z35+'6'!Z35+'7'!Z35+'8'!Z35+'9'!Z35+'10'!Z35+'11'!Z35+'12'!Z35+'13'!Z35+'14'!Z35+'15'!Z35+'16'!Z35+'17'!Z35+'18'!Z35+'19'!Z35+'20'!Z35+'21'!Z35+'22'!Z35+'23'!Z35+'24'!Z35+'25'!Z35+'26'!Z35+'27'!Z35+'28'!Z35+'29'!Z35+'30'!Z35+'31'!Z35</f>
        <v>0</v>
      </c>
      <c r="AA35" s="19">
        <f>'0'!AA35+'1'!AA35+'2'!AA35+'3'!AA35+'4'!AA35+'5'!AA35+'6'!AA35+'7'!AA35+'8'!AA35+'9'!AA35+'10'!AA35+'11'!AA35+'12'!AA35+'13'!AA35+'14'!AA35+'15'!AA35+'16'!AA35+'17'!AA35+'18'!AA35+'19'!AA35+'20'!AA35+'21'!AA35+'22'!AA35+'23'!AA35+'24'!AA35+'25'!AA35+'26'!AA35+'27'!AA35+'28'!AA35+'29'!AA35+'30'!AA35+'31'!AA35</f>
        <v>0</v>
      </c>
      <c r="AB35" s="220"/>
      <c r="AC35" s="205"/>
    </row>
    <row r="36" spans="1:29" ht="21.95" customHeight="1" thickBot="1" x14ac:dyDescent="0.25">
      <c r="A36" s="267"/>
      <c r="B36" s="120" t="str">
        <f>'31'!B36</f>
        <v>Total Cash</v>
      </c>
      <c r="C36" s="121">
        <f>(C32*$C$8)+(C30*$C$7)</f>
        <v>1435142.7999999998</v>
      </c>
      <c r="D36" s="121">
        <f>(D32*$D$8)+(D30*$D$7)</f>
        <v>275295.978</v>
      </c>
      <c r="E36" s="121">
        <f>(E32*$E$8)+(E30*$E$7)</f>
        <v>86240.76</v>
      </c>
      <c r="F36" s="121">
        <f>(F32*$F$8)+(F30*$F$7)</f>
        <v>141952.29999999996</v>
      </c>
      <c r="G36" s="121">
        <f>(G32*$G$8)+(G30*$G$7)</f>
        <v>56416.5</v>
      </c>
      <c r="H36" s="121">
        <f>(H32*$H$8)+(H30*$H$7)</f>
        <v>19434.000000000004</v>
      </c>
      <c r="I36" s="121">
        <f>(I32*$I$8)+(I30*$I$7)</f>
        <v>0</v>
      </c>
      <c r="J36" s="171">
        <f>(J32*$J$8)+(J30*$J$7)</f>
        <v>685.7</v>
      </c>
      <c r="K36" s="171">
        <f>(K32*$K$8)+(K30*$K$7)</f>
        <v>6632.8</v>
      </c>
      <c r="L36" s="171">
        <f t="shared" ref="L36:T36" si="5">(L32*$K$8)+(L30*$K$7)</f>
        <v>0</v>
      </c>
      <c r="M36" s="171">
        <f t="shared" si="5"/>
        <v>0</v>
      </c>
      <c r="N36" s="171">
        <f t="shared" si="5"/>
        <v>0</v>
      </c>
      <c r="O36" s="171">
        <f t="shared" si="5"/>
        <v>0</v>
      </c>
      <c r="P36" s="171">
        <f t="shared" si="5"/>
        <v>0</v>
      </c>
      <c r="Q36" s="171">
        <f t="shared" si="5"/>
        <v>0</v>
      </c>
      <c r="R36" s="171">
        <f t="shared" si="5"/>
        <v>0</v>
      </c>
      <c r="S36" s="171">
        <f t="shared" si="5"/>
        <v>0</v>
      </c>
      <c r="T36" s="171">
        <f t="shared" si="5"/>
        <v>0</v>
      </c>
      <c r="U36" s="172">
        <f>SUM(C36:T36)</f>
        <v>2021800.838</v>
      </c>
      <c r="V36" s="117"/>
      <c r="W36" s="117"/>
      <c r="X36" s="105"/>
      <c r="Y36" s="105"/>
      <c r="Z36" s="105"/>
      <c r="AA36" s="105"/>
      <c r="AB36" s="276"/>
      <c r="AC36" s="219"/>
    </row>
    <row r="37" spans="1:29" ht="21.95" customHeight="1" x14ac:dyDescent="0.2">
      <c r="A37" s="265" t="str">
        <f>'Rate List'!A13</f>
        <v xml:space="preserve">BABAR ALI
DSR 05 </v>
      </c>
      <c r="B37" s="28" t="str">
        <f>'Rate List'!$D$9</f>
        <v>Whole Sale</v>
      </c>
      <c r="C37" s="7">
        <f>'0'!C37+'1'!C37+'2'!C37+'3'!C37+'4'!C37+'5'!C37+'6'!C37+'7'!C37+'8'!C37+'9'!C37+'10'!C37+'11'!C37+'12'!C37+'13'!C37+'14'!C37+'15'!C37+'16'!C37+'17'!C37+'18'!C37+'19'!C37+'20'!C37+'21'!C37+'22'!C37+'23'!C37+'24'!C37+'25'!C37+'26'!C37+'27'!C37+'28'!C37+'29'!C37+'30'!C37+'31'!C37</f>
        <v>0</v>
      </c>
      <c r="D37" s="7">
        <f>'0'!D37+'1'!D37+'2'!D37+'3'!D37+'4'!D37+'5'!D37+'6'!D37+'7'!D37+'8'!D37+'9'!D37+'10'!D37+'11'!D37+'12'!D37+'13'!D37+'14'!D37+'15'!D37+'16'!D37+'17'!D37+'18'!D37+'19'!D37+'20'!D37+'21'!D37+'22'!D37+'23'!D37+'24'!D37+'25'!D37+'26'!D37+'27'!D37+'28'!D37+'29'!D37+'30'!D37+'31'!D37</f>
        <v>0</v>
      </c>
      <c r="E37" s="7">
        <f>'0'!E37+'1'!E37+'2'!E37+'3'!E37+'4'!E37+'5'!E37+'6'!E37+'7'!E37+'8'!E37+'9'!E37+'10'!E37+'11'!E37+'12'!E37+'13'!E37+'14'!E37+'15'!E37+'16'!E37+'17'!E37+'18'!E37+'19'!E37+'20'!E37+'21'!E37+'22'!E37+'23'!E37+'24'!E37+'25'!E37+'26'!E37+'27'!E37+'28'!E37+'29'!E37+'30'!E37+'31'!E37</f>
        <v>0</v>
      </c>
      <c r="F37" s="7">
        <f>'0'!F37+'1'!F37+'2'!F37+'3'!F37+'4'!F37+'5'!F37+'6'!F37+'7'!F37+'8'!F37+'9'!F37+'10'!F37+'11'!F37+'12'!F37+'13'!F37+'14'!F37+'15'!F37+'16'!F37+'17'!F37+'18'!F37+'19'!F37+'20'!F37+'21'!F37+'22'!F37+'23'!F37+'24'!F37+'25'!F37+'26'!F37+'27'!F37+'28'!F37+'29'!F37+'30'!F37+'31'!F37</f>
        <v>0</v>
      </c>
      <c r="G37" s="7">
        <f>'0'!G37+'1'!G37+'2'!G37+'3'!G37+'4'!G37+'5'!G37+'6'!G37+'7'!G37+'8'!G37+'9'!G37+'10'!G37+'11'!G37+'12'!G37+'13'!G37+'14'!G37+'15'!G37+'16'!G37+'17'!G37+'18'!G37+'19'!G37+'20'!G37+'21'!G37+'22'!G37+'23'!G37+'24'!G37+'25'!G37+'26'!G37+'27'!G37+'28'!G37+'29'!G37+'30'!G37+'31'!G37</f>
        <v>0</v>
      </c>
      <c r="H37" s="7">
        <f>'0'!H37+'1'!H37+'2'!H37+'3'!H37+'4'!H37+'5'!H37+'6'!H37+'7'!H37+'8'!H37+'9'!H37+'10'!H37+'11'!H37+'12'!H37+'13'!H37+'14'!H37+'15'!H37+'16'!H37+'17'!H37+'18'!H37+'19'!H37+'20'!H37+'21'!H37+'22'!H37+'23'!H37+'24'!H37+'25'!H37+'26'!H37+'27'!H37+'28'!H37+'29'!H37+'30'!H37+'31'!H37</f>
        <v>0</v>
      </c>
      <c r="I37" s="7">
        <f>'0'!I37+'1'!I37+'2'!I37+'3'!I37+'4'!I37+'5'!I37+'6'!I37+'7'!I37+'8'!I37+'9'!I37+'10'!I37+'11'!I37+'12'!I37+'13'!I37+'14'!I37+'15'!I37+'16'!I37+'17'!I37+'18'!I37+'19'!I37+'20'!I37+'21'!I37+'22'!I37+'23'!I37+'24'!I37+'25'!I37+'26'!I37+'27'!I37+'28'!I37+'29'!I37+'30'!I37+'31'!I37</f>
        <v>0</v>
      </c>
      <c r="J37" s="7">
        <f>'0'!J37+'1'!J37+'2'!J37+'3'!J37+'4'!J37+'5'!J37+'6'!J37+'7'!J37+'8'!J37+'9'!J37+'10'!J37+'11'!J37+'12'!J37+'13'!J37+'14'!J37+'15'!J37+'16'!J37+'17'!J37+'18'!J37+'19'!J37+'20'!J37+'21'!J37+'22'!J37+'23'!J37+'24'!J37+'25'!J37+'26'!J37+'27'!J37+'28'!J37+'29'!J37+'30'!J37+'31'!J37</f>
        <v>0</v>
      </c>
      <c r="K37" s="7">
        <f>'0'!K37+'1'!K37+'2'!K37+'3'!K37+'4'!K37+'5'!K37+'6'!K37+'7'!K37+'8'!K37+'9'!K37+'10'!K37+'11'!K37+'12'!K37+'13'!K37+'14'!K37+'15'!K37+'16'!K37+'17'!K37+'18'!K37+'19'!K37+'20'!K37+'21'!K37+'22'!K37+'23'!K37+'24'!K37+'25'!K37+'26'!K37+'27'!K37+'28'!K37+'29'!K37+'30'!K37+'31'!K37</f>
        <v>0</v>
      </c>
      <c r="L37" s="7">
        <f>'0'!L37+'1'!L37+'2'!L37+'3'!L37+'4'!L37+'5'!L37+'6'!L37+'7'!L37+'8'!L37+'9'!L37+'10'!L37+'11'!L37+'12'!L37+'13'!L37+'14'!L37+'15'!L37+'16'!L37+'17'!L37+'18'!L37+'19'!L37+'20'!L37+'21'!L37+'22'!L37+'23'!L37+'24'!L37+'25'!L37+'26'!L37+'27'!L37+'28'!L37+'29'!L37+'30'!L37+'31'!L37</f>
        <v>0</v>
      </c>
      <c r="M37" s="7">
        <f>'0'!M37+'1'!M37+'2'!M37+'3'!M37+'4'!M37+'5'!M37+'6'!M37+'7'!M37+'8'!M37+'9'!M37+'10'!M37+'11'!M37+'12'!M37+'13'!M37+'14'!M37+'15'!M37+'16'!M37+'17'!M37+'18'!M37+'19'!M37+'20'!M37+'21'!M37+'22'!M37+'23'!M37+'24'!M37+'25'!M37+'26'!M37+'27'!M37+'28'!M37+'29'!M37+'30'!M37+'31'!M37</f>
        <v>0</v>
      </c>
      <c r="N37" s="7">
        <f>'0'!N37+'1'!N37+'2'!N37+'3'!N37+'4'!N37+'5'!N37+'6'!N37+'7'!N37+'8'!N37+'9'!N37+'10'!N37+'11'!N37+'12'!N37+'13'!N37+'14'!N37+'15'!N37+'16'!N37+'17'!N37+'18'!N37+'19'!N37+'20'!N37+'21'!N37+'22'!N37+'23'!N37+'24'!N37+'25'!N37+'26'!N37+'27'!N37+'28'!N37+'29'!N37+'30'!N37+'31'!N37</f>
        <v>0</v>
      </c>
      <c r="O37" s="7">
        <f>'0'!O37+'1'!O37+'2'!O37+'3'!O37+'4'!O37+'5'!O37+'6'!O37+'7'!O37+'8'!O37+'9'!O37+'10'!O37+'11'!O37+'12'!O37+'13'!O37+'14'!O37+'15'!O37+'16'!O37+'17'!O37+'18'!O37+'19'!O37+'20'!O37+'21'!O37+'22'!O37+'23'!O37+'24'!O37+'25'!O37+'26'!O37+'27'!O37+'28'!O37+'29'!O37+'30'!O37+'31'!O37</f>
        <v>0</v>
      </c>
      <c r="P37" s="7">
        <f>'0'!P37+'1'!P37+'2'!P37+'3'!P37+'4'!P37+'5'!P37+'6'!P37+'7'!P37+'8'!P37+'9'!P37+'10'!P37+'11'!P37+'12'!P37+'13'!P37+'14'!P37+'15'!P37+'16'!P37+'17'!P37+'18'!P37+'19'!P37+'20'!P37+'21'!P37+'22'!P37+'23'!P37+'24'!P37+'25'!P37+'26'!P37+'27'!P37+'28'!P37+'29'!P37+'30'!P37+'31'!P37</f>
        <v>0</v>
      </c>
      <c r="Q37" s="7">
        <f>'0'!Q37+'1'!Q37+'2'!Q37+'3'!Q37+'4'!Q37+'5'!Q37+'6'!Q37+'7'!Q37+'8'!Q37+'9'!Q37+'10'!Q37+'11'!Q37+'12'!Q37+'13'!Q37+'14'!Q37+'15'!Q37+'16'!Q37+'17'!Q37+'18'!Q37+'19'!Q37+'20'!Q37+'21'!Q37+'22'!Q37+'23'!Q37+'24'!Q37+'25'!Q37+'26'!Q37+'27'!Q37+'28'!Q37+'29'!Q37+'30'!Q37+'31'!Q37</f>
        <v>0</v>
      </c>
      <c r="R37" s="7">
        <f>'0'!R37+'1'!R37+'2'!R37+'3'!R37+'4'!R37+'5'!R37+'6'!R37+'7'!R37+'8'!R37+'9'!R37+'10'!R37+'11'!R37+'12'!R37+'13'!R37+'14'!R37+'15'!R37+'16'!R37+'17'!R37+'18'!R37+'19'!R37+'20'!R37+'21'!R37+'22'!R37+'23'!R37+'24'!R37+'25'!R37+'26'!R37+'27'!R37+'28'!R37+'29'!R37+'30'!R37+'31'!R37</f>
        <v>0</v>
      </c>
      <c r="S37" s="7">
        <f>'0'!S37+'1'!S37+'2'!S37+'3'!S37+'4'!S37+'5'!S37+'6'!S37+'7'!S37+'8'!S37+'9'!S37+'10'!S37+'11'!S37+'12'!S37+'13'!S37+'14'!S37+'15'!S37+'16'!S37+'17'!S37+'18'!S37+'19'!S37+'20'!S37+'21'!S37+'22'!S37+'23'!S37+'24'!S37+'25'!S37+'26'!S37+'27'!S37+'28'!S37+'29'!S37+'30'!S37+'31'!S37</f>
        <v>0</v>
      </c>
      <c r="T37" s="7">
        <f>'0'!T37+'1'!T37+'2'!T37+'3'!T37+'4'!T37+'5'!T37+'6'!T37+'7'!T37+'8'!T37+'9'!T37+'10'!T37+'11'!T37+'12'!T37+'13'!T37+'14'!T37+'15'!T37+'16'!T37+'17'!T37+'18'!T37+'19'!T37+'20'!T37+'21'!T37+'22'!T37+'23'!T37+'24'!T37+'25'!T37+'26'!T37+'27'!T37+'28'!T37+'29'!T37+'30'!T37+'31'!T37</f>
        <v>0</v>
      </c>
      <c r="U37" s="7">
        <f>'0'!U37+'1'!U37+'2'!U37+'3'!U37+'4'!U37+'5'!U37+'6'!U37+'7'!U37+'8'!U37+'9'!U37+'10'!U37+'11'!U37+'12'!U37+'13'!U37+'14'!U37+'15'!U37+'16'!U37+'17'!U37+'18'!U37+'19'!U37+'20'!U37+'21'!U37+'22'!U37+'23'!U37+'24'!U37+'25'!U37+'26'!U37+'27'!U37+'28'!U37+'29'!U37+'30'!U37+'31'!U37</f>
        <v>0</v>
      </c>
      <c r="V37" s="192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2"/>
      <c r="AB37" s="260">
        <f>'1'!AB37:AB43+'2'!AB37:AB43+'3'!AB37:AB43+'4'!AB37:AB43+'5'!AB37:AB43+'6'!AB37:AB43+'7'!AB37:AB43+'8'!AB37:AB43+'9'!AB37:AB43+'10'!AB37:AB43+'11'!AB37:AB43+'12'!AB37:AB43+'13'!AB37:AB43+'14'!AB37:AB43+'15'!AB37:AB43+'16'!AB37:AB43+'17'!AB37:AB43+'18'!AB37:AB43+'19'!AB37:AB43+'20'!AB37:AB43+'21'!AB37:AB43+'22'!AB37:AB43+'23'!AB37:AB43+'24'!AB37:AB43+'25'!AB37:AB43+'26'!AB37:AB43+'27'!AB37:AB43+'28'!AB37:AB43+'29'!AB37:AB43+'30'!AB37:AB43+'31'!AB37:AB43</f>
        <v>41337</v>
      </c>
      <c r="AC37" s="258">
        <f>U43+V38+V40+V42+X40+Z38+Z40+Z42-W38-W40-W42-Y40-Y42-AA42-AB37</f>
        <v>2085931.8149999999</v>
      </c>
    </row>
    <row r="38" spans="1:29" ht="21.95" customHeight="1" x14ac:dyDescent="0.2">
      <c r="A38" s="266"/>
      <c r="B38" s="24" t="str">
        <f>'Rate List'!D$10</f>
        <v>W Scheme</v>
      </c>
      <c r="C38" s="19">
        <f>'0'!C38+'1'!C38+'2'!C38+'3'!C38+'4'!C38+'5'!C38+'6'!C38+'7'!C38+'8'!C38+'9'!C38+'10'!C38+'11'!C38+'12'!C38+'13'!C38+'14'!C38+'15'!C38+'16'!C38+'17'!C38+'18'!C38+'19'!C38+'20'!C38+'21'!C38+'22'!C38+'23'!C38+'24'!C38+'25'!C38+'26'!C38+'27'!C38+'28'!C38+'29'!C38+'30'!C38+'31'!C38</f>
        <v>0</v>
      </c>
      <c r="D38" s="19">
        <f>'0'!D38+'1'!D38+'2'!D38+'3'!D38+'4'!D38+'5'!D38+'6'!D38+'7'!D38+'8'!D38+'9'!D38+'10'!D38+'11'!D38+'12'!D38+'13'!D38+'14'!D38+'15'!D38+'16'!D38+'17'!D38+'18'!D38+'19'!D38+'20'!D38+'21'!D38+'22'!D38+'23'!D38+'24'!D38+'25'!D38+'26'!D38+'27'!D38+'28'!D38+'29'!D38+'30'!D38+'31'!D38</f>
        <v>0</v>
      </c>
      <c r="E38" s="19">
        <f>'0'!E38+'1'!E38+'2'!E38+'3'!E38+'4'!E38+'5'!E38+'6'!E38+'7'!E38+'8'!E38+'9'!E38+'10'!E38+'11'!E38+'12'!E38+'13'!E38+'14'!E38+'15'!E38+'16'!E38+'17'!E38+'18'!E38+'19'!E38+'20'!E38+'21'!E38+'22'!E38+'23'!E38+'24'!E38+'25'!E38+'26'!E38+'27'!E38+'28'!E38+'29'!E38+'30'!E38+'31'!E38</f>
        <v>0</v>
      </c>
      <c r="F38" s="19">
        <f>'0'!F38+'1'!F38+'2'!F38+'3'!F38+'4'!F38+'5'!F38+'6'!F38+'7'!F38+'8'!F38+'9'!F38+'10'!F38+'11'!F38+'12'!F38+'13'!F38+'14'!F38+'15'!F38+'16'!F38+'17'!F38+'18'!F38+'19'!F38+'20'!F38+'21'!F38+'22'!F38+'23'!F38+'24'!F38+'25'!F38+'26'!F38+'27'!F38+'28'!F38+'29'!F38+'30'!F38+'31'!F38</f>
        <v>0</v>
      </c>
      <c r="G38" s="19">
        <f>'0'!G38+'1'!G38+'2'!G38+'3'!G38+'4'!G38+'5'!G38+'6'!G38+'7'!G38+'8'!G38+'9'!G38+'10'!G38+'11'!G38+'12'!G38+'13'!G38+'14'!G38+'15'!G38+'16'!G38+'17'!G38+'18'!G38+'19'!G38+'20'!G38+'21'!G38+'22'!G38+'23'!G38+'24'!G38+'25'!G38+'26'!G38+'27'!G38+'28'!G38+'29'!G38+'30'!G38+'31'!G38</f>
        <v>0</v>
      </c>
      <c r="H38" s="19">
        <f>'0'!H38+'1'!H38+'2'!H38+'3'!H38+'4'!H38+'5'!H38+'6'!H38+'7'!H38+'8'!H38+'9'!H38+'10'!H38+'11'!H38+'12'!H38+'13'!H38+'14'!H38+'15'!H38+'16'!H38+'17'!H38+'18'!H38+'19'!H38+'20'!H38+'21'!H38+'22'!H38+'23'!H38+'24'!H38+'25'!H38+'26'!H38+'27'!H38+'28'!H38+'29'!H38+'30'!H38+'31'!H38</f>
        <v>0</v>
      </c>
      <c r="I38" s="19">
        <f>'0'!I38+'1'!I38+'2'!I38+'3'!I38+'4'!I38+'5'!I38+'6'!I38+'7'!I38+'8'!I38+'9'!I38+'10'!I38+'11'!I38+'12'!I38+'13'!I38+'14'!I38+'15'!I38+'16'!I38+'17'!I38+'18'!I38+'19'!I38+'20'!I38+'21'!I38+'22'!I38+'23'!I38+'24'!I38+'25'!I38+'26'!I38+'27'!I38+'28'!I38+'29'!I38+'30'!I38+'31'!I38</f>
        <v>0</v>
      </c>
      <c r="J38" s="19">
        <f>'0'!J38+'1'!J38+'2'!J38+'3'!J38+'4'!J38+'5'!J38+'6'!J38+'7'!J38+'8'!J38+'9'!J38+'10'!J38+'11'!J38+'12'!J38+'13'!J38+'14'!J38+'15'!J38+'16'!J38+'17'!J38+'18'!J38+'19'!J38+'20'!J38+'21'!J38+'22'!J38+'23'!J38+'24'!J38+'25'!J38+'26'!J38+'27'!J38+'28'!J38+'29'!J38+'30'!J38+'31'!J38</f>
        <v>0</v>
      </c>
      <c r="K38" s="19">
        <f>'0'!K38+'1'!K38+'2'!K38+'3'!K38+'4'!K38+'5'!K38+'6'!K38+'7'!K38+'8'!K38+'9'!K38+'10'!K38+'11'!K38+'12'!K38+'13'!K38+'14'!K38+'15'!K38+'16'!K38+'17'!K38+'18'!K38+'19'!K38+'20'!K38+'21'!K38+'22'!K38+'23'!K38+'24'!K38+'25'!K38+'26'!K38+'27'!K38+'28'!K38+'29'!K38+'30'!K38+'31'!K38</f>
        <v>0</v>
      </c>
      <c r="L38" s="19">
        <f>'0'!L38+'1'!L38+'2'!L38+'3'!L38+'4'!L38+'5'!L38+'6'!L38+'7'!L38+'8'!L38+'9'!L38+'10'!L38+'11'!L38+'12'!L38+'13'!L38+'14'!L38+'15'!L38+'16'!L38+'17'!L38+'18'!L38+'19'!L38+'20'!L38+'21'!L38+'22'!L38+'23'!L38+'24'!L38+'25'!L38+'26'!L38+'27'!L38+'28'!L38+'29'!L38+'30'!L38+'31'!L38</f>
        <v>0</v>
      </c>
      <c r="M38" s="19">
        <f>'0'!M38+'1'!M38+'2'!M38+'3'!M38+'4'!M38+'5'!M38+'6'!M38+'7'!M38+'8'!M38+'9'!M38+'10'!M38+'11'!M38+'12'!M38+'13'!M38+'14'!M38+'15'!M38+'16'!M38+'17'!M38+'18'!M38+'19'!M38+'20'!M38+'21'!M38+'22'!M38+'23'!M38+'24'!M38+'25'!M38+'26'!M38+'27'!M38+'28'!M38+'29'!M38+'30'!M38+'31'!M38</f>
        <v>0</v>
      </c>
      <c r="N38" s="19">
        <f>'0'!N38+'1'!N38+'2'!N38+'3'!N38+'4'!N38+'5'!N38+'6'!N38+'7'!N38+'8'!N38+'9'!N38+'10'!N38+'11'!N38+'12'!N38+'13'!N38+'14'!N38+'15'!N38+'16'!N38+'17'!N38+'18'!N38+'19'!N38+'20'!N38+'21'!N38+'22'!N38+'23'!N38+'24'!N38+'25'!N38+'26'!N38+'27'!N38+'28'!N38+'29'!N38+'30'!N38+'31'!N38</f>
        <v>0</v>
      </c>
      <c r="O38" s="19">
        <f>'0'!O38+'1'!O38+'2'!O38+'3'!O38+'4'!O38+'5'!O38+'6'!O38+'7'!O38+'8'!O38+'9'!O38+'10'!O38+'11'!O38+'12'!O38+'13'!O38+'14'!O38+'15'!O38+'16'!O38+'17'!O38+'18'!O38+'19'!O38+'20'!O38+'21'!O38+'22'!O38+'23'!O38+'24'!O38+'25'!O38+'26'!O38+'27'!O38+'28'!O38+'29'!O38+'30'!O38+'31'!O38</f>
        <v>0</v>
      </c>
      <c r="P38" s="19">
        <f>'0'!P38+'1'!P38+'2'!P38+'3'!P38+'4'!P38+'5'!P38+'6'!P38+'7'!P38+'8'!P38+'9'!P38+'10'!P38+'11'!P38+'12'!P38+'13'!P38+'14'!P38+'15'!P38+'16'!P38+'17'!P38+'18'!P38+'19'!P38+'20'!P38+'21'!P38+'22'!P38+'23'!P38+'24'!P38+'25'!P38+'26'!P38+'27'!P38+'28'!P38+'29'!P38+'30'!P38+'31'!P38</f>
        <v>0</v>
      </c>
      <c r="Q38" s="19">
        <f>'0'!Q38+'1'!Q38+'2'!Q38+'3'!Q38+'4'!Q38+'5'!Q38+'6'!Q38+'7'!Q38+'8'!Q38+'9'!Q38+'10'!Q38+'11'!Q38+'12'!Q38+'13'!Q38+'14'!Q38+'15'!Q38+'16'!Q38+'17'!Q38+'18'!Q38+'19'!Q38+'20'!Q38+'21'!Q38+'22'!Q38+'23'!Q38+'24'!Q38+'25'!Q38+'26'!Q38+'27'!Q38+'28'!Q38+'29'!Q38+'30'!Q38+'31'!Q38</f>
        <v>0</v>
      </c>
      <c r="R38" s="19">
        <f>'0'!R38+'1'!R38+'2'!R38+'3'!R38+'4'!R38+'5'!R38+'6'!R38+'7'!R38+'8'!R38+'9'!R38+'10'!R38+'11'!R38+'12'!R38+'13'!R38+'14'!R38+'15'!R38+'16'!R38+'17'!R38+'18'!R38+'19'!R38+'20'!R38+'21'!R38+'22'!R38+'23'!R38+'24'!R38+'25'!R38+'26'!R38+'27'!R38+'28'!R38+'29'!R38+'30'!R38+'31'!R38</f>
        <v>0</v>
      </c>
      <c r="S38" s="19">
        <f>'0'!S38+'1'!S38+'2'!S38+'3'!S38+'4'!S38+'5'!S38+'6'!S38+'7'!S38+'8'!S38+'9'!S38+'10'!S38+'11'!S38+'12'!S38+'13'!S38+'14'!S38+'15'!S38+'16'!S38+'17'!S38+'18'!S38+'19'!S38+'20'!S38+'21'!S38+'22'!S38+'23'!S38+'24'!S38+'25'!S38+'26'!S38+'27'!S38+'28'!S38+'29'!S38+'30'!S38+'31'!S38</f>
        <v>0</v>
      </c>
      <c r="T38" s="19">
        <f>'0'!T38+'1'!T38+'2'!T38+'3'!T38+'4'!T38+'5'!T38+'6'!T38+'7'!T38+'8'!T38+'9'!T38+'10'!T38+'11'!T38+'12'!T38+'13'!T38+'14'!T38+'15'!T38+'16'!T38+'17'!T38+'18'!T38+'19'!T38+'20'!T38+'21'!T38+'22'!T38+'23'!T38+'24'!T38+'25'!T38+'26'!T38+'27'!T38+'28'!T38+'29'!T38+'30'!T38+'31'!T38</f>
        <v>0</v>
      </c>
      <c r="U38" s="19">
        <f>'0'!U38+'1'!U38+'2'!U38+'3'!U38+'4'!U38+'5'!U38+'6'!U38+'7'!U38+'8'!U38+'9'!U38+'10'!U38+'11'!U38+'12'!U38+'13'!U38+'14'!U38+'15'!U38+'16'!U38+'17'!U38+'18'!U38+'19'!U38+'20'!U38+'21'!U38+'22'!U38+'23'!U38+'24'!U38+'25'!U38+'26'!U38+'27'!U38+'28'!U38+'29'!U38+'30'!U38+'31'!U38</f>
        <v>0</v>
      </c>
      <c r="V38" s="19">
        <f>'0'!V38+'1'!V38+'2'!V38+'3'!V38+'4'!V38+'5'!V38+'6'!V38+'7'!V38+'8'!V38+'9'!V38+'10'!V38+'11'!V38+'12'!V38+'13'!V38+'14'!V38+'15'!V38+'16'!V38+'17'!V38+'18'!V38+'19'!V38+'20'!V38+'21'!V38+'22'!V38+'23'!V38+'24'!V38+'25'!V38+'26'!V38+'27'!V38+'28'!V38+'29'!V38+'30'!V38+'31'!V38</f>
        <v>0</v>
      </c>
      <c r="W38" s="19">
        <f>'0'!W38+'1'!W38+'2'!W38+'3'!W38+'4'!W38+'5'!W38+'6'!W38+'7'!W38+'8'!W38+'9'!W38+'10'!W38+'11'!W38+'12'!W38+'13'!W38+'14'!W38+'15'!W38+'16'!W38+'17'!W38+'18'!W38+'19'!W38+'20'!W38+'21'!W38+'22'!W38+'23'!W38+'24'!W38+'25'!W38+'26'!W38+'27'!W38+'28'!W38+'29'!W38+'30'!W38+'31'!W38</f>
        <v>6500.4000000000005</v>
      </c>
      <c r="X38" s="19">
        <f>'0'!X38+'1'!X38+'2'!X38+'3'!X38+'4'!X38+'5'!X38+'6'!X38+'7'!X38+'8'!X38+'9'!X38+'10'!X38+'11'!X38+'12'!X38+'13'!X38+'14'!X38+'15'!X38+'16'!X38+'17'!X38+'18'!X38+'19'!X38+'20'!X38+'21'!X38+'22'!X38+'23'!X38+'24'!X38+'25'!X38+'26'!X38+'27'!X38+'28'!X38+'29'!X38+'30'!X38+'31'!X38</f>
        <v>0</v>
      </c>
      <c r="Y38" s="19">
        <f>'0'!Y38+'1'!Y38+'2'!Y38+'3'!Y38+'4'!Y38+'5'!Y38+'6'!Y38+'7'!Y38+'8'!Y38+'9'!Y38+'10'!Y38+'11'!Y38+'12'!Y38+'13'!Y38+'14'!Y38+'15'!Y38+'16'!Y38+'17'!Y38+'18'!Y38+'19'!Y38+'20'!Y38+'21'!Y38+'22'!Y38+'23'!Y38+'24'!Y38+'25'!Y38+'26'!Y38+'27'!Y38+'28'!Y38+'29'!Y38+'30'!Y38+'31'!Y38</f>
        <v>3720</v>
      </c>
      <c r="Z38" s="19">
        <f>'0'!Z38+'1'!Z38+'2'!Z38+'3'!Z38+'4'!Z38+'5'!Z38+'6'!Z38+'7'!Z38+'8'!Z38+'9'!Z38+'10'!Z38+'11'!Z38+'12'!Z38+'13'!Z38+'14'!Z38+'15'!Z38+'16'!Z38+'17'!Z38+'18'!Z38+'19'!Z38+'20'!Z38+'21'!Z38+'22'!Z38+'23'!Z38+'24'!Z38+'25'!Z38+'26'!Z38+'27'!Z38+'28'!Z38+'29'!Z38+'30'!Z38+'31'!Z38</f>
        <v>214222.5</v>
      </c>
      <c r="AA38" s="19">
        <f>'0'!AA38+'1'!AA38+'2'!AA38+'3'!AA38+'4'!AA38+'5'!AA38+'6'!AA38+'7'!AA38+'8'!AA38+'9'!AA38+'10'!AA38+'11'!AA38+'12'!AA38+'13'!AA38+'14'!AA38+'15'!AA38+'16'!AA38+'17'!AA38+'18'!AA38+'19'!AA38+'20'!AA38+'21'!AA38+'22'!AA38+'23'!AA38+'24'!AA38+'25'!AA38+'26'!AA38+'27'!AA38+'28'!AA38+'29'!AA38+'30'!AA38+'31'!AA38</f>
        <v>358416.52</v>
      </c>
      <c r="AB38" s="220"/>
      <c r="AC38" s="205"/>
    </row>
    <row r="39" spans="1:29" ht="21.95" customHeight="1" x14ac:dyDescent="0.2">
      <c r="A39" s="266"/>
      <c r="B39" s="24" t="str">
        <f>'Rate List'!D$11</f>
        <v>Retail</v>
      </c>
      <c r="C39" s="19">
        <f>'0'!C39+'1'!C39+'2'!C39+'3'!C39+'4'!C39+'5'!C39+'6'!C39+'7'!C39+'8'!C39+'9'!C39+'10'!C39+'11'!C39+'12'!C39+'13'!C39+'14'!C39+'15'!C39+'16'!C39+'17'!C39+'18'!C39+'19'!C39+'20'!C39+'21'!C39+'22'!C39+'23'!C39+'24'!C39+'25'!C39+'26'!C39+'27'!C39+'28'!C39+'29'!C39+'30'!C39+'31'!C39</f>
        <v>95.26</v>
      </c>
      <c r="D39" s="19">
        <f>'0'!D39+'1'!D39+'2'!D39+'3'!D39+'4'!D39+'5'!D39+'6'!D39+'7'!D39+'8'!D39+'9'!D39+'10'!D39+'11'!D39+'12'!D39+'13'!D39+'14'!D39+'15'!D39+'16'!D39+'17'!D39+'18'!D39+'19'!D39+'20'!D39+'21'!D39+'22'!D39+'23'!D39+'24'!D39+'25'!D39+'26'!D39+'27'!D39+'28'!D39+'29'!D39+'30'!D39+'31'!D39</f>
        <v>16.5</v>
      </c>
      <c r="E39" s="19">
        <f>'0'!E39+'1'!E39+'2'!E39+'3'!E39+'4'!E39+'5'!E39+'6'!E39+'7'!E39+'8'!E39+'9'!E39+'10'!E39+'11'!E39+'12'!E39+'13'!E39+'14'!E39+'15'!E39+'16'!E39+'17'!E39+'18'!E39+'19'!E39+'20'!E39+'21'!E39+'22'!E39+'23'!E39+'24'!E39+'25'!E39+'26'!E39+'27'!E39+'28'!E39+'29'!E39+'30'!E39+'31'!E39</f>
        <v>9.5</v>
      </c>
      <c r="F39" s="19">
        <f>'0'!F39+'1'!F39+'2'!F39+'3'!F39+'4'!F39+'5'!F39+'6'!F39+'7'!F39+'8'!F39+'9'!F39+'10'!F39+'11'!F39+'12'!F39+'13'!F39+'14'!F39+'15'!F39+'16'!F39+'17'!F39+'18'!F39+'19'!F39+'20'!F39+'21'!F39+'22'!F39+'23'!F39+'24'!F39+'25'!F39+'26'!F39+'27'!F39+'28'!F39+'29'!F39+'30'!F39+'31'!F39</f>
        <v>20.9</v>
      </c>
      <c r="G39" s="19">
        <f>'0'!G39+'1'!G39+'2'!G39+'3'!G39+'4'!G39+'5'!G39+'6'!G39+'7'!G39+'8'!G39+'9'!G39+'10'!G39+'11'!G39+'12'!G39+'13'!G39+'14'!G39+'15'!G39+'16'!G39+'17'!G39+'18'!G39+'19'!G39+'20'!G39+'21'!G39+'22'!G39+'23'!G39+'24'!G39+'25'!G39+'26'!G39+'27'!G39+'28'!G39+'29'!G39+'30'!G39+'31'!G39</f>
        <v>16.240000000000002</v>
      </c>
      <c r="H39" s="19">
        <f>'0'!H39+'1'!H39+'2'!H39+'3'!H39+'4'!H39+'5'!H39+'6'!H39+'7'!H39+'8'!H39+'9'!H39+'10'!H39+'11'!H39+'12'!H39+'13'!H39+'14'!H39+'15'!H39+'16'!H39+'17'!H39+'18'!H39+'19'!H39+'20'!H39+'21'!H39+'22'!H39+'23'!H39+'24'!H39+'25'!H39+'26'!H39+'27'!H39+'28'!H39+'29'!H39+'30'!H39+'31'!H39</f>
        <v>6.2999999999999989</v>
      </c>
      <c r="I39" s="19">
        <f>'0'!I39+'1'!I39+'2'!I39+'3'!I39+'4'!I39+'5'!I39+'6'!I39+'7'!I39+'8'!I39+'9'!I39+'10'!I39+'11'!I39+'12'!I39+'13'!I39+'14'!I39+'15'!I39+'16'!I39+'17'!I39+'18'!I39+'19'!I39+'20'!I39+'21'!I39+'22'!I39+'23'!I39+'24'!I39+'25'!I39+'26'!I39+'27'!I39+'28'!I39+'29'!I39+'30'!I39+'31'!I39</f>
        <v>0</v>
      </c>
      <c r="J39" s="19">
        <f>'0'!J39+'1'!J39+'2'!J39+'3'!J39+'4'!J39+'5'!J39+'6'!J39+'7'!J39+'8'!J39+'9'!J39+'10'!J39+'11'!J39+'12'!J39+'13'!J39+'14'!J39+'15'!J39+'16'!J39+'17'!J39+'18'!J39+'19'!J39+'20'!J39+'21'!J39+'22'!J39+'23'!J39+'24'!J39+'25'!J39+'26'!J39+'27'!J39+'28'!J39+'29'!J39+'30'!J39+'31'!J39</f>
        <v>4.6399999999999997</v>
      </c>
      <c r="K39" s="19">
        <f>'0'!K39+'1'!K39+'2'!K39+'3'!K39+'4'!K39+'5'!K39+'6'!K39+'7'!K39+'8'!K39+'9'!K39+'10'!K39+'11'!K39+'12'!K39+'13'!K39+'14'!K39+'15'!K39+'16'!K39+'17'!K39+'18'!K39+'19'!K39+'20'!K39+'21'!K39+'22'!K39+'23'!K39+'24'!K39+'25'!K39+'26'!K39+'27'!K39+'28'!K39+'29'!K39+'30'!K39+'31'!K39</f>
        <v>3.0400000000000005</v>
      </c>
      <c r="L39" s="19">
        <f>'0'!L39+'1'!L39+'2'!L39+'3'!L39+'4'!L39+'5'!L39+'6'!L39+'7'!L39+'8'!L39+'9'!L39+'10'!L39+'11'!L39+'12'!L39+'13'!L39+'14'!L39+'15'!L39+'16'!L39+'17'!L39+'18'!L39+'19'!L39+'20'!L39+'21'!L39+'22'!L39+'23'!L39+'24'!L39+'25'!L39+'26'!L39+'27'!L39+'28'!L39+'29'!L39+'30'!L39+'31'!L39</f>
        <v>0.36</v>
      </c>
      <c r="M39" s="19">
        <f>'0'!M39+'1'!M39+'2'!M39+'3'!M39+'4'!M39+'5'!M39+'6'!M39+'7'!M39+'8'!M39+'9'!M39+'10'!M39+'11'!M39+'12'!M39+'13'!M39+'14'!M39+'15'!M39+'16'!M39+'17'!M39+'18'!M39+'19'!M39+'20'!M39+'21'!M39+'22'!M39+'23'!M39+'24'!M39+'25'!M39+'26'!M39+'27'!M39+'28'!M39+'29'!M39+'30'!M39+'31'!M39</f>
        <v>0</v>
      </c>
      <c r="N39" s="19">
        <f>'0'!N39+'1'!N39+'2'!N39+'3'!N39+'4'!N39+'5'!N39+'6'!N39+'7'!N39+'8'!N39+'9'!N39+'10'!N39+'11'!N39+'12'!N39+'13'!N39+'14'!N39+'15'!N39+'16'!N39+'17'!N39+'18'!N39+'19'!N39+'20'!N39+'21'!N39+'22'!N39+'23'!N39+'24'!N39+'25'!N39+'26'!N39+'27'!N39+'28'!N39+'29'!N39+'30'!N39+'31'!N39</f>
        <v>0</v>
      </c>
      <c r="O39" s="19">
        <f>'0'!O39+'1'!O39+'2'!O39+'3'!O39+'4'!O39+'5'!O39+'6'!O39+'7'!O39+'8'!O39+'9'!O39+'10'!O39+'11'!O39+'12'!O39+'13'!O39+'14'!O39+'15'!O39+'16'!O39+'17'!O39+'18'!O39+'19'!O39+'20'!O39+'21'!O39+'22'!O39+'23'!O39+'24'!O39+'25'!O39+'26'!O39+'27'!O39+'28'!O39+'29'!O39+'30'!O39+'31'!O39</f>
        <v>0</v>
      </c>
      <c r="P39" s="19">
        <f>'0'!P39+'1'!P39+'2'!P39+'3'!P39+'4'!P39+'5'!P39+'6'!P39+'7'!P39+'8'!P39+'9'!P39+'10'!P39+'11'!P39+'12'!P39+'13'!P39+'14'!P39+'15'!P39+'16'!P39+'17'!P39+'18'!P39+'19'!P39+'20'!P39+'21'!P39+'22'!P39+'23'!P39+'24'!P39+'25'!P39+'26'!P39+'27'!P39+'28'!P39+'29'!P39+'30'!P39+'31'!P39</f>
        <v>0</v>
      </c>
      <c r="Q39" s="19">
        <f>'0'!Q39+'1'!Q39+'2'!Q39+'3'!Q39+'4'!Q39+'5'!Q39+'6'!Q39+'7'!Q39+'8'!Q39+'9'!Q39+'10'!Q39+'11'!Q39+'12'!Q39+'13'!Q39+'14'!Q39+'15'!Q39+'16'!Q39+'17'!Q39+'18'!Q39+'19'!Q39+'20'!Q39+'21'!Q39+'22'!Q39+'23'!Q39+'24'!Q39+'25'!Q39+'26'!Q39+'27'!Q39+'28'!Q39+'29'!Q39+'30'!Q39+'31'!Q39</f>
        <v>0</v>
      </c>
      <c r="R39" s="19">
        <f>'0'!R39+'1'!R39+'2'!R39+'3'!R39+'4'!R39+'5'!R39+'6'!R39+'7'!R39+'8'!R39+'9'!R39+'10'!R39+'11'!R39+'12'!R39+'13'!R39+'14'!R39+'15'!R39+'16'!R39+'17'!R39+'18'!R39+'19'!R39+'20'!R39+'21'!R39+'22'!R39+'23'!R39+'24'!R39+'25'!R39+'26'!R39+'27'!R39+'28'!R39+'29'!R39+'30'!R39+'31'!R39</f>
        <v>0</v>
      </c>
      <c r="S39" s="19">
        <f>'0'!S39+'1'!S39+'2'!S39+'3'!S39+'4'!S39+'5'!S39+'6'!S39+'7'!S39+'8'!S39+'9'!S39+'10'!S39+'11'!S39+'12'!S39+'13'!S39+'14'!S39+'15'!S39+'16'!S39+'17'!S39+'18'!S39+'19'!S39+'20'!S39+'21'!S39+'22'!S39+'23'!S39+'24'!S39+'25'!S39+'26'!S39+'27'!S39+'28'!S39+'29'!S39+'30'!S39+'31'!S39</f>
        <v>0</v>
      </c>
      <c r="T39" s="19">
        <f>'0'!T39+'1'!T39+'2'!T39+'3'!T39+'4'!T39+'5'!T39+'6'!T39+'7'!T39+'8'!T39+'9'!T39+'10'!T39+'11'!T39+'12'!T39+'13'!T39+'14'!T39+'15'!T39+'16'!T39+'17'!T39+'18'!T39+'19'!T39+'20'!T39+'21'!T39+'22'!T39+'23'!T39+'24'!T39+'25'!T39+'26'!T39+'27'!T39+'28'!T39+'29'!T39+'30'!T39+'31'!T39</f>
        <v>0</v>
      </c>
      <c r="U39" s="19">
        <f>'0'!U39+'1'!U39+'2'!U39+'3'!U39+'4'!U39+'5'!U39+'6'!U39+'7'!U39+'8'!U39+'9'!U39+'10'!U39+'11'!U39+'12'!U39+'13'!U39+'14'!U39+'15'!U39+'16'!U39+'17'!U39+'18'!U39+'19'!U39+'20'!U39+'21'!U39+'22'!U39+'23'!U39+'24'!U39+'25'!U39+'26'!U39+'27'!U39+'28'!U39+'29'!U39+'30'!U39+'31'!U39</f>
        <v>172.73999999999998</v>
      </c>
      <c r="V39" s="190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0"/>
      <c r="AB39" s="220"/>
      <c r="AC39" s="205"/>
    </row>
    <row r="40" spans="1:29" ht="21.95" customHeight="1" x14ac:dyDescent="0.2">
      <c r="A40" s="266"/>
      <c r="B40" s="24" t="str">
        <f>'Rate List'!D$12</f>
        <v>T.O  (TK)</v>
      </c>
      <c r="C40" s="19">
        <f>'0'!C40+'1'!C40+'2'!C40+'3'!C40+'4'!C40+'5'!C40+'6'!C40+'7'!C40+'8'!C40+'9'!C40+'10'!C40+'11'!C40+'12'!C40+'13'!C40+'14'!C40+'15'!C40+'16'!C40+'17'!C40+'18'!C40+'19'!C40+'20'!C40+'21'!C40+'22'!C40+'23'!C40+'24'!C40+'25'!C40+'26'!C40+'27'!C40+'28'!C40+'29'!C40+'30'!C40+'31'!C40</f>
        <v>0</v>
      </c>
      <c r="D40" s="19">
        <f>'0'!D40+'1'!D40+'2'!D40+'3'!D40+'4'!D40+'5'!D40+'6'!D40+'7'!D40+'8'!D40+'9'!D40+'10'!D40+'11'!D40+'12'!D40+'13'!D40+'14'!D40+'15'!D40+'16'!D40+'17'!D40+'18'!D40+'19'!D40+'20'!D40+'21'!D40+'22'!D40+'23'!D40+'24'!D40+'25'!D40+'26'!D40+'27'!D40+'28'!D40+'29'!D40+'30'!D40+'31'!D40</f>
        <v>0</v>
      </c>
      <c r="E40" s="19">
        <f>'0'!E40+'1'!E40+'2'!E40+'3'!E40+'4'!E40+'5'!E40+'6'!E40+'7'!E40+'8'!E40+'9'!E40+'10'!E40+'11'!E40+'12'!E40+'13'!E40+'14'!E40+'15'!E40+'16'!E40+'17'!E40+'18'!E40+'19'!E40+'20'!E40+'21'!E40+'22'!E40+'23'!E40+'24'!E40+'25'!E40+'26'!E40+'27'!E40+'28'!E40+'29'!E40+'30'!E40+'31'!E40</f>
        <v>0</v>
      </c>
      <c r="F40" s="19">
        <f>'0'!F40+'1'!F40+'2'!F40+'3'!F40+'4'!F40+'5'!F40+'6'!F40+'7'!F40+'8'!F40+'9'!F40+'10'!F40+'11'!F40+'12'!F40+'13'!F40+'14'!F40+'15'!F40+'16'!F40+'17'!F40+'18'!F40+'19'!F40+'20'!F40+'21'!F40+'22'!F40+'23'!F40+'24'!F40+'25'!F40+'26'!F40+'27'!F40+'28'!F40+'29'!F40+'30'!F40+'31'!F40</f>
        <v>0</v>
      </c>
      <c r="G40" s="19">
        <f>'0'!G40+'1'!G40+'2'!G40+'3'!G40+'4'!G40+'5'!G40+'6'!G40+'7'!G40+'8'!G40+'9'!G40+'10'!G40+'11'!G40+'12'!G40+'13'!G40+'14'!G40+'15'!G40+'16'!G40+'17'!G40+'18'!G40+'19'!G40+'20'!G40+'21'!G40+'22'!G40+'23'!G40+'24'!G40+'25'!G40+'26'!G40+'27'!G40+'28'!G40+'29'!G40+'30'!G40+'31'!G40</f>
        <v>0</v>
      </c>
      <c r="H40" s="19">
        <f>'0'!H40+'1'!H40+'2'!H40+'3'!H40+'4'!H40+'5'!H40+'6'!H40+'7'!H40+'8'!H40+'9'!H40+'10'!H40+'11'!H40+'12'!H40+'13'!H40+'14'!H40+'15'!H40+'16'!H40+'17'!H40+'18'!H40+'19'!H40+'20'!H40+'21'!H40+'22'!H40+'23'!H40+'24'!H40+'25'!H40+'26'!H40+'27'!H40+'28'!H40+'29'!H40+'30'!H40+'31'!H40</f>
        <v>0</v>
      </c>
      <c r="I40" s="19">
        <f>'0'!I40+'1'!I40+'2'!I40+'3'!I40+'4'!I40+'5'!I40+'6'!I40+'7'!I40+'8'!I40+'9'!I40+'10'!I40+'11'!I40+'12'!I40+'13'!I40+'14'!I40+'15'!I40+'16'!I40+'17'!I40+'18'!I40+'19'!I40+'20'!I40+'21'!I40+'22'!I40+'23'!I40+'24'!I40+'25'!I40+'26'!I40+'27'!I40+'28'!I40+'29'!I40+'30'!I40+'31'!I40</f>
        <v>0</v>
      </c>
      <c r="J40" s="19">
        <f>'0'!J40+'1'!J40+'2'!J40+'3'!J40+'4'!J40+'5'!J40+'6'!J40+'7'!J40+'8'!J40+'9'!J40+'10'!J40+'11'!J40+'12'!J40+'13'!J40+'14'!J40+'15'!J40+'16'!J40+'17'!J40+'18'!J40+'19'!J40+'20'!J40+'21'!J40+'22'!J40+'23'!J40+'24'!J40+'25'!J40+'26'!J40+'27'!J40+'28'!J40+'29'!J40+'30'!J40+'31'!J40</f>
        <v>0</v>
      </c>
      <c r="K40" s="19">
        <f>'0'!K40+'1'!K40+'2'!K40+'3'!K40+'4'!K40+'5'!K40+'6'!K40+'7'!K40+'8'!K40+'9'!K40+'10'!K40+'11'!K40+'12'!K40+'13'!K40+'14'!K40+'15'!K40+'16'!K40+'17'!K40+'18'!K40+'19'!K40+'20'!K40+'21'!K40+'22'!K40+'23'!K40+'24'!K40+'25'!K40+'26'!K40+'27'!K40+'28'!K40+'29'!K40+'30'!K40+'31'!K40</f>
        <v>0</v>
      </c>
      <c r="L40" s="19">
        <f>'0'!L40+'1'!L40+'2'!L40+'3'!L40+'4'!L40+'5'!L40+'6'!L40+'7'!L40+'8'!L40+'9'!L40+'10'!L40+'11'!L40+'12'!L40+'13'!L40+'14'!L40+'15'!L40+'16'!L40+'17'!L40+'18'!L40+'19'!L40+'20'!L40+'21'!L40+'22'!L40+'23'!L40+'24'!L40+'25'!L40+'26'!L40+'27'!L40+'28'!L40+'29'!L40+'30'!L40+'31'!L40</f>
        <v>0</v>
      </c>
      <c r="M40" s="19">
        <f>'0'!M40+'1'!M40+'2'!M40+'3'!M40+'4'!M40+'5'!M40+'6'!M40+'7'!M40+'8'!M40+'9'!M40+'10'!M40+'11'!M40+'12'!M40+'13'!M40+'14'!M40+'15'!M40+'16'!M40+'17'!M40+'18'!M40+'19'!M40+'20'!M40+'21'!M40+'22'!M40+'23'!M40+'24'!M40+'25'!M40+'26'!M40+'27'!M40+'28'!M40+'29'!M40+'30'!M40+'31'!M40</f>
        <v>0</v>
      </c>
      <c r="N40" s="19">
        <f>'0'!N40+'1'!N40+'2'!N40+'3'!N40+'4'!N40+'5'!N40+'6'!N40+'7'!N40+'8'!N40+'9'!N40+'10'!N40+'11'!N40+'12'!N40+'13'!N40+'14'!N40+'15'!N40+'16'!N40+'17'!N40+'18'!N40+'19'!N40+'20'!N40+'21'!N40+'22'!N40+'23'!N40+'24'!N40+'25'!N40+'26'!N40+'27'!N40+'28'!N40+'29'!N40+'30'!N40+'31'!N40</f>
        <v>0</v>
      </c>
      <c r="O40" s="19">
        <f>'0'!O40+'1'!O40+'2'!O40+'3'!O40+'4'!O40+'5'!O40+'6'!O40+'7'!O40+'8'!O40+'9'!O40+'10'!O40+'11'!O40+'12'!O40+'13'!O40+'14'!O40+'15'!O40+'16'!O40+'17'!O40+'18'!O40+'19'!O40+'20'!O40+'21'!O40+'22'!O40+'23'!O40+'24'!O40+'25'!O40+'26'!O40+'27'!O40+'28'!O40+'29'!O40+'30'!O40+'31'!O40</f>
        <v>0</v>
      </c>
      <c r="P40" s="19">
        <f>'0'!P40+'1'!P40+'2'!P40+'3'!P40+'4'!P40+'5'!P40+'6'!P40+'7'!P40+'8'!P40+'9'!P40+'10'!P40+'11'!P40+'12'!P40+'13'!P40+'14'!P40+'15'!P40+'16'!P40+'17'!P40+'18'!P40+'19'!P40+'20'!P40+'21'!P40+'22'!P40+'23'!P40+'24'!P40+'25'!P40+'26'!P40+'27'!P40+'28'!P40+'29'!P40+'30'!P40+'31'!P40</f>
        <v>0</v>
      </c>
      <c r="Q40" s="19">
        <f>'0'!Q40+'1'!Q40+'2'!Q40+'3'!Q40+'4'!Q40+'5'!Q40+'6'!Q40+'7'!Q40+'8'!Q40+'9'!Q40+'10'!Q40+'11'!Q40+'12'!Q40+'13'!Q40+'14'!Q40+'15'!Q40+'16'!Q40+'17'!Q40+'18'!Q40+'19'!Q40+'20'!Q40+'21'!Q40+'22'!Q40+'23'!Q40+'24'!Q40+'25'!Q40+'26'!Q40+'27'!Q40+'28'!Q40+'29'!Q40+'30'!Q40+'31'!Q40</f>
        <v>0</v>
      </c>
      <c r="R40" s="19">
        <f>'0'!R40+'1'!R40+'2'!R40+'3'!R40+'4'!R40+'5'!R40+'6'!R40+'7'!R40+'8'!R40+'9'!R40+'10'!R40+'11'!R40+'12'!R40+'13'!R40+'14'!R40+'15'!R40+'16'!R40+'17'!R40+'18'!R40+'19'!R40+'20'!R40+'21'!R40+'22'!R40+'23'!R40+'24'!R40+'25'!R40+'26'!R40+'27'!R40+'28'!R40+'29'!R40+'30'!R40+'31'!R40</f>
        <v>0</v>
      </c>
      <c r="S40" s="19">
        <f>'0'!S40+'1'!S40+'2'!S40+'3'!S40+'4'!S40+'5'!S40+'6'!S40+'7'!S40+'8'!S40+'9'!S40+'10'!S40+'11'!S40+'12'!S40+'13'!S40+'14'!S40+'15'!S40+'16'!S40+'17'!S40+'18'!S40+'19'!S40+'20'!S40+'21'!S40+'22'!S40+'23'!S40+'24'!S40+'25'!S40+'26'!S40+'27'!S40+'28'!S40+'29'!S40+'30'!S40+'31'!S40</f>
        <v>0</v>
      </c>
      <c r="T40" s="19">
        <f>'0'!T40+'1'!T40+'2'!T40+'3'!T40+'4'!T40+'5'!T40+'6'!T40+'7'!T40+'8'!T40+'9'!T40+'10'!T40+'11'!T40+'12'!T40+'13'!T40+'14'!T40+'15'!T40+'16'!T40+'17'!T40+'18'!T40+'19'!T40+'20'!T40+'21'!T40+'22'!T40+'23'!T40+'24'!T40+'25'!T40+'26'!T40+'27'!T40+'28'!T40+'29'!T40+'30'!T40+'31'!T40</f>
        <v>0</v>
      </c>
      <c r="U40" s="19">
        <f>'0'!U40+'1'!U40+'2'!U40+'3'!U40+'4'!U40+'5'!U40+'6'!U40+'7'!U40+'8'!U40+'9'!U40+'10'!U40+'11'!U40+'12'!U40+'13'!U40+'14'!U40+'15'!U40+'16'!U40+'17'!U40+'18'!U40+'19'!U40+'20'!U40+'21'!U40+'22'!U40+'23'!U40+'24'!U40+'25'!U40+'26'!U40+'27'!U40+'28'!U40+'29'!U40+'30'!U40+'31'!U40</f>
        <v>0</v>
      </c>
      <c r="V40" s="19">
        <f>'0'!V40+'1'!V40+'2'!V40+'3'!V40+'4'!V40+'5'!V40+'6'!V40+'7'!V40+'8'!V40+'9'!V40+'10'!V40+'11'!V40+'12'!V40+'13'!V40+'14'!V40+'15'!V40+'16'!V40+'17'!V40+'18'!V40+'19'!V40+'20'!V40+'21'!V40+'22'!V40+'23'!V40+'24'!V40+'25'!V40+'26'!V40+'27'!V40+'28'!V40+'29'!V40+'30'!V40+'31'!V40</f>
        <v>0</v>
      </c>
      <c r="W40" s="19">
        <f>'0'!W40+'1'!W40+'2'!W40+'3'!W40+'4'!W40+'5'!W40+'6'!W40+'7'!W40+'8'!W40+'9'!W40+'10'!W40+'11'!W40+'12'!W40+'13'!W40+'14'!W40+'15'!W40+'16'!W40+'17'!W40+'18'!W40+'19'!W40+'20'!W40+'21'!W40+'22'!W40+'23'!W40+'24'!W40+'25'!W40+'26'!W40+'27'!W40+'28'!W40+'29'!W40+'30'!W40+'31'!W40</f>
        <v>3600</v>
      </c>
      <c r="X40" s="19">
        <f>'0'!X40+'1'!X40+'2'!X40+'3'!X40+'4'!X40+'5'!X40+'6'!X40+'7'!X40+'8'!X40+'9'!X40+'10'!X40+'11'!X40+'12'!X40+'13'!X40+'14'!X40+'15'!X40+'16'!X40+'17'!X40+'18'!X40+'19'!X40+'20'!X40+'21'!X40+'22'!X40+'23'!X40+'24'!X40+'25'!X40+'26'!X40+'27'!X40+'28'!X40+'29'!X40+'30'!X40+'31'!X40</f>
        <v>0</v>
      </c>
      <c r="Y40" s="19">
        <f>'0'!Y40+'1'!Y40+'2'!Y40+'3'!Y40+'4'!Y40+'5'!Y40+'6'!Y40+'7'!Y40+'8'!Y40+'9'!Y40+'10'!Y40+'11'!Y40+'12'!Y40+'13'!Y40+'14'!Y40+'15'!Y40+'16'!Y40+'17'!Y40+'18'!Y40+'19'!Y40+'20'!Y40+'21'!Y40+'22'!Y40+'23'!Y40+'24'!Y40+'25'!Y40+'26'!Y40+'27'!Y40+'28'!Y40+'29'!Y40+'30'!Y40+'31'!Y40</f>
        <v>470</v>
      </c>
      <c r="Z40" s="19">
        <f>'0'!Z40+'1'!Z40+'2'!Z40+'3'!Z40+'4'!Z40+'5'!Z40+'6'!Z40+'7'!Z40+'8'!Z40+'9'!Z40+'10'!Z40+'11'!Z40+'12'!Z40+'13'!Z40+'14'!Z40+'15'!Z40+'16'!Z40+'17'!Z40+'18'!Z40+'19'!Z40+'20'!Z40+'21'!Z40+'22'!Z40+'23'!Z40+'24'!Z40+'25'!Z40+'26'!Z40+'27'!Z40+'28'!Z40+'29'!Z40+'30'!Z40+'31'!Z40</f>
        <v>0</v>
      </c>
      <c r="AA40" s="19">
        <f>'0'!AA40+'1'!AA40+'2'!AA40+'3'!AA40+'4'!AA40+'5'!AA40+'6'!AA40+'7'!AA40+'8'!AA40+'9'!AA40+'10'!AA40+'11'!AA40+'12'!AA40+'13'!AA40+'14'!AA40+'15'!AA40+'16'!AA40+'17'!AA40+'18'!AA40+'19'!AA40+'20'!AA40+'21'!AA40+'22'!AA40+'23'!AA40+'24'!AA40+'25'!AA40+'26'!AA40+'27'!AA40+'28'!AA40+'29'!AA40+'30'!AA40+'31'!AA40</f>
        <v>2</v>
      </c>
      <c r="AB40" s="220"/>
      <c r="AC40" s="205"/>
    </row>
    <row r="41" spans="1:29" ht="21.95" customHeight="1" x14ac:dyDescent="0.2">
      <c r="A41" s="266"/>
      <c r="B41" s="24" t="str">
        <f>'Rate List'!D$13</f>
        <v>Foils</v>
      </c>
      <c r="C41" s="19">
        <f>'0'!C41+'1'!C41+'2'!C41+'3'!C41+'4'!C41+'5'!C41+'6'!C41+'7'!C41+'8'!C41+'9'!C41+'10'!C41+'11'!C41+'12'!C41+'13'!C41+'14'!C41+'15'!C41+'16'!C41+'17'!C41+'18'!C41+'19'!C41+'20'!C41+'21'!C41+'22'!C41+'23'!C41+'24'!C41+'25'!C41+'26'!C41+'27'!C41+'28'!C41+'29'!C41+'30'!C41+'31'!C41</f>
        <v>0</v>
      </c>
      <c r="D41" s="19">
        <f>'0'!D41+'1'!D41+'2'!D41+'3'!D41+'4'!D41+'5'!D41+'6'!D41+'7'!D41+'8'!D41+'9'!D41+'10'!D41+'11'!D41+'12'!D41+'13'!D41+'14'!D41+'15'!D41+'16'!D41+'17'!D41+'18'!D41+'19'!D41+'20'!D41+'21'!D41+'22'!D41+'23'!D41+'24'!D41+'25'!D41+'26'!D41+'27'!D41+'28'!D41+'29'!D41+'30'!D41+'31'!D41</f>
        <v>0</v>
      </c>
      <c r="E41" s="19">
        <f>'0'!E41+'1'!E41+'2'!E41+'3'!E41+'4'!E41+'5'!E41+'6'!E41+'7'!E41+'8'!E41+'9'!E41+'10'!E41+'11'!E41+'12'!E41+'13'!E41+'14'!E41+'15'!E41+'16'!E41+'17'!E41+'18'!E41+'19'!E41+'20'!E41+'21'!E41+'22'!E41+'23'!E41+'24'!E41+'25'!E41+'26'!E41+'27'!E41+'28'!E41+'29'!E41+'30'!E41+'31'!E41</f>
        <v>0</v>
      </c>
      <c r="F41" s="19">
        <f>'0'!F41+'1'!F41+'2'!F41+'3'!F41+'4'!F41+'5'!F41+'6'!F41+'7'!F41+'8'!F41+'9'!F41+'10'!F41+'11'!F41+'12'!F41+'13'!F41+'14'!F41+'15'!F41+'16'!F41+'17'!F41+'18'!F41+'19'!F41+'20'!F41+'21'!F41+'22'!F41+'23'!F41+'24'!F41+'25'!F41+'26'!F41+'27'!F41+'28'!F41+'29'!F41+'30'!F41+'31'!F41</f>
        <v>0</v>
      </c>
      <c r="G41" s="19">
        <f>'0'!G41+'1'!G41+'2'!G41+'3'!G41+'4'!G41+'5'!G41+'6'!G41+'7'!G41+'8'!G41+'9'!G41+'10'!G41+'11'!G41+'12'!G41+'13'!G41+'14'!G41+'15'!G41+'16'!G41+'17'!G41+'18'!G41+'19'!G41+'20'!G41+'21'!G41+'22'!G41+'23'!G41+'24'!G41+'25'!G41+'26'!G41+'27'!G41+'28'!G41+'29'!G41+'30'!G41+'31'!G41</f>
        <v>0</v>
      </c>
      <c r="H41" s="19">
        <f>'0'!H41+'1'!H41+'2'!H41+'3'!H41+'4'!H41+'5'!H41+'6'!H41+'7'!H41+'8'!H41+'9'!H41+'10'!H41+'11'!H41+'12'!H41+'13'!H41+'14'!H41+'15'!H41+'16'!H41+'17'!H41+'18'!H41+'19'!H41+'20'!H41+'21'!H41+'22'!H41+'23'!H41+'24'!H41+'25'!H41+'26'!H41+'27'!H41+'28'!H41+'29'!H41+'30'!H41+'31'!H41</f>
        <v>0</v>
      </c>
      <c r="I41" s="19">
        <f>'0'!I41+'1'!I41+'2'!I41+'3'!I41+'4'!I41+'5'!I41+'6'!I41+'7'!I41+'8'!I41+'9'!I41+'10'!I41+'11'!I41+'12'!I41+'13'!I41+'14'!I41+'15'!I41+'16'!I41+'17'!I41+'18'!I41+'19'!I41+'20'!I41+'21'!I41+'22'!I41+'23'!I41+'24'!I41+'25'!I41+'26'!I41+'27'!I41+'28'!I41+'29'!I41+'30'!I41+'31'!I41</f>
        <v>0</v>
      </c>
      <c r="J41" s="19">
        <f>'0'!J41+'1'!J41+'2'!J41+'3'!J41+'4'!J41+'5'!J41+'6'!J41+'7'!J41+'8'!J41+'9'!J41+'10'!J41+'11'!J41+'12'!J41+'13'!J41+'14'!J41+'15'!J41+'16'!J41+'17'!J41+'18'!J41+'19'!J41+'20'!J41+'21'!J41+'22'!J41+'23'!J41+'24'!J41+'25'!J41+'26'!J41+'27'!J41+'28'!J41+'29'!J41+'30'!J41+'31'!J41</f>
        <v>0</v>
      </c>
      <c r="K41" s="19">
        <f>'0'!K41+'1'!K41+'2'!K41+'3'!K41+'4'!K41+'5'!K41+'6'!K41+'7'!K41+'8'!K41+'9'!K41+'10'!K41+'11'!K41+'12'!K41+'13'!K41+'14'!K41+'15'!K41+'16'!K41+'17'!K41+'18'!K41+'19'!K41+'20'!K41+'21'!K41+'22'!K41+'23'!K41+'24'!K41+'25'!K41+'26'!K41+'27'!K41+'28'!K41+'29'!K41+'30'!K41+'31'!K41</f>
        <v>0</v>
      </c>
      <c r="L41" s="19">
        <f>'0'!L41+'1'!L41+'2'!L41+'3'!L41+'4'!L41+'5'!L41+'6'!L41+'7'!L41+'8'!L41+'9'!L41+'10'!L41+'11'!L41+'12'!L41+'13'!L41+'14'!L41+'15'!L41+'16'!L41+'17'!L41+'18'!L41+'19'!L41+'20'!L41+'21'!L41+'22'!L41+'23'!L41+'24'!L41+'25'!L41+'26'!L41+'27'!L41+'28'!L41+'29'!L41+'30'!L41+'31'!L41</f>
        <v>0</v>
      </c>
      <c r="M41" s="19">
        <f>'0'!M41+'1'!M41+'2'!M41+'3'!M41+'4'!M41+'5'!M41+'6'!M41+'7'!M41+'8'!M41+'9'!M41+'10'!M41+'11'!M41+'12'!M41+'13'!M41+'14'!M41+'15'!M41+'16'!M41+'17'!M41+'18'!M41+'19'!M41+'20'!M41+'21'!M41+'22'!M41+'23'!M41+'24'!M41+'25'!M41+'26'!M41+'27'!M41+'28'!M41+'29'!M41+'30'!M41+'31'!M41</f>
        <v>0</v>
      </c>
      <c r="N41" s="19">
        <f>'0'!N41+'1'!N41+'2'!N41+'3'!N41+'4'!N41+'5'!N41+'6'!N41+'7'!N41+'8'!N41+'9'!N41+'10'!N41+'11'!N41+'12'!N41+'13'!N41+'14'!N41+'15'!N41+'16'!N41+'17'!N41+'18'!N41+'19'!N41+'20'!N41+'21'!N41+'22'!N41+'23'!N41+'24'!N41+'25'!N41+'26'!N41+'27'!N41+'28'!N41+'29'!N41+'30'!N41+'31'!N41</f>
        <v>0</v>
      </c>
      <c r="O41" s="19">
        <f>'0'!O41+'1'!O41+'2'!O41+'3'!O41+'4'!O41+'5'!O41+'6'!O41+'7'!O41+'8'!O41+'9'!O41+'10'!O41+'11'!O41+'12'!O41+'13'!O41+'14'!O41+'15'!O41+'16'!O41+'17'!O41+'18'!O41+'19'!O41+'20'!O41+'21'!O41+'22'!O41+'23'!O41+'24'!O41+'25'!O41+'26'!O41+'27'!O41+'28'!O41+'29'!O41+'30'!O41+'31'!O41</f>
        <v>0</v>
      </c>
      <c r="P41" s="19">
        <f>'0'!P41+'1'!P41+'2'!P41+'3'!P41+'4'!P41+'5'!P41+'6'!P41+'7'!P41+'8'!P41+'9'!P41+'10'!P41+'11'!P41+'12'!P41+'13'!P41+'14'!P41+'15'!P41+'16'!P41+'17'!P41+'18'!P41+'19'!P41+'20'!P41+'21'!P41+'22'!P41+'23'!P41+'24'!P41+'25'!P41+'26'!P41+'27'!P41+'28'!P41+'29'!P41+'30'!P41+'31'!P41</f>
        <v>0</v>
      </c>
      <c r="Q41" s="19">
        <f>'0'!Q41+'1'!Q41+'2'!Q41+'3'!Q41+'4'!Q41+'5'!Q41+'6'!Q41+'7'!Q41+'8'!Q41+'9'!Q41+'10'!Q41+'11'!Q41+'12'!Q41+'13'!Q41+'14'!Q41+'15'!Q41+'16'!Q41+'17'!Q41+'18'!Q41+'19'!Q41+'20'!Q41+'21'!Q41+'22'!Q41+'23'!Q41+'24'!Q41+'25'!Q41+'26'!Q41+'27'!Q41+'28'!Q41+'29'!Q41+'30'!Q41+'31'!Q41</f>
        <v>0</v>
      </c>
      <c r="R41" s="19">
        <f>'0'!R41+'1'!R41+'2'!R41+'3'!R41+'4'!R41+'5'!R41+'6'!R41+'7'!R41+'8'!R41+'9'!R41+'10'!R41+'11'!R41+'12'!R41+'13'!R41+'14'!R41+'15'!R41+'16'!R41+'17'!R41+'18'!R41+'19'!R41+'20'!R41+'21'!R41+'22'!R41+'23'!R41+'24'!R41+'25'!R41+'26'!R41+'27'!R41+'28'!R41+'29'!R41+'30'!R41+'31'!R41</f>
        <v>0</v>
      </c>
      <c r="S41" s="19">
        <f>'0'!S41+'1'!S41+'2'!S41+'3'!S41+'4'!S41+'5'!S41+'6'!S41+'7'!S41+'8'!S41+'9'!S41+'10'!S41+'11'!S41+'12'!S41+'13'!S41+'14'!S41+'15'!S41+'16'!S41+'17'!S41+'18'!S41+'19'!S41+'20'!S41+'21'!S41+'22'!S41+'23'!S41+'24'!S41+'25'!S41+'26'!S41+'27'!S41+'28'!S41+'29'!S41+'30'!S41+'31'!S41</f>
        <v>0</v>
      </c>
      <c r="T41" s="19">
        <f>'0'!T41+'1'!T41+'2'!T41+'3'!T41+'4'!T41+'5'!T41+'6'!T41+'7'!T41+'8'!T41+'9'!T41+'10'!T41+'11'!T41+'12'!T41+'13'!T41+'14'!T41+'15'!T41+'16'!T41+'17'!T41+'18'!T41+'19'!T41+'20'!T41+'21'!T41+'22'!T41+'23'!T41+'24'!T41+'25'!T41+'26'!T41+'27'!T41+'28'!T41+'29'!T41+'30'!T41+'31'!T41</f>
        <v>0</v>
      </c>
      <c r="U41" s="19">
        <f>'0'!U41+'1'!U41+'2'!U41+'3'!U41+'4'!U41+'5'!U41+'6'!U41+'7'!U41+'8'!U41+'9'!U41+'10'!U41+'11'!U41+'12'!U41+'13'!U41+'14'!U41+'15'!U41+'16'!U41+'17'!U41+'18'!U41+'19'!U41+'20'!U41+'21'!U41+'22'!U41+'23'!U41+'24'!U41+'25'!U41+'26'!U41+'27'!U41+'28'!U41+'29'!U41+'30'!U41+'31'!U41</f>
        <v>0</v>
      </c>
      <c r="V41" s="190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0"/>
      <c r="AB41" s="220"/>
      <c r="AC41" s="205"/>
    </row>
    <row r="42" spans="1:29" ht="21.95" customHeight="1" x14ac:dyDescent="0.2">
      <c r="A42" s="266"/>
      <c r="B42" s="24" t="str">
        <f>'Rate List'!D$14</f>
        <v>C. Discount</v>
      </c>
      <c r="C42" s="19">
        <f>'0'!C42+'1'!C42+'2'!C42+'3'!C42+'4'!C42+'5'!C42+'6'!C42+'7'!C42+'8'!C42+'9'!C42+'10'!C42+'11'!C42+'12'!C42+'13'!C42+'14'!C42+'15'!C42+'16'!C42+'17'!C42+'18'!C42+'19'!C42+'20'!C42+'21'!C42+'22'!C42+'23'!C42+'24'!C42+'25'!C42+'26'!C42+'27'!C42+'28'!C42+'29'!C42+'30'!C42+'31'!C42</f>
        <v>0</v>
      </c>
      <c r="D42" s="19">
        <f>'0'!D42+'1'!D42+'2'!D42+'3'!D42+'4'!D42+'5'!D42+'6'!D42+'7'!D42+'8'!D42+'9'!D42+'10'!D42+'11'!D42+'12'!D42+'13'!D42+'14'!D42+'15'!D42+'16'!D42+'17'!D42+'18'!D42+'19'!D42+'20'!D42+'21'!D42+'22'!D42+'23'!D42+'24'!D42+'25'!D42+'26'!D42+'27'!D42+'28'!D42+'29'!D42+'30'!D42+'31'!D42</f>
        <v>0</v>
      </c>
      <c r="E42" s="19">
        <f>'0'!E42+'1'!E42+'2'!E42+'3'!E42+'4'!E42+'5'!E42+'6'!E42+'7'!E42+'8'!E42+'9'!E42+'10'!E42+'11'!E42+'12'!E42+'13'!E42+'14'!E42+'15'!E42+'16'!E42+'17'!E42+'18'!E42+'19'!E42+'20'!E42+'21'!E42+'22'!E42+'23'!E42+'24'!E42+'25'!E42+'26'!E42+'27'!E42+'28'!E42+'29'!E42+'30'!E42+'31'!E42</f>
        <v>0</v>
      </c>
      <c r="F42" s="19">
        <f>'0'!F42+'1'!F42+'2'!F42+'3'!F42+'4'!F42+'5'!F42+'6'!F42+'7'!F42+'8'!F42+'9'!F42+'10'!F42+'11'!F42+'12'!F42+'13'!F42+'14'!F42+'15'!F42+'16'!F42+'17'!F42+'18'!F42+'19'!F42+'20'!F42+'21'!F42+'22'!F42+'23'!F42+'24'!F42+'25'!F42+'26'!F42+'27'!F42+'28'!F42+'29'!F42+'30'!F42+'31'!F42</f>
        <v>0</v>
      </c>
      <c r="G42" s="19">
        <f>'0'!G42+'1'!G42+'2'!G42+'3'!G42+'4'!G42+'5'!G42+'6'!G42+'7'!G42+'8'!G42+'9'!G42+'10'!G42+'11'!G42+'12'!G42+'13'!G42+'14'!G42+'15'!G42+'16'!G42+'17'!G42+'18'!G42+'19'!G42+'20'!G42+'21'!G42+'22'!G42+'23'!G42+'24'!G42+'25'!G42+'26'!G42+'27'!G42+'28'!G42+'29'!G42+'30'!G42+'31'!G42</f>
        <v>0</v>
      </c>
      <c r="H42" s="19">
        <f>'0'!H42+'1'!H42+'2'!H42+'3'!H42+'4'!H42+'5'!H42+'6'!H42+'7'!H42+'8'!H42+'9'!H42+'10'!H42+'11'!H42+'12'!H42+'13'!H42+'14'!H42+'15'!H42+'16'!H42+'17'!H42+'18'!H42+'19'!H42+'20'!H42+'21'!H42+'22'!H42+'23'!H42+'24'!H42+'25'!H42+'26'!H42+'27'!H42+'28'!H42+'29'!H42+'30'!H42+'31'!H42</f>
        <v>0</v>
      </c>
      <c r="I42" s="19">
        <f>'0'!I42+'1'!I42+'2'!I42+'3'!I42+'4'!I42+'5'!I42+'6'!I42+'7'!I42+'8'!I42+'9'!I42+'10'!I42+'11'!I42+'12'!I42+'13'!I42+'14'!I42+'15'!I42+'16'!I42+'17'!I42+'18'!I42+'19'!I42+'20'!I42+'21'!I42+'22'!I42+'23'!I42+'24'!I42+'25'!I42+'26'!I42+'27'!I42+'28'!I42+'29'!I42+'30'!I42+'31'!I42</f>
        <v>0</v>
      </c>
      <c r="J42" s="19">
        <f>'0'!J42+'1'!J42+'2'!J42+'3'!J42+'4'!J42+'5'!J42+'6'!J42+'7'!J42+'8'!J42+'9'!J42+'10'!J42+'11'!J42+'12'!J42+'13'!J42+'14'!J42+'15'!J42+'16'!J42+'17'!J42+'18'!J42+'19'!J42+'20'!J42+'21'!J42+'22'!J42+'23'!J42+'24'!J42+'25'!J42+'26'!J42+'27'!J42+'28'!J42+'29'!J42+'30'!J42+'31'!J42</f>
        <v>0</v>
      </c>
      <c r="K42" s="19">
        <f>'0'!K42+'1'!K42+'2'!K42+'3'!K42+'4'!K42+'5'!K42+'6'!K42+'7'!K42+'8'!K42+'9'!K42+'10'!K42+'11'!K42+'12'!K42+'13'!K42+'14'!K42+'15'!K42+'16'!K42+'17'!K42+'18'!K42+'19'!K42+'20'!K42+'21'!K42+'22'!K42+'23'!K42+'24'!K42+'25'!K42+'26'!K42+'27'!K42+'28'!K42+'29'!K42+'30'!K42+'31'!K42</f>
        <v>0</v>
      </c>
      <c r="L42" s="19">
        <f>'0'!L42+'1'!L42+'2'!L42+'3'!L42+'4'!L42+'5'!L42+'6'!L42+'7'!L42+'8'!L42+'9'!L42+'10'!L42+'11'!L42+'12'!L42+'13'!L42+'14'!L42+'15'!L42+'16'!L42+'17'!L42+'18'!L42+'19'!L42+'20'!L42+'21'!L42+'22'!L42+'23'!L42+'24'!L42+'25'!L42+'26'!L42+'27'!L42+'28'!L42+'29'!L42+'30'!L42+'31'!L42</f>
        <v>0</v>
      </c>
      <c r="M42" s="19">
        <f>'0'!M42+'1'!M42+'2'!M42+'3'!M42+'4'!M42+'5'!M42+'6'!M42+'7'!M42+'8'!M42+'9'!M42+'10'!M42+'11'!M42+'12'!M42+'13'!M42+'14'!M42+'15'!M42+'16'!M42+'17'!M42+'18'!M42+'19'!M42+'20'!M42+'21'!M42+'22'!M42+'23'!M42+'24'!M42+'25'!M42+'26'!M42+'27'!M42+'28'!M42+'29'!M42+'30'!M42+'31'!M42</f>
        <v>0</v>
      </c>
      <c r="N42" s="19">
        <f>'0'!N42+'1'!N42+'2'!N42+'3'!N42+'4'!N42+'5'!N42+'6'!N42+'7'!N42+'8'!N42+'9'!N42+'10'!N42+'11'!N42+'12'!N42+'13'!N42+'14'!N42+'15'!N42+'16'!N42+'17'!N42+'18'!N42+'19'!N42+'20'!N42+'21'!N42+'22'!N42+'23'!N42+'24'!N42+'25'!N42+'26'!N42+'27'!N42+'28'!N42+'29'!N42+'30'!N42+'31'!N42</f>
        <v>0</v>
      </c>
      <c r="O42" s="19">
        <f>'0'!O42+'1'!O42+'2'!O42+'3'!O42+'4'!O42+'5'!O42+'6'!O42+'7'!O42+'8'!O42+'9'!O42+'10'!O42+'11'!O42+'12'!O42+'13'!O42+'14'!O42+'15'!O42+'16'!O42+'17'!O42+'18'!O42+'19'!O42+'20'!O42+'21'!O42+'22'!O42+'23'!O42+'24'!O42+'25'!O42+'26'!O42+'27'!O42+'28'!O42+'29'!O42+'30'!O42+'31'!O42</f>
        <v>0</v>
      </c>
      <c r="P42" s="19">
        <f>'0'!P42+'1'!P42+'2'!P42+'3'!P42+'4'!P42+'5'!P42+'6'!P42+'7'!P42+'8'!P42+'9'!P42+'10'!P42+'11'!P42+'12'!P42+'13'!P42+'14'!P42+'15'!P42+'16'!P42+'17'!P42+'18'!P42+'19'!P42+'20'!P42+'21'!P42+'22'!P42+'23'!P42+'24'!P42+'25'!P42+'26'!P42+'27'!P42+'28'!P42+'29'!P42+'30'!P42+'31'!P42</f>
        <v>0</v>
      </c>
      <c r="Q42" s="19">
        <f>'0'!Q42+'1'!Q42+'2'!Q42+'3'!Q42+'4'!Q42+'5'!Q42+'6'!Q42+'7'!Q42+'8'!Q42+'9'!Q42+'10'!Q42+'11'!Q42+'12'!Q42+'13'!Q42+'14'!Q42+'15'!Q42+'16'!Q42+'17'!Q42+'18'!Q42+'19'!Q42+'20'!Q42+'21'!Q42+'22'!Q42+'23'!Q42+'24'!Q42+'25'!Q42+'26'!Q42+'27'!Q42+'28'!Q42+'29'!Q42+'30'!Q42+'31'!Q42</f>
        <v>0</v>
      </c>
      <c r="R42" s="19">
        <f>'0'!R42+'1'!R42+'2'!R42+'3'!R42+'4'!R42+'5'!R42+'6'!R42+'7'!R42+'8'!R42+'9'!R42+'10'!R42+'11'!R42+'12'!R42+'13'!R42+'14'!R42+'15'!R42+'16'!R42+'17'!R42+'18'!R42+'19'!R42+'20'!R42+'21'!R42+'22'!R42+'23'!R42+'24'!R42+'25'!R42+'26'!R42+'27'!R42+'28'!R42+'29'!R42+'30'!R42+'31'!R42</f>
        <v>0</v>
      </c>
      <c r="S42" s="19">
        <f>'0'!S42+'1'!S42+'2'!S42+'3'!S42+'4'!S42+'5'!S42+'6'!S42+'7'!S42+'8'!S42+'9'!S42+'10'!S42+'11'!S42+'12'!S42+'13'!S42+'14'!S42+'15'!S42+'16'!S42+'17'!S42+'18'!S42+'19'!S42+'20'!S42+'21'!S42+'22'!S42+'23'!S42+'24'!S42+'25'!S42+'26'!S42+'27'!S42+'28'!S42+'29'!S42+'30'!S42+'31'!S42</f>
        <v>0</v>
      </c>
      <c r="T42" s="19">
        <f>'0'!T42+'1'!T42+'2'!T42+'3'!T42+'4'!T42+'5'!T42+'6'!T42+'7'!T42+'8'!T42+'9'!T42+'10'!T42+'11'!T42+'12'!T42+'13'!T42+'14'!T42+'15'!T42+'16'!T42+'17'!T42+'18'!T42+'19'!T42+'20'!T42+'21'!T42+'22'!T42+'23'!T42+'24'!T42+'25'!T42+'26'!T42+'27'!T42+'28'!T42+'29'!T42+'30'!T42+'31'!T42</f>
        <v>0</v>
      </c>
      <c r="U42" s="19">
        <f>'0'!U42+'1'!U42+'2'!U42+'3'!U42+'4'!U42+'5'!U42+'6'!U42+'7'!U42+'8'!U42+'9'!U42+'10'!U42+'11'!U42+'12'!U42+'13'!U42+'14'!U42+'15'!U42+'16'!U42+'17'!U42+'18'!U42+'19'!U42+'20'!U42+'21'!U42+'22'!U42+'23'!U42+'24'!U42+'25'!U42+'26'!U42+'27'!U42+'28'!U42+'29'!U42+'30'!U42+'31'!U42</f>
        <v>0</v>
      </c>
      <c r="V42" s="19">
        <f>'0'!V42+'1'!V42+'2'!V42+'3'!V42+'4'!V42+'5'!V42+'6'!V42+'7'!V42+'8'!V42+'9'!V42+'10'!V42+'11'!V42+'12'!V42+'13'!V42+'14'!V42+'15'!V42+'16'!V42+'17'!V42+'18'!V42+'19'!V42+'20'!V42+'21'!V42+'22'!V42+'23'!V42+'24'!V42+'25'!V42+'26'!V42+'27'!V42+'28'!V42+'29'!V42+'30'!V42+'31'!V42</f>
        <v>0</v>
      </c>
      <c r="W42" s="19">
        <f>'0'!W42+'1'!W42+'2'!W42+'3'!W42+'4'!W42+'5'!W42+'6'!W42+'7'!W42+'8'!W42+'9'!W42+'10'!W42+'11'!W42+'12'!W42+'13'!W42+'14'!W42+'15'!W42+'16'!W42+'17'!W42+'18'!W42+'19'!W42+'20'!W42+'21'!W42+'22'!W42+'23'!W42+'24'!W42+'25'!W42+'26'!W42+'27'!W42+'28'!W42+'29'!W42+'30'!W42+'31'!W42</f>
        <v>137600</v>
      </c>
      <c r="X42" s="19">
        <f>'0'!X42+'1'!X42+'2'!X42+'3'!X42+'4'!X42+'5'!X42+'6'!X42+'7'!X42+'8'!X42+'9'!X42+'10'!X42+'11'!X42+'12'!X42+'13'!X42+'14'!X42+'15'!X42+'16'!X42+'17'!X42+'18'!X42+'19'!X42+'20'!X42+'21'!X42+'22'!X42+'23'!X42+'24'!X42+'25'!X42+'26'!X42+'27'!X42+'28'!X42+'29'!X42+'30'!X42+'31'!X42</f>
        <v>0</v>
      </c>
      <c r="Y42" s="19">
        <f>'0'!Y42+'1'!Y42+'2'!Y42+'3'!Y42+'4'!Y42+'5'!Y42+'6'!Y42+'7'!Y42+'8'!Y42+'9'!Y42+'10'!Y42+'11'!Y42+'12'!Y42+'13'!Y42+'14'!Y42+'15'!Y42+'16'!Y42+'17'!Y42+'18'!Y42+'19'!Y42+'20'!Y42+'21'!Y42+'22'!Y42+'23'!Y42+'24'!Y42+'25'!Y42+'26'!Y42+'27'!Y42+'28'!Y42+'29'!Y42+'30'!Y42+'31'!Y42</f>
        <v>3000</v>
      </c>
      <c r="Z42" s="19">
        <f>'0'!Z42+'1'!Z42+'2'!Z42+'3'!Z42+'4'!Z42+'5'!Z42+'6'!Z42+'7'!Z42+'8'!Z42+'9'!Z42+'10'!Z42+'11'!Z42+'12'!Z42+'13'!Z42+'14'!Z42+'15'!Z42+'16'!Z42+'17'!Z42+'18'!Z42+'19'!Z42+'20'!Z42+'21'!Z42+'22'!Z42+'23'!Z42+'24'!Z42+'25'!Z42+'26'!Z42+'27'!Z42+'28'!Z42+'29'!Z42+'30'!Z42+'31'!Z42</f>
        <v>0</v>
      </c>
      <c r="AA42" s="19">
        <f>'0'!AA42+'1'!AA42+'2'!AA42+'3'!AA42+'4'!AA42+'5'!AA42+'6'!AA42+'7'!AA42+'8'!AA42+'9'!AA42+'10'!AA42+'11'!AA42+'12'!AA42+'13'!AA42+'14'!AA42+'15'!AA42+'16'!AA42+'17'!AA42+'18'!AA42+'19'!AA42+'20'!AA42+'21'!AA42+'22'!AA42+'23'!AA42+'24'!AA42+'25'!AA42+'26'!AA42+'27'!AA42+'28'!AA42+'29'!AA42+'30'!AA42+'31'!AA42</f>
        <v>1637</v>
      </c>
      <c r="AB42" s="220"/>
      <c r="AC42" s="205"/>
    </row>
    <row r="43" spans="1:29" ht="21.95" customHeight="1" thickBot="1" x14ac:dyDescent="0.25">
      <c r="A43" s="267"/>
      <c r="B43" s="120" t="str">
        <f>'31'!B43</f>
        <v>Total Cash</v>
      </c>
      <c r="C43" s="121">
        <f>(C39*$C$8)+(C37*$C$7)</f>
        <v>1102158.2</v>
      </c>
      <c r="D43" s="121">
        <f>(D39*$D$8)+(D37*$D$7)</f>
        <v>132818.23500000002</v>
      </c>
      <c r="E43" s="121">
        <f>(E39*$E$8)+(E37*$E$7)</f>
        <v>85699.5</v>
      </c>
      <c r="F43" s="121">
        <f>(F39*$F$8)+(F37*$F$7)</f>
        <v>199114.3</v>
      </c>
      <c r="G43" s="121">
        <f>(G39*$G$8)+(G37*$G$7)</f>
        <v>436287.60000000003</v>
      </c>
      <c r="H43" s="121">
        <f>(H39*$H$8)+(H37*$H$7)</f>
        <v>49769.999999999993</v>
      </c>
      <c r="I43" s="121">
        <f>(I39*$I$8)+(I37*$I$7)</f>
        <v>0</v>
      </c>
      <c r="J43" s="171">
        <f>(J39*$J$8)+(J37*$J$7)</f>
        <v>31816.48</v>
      </c>
      <c r="K43" s="171">
        <f>(K39*$K$8)+(K37*$K$7)</f>
        <v>25204.640000000003</v>
      </c>
      <c r="L43" s="171">
        <f t="shared" ref="L43:T43" si="6">(L39*$K$8)+(L37*$K$7)</f>
        <v>2984.7599999999998</v>
      </c>
      <c r="M43" s="171">
        <f t="shared" si="6"/>
        <v>0</v>
      </c>
      <c r="N43" s="171">
        <f t="shared" si="6"/>
        <v>0</v>
      </c>
      <c r="O43" s="171">
        <f t="shared" si="6"/>
        <v>0</v>
      </c>
      <c r="P43" s="171">
        <f t="shared" si="6"/>
        <v>0</v>
      </c>
      <c r="Q43" s="171">
        <f t="shared" si="6"/>
        <v>0</v>
      </c>
      <c r="R43" s="171">
        <f t="shared" si="6"/>
        <v>0</v>
      </c>
      <c r="S43" s="171">
        <f t="shared" si="6"/>
        <v>0</v>
      </c>
      <c r="T43" s="171">
        <f t="shared" si="6"/>
        <v>0</v>
      </c>
      <c r="U43" s="172">
        <f>SUM(C43:T43)</f>
        <v>2065853.7150000001</v>
      </c>
      <c r="V43" s="117"/>
      <c r="W43" s="117"/>
      <c r="X43" s="105"/>
      <c r="Y43" s="105"/>
      <c r="Z43" s="105"/>
      <c r="AA43" s="105"/>
      <c r="AB43" s="276"/>
      <c r="AC43" s="219"/>
    </row>
    <row r="44" spans="1:29" ht="21.95" customHeight="1" x14ac:dyDescent="0.2">
      <c r="A44" s="265">
        <f>'Rate List'!A14</f>
        <v>0</v>
      </c>
      <c r="B44" s="28" t="str">
        <f>'Rate List'!$D$9</f>
        <v>Whole Sale</v>
      </c>
      <c r="C44" s="7">
        <f>'0'!C44+'1'!C44+'2'!C44+'3'!C44+'4'!C44+'5'!C44+'6'!C44+'7'!C44+'8'!C44+'9'!C44+'10'!C44+'11'!C44+'12'!C44+'13'!C44+'14'!C44+'15'!C44+'16'!C44+'17'!C44+'18'!C44+'19'!C44+'20'!C44+'21'!C44+'22'!C44+'23'!C44+'24'!C44+'25'!C44+'26'!C44+'27'!C44+'28'!C44+'29'!C44+'30'!C44+'31'!C44</f>
        <v>0</v>
      </c>
      <c r="D44" s="7">
        <f>'0'!D44+'1'!D44+'2'!D44+'3'!D44+'4'!D44+'5'!D44+'6'!D44+'7'!D44+'8'!D44+'9'!D44+'10'!D44+'11'!D44+'12'!D44+'13'!D44+'14'!D44+'15'!D44+'16'!D44+'17'!D44+'18'!D44+'19'!D44+'20'!D44+'21'!D44+'22'!D44+'23'!D44+'24'!D44+'25'!D44+'26'!D44+'27'!D44+'28'!D44+'29'!D44+'30'!D44+'31'!D44</f>
        <v>0</v>
      </c>
      <c r="E44" s="7">
        <f>'0'!E44+'1'!E44+'2'!E44+'3'!E44+'4'!E44+'5'!E44+'6'!E44+'7'!E44+'8'!E44+'9'!E44+'10'!E44+'11'!E44+'12'!E44+'13'!E44+'14'!E44+'15'!E44+'16'!E44+'17'!E44+'18'!E44+'19'!E44+'20'!E44+'21'!E44+'22'!E44+'23'!E44+'24'!E44+'25'!E44+'26'!E44+'27'!E44+'28'!E44+'29'!E44+'30'!E44+'31'!E44</f>
        <v>0</v>
      </c>
      <c r="F44" s="7">
        <f>'0'!F44+'1'!F44+'2'!F44+'3'!F44+'4'!F44+'5'!F44+'6'!F44+'7'!F44+'8'!F44+'9'!F44+'10'!F44+'11'!F44+'12'!F44+'13'!F44+'14'!F44+'15'!F44+'16'!F44+'17'!F44+'18'!F44+'19'!F44+'20'!F44+'21'!F44+'22'!F44+'23'!F44+'24'!F44+'25'!F44+'26'!F44+'27'!F44+'28'!F44+'29'!F44+'30'!F44+'31'!F44</f>
        <v>0</v>
      </c>
      <c r="G44" s="7">
        <f>'0'!G44+'1'!G44+'2'!G44+'3'!G44+'4'!G44+'5'!G44+'6'!G44+'7'!G44+'8'!G44+'9'!G44+'10'!G44+'11'!G44+'12'!G44+'13'!G44+'14'!G44+'15'!G44+'16'!G44+'17'!G44+'18'!G44+'19'!G44+'20'!G44+'21'!G44+'22'!G44+'23'!G44+'24'!G44+'25'!G44+'26'!G44+'27'!G44+'28'!G44+'29'!G44+'30'!G44+'31'!G44</f>
        <v>0</v>
      </c>
      <c r="H44" s="7">
        <f>'0'!H44+'1'!H44+'2'!H44+'3'!H44+'4'!H44+'5'!H44+'6'!H44+'7'!H44+'8'!H44+'9'!H44+'10'!H44+'11'!H44+'12'!H44+'13'!H44+'14'!H44+'15'!H44+'16'!H44+'17'!H44+'18'!H44+'19'!H44+'20'!H44+'21'!H44+'22'!H44+'23'!H44+'24'!H44+'25'!H44+'26'!H44+'27'!H44+'28'!H44+'29'!H44+'30'!H44+'31'!H44</f>
        <v>0</v>
      </c>
      <c r="I44" s="7">
        <f>'0'!I44+'1'!I44+'2'!I44+'3'!I44+'4'!I44+'5'!I44+'6'!I44+'7'!I44+'8'!I44+'9'!I44+'10'!I44+'11'!I44+'12'!I44+'13'!I44+'14'!I44+'15'!I44+'16'!I44+'17'!I44+'18'!I44+'19'!I44+'20'!I44+'21'!I44+'22'!I44+'23'!I44+'24'!I44+'25'!I44+'26'!I44+'27'!I44+'28'!I44+'29'!I44+'30'!I44+'31'!I44</f>
        <v>0</v>
      </c>
      <c r="J44" s="7">
        <f>'0'!J44+'1'!J44+'2'!J44+'3'!J44+'4'!J44+'5'!J44+'6'!J44+'7'!J44+'8'!J44+'9'!J44+'10'!J44+'11'!J44+'12'!J44+'13'!J44+'14'!J44+'15'!J44+'16'!J44+'17'!J44+'18'!J44+'19'!J44+'20'!J44+'21'!J44+'22'!J44+'23'!J44+'24'!J44+'25'!J44+'26'!J44+'27'!J44+'28'!J44+'29'!J44+'30'!J44+'31'!J44</f>
        <v>0</v>
      </c>
      <c r="K44" s="7">
        <f>'0'!K44+'1'!K44+'2'!K44+'3'!K44+'4'!K44+'5'!K44+'6'!K44+'7'!K44+'8'!K44+'9'!K44+'10'!K44+'11'!K44+'12'!K44+'13'!K44+'14'!K44+'15'!K44+'16'!K44+'17'!K44+'18'!K44+'19'!K44+'20'!K44+'21'!K44+'22'!K44+'23'!K44+'24'!K44+'25'!K44+'26'!K44+'27'!K44+'28'!K44+'29'!K44+'30'!K44+'31'!K44</f>
        <v>0</v>
      </c>
      <c r="L44" s="7">
        <f>'0'!L44+'1'!L44+'2'!L44+'3'!L44+'4'!L44+'5'!L44+'6'!L44+'7'!L44+'8'!L44+'9'!L44+'10'!L44+'11'!L44+'12'!L44+'13'!L44+'14'!L44+'15'!L44+'16'!L44+'17'!L44+'18'!L44+'19'!L44+'20'!L44+'21'!L44+'22'!L44+'23'!L44+'24'!L44+'25'!L44+'26'!L44+'27'!L44+'28'!L44+'29'!L44+'30'!L44+'31'!L44</f>
        <v>0</v>
      </c>
      <c r="M44" s="7">
        <f>'0'!M44+'1'!M44+'2'!M44+'3'!M44+'4'!M44+'5'!M44+'6'!M44+'7'!M44+'8'!M44+'9'!M44+'10'!M44+'11'!M44+'12'!M44+'13'!M44+'14'!M44+'15'!M44+'16'!M44+'17'!M44+'18'!M44+'19'!M44+'20'!M44+'21'!M44+'22'!M44+'23'!M44+'24'!M44+'25'!M44+'26'!M44+'27'!M44+'28'!M44+'29'!M44+'30'!M44+'31'!M44</f>
        <v>0</v>
      </c>
      <c r="N44" s="7">
        <f>'0'!N44+'1'!N44+'2'!N44+'3'!N44+'4'!N44+'5'!N44+'6'!N44+'7'!N44+'8'!N44+'9'!N44+'10'!N44+'11'!N44+'12'!N44+'13'!N44+'14'!N44+'15'!N44+'16'!N44+'17'!N44+'18'!N44+'19'!N44+'20'!N44+'21'!N44+'22'!N44+'23'!N44+'24'!N44+'25'!N44+'26'!N44+'27'!N44+'28'!N44+'29'!N44+'30'!N44+'31'!N44</f>
        <v>0</v>
      </c>
      <c r="O44" s="7">
        <f>'0'!O44+'1'!O44+'2'!O44+'3'!O44+'4'!O44+'5'!O44+'6'!O44+'7'!O44+'8'!O44+'9'!O44+'10'!O44+'11'!O44+'12'!O44+'13'!O44+'14'!O44+'15'!O44+'16'!O44+'17'!O44+'18'!O44+'19'!O44+'20'!O44+'21'!O44+'22'!O44+'23'!O44+'24'!O44+'25'!O44+'26'!O44+'27'!O44+'28'!O44+'29'!O44+'30'!O44+'31'!O44</f>
        <v>0</v>
      </c>
      <c r="P44" s="7">
        <f>'0'!P44+'1'!P44+'2'!P44+'3'!P44+'4'!P44+'5'!P44+'6'!P44+'7'!P44+'8'!P44+'9'!P44+'10'!P44+'11'!P44+'12'!P44+'13'!P44+'14'!P44+'15'!P44+'16'!P44+'17'!P44+'18'!P44+'19'!P44+'20'!P44+'21'!P44+'22'!P44+'23'!P44+'24'!P44+'25'!P44+'26'!P44+'27'!P44+'28'!P44+'29'!P44+'30'!P44+'31'!P44</f>
        <v>0</v>
      </c>
      <c r="Q44" s="7">
        <f>'0'!Q44+'1'!Q44+'2'!Q44+'3'!Q44+'4'!Q44+'5'!Q44+'6'!Q44+'7'!Q44+'8'!Q44+'9'!Q44+'10'!Q44+'11'!Q44+'12'!Q44+'13'!Q44+'14'!Q44+'15'!Q44+'16'!Q44+'17'!Q44+'18'!Q44+'19'!Q44+'20'!Q44+'21'!Q44+'22'!Q44+'23'!Q44+'24'!Q44+'25'!Q44+'26'!Q44+'27'!Q44+'28'!Q44+'29'!Q44+'30'!Q44+'31'!Q44</f>
        <v>0</v>
      </c>
      <c r="R44" s="7">
        <f>'0'!R44+'1'!R44+'2'!R44+'3'!R44+'4'!R44+'5'!R44+'6'!R44+'7'!R44+'8'!R44+'9'!R44+'10'!R44+'11'!R44+'12'!R44+'13'!R44+'14'!R44+'15'!R44+'16'!R44+'17'!R44+'18'!R44+'19'!R44+'20'!R44+'21'!R44+'22'!R44+'23'!R44+'24'!R44+'25'!R44+'26'!R44+'27'!R44+'28'!R44+'29'!R44+'30'!R44+'31'!R44</f>
        <v>0</v>
      </c>
      <c r="S44" s="7">
        <f>'0'!S44+'1'!S44+'2'!S44+'3'!S44+'4'!S44+'5'!S44+'6'!S44+'7'!S44+'8'!S44+'9'!S44+'10'!S44+'11'!S44+'12'!S44+'13'!S44+'14'!S44+'15'!S44+'16'!S44+'17'!S44+'18'!S44+'19'!S44+'20'!S44+'21'!S44+'22'!S44+'23'!S44+'24'!S44+'25'!S44+'26'!S44+'27'!S44+'28'!S44+'29'!S44+'30'!S44+'31'!S44</f>
        <v>0</v>
      </c>
      <c r="T44" s="7">
        <f>'0'!T44+'1'!T44+'2'!T44+'3'!T44+'4'!T44+'5'!T44+'6'!T44+'7'!T44+'8'!T44+'9'!T44+'10'!T44+'11'!T44+'12'!T44+'13'!T44+'14'!T44+'15'!T44+'16'!T44+'17'!T44+'18'!T44+'19'!T44+'20'!T44+'21'!T44+'22'!T44+'23'!T44+'24'!T44+'25'!T44+'26'!T44+'27'!T44+'28'!T44+'29'!T44+'30'!T44+'31'!T44</f>
        <v>0</v>
      </c>
      <c r="U44" s="7">
        <f>'0'!U44+'1'!U44+'2'!U44+'3'!U44+'4'!U44+'5'!U44+'6'!U44+'7'!U44+'8'!U44+'9'!U44+'10'!U44+'11'!U44+'12'!U44+'13'!U44+'14'!U44+'15'!U44+'16'!U44+'17'!U44+'18'!U44+'19'!U44+'20'!U44+'21'!U44+'22'!U44+'23'!U44+'24'!U44+'25'!U44+'26'!U44+'27'!U44+'28'!U44+'29'!U44+'30'!U44+'31'!U44</f>
        <v>0</v>
      </c>
      <c r="V44" s="192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2"/>
      <c r="AB44" s="260">
        <f>'1'!AB44:AB50+'2'!AB44:AB50+'3'!AB44:AB50+'4'!AB44:AB50+'5'!AB44:AB50+'6'!AB44:AB50+'7'!AB44:AB50+'8'!AB44:AB50+'9'!AB44:AB50+'10'!AB44:AB50+'11'!AB44:AB50+'12'!AB44:AB50+'13'!AB44:AB50+'14'!AB44:AB50+'15'!AB44:AB50+'16'!AB44:AB50+'17'!AB44:AB50+'18'!AB44:AB50+'19'!AB44:AB50+'20'!AB44:AB50+'21'!AB44:AB50+'22'!AB44:AB50+'23'!AB44:AB50+'24'!AB44:AB50+'25'!AB44:AB50+'26'!AB44:AB50+'27'!AB44:AB50+'28'!AB44:AB50+'29'!AB44:AB50+'30'!AB44:AB50+'31'!AB44:AB50</f>
        <v>0</v>
      </c>
      <c r="AC44" s="258">
        <f>U50+V45+V47+V49+X47+Z45+Z47+Z49-W45-W47-W49-Y47-Y49-AA49-AB44</f>
        <v>0</v>
      </c>
    </row>
    <row r="45" spans="1:29" ht="21.95" customHeight="1" x14ac:dyDescent="0.2">
      <c r="A45" s="266"/>
      <c r="B45" s="24" t="str">
        <f>'Rate List'!D$10</f>
        <v>W Scheme</v>
      </c>
      <c r="C45" s="19">
        <f>'0'!C45+'1'!C45+'2'!C45+'3'!C45+'4'!C45+'5'!C45+'6'!C45+'7'!C45+'8'!C45+'9'!C45+'10'!C45+'11'!C45+'12'!C45+'13'!C45+'14'!C45+'15'!C45+'16'!C45+'17'!C45+'18'!C45+'19'!C45+'20'!C45+'21'!C45+'22'!C45+'23'!C45+'24'!C45+'25'!C45+'26'!C45+'27'!C45+'28'!C45+'29'!C45+'30'!C45+'31'!C45</f>
        <v>0</v>
      </c>
      <c r="D45" s="19">
        <f>'0'!D45+'1'!D45+'2'!D45+'3'!D45+'4'!D45+'5'!D45+'6'!D45+'7'!D45+'8'!D45+'9'!D45+'10'!D45+'11'!D45+'12'!D45+'13'!D45+'14'!D45+'15'!D45+'16'!D45+'17'!D45+'18'!D45+'19'!D45+'20'!D45+'21'!D45+'22'!D45+'23'!D45+'24'!D45+'25'!D45+'26'!D45+'27'!D45+'28'!D45+'29'!D45+'30'!D45+'31'!D45</f>
        <v>0</v>
      </c>
      <c r="E45" s="19">
        <f>'0'!E45+'1'!E45+'2'!E45+'3'!E45+'4'!E45+'5'!E45+'6'!E45+'7'!E45+'8'!E45+'9'!E45+'10'!E45+'11'!E45+'12'!E45+'13'!E45+'14'!E45+'15'!E45+'16'!E45+'17'!E45+'18'!E45+'19'!E45+'20'!E45+'21'!E45+'22'!E45+'23'!E45+'24'!E45+'25'!E45+'26'!E45+'27'!E45+'28'!E45+'29'!E45+'30'!E45+'31'!E45</f>
        <v>0</v>
      </c>
      <c r="F45" s="19">
        <f>'0'!F45+'1'!F45+'2'!F45+'3'!F45+'4'!F45+'5'!F45+'6'!F45+'7'!F45+'8'!F45+'9'!F45+'10'!F45+'11'!F45+'12'!F45+'13'!F45+'14'!F45+'15'!F45+'16'!F45+'17'!F45+'18'!F45+'19'!F45+'20'!F45+'21'!F45+'22'!F45+'23'!F45+'24'!F45+'25'!F45+'26'!F45+'27'!F45+'28'!F45+'29'!F45+'30'!F45+'31'!F45</f>
        <v>0</v>
      </c>
      <c r="G45" s="19">
        <f>'0'!G45+'1'!G45+'2'!G45+'3'!G45+'4'!G45+'5'!G45+'6'!G45+'7'!G45+'8'!G45+'9'!G45+'10'!G45+'11'!G45+'12'!G45+'13'!G45+'14'!G45+'15'!G45+'16'!G45+'17'!G45+'18'!G45+'19'!G45+'20'!G45+'21'!G45+'22'!G45+'23'!G45+'24'!G45+'25'!G45+'26'!G45+'27'!G45+'28'!G45+'29'!G45+'30'!G45+'31'!G45</f>
        <v>0</v>
      </c>
      <c r="H45" s="19">
        <f>'0'!H45+'1'!H45+'2'!H45+'3'!H45+'4'!H45+'5'!H45+'6'!H45+'7'!H45+'8'!H45+'9'!H45+'10'!H45+'11'!H45+'12'!H45+'13'!H45+'14'!H45+'15'!H45+'16'!H45+'17'!H45+'18'!H45+'19'!H45+'20'!H45+'21'!H45+'22'!H45+'23'!H45+'24'!H45+'25'!H45+'26'!H45+'27'!H45+'28'!H45+'29'!H45+'30'!H45+'31'!H45</f>
        <v>0</v>
      </c>
      <c r="I45" s="19">
        <f>'0'!I45+'1'!I45+'2'!I45+'3'!I45+'4'!I45+'5'!I45+'6'!I45+'7'!I45+'8'!I45+'9'!I45+'10'!I45+'11'!I45+'12'!I45+'13'!I45+'14'!I45+'15'!I45+'16'!I45+'17'!I45+'18'!I45+'19'!I45+'20'!I45+'21'!I45+'22'!I45+'23'!I45+'24'!I45+'25'!I45+'26'!I45+'27'!I45+'28'!I45+'29'!I45+'30'!I45+'31'!I45</f>
        <v>0</v>
      </c>
      <c r="J45" s="19">
        <f>'0'!J45+'1'!J45+'2'!J45+'3'!J45+'4'!J45+'5'!J45+'6'!J45+'7'!J45+'8'!J45+'9'!J45+'10'!J45+'11'!J45+'12'!J45+'13'!J45+'14'!J45+'15'!J45+'16'!J45+'17'!J45+'18'!J45+'19'!J45+'20'!J45+'21'!J45+'22'!J45+'23'!J45+'24'!J45+'25'!J45+'26'!J45+'27'!J45+'28'!J45+'29'!J45+'30'!J45+'31'!J45</f>
        <v>0</v>
      </c>
      <c r="K45" s="19">
        <f>'0'!K45+'1'!K45+'2'!K45+'3'!K45+'4'!K45+'5'!K45+'6'!K45+'7'!K45+'8'!K45+'9'!K45+'10'!K45+'11'!K45+'12'!K45+'13'!K45+'14'!K45+'15'!K45+'16'!K45+'17'!K45+'18'!K45+'19'!K45+'20'!K45+'21'!K45+'22'!K45+'23'!K45+'24'!K45+'25'!K45+'26'!K45+'27'!K45+'28'!K45+'29'!K45+'30'!K45+'31'!K45</f>
        <v>0</v>
      </c>
      <c r="L45" s="19">
        <f>'0'!L45+'1'!L45+'2'!L45+'3'!L45+'4'!L45+'5'!L45+'6'!L45+'7'!L45+'8'!L45+'9'!L45+'10'!L45+'11'!L45+'12'!L45+'13'!L45+'14'!L45+'15'!L45+'16'!L45+'17'!L45+'18'!L45+'19'!L45+'20'!L45+'21'!L45+'22'!L45+'23'!L45+'24'!L45+'25'!L45+'26'!L45+'27'!L45+'28'!L45+'29'!L45+'30'!L45+'31'!L45</f>
        <v>0</v>
      </c>
      <c r="M45" s="19">
        <f>'0'!M45+'1'!M45+'2'!M45+'3'!M45+'4'!M45+'5'!M45+'6'!M45+'7'!M45+'8'!M45+'9'!M45+'10'!M45+'11'!M45+'12'!M45+'13'!M45+'14'!M45+'15'!M45+'16'!M45+'17'!M45+'18'!M45+'19'!M45+'20'!M45+'21'!M45+'22'!M45+'23'!M45+'24'!M45+'25'!M45+'26'!M45+'27'!M45+'28'!M45+'29'!M45+'30'!M45+'31'!M45</f>
        <v>0</v>
      </c>
      <c r="N45" s="19">
        <f>'0'!N45+'1'!N45+'2'!N45+'3'!N45+'4'!N45+'5'!N45+'6'!N45+'7'!N45+'8'!N45+'9'!N45+'10'!N45+'11'!N45+'12'!N45+'13'!N45+'14'!N45+'15'!N45+'16'!N45+'17'!N45+'18'!N45+'19'!N45+'20'!N45+'21'!N45+'22'!N45+'23'!N45+'24'!N45+'25'!N45+'26'!N45+'27'!N45+'28'!N45+'29'!N45+'30'!N45+'31'!N45</f>
        <v>0</v>
      </c>
      <c r="O45" s="19">
        <f>'0'!O45+'1'!O45+'2'!O45+'3'!O45+'4'!O45+'5'!O45+'6'!O45+'7'!O45+'8'!O45+'9'!O45+'10'!O45+'11'!O45+'12'!O45+'13'!O45+'14'!O45+'15'!O45+'16'!O45+'17'!O45+'18'!O45+'19'!O45+'20'!O45+'21'!O45+'22'!O45+'23'!O45+'24'!O45+'25'!O45+'26'!O45+'27'!O45+'28'!O45+'29'!O45+'30'!O45+'31'!O45</f>
        <v>0</v>
      </c>
      <c r="P45" s="19">
        <f>'0'!P45+'1'!P45+'2'!P45+'3'!P45+'4'!P45+'5'!P45+'6'!P45+'7'!P45+'8'!P45+'9'!P45+'10'!P45+'11'!P45+'12'!P45+'13'!P45+'14'!P45+'15'!P45+'16'!P45+'17'!P45+'18'!P45+'19'!P45+'20'!P45+'21'!P45+'22'!P45+'23'!P45+'24'!P45+'25'!P45+'26'!P45+'27'!P45+'28'!P45+'29'!P45+'30'!P45+'31'!P45</f>
        <v>0</v>
      </c>
      <c r="Q45" s="19">
        <f>'0'!Q45+'1'!Q45+'2'!Q45+'3'!Q45+'4'!Q45+'5'!Q45+'6'!Q45+'7'!Q45+'8'!Q45+'9'!Q45+'10'!Q45+'11'!Q45+'12'!Q45+'13'!Q45+'14'!Q45+'15'!Q45+'16'!Q45+'17'!Q45+'18'!Q45+'19'!Q45+'20'!Q45+'21'!Q45+'22'!Q45+'23'!Q45+'24'!Q45+'25'!Q45+'26'!Q45+'27'!Q45+'28'!Q45+'29'!Q45+'30'!Q45+'31'!Q45</f>
        <v>0</v>
      </c>
      <c r="R45" s="19">
        <f>'0'!R45+'1'!R45+'2'!R45+'3'!R45+'4'!R45+'5'!R45+'6'!R45+'7'!R45+'8'!R45+'9'!R45+'10'!R45+'11'!R45+'12'!R45+'13'!R45+'14'!R45+'15'!R45+'16'!R45+'17'!R45+'18'!R45+'19'!R45+'20'!R45+'21'!R45+'22'!R45+'23'!R45+'24'!R45+'25'!R45+'26'!R45+'27'!R45+'28'!R45+'29'!R45+'30'!R45+'31'!R45</f>
        <v>0</v>
      </c>
      <c r="S45" s="19">
        <f>'0'!S45+'1'!S45+'2'!S45+'3'!S45+'4'!S45+'5'!S45+'6'!S45+'7'!S45+'8'!S45+'9'!S45+'10'!S45+'11'!S45+'12'!S45+'13'!S45+'14'!S45+'15'!S45+'16'!S45+'17'!S45+'18'!S45+'19'!S45+'20'!S45+'21'!S45+'22'!S45+'23'!S45+'24'!S45+'25'!S45+'26'!S45+'27'!S45+'28'!S45+'29'!S45+'30'!S45+'31'!S45</f>
        <v>0</v>
      </c>
      <c r="T45" s="19">
        <f>'0'!T45+'1'!T45+'2'!T45+'3'!T45+'4'!T45+'5'!T45+'6'!T45+'7'!T45+'8'!T45+'9'!T45+'10'!T45+'11'!T45+'12'!T45+'13'!T45+'14'!T45+'15'!T45+'16'!T45+'17'!T45+'18'!T45+'19'!T45+'20'!T45+'21'!T45+'22'!T45+'23'!T45+'24'!T45+'25'!T45+'26'!T45+'27'!T45+'28'!T45+'29'!T45+'30'!T45+'31'!T45</f>
        <v>0</v>
      </c>
      <c r="U45" s="19">
        <f>'0'!U45+'1'!U45+'2'!U45+'3'!U45+'4'!U45+'5'!U45+'6'!U45+'7'!U45+'8'!U45+'9'!U45+'10'!U45+'11'!U45+'12'!U45+'13'!U45+'14'!U45+'15'!U45+'16'!U45+'17'!U45+'18'!U45+'19'!U45+'20'!U45+'21'!U45+'22'!U45+'23'!U45+'24'!U45+'25'!U45+'26'!U45+'27'!U45+'28'!U45+'29'!U45+'30'!U45+'31'!U45</f>
        <v>0</v>
      </c>
      <c r="V45" s="19">
        <f>'0'!V45+'1'!V45+'2'!V45+'3'!V45+'4'!V45+'5'!V45+'6'!V45+'7'!V45+'8'!V45+'9'!V45+'10'!V45+'11'!V45+'12'!V45+'13'!V45+'14'!V45+'15'!V45+'16'!V45+'17'!V45+'18'!V45+'19'!V45+'20'!V45+'21'!V45+'22'!V45+'23'!V45+'24'!V45+'25'!V45+'26'!V45+'27'!V45+'28'!V45+'29'!V45+'30'!V45+'31'!V45</f>
        <v>0</v>
      </c>
      <c r="W45" s="19">
        <f>'0'!W45+'1'!W45+'2'!W45+'3'!W45+'4'!W45+'5'!W45+'6'!W45+'7'!W45+'8'!W45+'9'!W45+'10'!W45+'11'!W45+'12'!W45+'13'!W45+'14'!W45+'15'!W45+'16'!W45+'17'!W45+'18'!W45+'19'!W45+'20'!W45+'21'!W45+'22'!W45+'23'!W45+'24'!W45+'25'!W45+'26'!W45+'27'!W45+'28'!W45+'29'!W45+'30'!W45+'31'!W45</f>
        <v>0</v>
      </c>
      <c r="X45" s="19">
        <f>'0'!X45+'1'!X45+'2'!X45+'3'!X45+'4'!X45+'5'!X45+'6'!X45+'7'!X45+'8'!X45+'9'!X45+'10'!X45+'11'!X45+'12'!X45+'13'!X45+'14'!X45+'15'!X45+'16'!X45+'17'!X45+'18'!X45+'19'!X45+'20'!X45+'21'!X45+'22'!X45+'23'!X45+'24'!X45+'25'!X45+'26'!X45+'27'!X45+'28'!X45+'29'!X45+'30'!X45+'31'!X45</f>
        <v>0</v>
      </c>
      <c r="Y45" s="19">
        <f>'0'!Y45+'1'!Y45+'2'!Y45+'3'!Y45+'4'!Y45+'5'!Y45+'6'!Y45+'7'!Y45+'8'!Y45+'9'!Y45+'10'!Y45+'11'!Y45+'12'!Y45+'13'!Y45+'14'!Y45+'15'!Y45+'16'!Y45+'17'!Y45+'18'!Y45+'19'!Y45+'20'!Y45+'21'!Y45+'22'!Y45+'23'!Y45+'24'!Y45+'25'!Y45+'26'!Y45+'27'!Y45+'28'!Y45+'29'!Y45+'30'!Y45+'31'!Y45</f>
        <v>0</v>
      </c>
      <c r="Z45" s="19">
        <f>'0'!Z45+'1'!Z45+'2'!Z45+'3'!Z45+'4'!Z45+'5'!Z45+'6'!Z45+'7'!Z45+'8'!Z45+'9'!Z45+'10'!Z45+'11'!Z45+'12'!Z45+'13'!Z45+'14'!Z45+'15'!Z45+'16'!Z45+'17'!Z45+'18'!Z45+'19'!Z45+'20'!Z45+'21'!Z45+'22'!Z45+'23'!Z45+'24'!Z45+'25'!Z45+'26'!Z45+'27'!Z45+'28'!Z45+'29'!Z45+'30'!Z45+'31'!Z45</f>
        <v>0</v>
      </c>
      <c r="AA45" s="19">
        <f>'0'!AA45+'1'!AA45+'2'!AA45+'3'!AA45+'4'!AA45+'5'!AA45+'6'!AA45+'7'!AA45+'8'!AA45+'9'!AA45+'10'!AA45+'11'!AA45+'12'!AA45+'13'!AA45+'14'!AA45+'15'!AA45+'16'!AA45+'17'!AA45+'18'!AA45+'19'!AA45+'20'!AA45+'21'!AA45+'22'!AA45+'23'!AA45+'24'!AA45+'25'!AA45+'26'!AA45+'27'!AA45+'28'!AA45+'29'!AA45+'30'!AA45+'31'!AA45</f>
        <v>0</v>
      </c>
      <c r="AB45" s="220"/>
      <c r="AC45" s="205"/>
    </row>
    <row r="46" spans="1:29" ht="21.95" customHeight="1" x14ac:dyDescent="0.2">
      <c r="A46" s="266"/>
      <c r="B46" s="24" t="str">
        <f>'Rate List'!D$11</f>
        <v>Retail</v>
      </c>
      <c r="C46" s="19">
        <f>'0'!C46+'1'!C46+'2'!C46+'3'!C46+'4'!C46+'5'!C46+'6'!C46+'7'!C46+'8'!C46+'9'!C46+'10'!C46+'11'!C46+'12'!C46+'13'!C46+'14'!C46+'15'!C46+'16'!C46+'17'!C46+'18'!C46+'19'!C46+'20'!C46+'21'!C46+'22'!C46+'23'!C46+'24'!C46+'25'!C46+'26'!C46+'27'!C46+'28'!C46+'29'!C46+'30'!C46+'31'!C46</f>
        <v>0</v>
      </c>
      <c r="D46" s="19">
        <f>'0'!D46+'1'!D46+'2'!D46+'3'!D46+'4'!D46+'5'!D46+'6'!D46+'7'!D46+'8'!D46+'9'!D46+'10'!D46+'11'!D46+'12'!D46+'13'!D46+'14'!D46+'15'!D46+'16'!D46+'17'!D46+'18'!D46+'19'!D46+'20'!D46+'21'!D46+'22'!D46+'23'!D46+'24'!D46+'25'!D46+'26'!D46+'27'!D46+'28'!D46+'29'!D46+'30'!D46+'31'!D46</f>
        <v>0</v>
      </c>
      <c r="E46" s="19">
        <f>'0'!E46+'1'!E46+'2'!E46+'3'!E46+'4'!E46+'5'!E46+'6'!E46+'7'!E46+'8'!E46+'9'!E46+'10'!E46+'11'!E46+'12'!E46+'13'!E46+'14'!E46+'15'!E46+'16'!E46+'17'!E46+'18'!E46+'19'!E46+'20'!E46+'21'!E46+'22'!E46+'23'!E46+'24'!E46+'25'!E46+'26'!E46+'27'!E46+'28'!E46+'29'!E46+'30'!E46+'31'!E46</f>
        <v>0</v>
      </c>
      <c r="F46" s="19">
        <f>'0'!F46+'1'!F46+'2'!F46+'3'!F46+'4'!F46+'5'!F46+'6'!F46+'7'!F46+'8'!F46+'9'!F46+'10'!F46+'11'!F46+'12'!F46+'13'!F46+'14'!F46+'15'!F46+'16'!F46+'17'!F46+'18'!F46+'19'!F46+'20'!F46+'21'!F46+'22'!F46+'23'!F46+'24'!F46+'25'!F46+'26'!F46+'27'!F46+'28'!F46+'29'!F46+'30'!F46+'31'!F46</f>
        <v>0</v>
      </c>
      <c r="G46" s="19">
        <f>'0'!G46+'1'!G46+'2'!G46+'3'!G46+'4'!G46+'5'!G46+'6'!G46+'7'!G46+'8'!G46+'9'!G46+'10'!G46+'11'!G46+'12'!G46+'13'!G46+'14'!G46+'15'!G46+'16'!G46+'17'!G46+'18'!G46+'19'!G46+'20'!G46+'21'!G46+'22'!G46+'23'!G46+'24'!G46+'25'!G46+'26'!G46+'27'!G46+'28'!G46+'29'!G46+'30'!G46+'31'!G46</f>
        <v>0</v>
      </c>
      <c r="H46" s="19">
        <f>'0'!H46+'1'!H46+'2'!H46+'3'!H46+'4'!H46+'5'!H46+'6'!H46+'7'!H46+'8'!H46+'9'!H46+'10'!H46+'11'!H46+'12'!H46+'13'!H46+'14'!H46+'15'!H46+'16'!H46+'17'!H46+'18'!H46+'19'!H46+'20'!H46+'21'!H46+'22'!H46+'23'!H46+'24'!H46+'25'!H46+'26'!H46+'27'!H46+'28'!H46+'29'!H46+'30'!H46+'31'!H46</f>
        <v>0</v>
      </c>
      <c r="I46" s="19">
        <f>'0'!I46+'1'!I46+'2'!I46+'3'!I46+'4'!I46+'5'!I46+'6'!I46+'7'!I46+'8'!I46+'9'!I46+'10'!I46+'11'!I46+'12'!I46+'13'!I46+'14'!I46+'15'!I46+'16'!I46+'17'!I46+'18'!I46+'19'!I46+'20'!I46+'21'!I46+'22'!I46+'23'!I46+'24'!I46+'25'!I46+'26'!I46+'27'!I46+'28'!I46+'29'!I46+'30'!I46+'31'!I46</f>
        <v>0</v>
      </c>
      <c r="J46" s="19">
        <f>'0'!J46+'1'!J46+'2'!J46+'3'!J46+'4'!J46+'5'!J46+'6'!J46+'7'!J46+'8'!J46+'9'!J46+'10'!J46+'11'!J46+'12'!J46+'13'!J46+'14'!J46+'15'!J46+'16'!J46+'17'!J46+'18'!J46+'19'!J46+'20'!J46+'21'!J46+'22'!J46+'23'!J46+'24'!J46+'25'!J46+'26'!J46+'27'!J46+'28'!J46+'29'!J46+'30'!J46+'31'!J46</f>
        <v>0</v>
      </c>
      <c r="K46" s="19">
        <f>'0'!K46+'1'!K46+'2'!K46+'3'!K46+'4'!K46+'5'!K46+'6'!K46+'7'!K46+'8'!K46+'9'!K46+'10'!K46+'11'!K46+'12'!K46+'13'!K46+'14'!K46+'15'!K46+'16'!K46+'17'!K46+'18'!K46+'19'!K46+'20'!K46+'21'!K46+'22'!K46+'23'!K46+'24'!K46+'25'!K46+'26'!K46+'27'!K46+'28'!K46+'29'!K46+'30'!K46+'31'!K46</f>
        <v>0</v>
      </c>
      <c r="L46" s="19">
        <f>'0'!L46+'1'!L46+'2'!L46+'3'!L46+'4'!L46+'5'!L46+'6'!L46+'7'!L46+'8'!L46+'9'!L46+'10'!L46+'11'!L46+'12'!L46+'13'!L46+'14'!L46+'15'!L46+'16'!L46+'17'!L46+'18'!L46+'19'!L46+'20'!L46+'21'!L46+'22'!L46+'23'!L46+'24'!L46+'25'!L46+'26'!L46+'27'!L46+'28'!L46+'29'!L46+'30'!L46+'31'!L46</f>
        <v>0</v>
      </c>
      <c r="M46" s="19">
        <f>'0'!M46+'1'!M46+'2'!M46+'3'!M46+'4'!M46+'5'!M46+'6'!M46+'7'!M46+'8'!M46+'9'!M46+'10'!M46+'11'!M46+'12'!M46+'13'!M46+'14'!M46+'15'!M46+'16'!M46+'17'!M46+'18'!M46+'19'!M46+'20'!M46+'21'!M46+'22'!M46+'23'!M46+'24'!M46+'25'!M46+'26'!M46+'27'!M46+'28'!M46+'29'!M46+'30'!M46+'31'!M46</f>
        <v>0</v>
      </c>
      <c r="N46" s="19">
        <f>'0'!N46+'1'!N46+'2'!N46+'3'!N46+'4'!N46+'5'!N46+'6'!N46+'7'!N46+'8'!N46+'9'!N46+'10'!N46+'11'!N46+'12'!N46+'13'!N46+'14'!N46+'15'!N46+'16'!N46+'17'!N46+'18'!N46+'19'!N46+'20'!N46+'21'!N46+'22'!N46+'23'!N46+'24'!N46+'25'!N46+'26'!N46+'27'!N46+'28'!N46+'29'!N46+'30'!N46+'31'!N46</f>
        <v>0</v>
      </c>
      <c r="O46" s="19">
        <f>'0'!O46+'1'!O46+'2'!O46+'3'!O46+'4'!O46+'5'!O46+'6'!O46+'7'!O46+'8'!O46+'9'!O46+'10'!O46+'11'!O46+'12'!O46+'13'!O46+'14'!O46+'15'!O46+'16'!O46+'17'!O46+'18'!O46+'19'!O46+'20'!O46+'21'!O46+'22'!O46+'23'!O46+'24'!O46+'25'!O46+'26'!O46+'27'!O46+'28'!O46+'29'!O46+'30'!O46+'31'!O46</f>
        <v>0</v>
      </c>
      <c r="P46" s="19">
        <f>'0'!P46+'1'!P46+'2'!P46+'3'!P46+'4'!P46+'5'!P46+'6'!P46+'7'!P46+'8'!P46+'9'!P46+'10'!P46+'11'!P46+'12'!P46+'13'!P46+'14'!P46+'15'!P46+'16'!P46+'17'!P46+'18'!P46+'19'!P46+'20'!P46+'21'!P46+'22'!P46+'23'!P46+'24'!P46+'25'!P46+'26'!P46+'27'!P46+'28'!P46+'29'!P46+'30'!P46+'31'!P46</f>
        <v>0</v>
      </c>
      <c r="Q46" s="19">
        <f>'0'!Q46+'1'!Q46+'2'!Q46+'3'!Q46+'4'!Q46+'5'!Q46+'6'!Q46+'7'!Q46+'8'!Q46+'9'!Q46+'10'!Q46+'11'!Q46+'12'!Q46+'13'!Q46+'14'!Q46+'15'!Q46+'16'!Q46+'17'!Q46+'18'!Q46+'19'!Q46+'20'!Q46+'21'!Q46+'22'!Q46+'23'!Q46+'24'!Q46+'25'!Q46+'26'!Q46+'27'!Q46+'28'!Q46+'29'!Q46+'30'!Q46+'31'!Q46</f>
        <v>0</v>
      </c>
      <c r="R46" s="19">
        <f>'0'!R46+'1'!R46+'2'!R46+'3'!R46+'4'!R46+'5'!R46+'6'!R46+'7'!R46+'8'!R46+'9'!R46+'10'!R46+'11'!R46+'12'!R46+'13'!R46+'14'!R46+'15'!R46+'16'!R46+'17'!R46+'18'!R46+'19'!R46+'20'!R46+'21'!R46+'22'!R46+'23'!R46+'24'!R46+'25'!R46+'26'!R46+'27'!R46+'28'!R46+'29'!R46+'30'!R46+'31'!R46</f>
        <v>0</v>
      </c>
      <c r="S46" s="19">
        <f>'0'!S46+'1'!S46+'2'!S46+'3'!S46+'4'!S46+'5'!S46+'6'!S46+'7'!S46+'8'!S46+'9'!S46+'10'!S46+'11'!S46+'12'!S46+'13'!S46+'14'!S46+'15'!S46+'16'!S46+'17'!S46+'18'!S46+'19'!S46+'20'!S46+'21'!S46+'22'!S46+'23'!S46+'24'!S46+'25'!S46+'26'!S46+'27'!S46+'28'!S46+'29'!S46+'30'!S46+'31'!S46</f>
        <v>0</v>
      </c>
      <c r="T46" s="19">
        <f>'0'!T46+'1'!T46+'2'!T46+'3'!T46+'4'!T46+'5'!T46+'6'!T46+'7'!T46+'8'!T46+'9'!T46+'10'!T46+'11'!T46+'12'!T46+'13'!T46+'14'!T46+'15'!T46+'16'!T46+'17'!T46+'18'!T46+'19'!T46+'20'!T46+'21'!T46+'22'!T46+'23'!T46+'24'!T46+'25'!T46+'26'!T46+'27'!T46+'28'!T46+'29'!T46+'30'!T46+'31'!T46</f>
        <v>0</v>
      </c>
      <c r="U46" s="19">
        <f>'0'!U46+'1'!U46+'2'!U46+'3'!U46+'4'!U46+'5'!U46+'6'!U46+'7'!U46+'8'!U46+'9'!U46+'10'!U46+'11'!U46+'12'!U46+'13'!U46+'14'!U46+'15'!U46+'16'!U46+'17'!U46+'18'!U46+'19'!U46+'20'!U46+'21'!U46+'22'!U46+'23'!U46+'24'!U46+'25'!U46+'26'!U46+'27'!U46+'28'!U46+'29'!U46+'30'!U46+'31'!U46</f>
        <v>0</v>
      </c>
      <c r="V46" s="190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0"/>
      <c r="AB46" s="220"/>
      <c r="AC46" s="205"/>
    </row>
    <row r="47" spans="1:29" ht="21.95" customHeight="1" x14ac:dyDescent="0.2">
      <c r="A47" s="266"/>
      <c r="B47" s="24" t="str">
        <f>'Rate List'!D$12</f>
        <v>T.O  (TK)</v>
      </c>
      <c r="C47" s="19">
        <f>'0'!C47+'1'!C47+'2'!C47+'3'!C47+'4'!C47+'5'!C47+'6'!C47+'7'!C47+'8'!C47+'9'!C47+'10'!C47+'11'!C47+'12'!C47+'13'!C47+'14'!C47+'15'!C47+'16'!C47+'17'!C47+'18'!C47+'19'!C47+'20'!C47+'21'!C47+'22'!C47+'23'!C47+'24'!C47+'25'!C47+'26'!C47+'27'!C47+'28'!C47+'29'!C47+'30'!C47+'31'!C47</f>
        <v>0</v>
      </c>
      <c r="D47" s="19">
        <f>'0'!D47+'1'!D47+'2'!D47+'3'!D47+'4'!D47+'5'!D47+'6'!D47+'7'!D47+'8'!D47+'9'!D47+'10'!D47+'11'!D47+'12'!D47+'13'!D47+'14'!D47+'15'!D47+'16'!D47+'17'!D47+'18'!D47+'19'!D47+'20'!D47+'21'!D47+'22'!D47+'23'!D47+'24'!D47+'25'!D47+'26'!D47+'27'!D47+'28'!D47+'29'!D47+'30'!D47+'31'!D47</f>
        <v>0</v>
      </c>
      <c r="E47" s="19">
        <f>'0'!E47+'1'!E47+'2'!E47+'3'!E47+'4'!E47+'5'!E47+'6'!E47+'7'!E47+'8'!E47+'9'!E47+'10'!E47+'11'!E47+'12'!E47+'13'!E47+'14'!E47+'15'!E47+'16'!E47+'17'!E47+'18'!E47+'19'!E47+'20'!E47+'21'!E47+'22'!E47+'23'!E47+'24'!E47+'25'!E47+'26'!E47+'27'!E47+'28'!E47+'29'!E47+'30'!E47+'31'!E47</f>
        <v>0</v>
      </c>
      <c r="F47" s="19">
        <f>'0'!F47+'1'!F47+'2'!F47+'3'!F47+'4'!F47+'5'!F47+'6'!F47+'7'!F47+'8'!F47+'9'!F47+'10'!F47+'11'!F47+'12'!F47+'13'!F47+'14'!F47+'15'!F47+'16'!F47+'17'!F47+'18'!F47+'19'!F47+'20'!F47+'21'!F47+'22'!F47+'23'!F47+'24'!F47+'25'!F47+'26'!F47+'27'!F47+'28'!F47+'29'!F47+'30'!F47+'31'!F47</f>
        <v>0</v>
      </c>
      <c r="G47" s="19">
        <f>'0'!G47+'1'!G47+'2'!G47+'3'!G47+'4'!G47+'5'!G47+'6'!G47+'7'!G47+'8'!G47+'9'!G47+'10'!G47+'11'!G47+'12'!G47+'13'!G47+'14'!G47+'15'!G47+'16'!G47+'17'!G47+'18'!G47+'19'!G47+'20'!G47+'21'!G47+'22'!G47+'23'!G47+'24'!G47+'25'!G47+'26'!G47+'27'!G47+'28'!G47+'29'!G47+'30'!G47+'31'!G47</f>
        <v>0</v>
      </c>
      <c r="H47" s="19">
        <f>'0'!H47+'1'!H47+'2'!H47+'3'!H47+'4'!H47+'5'!H47+'6'!H47+'7'!H47+'8'!H47+'9'!H47+'10'!H47+'11'!H47+'12'!H47+'13'!H47+'14'!H47+'15'!H47+'16'!H47+'17'!H47+'18'!H47+'19'!H47+'20'!H47+'21'!H47+'22'!H47+'23'!H47+'24'!H47+'25'!H47+'26'!H47+'27'!H47+'28'!H47+'29'!H47+'30'!H47+'31'!H47</f>
        <v>0</v>
      </c>
      <c r="I47" s="19">
        <f>'0'!I47+'1'!I47+'2'!I47+'3'!I47+'4'!I47+'5'!I47+'6'!I47+'7'!I47+'8'!I47+'9'!I47+'10'!I47+'11'!I47+'12'!I47+'13'!I47+'14'!I47+'15'!I47+'16'!I47+'17'!I47+'18'!I47+'19'!I47+'20'!I47+'21'!I47+'22'!I47+'23'!I47+'24'!I47+'25'!I47+'26'!I47+'27'!I47+'28'!I47+'29'!I47+'30'!I47+'31'!I47</f>
        <v>0</v>
      </c>
      <c r="J47" s="19">
        <f>'0'!J47+'1'!J47+'2'!J47+'3'!J47+'4'!J47+'5'!J47+'6'!J47+'7'!J47+'8'!J47+'9'!J47+'10'!J47+'11'!J47+'12'!J47+'13'!J47+'14'!J47+'15'!J47+'16'!J47+'17'!J47+'18'!J47+'19'!J47+'20'!J47+'21'!J47+'22'!J47+'23'!J47+'24'!J47+'25'!J47+'26'!J47+'27'!J47+'28'!J47+'29'!J47+'30'!J47+'31'!J47</f>
        <v>0</v>
      </c>
      <c r="K47" s="19">
        <f>'0'!K47+'1'!K47+'2'!K47+'3'!K47+'4'!K47+'5'!K47+'6'!K47+'7'!K47+'8'!K47+'9'!K47+'10'!K47+'11'!K47+'12'!K47+'13'!K47+'14'!K47+'15'!K47+'16'!K47+'17'!K47+'18'!K47+'19'!K47+'20'!K47+'21'!K47+'22'!K47+'23'!K47+'24'!K47+'25'!K47+'26'!K47+'27'!K47+'28'!K47+'29'!K47+'30'!K47+'31'!K47</f>
        <v>0</v>
      </c>
      <c r="L47" s="19">
        <f>'0'!L47+'1'!L47+'2'!L47+'3'!L47+'4'!L47+'5'!L47+'6'!L47+'7'!L47+'8'!L47+'9'!L47+'10'!L47+'11'!L47+'12'!L47+'13'!L47+'14'!L47+'15'!L47+'16'!L47+'17'!L47+'18'!L47+'19'!L47+'20'!L47+'21'!L47+'22'!L47+'23'!L47+'24'!L47+'25'!L47+'26'!L47+'27'!L47+'28'!L47+'29'!L47+'30'!L47+'31'!L47</f>
        <v>0</v>
      </c>
      <c r="M47" s="19">
        <f>'0'!M47+'1'!M47+'2'!M47+'3'!M47+'4'!M47+'5'!M47+'6'!M47+'7'!M47+'8'!M47+'9'!M47+'10'!M47+'11'!M47+'12'!M47+'13'!M47+'14'!M47+'15'!M47+'16'!M47+'17'!M47+'18'!M47+'19'!M47+'20'!M47+'21'!M47+'22'!M47+'23'!M47+'24'!M47+'25'!M47+'26'!M47+'27'!M47+'28'!M47+'29'!M47+'30'!M47+'31'!M47</f>
        <v>0</v>
      </c>
      <c r="N47" s="19">
        <f>'0'!N47+'1'!N47+'2'!N47+'3'!N47+'4'!N47+'5'!N47+'6'!N47+'7'!N47+'8'!N47+'9'!N47+'10'!N47+'11'!N47+'12'!N47+'13'!N47+'14'!N47+'15'!N47+'16'!N47+'17'!N47+'18'!N47+'19'!N47+'20'!N47+'21'!N47+'22'!N47+'23'!N47+'24'!N47+'25'!N47+'26'!N47+'27'!N47+'28'!N47+'29'!N47+'30'!N47+'31'!N47</f>
        <v>0</v>
      </c>
      <c r="O47" s="19">
        <f>'0'!O47+'1'!O47+'2'!O47+'3'!O47+'4'!O47+'5'!O47+'6'!O47+'7'!O47+'8'!O47+'9'!O47+'10'!O47+'11'!O47+'12'!O47+'13'!O47+'14'!O47+'15'!O47+'16'!O47+'17'!O47+'18'!O47+'19'!O47+'20'!O47+'21'!O47+'22'!O47+'23'!O47+'24'!O47+'25'!O47+'26'!O47+'27'!O47+'28'!O47+'29'!O47+'30'!O47+'31'!O47</f>
        <v>0</v>
      </c>
      <c r="P47" s="19">
        <f>'0'!P47+'1'!P47+'2'!P47+'3'!P47+'4'!P47+'5'!P47+'6'!P47+'7'!P47+'8'!P47+'9'!P47+'10'!P47+'11'!P47+'12'!P47+'13'!P47+'14'!P47+'15'!P47+'16'!P47+'17'!P47+'18'!P47+'19'!P47+'20'!P47+'21'!P47+'22'!P47+'23'!P47+'24'!P47+'25'!P47+'26'!P47+'27'!P47+'28'!P47+'29'!P47+'30'!P47+'31'!P47</f>
        <v>0</v>
      </c>
      <c r="Q47" s="19">
        <f>'0'!Q47+'1'!Q47+'2'!Q47+'3'!Q47+'4'!Q47+'5'!Q47+'6'!Q47+'7'!Q47+'8'!Q47+'9'!Q47+'10'!Q47+'11'!Q47+'12'!Q47+'13'!Q47+'14'!Q47+'15'!Q47+'16'!Q47+'17'!Q47+'18'!Q47+'19'!Q47+'20'!Q47+'21'!Q47+'22'!Q47+'23'!Q47+'24'!Q47+'25'!Q47+'26'!Q47+'27'!Q47+'28'!Q47+'29'!Q47+'30'!Q47+'31'!Q47</f>
        <v>0</v>
      </c>
      <c r="R47" s="19">
        <f>'0'!R47+'1'!R47+'2'!R47+'3'!R47+'4'!R47+'5'!R47+'6'!R47+'7'!R47+'8'!R47+'9'!R47+'10'!R47+'11'!R47+'12'!R47+'13'!R47+'14'!R47+'15'!R47+'16'!R47+'17'!R47+'18'!R47+'19'!R47+'20'!R47+'21'!R47+'22'!R47+'23'!R47+'24'!R47+'25'!R47+'26'!R47+'27'!R47+'28'!R47+'29'!R47+'30'!R47+'31'!R47</f>
        <v>0</v>
      </c>
      <c r="S47" s="19">
        <f>'0'!S47+'1'!S47+'2'!S47+'3'!S47+'4'!S47+'5'!S47+'6'!S47+'7'!S47+'8'!S47+'9'!S47+'10'!S47+'11'!S47+'12'!S47+'13'!S47+'14'!S47+'15'!S47+'16'!S47+'17'!S47+'18'!S47+'19'!S47+'20'!S47+'21'!S47+'22'!S47+'23'!S47+'24'!S47+'25'!S47+'26'!S47+'27'!S47+'28'!S47+'29'!S47+'30'!S47+'31'!S47</f>
        <v>0</v>
      </c>
      <c r="T47" s="19">
        <f>'0'!T47+'1'!T47+'2'!T47+'3'!T47+'4'!T47+'5'!T47+'6'!T47+'7'!T47+'8'!T47+'9'!T47+'10'!T47+'11'!T47+'12'!T47+'13'!T47+'14'!T47+'15'!T47+'16'!T47+'17'!T47+'18'!T47+'19'!T47+'20'!T47+'21'!T47+'22'!T47+'23'!T47+'24'!T47+'25'!T47+'26'!T47+'27'!T47+'28'!T47+'29'!T47+'30'!T47+'31'!T47</f>
        <v>0</v>
      </c>
      <c r="U47" s="19">
        <f>'0'!U47+'1'!U47+'2'!U47+'3'!U47+'4'!U47+'5'!U47+'6'!U47+'7'!U47+'8'!U47+'9'!U47+'10'!U47+'11'!U47+'12'!U47+'13'!U47+'14'!U47+'15'!U47+'16'!U47+'17'!U47+'18'!U47+'19'!U47+'20'!U47+'21'!U47+'22'!U47+'23'!U47+'24'!U47+'25'!U47+'26'!U47+'27'!U47+'28'!U47+'29'!U47+'30'!U47+'31'!U47</f>
        <v>0</v>
      </c>
      <c r="V47" s="19">
        <f>'0'!V47+'1'!V47+'2'!V47+'3'!V47+'4'!V47+'5'!V47+'6'!V47+'7'!V47+'8'!V47+'9'!V47+'10'!V47+'11'!V47+'12'!V47+'13'!V47+'14'!V47+'15'!V47+'16'!V47+'17'!V47+'18'!V47+'19'!V47+'20'!V47+'21'!V47+'22'!V47+'23'!V47+'24'!V47+'25'!V47+'26'!V47+'27'!V47+'28'!V47+'29'!V47+'30'!V47+'31'!V47</f>
        <v>0</v>
      </c>
      <c r="W47" s="19">
        <f>'0'!W47+'1'!W47+'2'!W47+'3'!W47+'4'!W47+'5'!W47+'6'!W47+'7'!W47+'8'!W47+'9'!W47+'10'!W47+'11'!W47+'12'!W47+'13'!W47+'14'!W47+'15'!W47+'16'!W47+'17'!W47+'18'!W47+'19'!W47+'20'!W47+'21'!W47+'22'!W47+'23'!W47+'24'!W47+'25'!W47+'26'!W47+'27'!W47+'28'!W47+'29'!W47+'30'!W47+'31'!W47</f>
        <v>0</v>
      </c>
      <c r="X47" s="19">
        <f>'0'!X47+'1'!X47+'2'!X47+'3'!X47+'4'!X47+'5'!X47+'6'!X47+'7'!X47+'8'!X47+'9'!X47+'10'!X47+'11'!X47+'12'!X47+'13'!X47+'14'!X47+'15'!X47+'16'!X47+'17'!X47+'18'!X47+'19'!X47+'20'!X47+'21'!X47+'22'!X47+'23'!X47+'24'!X47+'25'!X47+'26'!X47+'27'!X47+'28'!X47+'29'!X47+'30'!X47+'31'!X47</f>
        <v>0</v>
      </c>
      <c r="Y47" s="19">
        <f>'0'!Y47+'1'!Y47+'2'!Y47+'3'!Y47+'4'!Y47+'5'!Y47+'6'!Y47+'7'!Y47+'8'!Y47+'9'!Y47+'10'!Y47+'11'!Y47+'12'!Y47+'13'!Y47+'14'!Y47+'15'!Y47+'16'!Y47+'17'!Y47+'18'!Y47+'19'!Y47+'20'!Y47+'21'!Y47+'22'!Y47+'23'!Y47+'24'!Y47+'25'!Y47+'26'!Y47+'27'!Y47+'28'!Y47+'29'!Y47+'30'!Y47+'31'!Y47</f>
        <v>0</v>
      </c>
      <c r="Z47" s="19">
        <f>'0'!Z47+'1'!Z47+'2'!Z47+'3'!Z47+'4'!Z47+'5'!Z47+'6'!Z47+'7'!Z47+'8'!Z47+'9'!Z47+'10'!Z47+'11'!Z47+'12'!Z47+'13'!Z47+'14'!Z47+'15'!Z47+'16'!Z47+'17'!Z47+'18'!Z47+'19'!Z47+'20'!Z47+'21'!Z47+'22'!Z47+'23'!Z47+'24'!Z47+'25'!Z47+'26'!Z47+'27'!Z47+'28'!Z47+'29'!Z47+'30'!Z47+'31'!Z47</f>
        <v>0</v>
      </c>
      <c r="AA47" s="19">
        <f>'0'!AA47+'1'!AA47+'2'!AA47+'3'!AA47+'4'!AA47+'5'!AA47+'6'!AA47+'7'!AA47+'8'!AA47+'9'!AA47+'10'!AA47+'11'!AA47+'12'!AA47+'13'!AA47+'14'!AA47+'15'!AA47+'16'!AA47+'17'!AA47+'18'!AA47+'19'!AA47+'20'!AA47+'21'!AA47+'22'!AA47+'23'!AA47+'24'!AA47+'25'!AA47+'26'!AA47+'27'!AA47+'28'!AA47+'29'!AA47+'30'!AA47+'31'!AA47</f>
        <v>0</v>
      </c>
      <c r="AB47" s="220"/>
      <c r="AC47" s="205"/>
    </row>
    <row r="48" spans="1:29" ht="21.95" customHeight="1" x14ac:dyDescent="0.2">
      <c r="A48" s="266"/>
      <c r="B48" s="24" t="str">
        <f>'Rate List'!D$13</f>
        <v>Foils</v>
      </c>
      <c r="C48" s="19">
        <f>'0'!C48+'1'!C48+'2'!C48+'3'!C48+'4'!C48+'5'!C48+'6'!C48+'7'!C48+'8'!C48+'9'!C48+'10'!C48+'11'!C48+'12'!C48+'13'!C48+'14'!C48+'15'!C48+'16'!C48+'17'!C48+'18'!C48+'19'!C48+'20'!C48+'21'!C48+'22'!C48+'23'!C48+'24'!C48+'25'!C48+'26'!C48+'27'!C48+'28'!C48+'29'!C48+'30'!C48+'31'!C48</f>
        <v>0</v>
      </c>
      <c r="D48" s="19">
        <f>'0'!D48+'1'!D48+'2'!D48+'3'!D48+'4'!D48+'5'!D48+'6'!D48+'7'!D48+'8'!D48+'9'!D48+'10'!D48+'11'!D48+'12'!D48+'13'!D48+'14'!D48+'15'!D48+'16'!D48+'17'!D48+'18'!D48+'19'!D48+'20'!D48+'21'!D48+'22'!D48+'23'!D48+'24'!D48+'25'!D48+'26'!D48+'27'!D48+'28'!D48+'29'!D48+'30'!D48+'31'!D48</f>
        <v>0</v>
      </c>
      <c r="E48" s="19">
        <f>'0'!E48+'1'!E48+'2'!E48+'3'!E48+'4'!E48+'5'!E48+'6'!E48+'7'!E48+'8'!E48+'9'!E48+'10'!E48+'11'!E48+'12'!E48+'13'!E48+'14'!E48+'15'!E48+'16'!E48+'17'!E48+'18'!E48+'19'!E48+'20'!E48+'21'!E48+'22'!E48+'23'!E48+'24'!E48+'25'!E48+'26'!E48+'27'!E48+'28'!E48+'29'!E48+'30'!E48+'31'!E48</f>
        <v>0</v>
      </c>
      <c r="F48" s="19">
        <f>'0'!F48+'1'!F48+'2'!F48+'3'!F48+'4'!F48+'5'!F48+'6'!F48+'7'!F48+'8'!F48+'9'!F48+'10'!F48+'11'!F48+'12'!F48+'13'!F48+'14'!F48+'15'!F48+'16'!F48+'17'!F48+'18'!F48+'19'!F48+'20'!F48+'21'!F48+'22'!F48+'23'!F48+'24'!F48+'25'!F48+'26'!F48+'27'!F48+'28'!F48+'29'!F48+'30'!F48+'31'!F48</f>
        <v>0</v>
      </c>
      <c r="G48" s="19">
        <f>'0'!G48+'1'!G48+'2'!G48+'3'!G48+'4'!G48+'5'!G48+'6'!G48+'7'!G48+'8'!G48+'9'!G48+'10'!G48+'11'!G48+'12'!G48+'13'!G48+'14'!G48+'15'!G48+'16'!G48+'17'!G48+'18'!G48+'19'!G48+'20'!G48+'21'!G48+'22'!G48+'23'!G48+'24'!G48+'25'!G48+'26'!G48+'27'!G48+'28'!G48+'29'!G48+'30'!G48+'31'!G48</f>
        <v>0</v>
      </c>
      <c r="H48" s="19">
        <f>'0'!H48+'1'!H48+'2'!H48+'3'!H48+'4'!H48+'5'!H48+'6'!H48+'7'!H48+'8'!H48+'9'!H48+'10'!H48+'11'!H48+'12'!H48+'13'!H48+'14'!H48+'15'!H48+'16'!H48+'17'!H48+'18'!H48+'19'!H48+'20'!H48+'21'!H48+'22'!H48+'23'!H48+'24'!H48+'25'!H48+'26'!H48+'27'!H48+'28'!H48+'29'!H48+'30'!H48+'31'!H48</f>
        <v>0</v>
      </c>
      <c r="I48" s="19">
        <f>'0'!I48+'1'!I48+'2'!I48+'3'!I48+'4'!I48+'5'!I48+'6'!I48+'7'!I48+'8'!I48+'9'!I48+'10'!I48+'11'!I48+'12'!I48+'13'!I48+'14'!I48+'15'!I48+'16'!I48+'17'!I48+'18'!I48+'19'!I48+'20'!I48+'21'!I48+'22'!I48+'23'!I48+'24'!I48+'25'!I48+'26'!I48+'27'!I48+'28'!I48+'29'!I48+'30'!I48+'31'!I48</f>
        <v>0</v>
      </c>
      <c r="J48" s="19">
        <f>'0'!J48+'1'!J48+'2'!J48+'3'!J48+'4'!J48+'5'!J48+'6'!J48+'7'!J48+'8'!J48+'9'!J48+'10'!J48+'11'!J48+'12'!J48+'13'!J48+'14'!J48+'15'!J48+'16'!J48+'17'!J48+'18'!J48+'19'!J48+'20'!J48+'21'!J48+'22'!J48+'23'!J48+'24'!J48+'25'!J48+'26'!J48+'27'!J48+'28'!J48+'29'!J48+'30'!J48+'31'!J48</f>
        <v>0</v>
      </c>
      <c r="K48" s="19">
        <f>'0'!K48+'1'!K48+'2'!K48+'3'!K48+'4'!K48+'5'!K48+'6'!K48+'7'!K48+'8'!K48+'9'!K48+'10'!K48+'11'!K48+'12'!K48+'13'!K48+'14'!K48+'15'!K48+'16'!K48+'17'!K48+'18'!K48+'19'!K48+'20'!K48+'21'!K48+'22'!K48+'23'!K48+'24'!K48+'25'!K48+'26'!K48+'27'!K48+'28'!K48+'29'!K48+'30'!K48+'31'!K48</f>
        <v>0</v>
      </c>
      <c r="L48" s="19">
        <f>'0'!L48+'1'!L48+'2'!L48+'3'!L48+'4'!L48+'5'!L48+'6'!L48+'7'!L48+'8'!L48+'9'!L48+'10'!L48+'11'!L48+'12'!L48+'13'!L48+'14'!L48+'15'!L48+'16'!L48+'17'!L48+'18'!L48+'19'!L48+'20'!L48+'21'!L48+'22'!L48+'23'!L48+'24'!L48+'25'!L48+'26'!L48+'27'!L48+'28'!L48+'29'!L48+'30'!L48+'31'!L48</f>
        <v>0</v>
      </c>
      <c r="M48" s="19">
        <f>'0'!M48+'1'!M48+'2'!M48+'3'!M48+'4'!M48+'5'!M48+'6'!M48+'7'!M48+'8'!M48+'9'!M48+'10'!M48+'11'!M48+'12'!M48+'13'!M48+'14'!M48+'15'!M48+'16'!M48+'17'!M48+'18'!M48+'19'!M48+'20'!M48+'21'!M48+'22'!M48+'23'!M48+'24'!M48+'25'!M48+'26'!M48+'27'!M48+'28'!M48+'29'!M48+'30'!M48+'31'!M48</f>
        <v>0</v>
      </c>
      <c r="N48" s="19">
        <f>'0'!N48+'1'!N48+'2'!N48+'3'!N48+'4'!N48+'5'!N48+'6'!N48+'7'!N48+'8'!N48+'9'!N48+'10'!N48+'11'!N48+'12'!N48+'13'!N48+'14'!N48+'15'!N48+'16'!N48+'17'!N48+'18'!N48+'19'!N48+'20'!N48+'21'!N48+'22'!N48+'23'!N48+'24'!N48+'25'!N48+'26'!N48+'27'!N48+'28'!N48+'29'!N48+'30'!N48+'31'!N48</f>
        <v>0</v>
      </c>
      <c r="O48" s="19">
        <f>'0'!O48+'1'!O48+'2'!O48+'3'!O48+'4'!O48+'5'!O48+'6'!O48+'7'!O48+'8'!O48+'9'!O48+'10'!O48+'11'!O48+'12'!O48+'13'!O48+'14'!O48+'15'!O48+'16'!O48+'17'!O48+'18'!O48+'19'!O48+'20'!O48+'21'!O48+'22'!O48+'23'!O48+'24'!O48+'25'!O48+'26'!O48+'27'!O48+'28'!O48+'29'!O48+'30'!O48+'31'!O48</f>
        <v>0</v>
      </c>
      <c r="P48" s="19">
        <f>'0'!P48+'1'!P48+'2'!P48+'3'!P48+'4'!P48+'5'!P48+'6'!P48+'7'!P48+'8'!P48+'9'!P48+'10'!P48+'11'!P48+'12'!P48+'13'!P48+'14'!P48+'15'!P48+'16'!P48+'17'!P48+'18'!P48+'19'!P48+'20'!P48+'21'!P48+'22'!P48+'23'!P48+'24'!P48+'25'!P48+'26'!P48+'27'!P48+'28'!P48+'29'!P48+'30'!P48+'31'!P48</f>
        <v>0</v>
      </c>
      <c r="Q48" s="19">
        <f>'0'!Q48+'1'!Q48+'2'!Q48+'3'!Q48+'4'!Q48+'5'!Q48+'6'!Q48+'7'!Q48+'8'!Q48+'9'!Q48+'10'!Q48+'11'!Q48+'12'!Q48+'13'!Q48+'14'!Q48+'15'!Q48+'16'!Q48+'17'!Q48+'18'!Q48+'19'!Q48+'20'!Q48+'21'!Q48+'22'!Q48+'23'!Q48+'24'!Q48+'25'!Q48+'26'!Q48+'27'!Q48+'28'!Q48+'29'!Q48+'30'!Q48+'31'!Q48</f>
        <v>0</v>
      </c>
      <c r="R48" s="19">
        <f>'0'!R48+'1'!R48+'2'!R48+'3'!R48+'4'!R48+'5'!R48+'6'!R48+'7'!R48+'8'!R48+'9'!R48+'10'!R48+'11'!R48+'12'!R48+'13'!R48+'14'!R48+'15'!R48+'16'!R48+'17'!R48+'18'!R48+'19'!R48+'20'!R48+'21'!R48+'22'!R48+'23'!R48+'24'!R48+'25'!R48+'26'!R48+'27'!R48+'28'!R48+'29'!R48+'30'!R48+'31'!R48</f>
        <v>0</v>
      </c>
      <c r="S48" s="19">
        <f>'0'!S48+'1'!S48+'2'!S48+'3'!S48+'4'!S48+'5'!S48+'6'!S48+'7'!S48+'8'!S48+'9'!S48+'10'!S48+'11'!S48+'12'!S48+'13'!S48+'14'!S48+'15'!S48+'16'!S48+'17'!S48+'18'!S48+'19'!S48+'20'!S48+'21'!S48+'22'!S48+'23'!S48+'24'!S48+'25'!S48+'26'!S48+'27'!S48+'28'!S48+'29'!S48+'30'!S48+'31'!S48</f>
        <v>0</v>
      </c>
      <c r="T48" s="19">
        <f>'0'!T48+'1'!T48+'2'!T48+'3'!T48+'4'!T48+'5'!T48+'6'!T48+'7'!T48+'8'!T48+'9'!T48+'10'!T48+'11'!T48+'12'!T48+'13'!T48+'14'!T48+'15'!T48+'16'!T48+'17'!T48+'18'!T48+'19'!T48+'20'!T48+'21'!T48+'22'!T48+'23'!T48+'24'!T48+'25'!T48+'26'!T48+'27'!T48+'28'!T48+'29'!T48+'30'!T48+'31'!T48</f>
        <v>0</v>
      </c>
      <c r="U48" s="19">
        <f>'0'!U48+'1'!U48+'2'!U48+'3'!U48+'4'!U48+'5'!U48+'6'!U48+'7'!U48+'8'!U48+'9'!U48+'10'!U48+'11'!U48+'12'!U48+'13'!U48+'14'!U48+'15'!U48+'16'!U48+'17'!U48+'18'!U48+'19'!U48+'20'!U48+'21'!U48+'22'!U48+'23'!U48+'24'!U48+'25'!U48+'26'!U48+'27'!U48+'28'!U48+'29'!U48+'30'!U48+'31'!U48</f>
        <v>0</v>
      </c>
      <c r="V48" s="190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0"/>
      <c r="AB48" s="220"/>
      <c r="AC48" s="205"/>
    </row>
    <row r="49" spans="1:29" ht="21.95" customHeight="1" x14ac:dyDescent="0.2">
      <c r="A49" s="266"/>
      <c r="B49" s="24" t="str">
        <f>'Rate List'!D$14</f>
        <v>C. Discount</v>
      </c>
      <c r="C49" s="19">
        <f>'0'!C49+'1'!C49+'2'!C49+'3'!C49+'4'!C49+'5'!C49+'6'!C49+'7'!C49+'8'!C49+'9'!C49+'10'!C49+'11'!C49+'12'!C49+'13'!C49+'14'!C49+'15'!C49+'16'!C49+'17'!C49+'18'!C49+'19'!C49+'20'!C49+'21'!C49+'22'!C49+'23'!C49+'24'!C49+'25'!C49+'26'!C49+'27'!C49+'28'!C49+'29'!C49+'30'!C49+'31'!C49</f>
        <v>0</v>
      </c>
      <c r="D49" s="19">
        <f>'0'!D49+'1'!D49+'2'!D49+'3'!D49+'4'!D49+'5'!D49+'6'!D49+'7'!D49+'8'!D49+'9'!D49+'10'!D49+'11'!D49+'12'!D49+'13'!D49+'14'!D49+'15'!D49+'16'!D49+'17'!D49+'18'!D49+'19'!D49+'20'!D49+'21'!D49+'22'!D49+'23'!D49+'24'!D49+'25'!D49+'26'!D49+'27'!D49+'28'!D49+'29'!D49+'30'!D49+'31'!D49</f>
        <v>0</v>
      </c>
      <c r="E49" s="19">
        <f>'0'!E49+'1'!E49+'2'!E49+'3'!E49+'4'!E49+'5'!E49+'6'!E49+'7'!E49+'8'!E49+'9'!E49+'10'!E49+'11'!E49+'12'!E49+'13'!E49+'14'!E49+'15'!E49+'16'!E49+'17'!E49+'18'!E49+'19'!E49+'20'!E49+'21'!E49+'22'!E49+'23'!E49+'24'!E49+'25'!E49+'26'!E49+'27'!E49+'28'!E49+'29'!E49+'30'!E49+'31'!E49</f>
        <v>0</v>
      </c>
      <c r="F49" s="19">
        <f>'0'!F49+'1'!F49+'2'!F49+'3'!F49+'4'!F49+'5'!F49+'6'!F49+'7'!F49+'8'!F49+'9'!F49+'10'!F49+'11'!F49+'12'!F49+'13'!F49+'14'!F49+'15'!F49+'16'!F49+'17'!F49+'18'!F49+'19'!F49+'20'!F49+'21'!F49+'22'!F49+'23'!F49+'24'!F49+'25'!F49+'26'!F49+'27'!F49+'28'!F49+'29'!F49+'30'!F49+'31'!F49</f>
        <v>0</v>
      </c>
      <c r="G49" s="19">
        <f>'0'!G49+'1'!G49+'2'!G49+'3'!G49+'4'!G49+'5'!G49+'6'!G49+'7'!G49+'8'!G49+'9'!G49+'10'!G49+'11'!G49+'12'!G49+'13'!G49+'14'!G49+'15'!G49+'16'!G49+'17'!G49+'18'!G49+'19'!G49+'20'!G49+'21'!G49+'22'!G49+'23'!G49+'24'!G49+'25'!G49+'26'!G49+'27'!G49+'28'!G49+'29'!G49+'30'!G49+'31'!G49</f>
        <v>0</v>
      </c>
      <c r="H49" s="19">
        <f>'0'!H49+'1'!H49+'2'!H49+'3'!H49+'4'!H49+'5'!H49+'6'!H49+'7'!H49+'8'!H49+'9'!H49+'10'!H49+'11'!H49+'12'!H49+'13'!H49+'14'!H49+'15'!H49+'16'!H49+'17'!H49+'18'!H49+'19'!H49+'20'!H49+'21'!H49+'22'!H49+'23'!H49+'24'!H49+'25'!H49+'26'!H49+'27'!H49+'28'!H49+'29'!H49+'30'!H49+'31'!H49</f>
        <v>0</v>
      </c>
      <c r="I49" s="19">
        <f>'0'!I49+'1'!I49+'2'!I49+'3'!I49+'4'!I49+'5'!I49+'6'!I49+'7'!I49+'8'!I49+'9'!I49+'10'!I49+'11'!I49+'12'!I49+'13'!I49+'14'!I49+'15'!I49+'16'!I49+'17'!I49+'18'!I49+'19'!I49+'20'!I49+'21'!I49+'22'!I49+'23'!I49+'24'!I49+'25'!I49+'26'!I49+'27'!I49+'28'!I49+'29'!I49+'30'!I49+'31'!I49</f>
        <v>0</v>
      </c>
      <c r="J49" s="19">
        <f>'0'!J49+'1'!J49+'2'!J49+'3'!J49+'4'!J49+'5'!J49+'6'!J49+'7'!J49+'8'!J49+'9'!J49+'10'!J49+'11'!J49+'12'!J49+'13'!J49+'14'!J49+'15'!J49+'16'!J49+'17'!J49+'18'!J49+'19'!J49+'20'!J49+'21'!J49+'22'!J49+'23'!J49+'24'!J49+'25'!J49+'26'!J49+'27'!J49+'28'!J49+'29'!J49+'30'!J49+'31'!J49</f>
        <v>0</v>
      </c>
      <c r="K49" s="19">
        <f>'0'!K49+'1'!K49+'2'!K49+'3'!K49+'4'!K49+'5'!K49+'6'!K49+'7'!K49+'8'!K49+'9'!K49+'10'!K49+'11'!K49+'12'!K49+'13'!K49+'14'!K49+'15'!K49+'16'!K49+'17'!K49+'18'!K49+'19'!K49+'20'!K49+'21'!K49+'22'!K49+'23'!K49+'24'!K49+'25'!K49+'26'!K49+'27'!K49+'28'!K49+'29'!K49+'30'!K49+'31'!K49</f>
        <v>0</v>
      </c>
      <c r="L49" s="19">
        <f>'0'!L49+'1'!L49+'2'!L49+'3'!L49+'4'!L49+'5'!L49+'6'!L49+'7'!L49+'8'!L49+'9'!L49+'10'!L49+'11'!L49+'12'!L49+'13'!L49+'14'!L49+'15'!L49+'16'!L49+'17'!L49+'18'!L49+'19'!L49+'20'!L49+'21'!L49+'22'!L49+'23'!L49+'24'!L49+'25'!L49+'26'!L49+'27'!L49+'28'!L49+'29'!L49+'30'!L49+'31'!L49</f>
        <v>0</v>
      </c>
      <c r="M49" s="19">
        <f>'0'!M49+'1'!M49+'2'!M49+'3'!M49+'4'!M49+'5'!M49+'6'!M49+'7'!M49+'8'!M49+'9'!M49+'10'!M49+'11'!M49+'12'!M49+'13'!M49+'14'!M49+'15'!M49+'16'!M49+'17'!M49+'18'!M49+'19'!M49+'20'!M49+'21'!M49+'22'!M49+'23'!M49+'24'!M49+'25'!M49+'26'!M49+'27'!M49+'28'!M49+'29'!M49+'30'!M49+'31'!M49</f>
        <v>0</v>
      </c>
      <c r="N49" s="19">
        <f>'0'!N49+'1'!N49+'2'!N49+'3'!N49+'4'!N49+'5'!N49+'6'!N49+'7'!N49+'8'!N49+'9'!N49+'10'!N49+'11'!N49+'12'!N49+'13'!N49+'14'!N49+'15'!N49+'16'!N49+'17'!N49+'18'!N49+'19'!N49+'20'!N49+'21'!N49+'22'!N49+'23'!N49+'24'!N49+'25'!N49+'26'!N49+'27'!N49+'28'!N49+'29'!N49+'30'!N49+'31'!N49</f>
        <v>0</v>
      </c>
      <c r="O49" s="19">
        <f>'0'!O49+'1'!O49+'2'!O49+'3'!O49+'4'!O49+'5'!O49+'6'!O49+'7'!O49+'8'!O49+'9'!O49+'10'!O49+'11'!O49+'12'!O49+'13'!O49+'14'!O49+'15'!O49+'16'!O49+'17'!O49+'18'!O49+'19'!O49+'20'!O49+'21'!O49+'22'!O49+'23'!O49+'24'!O49+'25'!O49+'26'!O49+'27'!O49+'28'!O49+'29'!O49+'30'!O49+'31'!O49</f>
        <v>0</v>
      </c>
      <c r="P49" s="19">
        <f>'0'!P49+'1'!P49+'2'!P49+'3'!P49+'4'!P49+'5'!P49+'6'!P49+'7'!P49+'8'!P49+'9'!P49+'10'!P49+'11'!P49+'12'!P49+'13'!P49+'14'!P49+'15'!P49+'16'!P49+'17'!P49+'18'!P49+'19'!P49+'20'!P49+'21'!P49+'22'!P49+'23'!P49+'24'!P49+'25'!P49+'26'!P49+'27'!P49+'28'!P49+'29'!P49+'30'!P49+'31'!P49</f>
        <v>0</v>
      </c>
      <c r="Q49" s="19">
        <f>'0'!Q49+'1'!Q49+'2'!Q49+'3'!Q49+'4'!Q49+'5'!Q49+'6'!Q49+'7'!Q49+'8'!Q49+'9'!Q49+'10'!Q49+'11'!Q49+'12'!Q49+'13'!Q49+'14'!Q49+'15'!Q49+'16'!Q49+'17'!Q49+'18'!Q49+'19'!Q49+'20'!Q49+'21'!Q49+'22'!Q49+'23'!Q49+'24'!Q49+'25'!Q49+'26'!Q49+'27'!Q49+'28'!Q49+'29'!Q49+'30'!Q49+'31'!Q49</f>
        <v>0</v>
      </c>
      <c r="R49" s="19">
        <f>'0'!R49+'1'!R49+'2'!R49+'3'!R49+'4'!R49+'5'!R49+'6'!R49+'7'!R49+'8'!R49+'9'!R49+'10'!R49+'11'!R49+'12'!R49+'13'!R49+'14'!R49+'15'!R49+'16'!R49+'17'!R49+'18'!R49+'19'!R49+'20'!R49+'21'!R49+'22'!R49+'23'!R49+'24'!R49+'25'!R49+'26'!R49+'27'!R49+'28'!R49+'29'!R49+'30'!R49+'31'!R49</f>
        <v>0</v>
      </c>
      <c r="S49" s="19">
        <f>'0'!S49+'1'!S49+'2'!S49+'3'!S49+'4'!S49+'5'!S49+'6'!S49+'7'!S49+'8'!S49+'9'!S49+'10'!S49+'11'!S49+'12'!S49+'13'!S49+'14'!S49+'15'!S49+'16'!S49+'17'!S49+'18'!S49+'19'!S49+'20'!S49+'21'!S49+'22'!S49+'23'!S49+'24'!S49+'25'!S49+'26'!S49+'27'!S49+'28'!S49+'29'!S49+'30'!S49+'31'!S49</f>
        <v>0</v>
      </c>
      <c r="T49" s="19">
        <f>'0'!T49+'1'!T49+'2'!T49+'3'!T49+'4'!T49+'5'!T49+'6'!T49+'7'!T49+'8'!T49+'9'!T49+'10'!T49+'11'!T49+'12'!T49+'13'!T49+'14'!T49+'15'!T49+'16'!T49+'17'!T49+'18'!T49+'19'!T49+'20'!T49+'21'!T49+'22'!T49+'23'!T49+'24'!T49+'25'!T49+'26'!T49+'27'!T49+'28'!T49+'29'!T49+'30'!T49+'31'!T49</f>
        <v>0</v>
      </c>
      <c r="U49" s="19">
        <f>'0'!U49+'1'!U49+'2'!U49+'3'!U49+'4'!U49+'5'!U49+'6'!U49+'7'!U49+'8'!U49+'9'!U49+'10'!U49+'11'!U49+'12'!U49+'13'!U49+'14'!U49+'15'!U49+'16'!U49+'17'!U49+'18'!U49+'19'!U49+'20'!U49+'21'!U49+'22'!U49+'23'!U49+'24'!U49+'25'!U49+'26'!U49+'27'!U49+'28'!U49+'29'!U49+'30'!U49+'31'!U49</f>
        <v>0</v>
      </c>
      <c r="V49" s="19">
        <f>'0'!V49+'1'!V49+'2'!V49+'3'!V49+'4'!V49+'5'!V49+'6'!V49+'7'!V49+'8'!V49+'9'!V49+'10'!V49+'11'!V49+'12'!V49+'13'!V49+'14'!V49+'15'!V49+'16'!V49+'17'!V49+'18'!V49+'19'!V49+'20'!V49+'21'!V49+'22'!V49+'23'!V49+'24'!V49+'25'!V49+'26'!V49+'27'!V49+'28'!V49+'29'!V49+'30'!V49+'31'!V49</f>
        <v>0</v>
      </c>
      <c r="W49" s="19">
        <f>'0'!W49+'1'!W49+'2'!W49+'3'!W49+'4'!W49+'5'!W49+'6'!W49+'7'!W49+'8'!W49+'9'!W49+'10'!W49+'11'!W49+'12'!W49+'13'!W49+'14'!W49+'15'!W49+'16'!W49+'17'!W49+'18'!W49+'19'!W49+'20'!W49+'21'!W49+'22'!W49+'23'!W49+'24'!W49+'25'!W49+'26'!W49+'27'!W49+'28'!W49+'29'!W49+'30'!W49+'31'!W49</f>
        <v>0</v>
      </c>
      <c r="X49" s="19">
        <f>'0'!X49+'1'!X49+'2'!X49+'3'!X49+'4'!X49+'5'!X49+'6'!X49+'7'!X49+'8'!X49+'9'!X49+'10'!X49+'11'!X49+'12'!X49+'13'!X49+'14'!X49+'15'!X49+'16'!X49+'17'!X49+'18'!X49+'19'!X49+'20'!X49+'21'!X49+'22'!X49+'23'!X49+'24'!X49+'25'!X49+'26'!X49+'27'!X49+'28'!X49+'29'!X49+'30'!X49+'31'!X49</f>
        <v>0</v>
      </c>
      <c r="Y49" s="19">
        <f>'0'!Y49+'1'!Y49+'2'!Y49+'3'!Y49+'4'!Y49+'5'!Y49+'6'!Y49+'7'!Y49+'8'!Y49+'9'!Y49+'10'!Y49+'11'!Y49+'12'!Y49+'13'!Y49+'14'!Y49+'15'!Y49+'16'!Y49+'17'!Y49+'18'!Y49+'19'!Y49+'20'!Y49+'21'!Y49+'22'!Y49+'23'!Y49+'24'!Y49+'25'!Y49+'26'!Y49+'27'!Y49+'28'!Y49+'29'!Y49+'30'!Y49+'31'!Y49</f>
        <v>0</v>
      </c>
      <c r="Z49" s="19">
        <f>'0'!Z49+'1'!Z49+'2'!Z49+'3'!Z49+'4'!Z49+'5'!Z49+'6'!Z49+'7'!Z49+'8'!Z49+'9'!Z49+'10'!Z49+'11'!Z49+'12'!Z49+'13'!Z49+'14'!Z49+'15'!Z49+'16'!Z49+'17'!Z49+'18'!Z49+'19'!Z49+'20'!Z49+'21'!Z49+'22'!Z49+'23'!Z49+'24'!Z49+'25'!Z49+'26'!Z49+'27'!Z49+'28'!Z49+'29'!Z49+'30'!Z49+'31'!Z49</f>
        <v>0</v>
      </c>
      <c r="AA49" s="19">
        <f>'0'!AA49+'1'!AA49+'2'!AA49+'3'!AA49+'4'!AA49+'5'!AA49+'6'!AA49+'7'!AA49+'8'!AA49+'9'!AA49+'10'!AA49+'11'!AA49+'12'!AA49+'13'!AA49+'14'!AA49+'15'!AA49+'16'!AA49+'17'!AA49+'18'!AA49+'19'!AA49+'20'!AA49+'21'!AA49+'22'!AA49+'23'!AA49+'24'!AA49+'25'!AA49+'26'!AA49+'27'!AA49+'28'!AA49+'29'!AA49+'30'!AA49+'31'!AA49</f>
        <v>0</v>
      </c>
      <c r="AB49" s="220"/>
      <c r="AC49" s="205"/>
    </row>
    <row r="50" spans="1:29" ht="21.95" customHeight="1" thickBot="1" x14ac:dyDescent="0.25">
      <c r="A50" s="267"/>
      <c r="B50" s="120" t="str">
        <f>'31'!B50</f>
        <v>Total Cash</v>
      </c>
      <c r="C50" s="121">
        <f>(C46*$C$8)+(C44*$C$7)</f>
        <v>0</v>
      </c>
      <c r="D50" s="121">
        <f>(D46*$D$8)+(D44*$D$7)</f>
        <v>0</v>
      </c>
      <c r="E50" s="121">
        <f>(E46*$E$8)+(E44*$E$7)</f>
        <v>0</v>
      </c>
      <c r="F50" s="121">
        <f>(F46*$F$8)+(F44*$F$7)</f>
        <v>0</v>
      </c>
      <c r="G50" s="121">
        <f>(G46*$G$8)+(G44*$G$7)</f>
        <v>0</v>
      </c>
      <c r="H50" s="121">
        <f>(H46*$H$8)+(H44*$H$7)</f>
        <v>0</v>
      </c>
      <c r="I50" s="121">
        <f>(I46*$I$8)+(I44*$I$7)</f>
        <v>0</v>
      </c>
      <c r="J50" s="171">
        <f>(J46*$J$8)+(J44*$J$7)</f>
        <v>0</v>
      </c>
      <c r="K50" s="171">
        <f t="shared" ref="K50:T50" si="7">(K46*$J$8)+(K44*$J$7)</f>
        <v>0</v>
      </c>
      <c r="L50" s="171">
        <f t="shared" si="7"/>
        <v>0</v>
      </c>
      <c r="M50" s="171">
        <f t="shared" si="7"/>
        <v>0</v>
      </c>
      <c r="N50" s="171">
        <f t="shared" si="7"/>
        <v>0</v>
      </c>
      <c r="O50" s="171">
        <f t="shared" si="7"/>
        <v>0</v>
      </c>
      <c r="P50" s="171">
        <f t="shared" si="7"/>
        <v>0</v>
      </c>
      <c r="Q50" s="171">
        <f t="shared" si="7"/>
        <v>0</v>
      </c>
      <c r="R50" s="171">
        <f t="shared" si="7"/>
        <v>0</v>
      </c>
      <c r="S50" s="171">
        <f t="shared" si="7"/>
        <v>0</v>
      </c>
      <c r="T50" s="171">
        <f t="shared" si="7"/>
        <v>0</v>
      </c>
      <c r="U50" s="171">
        <f>SUM(C50:T50)</f>
        <v>0</v>
      </c>
      <c r="V50" s="117"/>
      <c r="W50" s="117"/>
      <c r="X50" s="105"/>
      <c r="Y50" s="105"/>
      <c r="Z50" s="105"/>
      <c r="AA50" s="105"/>
      <c r="AB50" s="276"/>
      <c r="AC50" s="219"/>
    </row>
    <row r="51" spans="1:29" ht="21.95" customHeight="1" x14ac:dyDescent="0.2">
      <c r="A51" s="265">
        <f>'Rate List'!A15</f>
        <v>0</v>
      </c>
      <c r="B51" s="123" t="str">
        <f>'Rate List'!$D$9</f>
        <v>Whole Sale</v>
      </c>
      <c r="C51" s="7">
        <f>'0'!C51+'1'!C51+'2'!C51+'3'!C51+'4'!C51+'5'!C51+'6'!C51+'7'!C51+'8'!C51+'9'!C51+'10'!C51+'11'!C51+'12'!C51+'13'!C51+'14'!C51+'15'!C51+'16'!C51+'17'!C51+'18'!C51+'19'!C51+'20'!C51+'21'!C51+'22'!C51+'23'!C51+'24'!C51+'25'!C51+'26'!C51+'27'!C51+'28'!C51+'29'!C51+'30'!C51+'31'!C51</f>
        <v>0</v>
      </c>
      <c r="D51" s="7">
        <f>'0'!D51+'1'!D51+'2'!D51+'3'!D51+'4'!D51+'5'!D51+'6'!D51+'7'!D51+'8'!D51+'9'!D51+'10'!D51+'11'!D51+'12'!D51+'13'!D51+'14'!D51+'15'!D51+'16'!D51+'17'!D51+'18'!D51+'19'!D51+'20'!D51+'21'!D51+'22'!D51+'23'!D51+'24'!D51+'25'!D51+'26'!D51+'27'!D51+'28'!D51+'29'!D51+'30'!D51+'31'!D51</f>
        <v>0</v>
      </c>
      <c r="E51" s="7">
        <f>'0'!E51+'1'!E51+'2'!E51+'3'!E51+'4'!E51+'5'!E51+'6'!E51+'7'!E51+'8'!E51+'9'!E51+'10'!E51+'11'!E51+'12'!E51+'13'!E51+'14'!E51+'15'!E51+'16'!E51+'17'!E51+'18'!E51+'19'!E51+'20'!E51+'21'!E51+'22'!E51+'23'!E51+'24'!E51+'25'!E51+'26'!E51+'27'!E51+'28'!E51+'29'!E51+'30'!E51+'31'!E51</f>
        <v>0</v>
      </c>
      <c r="F51" s="7">
        <f>'0'!F51+'1'!F51+'2'!F51+'3'!F51+'4'!F51+'5'!F51+'6'!F51+'7'!F51+'8'!F51+'9'!F51+'10'!F51+'11'!F51+'12'!F51+'13'!F51+'14'!F51+'15'!F51+'16'!F51+'17'!F51+'18'!F51+'19'!F51+'20'!F51+'21'!F51+'22'!F51+'23'!F51+'24'!F51+'25'!F51+'26'!F51+'27'!F51+'28'!F51+'29'!F51+'30'!F51+'31'!F51</f>
        <v>0</v>
      </c>
      <c r="G51" s="7">
        <f>'0'!G51+'1'!G51+'2'!G51+'3'!G51+'4'!G51+'5'!G51+'6'!G51+'7'!G51+'8'!G51+'9'!G51+'10'!G51+'11'!G51+'12'!G51+'13'!G51+'14'!G51+'15'!G51+'16'!G51+'17'!G51+'18'!G51+'19'!G51+'20'!G51+'21'!G51+'22'!G51+'23'!G51+'24'!G51+'25'!G51+'26'!G51+'27'!G51+'28'!G51+'29'!G51+'30'!G51+'31'!G51</f>
        <v>0</v>
      </c>
      <c r="H51" s="7">
        <f>'0'!H51+'1'!H51+'2'!H51+'3'!H51+'4'!H51+'5'!H51+'6'!H51+'7'!H51+'8'!H51+'9'!H51+'10'!H51+'11'!H51+'12'!H51+'13'!H51+'14'!H51+'15'!H51+'16'!H51+'17'!H51+'18'!H51+'19'!H51+'20'!H51+'21'!H51+'22'!H51+'23'!H51+'24'!H51+'25'!H51+'26'!H51+'27'!H51+'28'!H51+'29'!H51+'30'!H51+'31'!H51</f>
        <v>0</v>
      </c>
      <c r="I51" s="7">
        <f>'0'!I51+'1'!I51+'2'!I51+'3'!I51+'4'!I51+'5'!I51+'6'!I51+'7'!I51+'8'!I51+'9'!I51+'10'!I51+'11'!I51+'12'!I51+'13'!I51+'14'!I51+'15'!I51+'16'!I51+'17'!I51+'18'!I51+'19'!I51+'20'!I51+'21'!I51+'22'!I51+'23'!I51+'24'!I51+'25'!I51+'26'!I51+'27'!I51+'28'!I51+'29'!I51+'30'!I51+'31'!I51</f>
        <v>0</v>
      </c>
      <c r="J51" s="7">
        <f>'0'!J51+'1'!J51+'2'!J51+'3'!J51+'4'!J51+'5'!J51+'6'!J51+'7'!J51+'8'!J51+'9'!J51+'10'!J51+'11'!J51+'12'!J51+'13'!J51+'14'!J51+'15'!J51+'16'!J51+'17'!J51+'18'!J51+'19'!J51+'20'!J51+'21'!J51+'22'!J51+'23'!J51+'24'!J51+'25'!J51+'26'!J51+'27'!J51+'28'!J51+'29'!J51+'30'!J51+'31'!J51</f>
        <v>0</v>
      </c>
      <c r="K51" s="7">
        <f>'0'!K51+'1'!K51+'2'!K51+'3'!K51+'4'!K51+'5'!K51+'6'!K51+'7'!K51+'8'!K51+'9'!K51+'10'!K51+'11'!K51+'12'!K51+'13'!K51+'14'!K51+'15'!K51+'16'!K51+'17'!K51+'18'!K51+'19'!K51+'20'!K51+'21'!K51+'22'!K51+'23'!K51+'24'!K51+'25'!K51+'26'!K51+'27'!K51+'28'!K51+'29'!K51+'30'!K51+'31'!K51</f>
        <v>0</v>
      </c>
      <c r="L51" s="7">
        <f>'0'!L51+'1'!L51+'2'!L51+'3'!L51+'4'!L51+'5'!L51+'6'!L51+'7'!L51+'8'!L51+'9'!L51+'10'!L51+'11'!L51+'12'!L51+'13'!L51+'14'!L51+'15'!L51+'16'!L51+'17'!L51+'18'!L51+'19'!L51+'20'!L51+'21'!L51+'22'!L51+'23'!L51+'24'!L51+'25'!L51+'26'!L51+'27'!L51+'28'!L51+'29'!L51+'30'!L51+'31'!L51</f>
        <v>0</v>
      </c>
      <c r="M51" s="7">
        <f>'0'!M51+'1'!M51+'2'!M51+'3'!M51+'4'!M51+'5'!M51+'6'!M51+'7'!M51+'8'!M51+'9'!M51+'10'!M51+'11'!M51+'12'!M51+'13'!M51+'14'!M51+'15'!M51+'16'!M51+'17'!M51+'18'!M51+'19'!M51+'20'!M51+'21'!M51+'22'!M51+'23'!M51+'24'!M51+'25'!M51+'26'!M51+'27'!M51+'28'!M51+'29'!M51+'30'!M51+'31'!M51</f>
        <v>0</v>
      </c>
      <c r="N51" s="7">
        <f>'0'!N51+'1'!N51+'2'!N51+'3'!N51+'4'!N51+'5'!N51+'6'!N51+'7'!N51+'8'!N51+'9'!N51+'10'!N51+'11'!N51+'12'!N51+'13'!N51+'14'!N51+'15'!N51+'16'!N51+'17'!N51+'18'!N51+'19'!N51+'20'!N51+'21'!N51+'22'!N51+'23'!N51+'24'!N51+'25'!N51+'26'!N51+'27'!N51+'28'!N51+'29'!N51+'30'!N51+'31'!N51</f>
        <v>0</v>
      </c>
      <c r="O51" s="7">
        <f>'0'!O51+'1'!O51+'2'!O51+'3'!O51+'4'!O51+'5'!O51+'6'!O51+'7'!O51+'8'!O51+'9'!O51+'10'!O51+'11'!O51+'12'!O51+'13'!O51+'14'!O51+'15'!O51+'16'!O51+'17'!O51+'18'!O51+'19'!O51+'20'!O51+'21'!O51+'22'!O51+'23'!O51+'24'!O51+'25'!O51+'26'!O51+'27'!O51+'28'!O51+'29'!O51+'30'!O51+'31'!O51</f>
        <v>0</v>
      </c>
      <c r="P51" s="7">
        <f>'0'!P51+'1'!P51+'2'!P51+'3'!P51+'4'!P51+'5'!P51+'6'!P51+'7'!P51+'8'!P51+'9'!P51+'10'!P51+'11'!P51+'12'!P51+'13'!P51+'14'!P51+'15'!P51+'16'!P51+'17'!P51+'18'!P51+'19'!P51+'20'!P51+'21'!P51+'22'!P51+'23'!P51+'24'!P51+'25'!P51+'26'!P51+'27'!P51+'28'!P51+'29'!P51+'30'!P51+'31'!P51</f>
        <v>0</v>
      </c>
      <c r="Q51" s="7">
        <f>'0'!Q51+'1'!Q51+'2'!Q51+'3'!Q51+'4'!Q51+'5'!Q51+'6'!Q51+'7'!Q51+'8'!Q51+'9'!Q51+'10'!Q51+'11'!Q51+'12'!Q51+'13'!Q51+'14'!Q51+'15'!Q51+'16'!Q51+'17'!Q51+'18'!Q51+'19'!Q51+'20'!Q51+'21'!Q51+'22'!Q51+'23'!Q51+'24'!Q51+'25'!Q51+'26'!Q51+'27'!Q51+'28'!Q51+'29'!Q51+'30'!Q51+'31'!Q51</f>
        <v>0</v>
      </c>
      <c r="R51" s="7">
        <f>'0'!R51+'1'!R51+'2'!R51+'3'!R51+'4'!R51+'5'!R51+'6'!R51+'7'!R51+'8'!R51+'9'!R51+'10'!R51+'11'!R51+'12'!R51+'13'!R51+'14'!R51+'15'!R51+'16'!R51+'17'!R51+'18'!R51+'19'!R51+'20'!R51+'21'!R51+'22'!R51+'23'!R51+'24'!R51+'25'!R51+'26'!R51+'27'!R51+'28'!R51+'29'!R51+'30'!R51+'31'!R51</f>
        <v>0</v>
      </c>
      <c r="S51" s="7">
        <f>'0'!S51+'1'!S51+'2'!S51+'3'!S51+'4'!S51+'5'!S51+'6'!S51+'7'!S51+'8'!S51+'9'!S51+'10'!S51+'11'!S51+'12'!S51+'13'!S51+'14'!S51+'15'!S51+'16'!S51+'17'!S51+'18'!S51+'19'!S51+'20'!S51+'21'!S51+'22'!S51+'23'!S51+'24'!S51+'25'!S51+'26'!S51+'27'!S51+'28'!S51+'29'!S51+'30'!S51+'31'!S51</f>
        <v>0</v>
      </c>
      <c r="T51" s="7">
        <f>'0'!T51+'1'!T51+'2'!T51+'3'!T51+'4'!T51+'5'!T51+'6'!T51+'7'!T51+'8'!T51+'9'!T51+'10'!T51+'11'!T51+'12'!T51+'13'!T51+'14'!T51+'15'!T51+'16'!T51+'17'!T51+'18'!T51+'19'!T51+'20'!T51+'21'!T51+'22'!T51+'23'!T51+'24'!T51+'25'!T51+'26'!T51+'27'!T51+'28'!T51+'29'!T51+'30'!T51+'31'!T51</f>
        <v>0</v>
      </c>
      <c r="U51" s="7">
        <f>'0'!U51+'1'!U51+'2'!U51+'3'!U51+'4'!U51+'5'!U51+'6'!U51+'7'!U51+'8'!U51+'9'!U51+'10'!U51+'11'!U51+'12'!U51+'13'!U51+'14'!U51+'15'!U51+'16'!U51+'17'!U51+'18'!U51+'19'!U51+'20'!U51+'21'!U51+'22'!U51+'23'!U51+'24'!U51+'25'!U51+'26'!U51+'27'!U51+'28'!U51+'29'!U51+'30'!U51+'31'!U51</f>
        <v>0</v>
      </c>
      <c r="V51" s="192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2"/>
      <c r="AB51" s="260">
        <f>'1'!AB51:AB57+'2'!AB51:AB57+'3'!AB51:AB57+'4'!AB51:AB57+'5'!AB51:AB57+'6'!AB51:AB57+'7'!AB51:AB57+'8'!AB51:AB57+'9'!AB51:AB57+'10'!AB51:AB57+'11'!AB51:AB57+'12'!AB51:AB57+'13'!AB51:AB57+'14'!AB51:AB57+'15'!AB51:AB57+'16'!AB51:AB57+'17'!AB51:AB57+'18'!AB51:AB57+'19'!AB51:AB57+'20'!AB51:AB57+'21'!AB51:AB57+'22'!AB51:AB57+'23'!AB51:AB57+'24'!AB51:AB57+'25'!AB51:AB57+'26'!AB51:AB57+'27'!AB51:AB57+'28'!AB51:AB57+'29'!AB51:AB57+'30'!AB51:AB57+'31'!AB51:AB57</f>
        <v>0</v>
      </c>
      <c r="AC51" s="258">
        <f>U57+V52+V54+V56+X54+Z52+Z54+Z56-W52-W54-W56-Y54-Y56-AA56-AB51</f>
        <v>1816830.4500000002</v>
      </c>
    </row>
    <row r="52" spans="1:29" ht="21.95" customHeight="1" x14ac:dyDescent="0.2">
      <c r="A52" s="266"/>
      <c r="B52" s="122" t="str">
        <f>'Rate List'!D$10</f>
        <v>W Scheme</v>
      </c>
      <c r="C52" s="19">
        <f>'0'!C52+'1'!C52+'2'!C52+'3'!C52+'4'!C52+'5'!C52+'6'!C52+'7'!C52+'8'!C52+'9'!C52+'10'!C52+'11'!C52+'12'!C52+'13'!C52+'14'!C52+'15'!C52+'16'!C52+'17'!C52+'18'!C52+'19'!C52+'20'!C52+'21'!C52+'22'!C52+'23'!C52+'24'!C52+'25'!C52+'26'!C52+'27'!C52+'28'!C52+'29'!C52+'30'!C52+'31'!C52</f>
        <v>0</v>
      </c>
      <c r="D52" s="19">
        <f>'0'!D52+'1'!D52+'2'!D52+'3'!D52+'4'!D52+'5'!D52+'6'!D52+'7'!D52+'8'!D52+'9'!D52+'10'!D52+'11'!D52+'12'!D52+'13'!D52+'14'!D52+'15'!D52+'16'!D52+'17'!D52+'18'!D52+'19'!D52+'20'!D52+'21'!D52+'22'!D52+'23'!D52+'24'!D52+'25'!D52+'26'!D52+'27'!D52+'28'!D52+'29'!D52+'30'!D52+'31'!D52</f>
        <v>0</v>
      </c>
      <c r="E52" s="19">
        <f>'0'!E52+'1'!E52+'2'!E52+'3'!E52+'4'!E52+'5'!E52+'6'!E52+'7'!E52+'8'!E52+'9'!E52+'10'!E52+'11'!E52+'12'!E52+'13'!E52+'14'!E52+'15'!E52+'16'!E52+'17'!E52+'18'!E52+'19'!E52+'20'!E52+'21'!E52+'22'!E52+'23'!E52+'24'!E52+'25'!E52+'26'!E52+'27'!E52+'28'!E52+'29'!E52+'30'!E52+'31'!E52</f>
        <v>0</v>
      </c>
      <c r="F52" s="19">
        <f>'0'!F52+'1'!F52+'2'!F52+'3'!F52+'4'!F52+'5'!F52+'6'!F52+'7'!F52+'8'!F52+'9'!F52+'10'!F52+'11'!F52+'12'!F52+'13'!F52+'14'!F52+'15'!F52+'16'!F52+'17'!F52+'18'!F52+'19'!F52+'20'!F52+'21'!F52+'22'!F52+'23'!F52+'24'!F52+'25'!F52+'26'!F52+'27'!F52+'28'!F52+'29'!F52+'30'!F52+'31'!F52</f>
        <v>0</v>
      </c>
      <c r="G52" s="19">
        <f>'0'!G52+'1'!G52+'2'!G52+'3'!G52+'4'!G52+'5'!G52+'6'!G52+'7'!G52+'8'!G52+'9'!G52+'10'!G52+'11'!G52+'12'!G52+'13'!G52+'14'!G52+'15'!G52+'16'!G52+'17'!G52+'18'!G52+'19'!G52+'20'!G52+'21'!G52+'22'!G52+'23'!G52+'24'!G52+'25'!G52+'26'!G52+'27'!G52+'28'!G52+'29'!G52+'30'!G52+'31'!G52</f>
        <v>0</v>
      </c>
      <c r="H52" s="19">
        <f>'0'!H52+'1'!H52+'2'!H52+'3'!H52+'4'!H52+'5'!H52+'6'!H52+'7'!H52+'8'!H52+'9'!H52+'10'!H52+'11'!H52+'12'!H52+'13'!H52+'14'!H52+'15'!H52+'16'!H52+'17'!H52+'18'!H52+'19'!H52+'20'!H52+'21'!H52+'22'!H52+'23'!H52+'24'!H52+'25'!H52+'26'!H52+'27'!H52+'28'!H52+'29'!H52+'30'!H52+'31'!H52</f>
        <v>0</v>
      </c>
      <c r="I52" s="19">
        <f>'0'!I52+'1'!I52+'2'!I52+'3'!I52+'4'!I52+'5'!I52+'6'!I52+'7'!I52+'8'!I52+'9'!I52+'10'!I52+'11'!I52+'12'!I52+'13'!I52+'14'!I52+'15'!I52+'16'!I52+'17'!I52+'18'!I52+'19'!I52+'20'!I52+'21'!I52+'22'!I52+'23'!I52+'24'!I52+'25'!I52+'26'!I52+'27'!I52+'28'!I52+'29'!I52+'30'!I52+'31'!I52</f>
        <v>0</v>
      </c>
      <c r="J52" s="19">
        <f>'0'!J52+'1'!J52+'2'!J52+'3'!J52+'4'!J52+'5'!J52+'6'!J52+'7'!J52+'8'!J52+'9'!J52+'10'!J52+'11'!J52+'12'!J52+'13'!J52+'14'!J52+'15'!J52+'16'!J52+'17'!J52+'18'!J52+'19'!J52+'20'!J52+'21'!J52+'22'!J52+'23'!J52+'24'!J52+'25'!J52+'26'!J52+'27'!J52+'28'!J52+'29'!J52+'30'!J52+'31'!J52</f>
        <v>0</v>
      </c>
      <c r="K52" s="19">
        <f>'0'!K52+'1'!K52+'2'!K52+'3'!K52+'4'!K52+'5'!K52+'6'!K52+'7'!K52+'8'!K52+'9'!K52+'10'!K52+'11'!K52+'12'!K52+'13'!K52+'14'!K52+'15'!K52+'16'!K52+'17'!K52+'18'!K52+'19'!K52+'20'!K52+'21'!K52+'22'!K52+'23'!K52+'24'!K52+'25'!K52+'26'!K52+'27'!K52+'28'!K52+'29'!K52+'30'!K52+'31'!K52</f>
        <v>0</v>
      </c>
      <c r="L52" s="19">
        <f>'0'!L52+'1'!L52+'2'!L52+'3'!L52+'4'!L52+'5'!L52+'6'!L52+'7'!L52+'8'!L52+'9'!L52+'10'!L52+'11'!L52+'12'!L52+'13'!L52+'14'!L52+'15'!L52+'16'!L52+'17'!L52+'18'!L52+'19'!L52+'20'!L52+'21'!L52+'22'!L52+'23'!L52+'24'!L52+'25'!L52+'26'!L52+'27'!L52+'28'!L52+'29'!L52+'30'!L52+'31'!L52</f>
        <v>0</v>
      </c>
      <c r="M52" s="19">
        <f>'0'!M52+'1'!M52+'2'!M52+'3'!M52+'4'!M52+'5'!M52+'6'!M52+'7'!M52+'8'!M52+'9'!M52+'10'!M52+'11'!M52+'12'!M52+'13'!M52+'14'!M52+'15'!M52+'16'!M52+'17'!M52+'18'!M52+'19'!M52+'20'!M52+'21'!M52+'22'!M52+'23'!M52+'24'!M52+'25'!M52+'26'!M52+'27'!M52+'28'!M52+'29'!M52+'30'!M52+'31'!M52</f>
        <v>0</v>
      </c>
      <c r="N52" s="19">
        <f>'0'!N52+'1'!N52+'2'!N52+'3'!N52+'4'!N52+'5'!N52+'6'!N52+'7'!N52+'8'!N52+'9'!N52+'10'!N52+'11'!N52+'12'!N52+'13'!N52+'14'!N52+'15'!N52+'16'!N52+'17'!N52+'18'!N52+'19'!N52+'20'!N52+'21'!N52+'22'!N52+'23'!N52+'24'!N52+'25'!N52+'26'!N52+'27'!N52+'28'!N52+'29'!N52+'30'!N52+'31'!N52</f>
        <v>0</v>
      </c>
      <c r="O52" s="19">
        <f>'0'!O52+'1'!O52+'2'!O52+'3'!O52+'4'!O52+'5'!O52+'6'!O52+'7'!O52+'8'!O52+'9'!O52+'10'!O52+'11'!O52+'12'!O52+'13'!O52+'14'!O52+'15'!O52+'16'!O52+'17'!O52+'18'!O52+'19'!O52+'20'!O52+'21'!O52+'22'!O52+'23'!O52+'24'!O52+'25'!O52+'26'!O52+'27'!O52+'28'!O52+'29'!O52+'30'!O52+'31'!O52</f>
        <v>0</v>
      </c>
      <c r="P52" s="19">
        <f>'0'!P52+'1'!P52+'2'!P52+'3'!P52+'4'!P52+'5'!P52+'6'!P52+'7'!P52+'8'!P52+'9'!P52+'10'!P52+'11'!P52+'12'!P52+'13'!P52+'14'!P52+'15'!P52+'16'!P52+'17'!P52+'18'!P52+'19'!P52+'20'!P52+'21'!P52+'22'!P52+'23'!P52+'24'!P52+'25'!P52+'26'!P52+'27'!P52+'28'!P52+'29'!P52+'30'!P52+'31'!P52</f>
        <v>0</v>
      </c>
      <c r="Q52" s="19">
        <f>'0'!Q52+'1'!Q52+'2'!Q52+'3'!Q52+'4'!Q52+'5'!Q52+'6'!Q52+'7'!Q52+'8'!Q52+'9'!Q52+'10'!Q52+'11'!Q52+'12'!Q52+'13'!Q52+'14'!Q52+'15'!Q52+'16'!Q52+'17'!Q52+'18'!Q52+'19'!Q52+'20'!Q52+'21'!Q52+'22'!Q52+'23'!Q52+'24'!Q52+'25'!Q52+'26'!Q52+'27'!Q52+'28'!Q52+'29'!Q52+'30'!Q52+'31'!Q52</f>
        <v>0</v>
      </c>
      <c r="R52" s="19">
        <f>'0'!R52+'1'!R52+'2'!R52+'3'!R52+'4'!R52+'5'!R52+'6'!R52+'7'!R52+'8'!R52+'9'!R52+'10'!R52+'11'!R52+'12'!R52+'13'!R52+'14'!R52+'15'!R52+'16'!R52+'17'!R52+'18'!R52+'19'!R52+'20'!R52+'21'!R52+'22'!R52+'23'!R52+'24'!R52+'25'!R52+'26'!R52+'27'!R52+'28'!R52+'29'!R52+'30'!R52+'31'!R52</f>
        <v>0</v>
      </c>
      <c r="S52" s="19">
        <f>'0'!S52+'1'!S52+'2'!S52+'3'!S52+'4'!S52+'5'!S52+'6'!S52+'7'!S52+'8'!S52+'9'!S52+'10'!S52+'11'!S52+'12'!S52+'13'!S52+'14'!S52+'15'!S52+'16'!S52+'17'!S52+'18'!S52+'19'!S52+'20'!S52+'21'!S52+'22'!S52+'23'!S52+'24'!S52+'25'!S52+'26'!S52+'27'!S52+'28'!S52+'29'!S52+'30'!S52+'31'!S52</f>
        <v>0</v>
      </c>
      <c r="T52" s="19">
        <f>'0'!T52+'1'!T52+'2'!T52+'3'!T52+'4'!T52+'5'!T52+'6'!T52+'7'!T52+'8'!T52+'9'!T52+'10'!T52+'11'!T52+'12'!T52+'13'!T52+'14'!T52+'15'!T52+'16'!T52+'17'!T52+'18'!T52+'19'!T52+'20'!T52+'21'!T52+'22'!T52+'23'!T52+'24'!T52+'25'!T52+'26'!T52+'27'!T52+'28'!T52+'29'!T52+'30'!T52+'31'!T52</f>
        <v>0</v>
      </c>
      <c r="U52" s="19">
        <f>'0'!U52+'1'!U52+'2'!U52+'3'!U52+'4'!U52+'5'!U52+'6'!U52+'7'!U52+'8'!U52+'9'!U52+'10'!U52+'11'!U52+'12'!U52+'13'!U52+'14'!U52+'15'!U52+'16'!U52+'17'!U52+'18'!U52+'19'!U52+'20'!U52+'21'!U52+'22'!U52+'23'!U52+'24'!U52+'25'!U52+'26'!U52+'27'!U52+'28'!U52+'29'!U52+'30'!U52+'31'!U52</f>
        <v>0</v>
      </c>
      <c r="V52" s="19">
        <f>'0'!V52+'1'!V52+'2'!V52+'3'!V52+'4'!V52+'5'!V52+'6'!V52+'7'!V52+'8'!V52+'9'!V52+'10'!V52+'11'!V52+'12'!V52+'13'!V52+'14'!V52+'15'!V52+'16'!V52+'17'!V52+'18'!V52+'19'!V52+'20'!V52+'21'!V52+'22'!V52+'23'!V52+'24'!V52+'25'!V52+'26'!V52+'27'!V52+'28'!V52+'29'!V52+'30'!V52+'31'!V52</f>
        <v>0</v>
      </c>
      <c r="W52" s="19">
        <f>'0'!W52+'1'!W52+'2'!W52+'3'!W52+'4'!W52+'5'!W52+'6'!W52+'7'!W52+'8'!W52+'9'!W52+'10'!W52+'11'!W52+'12'!W52+'13'!W52+'14'!W52+'15'!W52+'16'!W52+'17'!W52+'18'!W52+'19'!W52+'20'!W52+'21'!W52+'22'!W52+'23'!W52+'24'!W52+'25'!W52+'26'!W52+'27'!W52+'28'!W52+'29'!W52+'30'!W52+'31'!W52</f>
        <v>0</v>
      </c>
      <c r="X52" s="19">
        <f>'0'!X52+'1'!X52+'2'!X52+'3'!X52+'4'!X52+'5'!X52+'6'!X52+'7'!X52+'8'!X52+'9'!X52+'10'!X52+'11'!X52+'12'!X52+'13'!X52+'14'!X52+'15'!X52+'16'!X52+'17'!X52+'18'!X52+'19'!X52+'20'!X52+'21'!X52+'22'!X52+'23'!X52+'24'!X52+'25'!X52+'26'!X52+'27'!X52+'28'!X52+'29'!X52+'30'!X52+'31'!X52</f>
        <v>0</v>
      </c>
      <c r="Y52" s="19">
        <f>'0'!Y52+'1'!Y52+'2'!Y52+'3'!Y52+'4'!Y52+'5'!Y52+'6'!Y52+'7'!Y52+'8'!Y52+'9'!Y52+'10'!Y52+'11'!Y52+'12'!Y52+'13'!Y52+'14'!Y52+'15'!Y52+'16'!Y52+'17'!Y52+'18'!Y52+'19'!Y52+'20'!Y52+'21'!Y52+'22'!Y52+'23'!Y52+'24'!Y52+'25'!Y52+'26'!Y52+'27'!Y52+'28'!Y52+'29'!Y52+'30'!Y52+'31'!Y52</f>
        <v>0</v>
      </c>
      <c r="Z52" s="19">
        <f>'0'!Z52+'1'!Z52+'2'!Z52+'3'!Z52+'4'!Z52+'5'!Z52+'6'!Z52+'7'!Z52+'8'!Z52+'9'!Z52+'10'!Z52+'11'!Z52+'12'!Z52+'13'!Z52+'14'!Z52+'15'!Z52+'16'!Z52+'17'!Z52+'18'!Z52+'19'!Z52+'20'!Z52+'21'!Z52+'22'!Z52+'23'!Z52+'24'!Z52+'25'!Z52+'26'!Z52+'27'!Z52+'28'!Z52+'29'!Z52+'30'!Z52+'31'!Z52</f>
        <v>0</v>
      </c>
      <c r="AA52" s="19">
        <f>'0'!AA52+'1'!AA52+'2'!AA52+'3'!AA52+'4'!AA52+'5'!AA52+'6'!AA52+'7'!AA52+'8'!AA52+'9'!AA52+'10'!AA52+'11'!AA52+'12'!AA52+'13'!AA52+'14'!AA52+'15'!AA52+'16'!AA52+'17'!AA52+'18'!AA52+'19'!AA52+'20'!AA52+'21'!AA52+'22'!AA52+'23'!AA52+'24'!AA52+'25'!AA52+'26'!AA52+'27'!AA52+'28'!AA52+'29'!AA52+'30'!AA52+'31'!AA52</f>
        <v>0</v>
      </c>
      <c r="AB52" s="220"/>
      <c r="AC52" s="205"/>
    </row>
    <row r="53" spans="1:29" ht="21.95" customHeight="1" x14ac:dyDescent="0.2">
      <c r="A53" s="266"/>
      <c r="B53" s="122" t="str">
        <f>'Rate List'!D$11</f>
        <v>Retail</v>
      </c>
      <c r="C53" s="19">
        <f>'0'!C53+'1'!C53+'2'!C53+'3'!C53+'4'!C53+'5'!C53+'6'!C53+'7'!C53+'8'!C53+'9'!C53+'10'!C53+'11'!C53+'12'!C53+'13'!C53+'14'!C53+'15'!C53+'16'!C53+'17'!C53+'18'!C53+'19'!C53+'20'!C53+'21'!C53+'22'!C53+'23'!C53+'24'!C53+'25'!C53+'26'!C53+'27'!C53+'28'!C53+'29'!C53+'30'!C53+'31'!C53</f>
        <v>0</v>
      </c>
      <c r="D53" s="19">
        <f>'0'!D53+'1'!D53+'2'!D53+'3'!D53+'4'!D53+'5'!D53+'6'!D53+'7'!D53+'8'!D53+'9'!D53+'10'!D53+'11'!D53+'12'!D53+'13'!D53+'14'!D53+'15'!D53+'16'!D53+'17'!D53+'18'!D53+'19'!D53+'20'!D53+'21'!D53+'22'!D53+'23'!D53+'24'!D53+'25'!D53+'26'!D53+'27'!D53+'28'!D53+'29'!D53+'30'!D53+'31'!D53</f>
        <v>0</v>
      </c>
      <c r="E53" s="19">
        <f>'0'!E53+'1'!E53+'2'!E53+'3'!E53+'4'!E53+'5'!E53+'6'!E53+'7'!E53+'8'!E53+'9'!E53+'10'!E53+'11'!E53+'12'!E53+'13'!E53+'14'!E53+'15'!E53+'16'!E53+'17'!E53+'18'!E53+'19'!E53+'20'!E53+'21'!E53+'22'!E53+'23'!E53+'24'!E53+'25'!E53+'26'!E53+'27'!E53+'28'!E53+'29'!E53+'30'!E53+'31'!E53</f>
        <v>0</v>
      </c>
      <c r="F53" s="19">
        <f>'0'!F53+'1'!F53+'2'!F53+'3'!F53+'4'!F53+'5'!F53+'6'!F53+'7'!F53+'8'!F53+'9'!F53+'10'!F53+'11'!F53+'12'!F53+'13'!F53+'14'!F53+'15'!F53+'16'!F53+'17'!F53+'18'!F53+'19'!F53+'20'!F53+'21'!F53+'22'!F53+'23'!F53+'24'!F53+'25'!F53+'26'!F53+'27'!F53+'28'!F53+'29'!F53+'30'!F53+'31'!F53</f>
        <v>0</v>
      </c>
      <c r="G53" s="19">
        <f>'0'!G53+'1'!G53+'2'!G53+'3'!G53+'4'!G53+'5'!G53+'6'!G53+'7'!G53+'8'!G53+'9'!G53+'10'!G53+'11'!G53+'12'!G53+'13'!G53+'14'!G53+'15'!G53+'16'!G53+'17'!G53+'18'!G53+'19'!G53+'20'!G53+'21'!G53+'22'!G53+'23'!G53+'24'!G53+'25'!G53+'26'!G53+'27'!G53+'28'!G53+'29'!G53+'30'!G53+'31'!G53</f>
        <v>0</v>
      </c>
      <c r="H53" s="19">
        <f>'0'!H53+'1'!H53+'2'!H53+'3'!H53+'4'!H53+'5'!H53+'6'!H53+'7'!H53+'8'!H53+'9'!H53+'10'!H53+'11'!H53+'12'!H53+'13'!H53+'14'!H53+'15'!H53+'16'!H53+'17'!H53+'18'!H53+'19'!H53+'20'!H53+'21'!H53+'22'!H53+'23'!H53+'24'!H53+'25'!H53+'26'!H53+'27'!H53+'28'!H53+'29'!H53+'30'!H53+'31'!H53</f>
        <v>0</v>
      </c>
      <c r="I53" s="19">
        <f>'0'!I53+'1'!I53+'2'!I53+'3'!I53+'4'!I53+'5'!I53+'6'!I53+'7'!I53+'8'!I53+'9'!I53+'10'!I53+'11'!I53+'12'!I53+'13'!I53+'14'!I53+'15'!I53+'16'!I53+'17'!I53+'18'!I53+'19'!I53+'20'!I53+'21'!I53+'22'!I53+'23'!I53+'24'!I53+'25'!I53+'26'!I53+'27'!I53+'28'!I53+'29'!I53+'30'!I53+'31'!I53</f>
        <v>0</v>
      </c>
      <c r="J53" s="19">
        <f>'0'!J53+'1'!J53+'2'!J53+'3'!J53+'4'!J53+'5'!J53+'6'!J53+'7'!J53+'8'!J53+'9'!J53+'10'!J53+'11'!J53+'12'!J53+'13'!J53+'14'!J53+'15'!J53+'16'!J53+'17'!J53+'18'!J53+'19'!J53+'20'!J53+'21'!J53+'22'!J53+'23'!J53+'24'!J53+'25'!J53+'26'!J53+'27'!J53+'28'!J53+'29'!J53+'30'!J53+'31'!J53</f>
        <v>0</v>
      </c>
      <c r="K53" s="19">
        <f>'0'!K53+'1'!K53+'2'!K53+'3'!K53+'4'!K53+'5'!K53+'6'!K53+'7'!K53+'8'!K53+'9'!K53+'10'!K53+'11'!K53+'12'!K53+'13'!K53+'14'!K53+'15'!K53+'16'!K53+'17'!K53+'18'!K53+'19'!K53+'20'!K53+'21'!K53+'22'!K53+'23'!K53+'24'!K53+'25'!K53+'26'!K53+'27'!K53+'28'!K53+'29'!K53+'30'!K53+'31'!K53</f>
        <v>0</v>
      </c>
      <c r="L53" s="19">
        <f>'0'!L53+'1'!L53+'2'!L53+'3'!L53+'4'!L53+'5'!L53+'6'!L53+'7'!L53+'8'!L53+'9'!L53+'10'!L53+'11'!L53+'12'!L53+'13'!L53+'14'!L53+'15'!L53+'16'!L53+'17'!L53+'18'!L53+'19'!L53+'20'!L53+'21'!L53+'22'!L53+'23'!L53+'24'!L53+'25'!L53+'26'!L53+'27'!L53+'28'!L53+'29'!L53+'30'!L53+'31'!L53</f>
        <v>0</v>
      </c>
      <c r="M53" s="19">
        <f>'0'!M53+'1'!M53+'2'!M53+'3'!M53+'4'!M53+'5'!M53+'6'!M53+'7'!M53+'8'!M53+'9'!M53+'10'!M53+'11'!M53+'12'!M53+'13'!M53+'14'!M53+'15'!M53+'16'!M53+'17'!M53+'18'!M53+'19'!M53+'20'!M53+'21'!M53+'22'!M53+'23'!M53+'24'!M53+'25'!M53+'26'!M53+'27'!M53+'28'!M53+'29'!M53+'30'!M53+'31'!M53</f>
        <v>0</v>
      </c>
      <c r="N53" s="19">
        <f>'0'!N53+'1'!N53+'2'!N53+'3'!N53+'4'!N53+'5'!N53+'6'!N53+'7'!N53+'8'!N53+'9'!N53+'10'!N53+'11'!N53+'12'!N53+'13'!N53+'14'!N53+'15'!N53+'16'!N53+'17'!N53+'18'!N53+'19'!N53+'20'!N53+'21'!N53+'22'!N53+'23'!N53+'24'!N53+'25'!N53+'26'!N53+'27'!N53+'28'!N53+'29'!N53+'30'!N53+'31'!N53</f>
        <v>0</v>
      </c>
      <c r="O53" s="19">
        <f>'0'!O53+'1'!O53+'2'!O53+'3'!O53+'4'!O53+'5'!O53+'6'!O53+'7'!O53+'8'!O53+'9'!O53+'10'!O53+'11'!O53+'12'!O53+'13'!O53+'14'!O53+'15'!O53+'16'!O53+'17'!O53+'18'!O53+'19'!O53+'20'!O53+'21'!O53+'22'!O53+'23'!O53+'24'!O53+'25'!O53+'26'!O53+'27'!O53+'28'!O53+'29'!O53+'30'!O53+'31'!O53</f>
        <v>0</v>
      </c>
      <c r="P53" s="19">
        <f>'0'!P53+'1'!P53+'2'!P53+'3'!P53+'4'!P53+'5'!P53+'6'!P53+'7'!P53+'8'!P53+'9'!P53+'10'!P53+'11'!P53+'12'!P53+'13'!P53+'14'!P53+'15'!P53+'16'!P53+'17'!P53+'18'!P53+'19'!P53+'20'!P53+'21'!P53+'22'!P53+'23'!P53+'24'!P53+'25'!P53+'26'!P53+'27'!P53+'28'!P53+'29'!P53+'30'!P53+'31'!P53</f>
        <v>0</v>
      </c>
      <c r="Q53" s="19">
        <f>'0'!Q53+'1'!Q53+'2'!Q53+'3'!Q53+'4'!Q53+'5'!Q53+'6'!Q53+'7'!Q53+'8'!Q53+'9'!Q53+'10'!Q53+'11'!Q53+'12'!Q53+'13'!Q53+'14'!Q53+'15'!Q53+'16'!Q53+'17'!Q53+'18'!Q53+'19'!Q53+'20'!Q53+'21'!Q53+'22'!Q53+'23'!Q53+'24'!Q53+'25'!Q53+'26'!Q53+'27'!Q53+'28'!Q53+'29'!Q53+'30'!Q53+'31'!Q53</f>
        <v>0</v>
      </c>
      <c r="R53" s="19">
        <f>'0'!R53+'1'!R53+'2'!R53+'3'!R53+'4'!R53+'5'!R53+'6'!R53+'7'!R53+'8'!R53+'9'!R53+'10'!R53+'11'!R53+'12'!R53+'13'!R53+'14'!R53+'15'!R53+'16'!R53+'17'!R53+'18'!R53+'19'!R53+'20'!R53+'21'!R53+'22'!R53+'23'!R53+'24'!R53+'25'!R53+'26'!R53+'27'!R53+'28'!R53+'29'!R53+'30'!R53+'31'!R53</f>
        <v>0</v>
      </c>
      <c r="S53" s="19">
        <f>'0'!S53+'1'!S53+'2'!S53+'3'!S53+'4'!S53+'5'!S53+'6'!S53+'7'!S53+'8'!S53+'9'!S53+'10'!S53+'11'!S53+'12'!S53+'13'!S53+'14'!S53+'15'!S53+'16'!S53+'17'!S53+'18'!S53+'19'!S53+'20'!S53+'21'!S53+'22'!S53+'23'!S53+'24'!S53+'25'!S53+'26'!S53+'27'!S53+'28'!S53+'29'!S53+'30'!S53+'31'!S53</f>
        <v>0</v>
      </c>
      <c r="T53" s="19">
        <f>'0'!T53+'1'!T53+'2'!T53+'3'!T53+'4'!T53+'5'!T53+'6'!T53+'7'!T53+'8'!T53+'9'!T53+'10'!T53+'11'!T53+'12'!T53+'13'!T53+'14'!T53+'15'!T53+'16'!T53+'17'!T53+'18'!T53+'19'!T53+'20'!T53+'21'!T53+'22'!T53+'23'!T53+'24'!T53+'25'!T53+'26'!T53+'27'!T53+'28'!T53+'29'!T53+'30'!T53+'31'!T53</f>
        <v>0</v>
      </c>
      <c r="U53" s="19">
        <f>'0'!U53+'1'!U53+'2'!U53+'3'!U53+'4'!U53+'5'!U53+'6'!U53+'7'!U53+'8'!U53+'9'!U53+'10'!U53+'11'!U53+'12'!U53+'13'!U53+'14'!U53+'15'!U53+'16'!U53+'17'!U53+'18'!U53+'19'!U53+'20'!U53+'21'!U53+'22'!U53+'23'!U53+'24'!U53+'25'!U53+'26'!U53+'27'!U53+'28'!U53+'29'!U53+'30'!U53+'31'!U53</f>
        <v>0</v>
      </c>
      <c r="V53" s="190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0"/>
      <c r="AB53" s="220"/>
      <c r="AC53" s="205"/>
    </row>
    <row r="54" spans="1:29" ht="21.95" customHeight="1" x14ac:dyDescent="0.2">
      <c r="A54" s="266"/>
      <c r="B54" s="122" t="str">
        <f>'Rate List'!D$12</f>
        <v>T.O  (TK)</v>
      </c>
      <c r="C54" s="19">
        <f>'0'!C54+'1'!C54+'2'!C54+'3'!C54+'4'!C54+'5'!C54+'6'!C54+'7'!C54+'8'!C54+'9'!C54+'10'!C54+'11'!C54+'12'!C54+'13'!C54+'14'!C54+'15'!C54+'16'!C54+'17'!C54+'18'!C54+'19'!C54+'20'!C54+'21'!C54+'22'!C54+'23'!C54+'24'!C54+'25'!C54+'26'!C54+'27'!C54+'28'!C54+'29'!C54+'30'!C54+'31'!C54</f>
        <v>0</v>
      </c>
      <c r="D54" s="19">
        <f>'0'!D54+'1'!D54+'2'!D54+'3'!D54+'4'!D54+'5'!D54+'6'!D54+'7'!D54+'8'!D54+'9'!D54+'10'!D54+'11'!D54+'12'!D54+'13'!D54+'14'!D54+'15'!D54+'16'!D54+'17'!D54+'18'!D54+'19'!D54+'20'!D54+'21'!D54+'22'!D54+'23'!D54+'24'!D54+'25'!D54+'26'!D54+'27'!D54+'28'!D54+'29'!D54+'30'!D54+'31'!D54</f>
        <v>0</v>
      </c>
      <c r="E54" s="19">
        <f>'0'!E54+'1'!E54+'2'!E54+'3'!E54+'4'!E54+'5'!E54+'6'!E54+'7'!E54+'8'!E54+'9'!E54+'10'!E54+'11'!E54+'12'!E54+'13'!E54+'14'!E54+'15'!E54+'16'!E54+'17'!E54+'18'!E54+'19'!E54+'20'!E54+'21'!E54+'22'!E54+'23'!E54+'24'!E54+'25'!E54+'26'!E54+'27'!E54+'28'!E54+'29'!E54+'30'!E54+'31'!E54</f>
        <v>0</v>
      </c>
      <c r="F54" s="19">
        <f>'0'!F54+'1'!F54+'2'!F54+'3'!F54+'4'!F54+'5'!F54+'6'!F54+'7'!F54+'8'!F54+'9'!F54+'10'!F54+'11'!F54+'12'!F54+'13'!F54+'14'!F54+'15'!F54+'16'!F54+'17'!F54+'18'!F54+'19'!F54+'20'!F54+'21'!F54+'22'!F54+'23'!F54+'24'!F54+'25'!F54+'26'!F54+'27'!F54+'28'!F54+'29'!F54+'30'!F54+'31'!F54</f>
        <v>0</v>
      </c>
      <c r="G54" s="19">
        <f>'0'!G54+'1'!G54+'2'!G54+'3'!G54+'4'!G54+'5'!G54+'6'!G54+'7'!G54+'8'!G54+'9'!G54+'10'!G54+'11'!G54+'12'!G54+'13'!G54+'14'!G54+'15'!G54+'16'!G54+'17'!G54+'18'!G54+'19'!G54+'20'!G54+'21'!G54+'22'!G54+'23'!G54+'24'!G54+'25'!G54+'26'!G54+'27'!G54+'28'!G54+'29'!G54+'30'!G54+'31'!G54</f>
        <v>0</v>
      </c>
      <c r="H54" s="19">
        <f>'0'!H54+'1'!H54+'2'!H54+'3'!H54+'4'!H54+'5'!H54+'6'!H54+'7'!H54+'8'!H54+'9'!H54+'10'!H54+'11'!H54+'12'!H54+'13'!H54+'14'!H54+'15'!H54+'16'!H54+'17'!H54+'18'!H54+'19'!H54+'20'!H54+'21'!H54+'22'!H54+'23'!H54+'24'!H54+'25'!H54+'26'!H54+'27'!H54+'28'!H54+'29'!H54+'30'!H54+'31'!H54</f>
        <v>0</v>
      </c>
      <c r="I54" s="19">
        <f>'0'!I54+'1'!I54+'2'!I54+'3'!I54+'4'!I54+'5'!I54+'6'!I54+'7'!I54+'8'!I54+'9'!I54+'10'!I54+'11'!I54+'12'!I54+'13'!I54+'14'!I54+'15'!I54+'16'!I54+'17'!I54+'18'!I54+'19'!I54+'20'!I54+'21'!I54+'22'!I54+'23'!I54+'24'!I54+'25'!I54+'26'!I54+'27'!I54+'28'!I54+'29'!I54+'30'!I54+'31'!I54</f>
        <v>0</v>
      </c>
      <c r="J54" s="19">
        <f>'0'!J54+'1'!J54+'2'!J54+'3'!J54+'4'!J54+'5'!J54+'6'!J54+'7'!J54+'8'!J54+'9'!J54+'10'!J54+'11'!J54+'12'!J54+'13'!J54+'14'!J54+'15'!J54+'16'!J54+'17'!J54+'18'!J54+'19'!J54+'20'!J54+'21'!J54+'22'!J54+'23'!J54+'24'!J54+'25'!J54+'26'!J54+'27'!J54+'28'!J54+'29'!J54+'30'!J54+'31'!J54</f>
        <v>0</v>
      </c>
      <c r="K54" s="19">
        <f>'0'!K54+'1'!K54+'2'!K54+'3'!K54+'4'!K54+'5'!K54+'6'!K54+'7'!K54+'8'!K54+'9'!K54+'10'!K54+'11'!K54+'12'!K54+'13'!K54+'14'!K54+'15'!K54+'16'!K54+'17'!K54+'18'!K54+'19'!K54+'20'!K54+'21'!K54+'22'!K54+'23'!K54+'24'!K54+'25'!K54+'26'!K54+'27'!K54+'28'!K54+'29'!K54+'30'!K54+'31'!K54</f>
        <v>0</v>
      </c>
      <c r="L54" s="19">
        <f>'0'!L54+'1'!L54+'2'!L54+'3'!L54+'4'!L54+'5'!L54+'6'!L54+'7'!L54+'8'!L54+'9'!L54+'10'!L54+'11'!L54+'12'!L54+'13'!L54+'14'!L54+'15'!L54+'16'!L54+'17'!L54+'18'!L54+'19'!L54+'20'!L54+'21'!L54+'22'!L54+'23'!L54+'24'!L54+'25'!L54+'26'!L54+'27'!L54+'28'!L54+'29'!L54+'30'!L54+'31'!L54</f>
        <v>0</v>
      </c>
      <c r="M54" s="19">
        <f>'0'!M54+'1'!M54+'2'!M54+'3'!M54+'4'!M54+'5'!M54+'6'!M54+'7'!M54+'8'!M54+'9'!M54+'10'!M54+'11'!M54+'12'!M54+'13'!M54+'14'!M54+'15'!M54+'16'!M54+'17'!M54+'18'!M54+'19'!M54+'20'!M54+'21'!M54+'22'!M54+'23'!M54+'24'!M54+'25'!M54+'26'!M54+'27'!M54+'28'!M54+'29'!M54+'30'!M54+'31'!M54</f>
        <v>0</v>
      </c>
      <c r="N54" s="19">
        <f>'0'!N54+'1'!N54+'2'!N54+'3'!N54+'4'!N54+'5'!N54+'6'!N54+'7'!N54+'8'!N54+'9'!N54+'10'!N54+'11'!N54+'12'!N54+'13'!N54+'14'!N54+'15'!N54+'16'!N54+'17'!N54+'18'!N54+'19'!N54+'20'!N54+'21'!N54+'22'!N54+'23'!N54+'24'!N54+'25'!N54+'26'!N54+'27'!N54+'28'!N54+'29'!N54+'30'!N54+'31'!N54</f>
        <v>0</v>
      </c>
      <c r="O54" s="19">
        <f>'0'!O54+'1'!O54+'2'!O54+'3'!O54+'4'!O54+'5'!O54+'6'!O54+'7'!O54+'8'!O54+'9'!O54+'10'!O54+'11'!O54+'12'!O54+'13'!O54+'14'!O54+'15'!O54+'16'!O54+'17'!O54+'18'!O54+'19'!O54+'20'!O54+'21'!O54+'22'!O54+'23'!O54+'24'!O54+'25'!O54+'26'!O54+'27'!O54+'28'!O54+'29'!O54+'30'!O54+'31'!O54</f>
        <v>0</v>
      </c>
      <c r="P54" s="19">
        <f>'0'!P54+'1'!P54+'2'!P54+'3'!P54+'4'!P54+'5'!P54+'6'!P54+'7'!P54+'8'!P54+'9'!P54+'10'!P54+'11'!P54+'12'!P54+'13'!P54+'14'!P54+'15'!P54+'16'!P54+'17'!P54+'18'!P54+'19'!P54+'20'!P54+'21'!P54+'22'!P54+'23'!P54+'24'!P54+'25'!P54+'26'!P54+'27'!P54+'28'!P54+'29'!P54+'30'!P54+'31'!P54</f>
        <v>0</v>
      </c>
      <c r="Q54" s="19">
        <f>'0'!Q54+'1'!Q54+'2'!Q54+'3'!Q54+'4'!Q54+'5'!Q54+'6'!Q54+'7'!Q54+'8'!Q54+'9'!Q54+'10'!Q54+'11'!Q54+'12'!Q54+'13'!Q54+'14'!Q54+'15'!Q54+'16'!Q54+'17'!Q54+'18'!Q54+'19'!Q54+'20'!Q54+'21'!Q54+'22'!Q54+'23'!Q54+'24'!Q54+'25'!Q54+'26'!Q54+'27'!Q54+'28'!Q54+'29'!Q54+'30'!Q54+'31'!Q54</f>
        <v>0</v>
      </c>
      <c r="R54" s="19">
        <f>'0'!R54+'1'!R54+'2'!R54+'3'!R54+'4'!R54+'5'!R54+'6'!R54+'7'!R54+'8'!R54+'9'!R54+'10'!R54+'11'!R54+'12'!R54+'13'!R54+'14'!R54+'15'!R54+'16'!R54+'17'!R54+'18'!R54+'19'!R54+'20'!R54+'21'!R54+'22'!R54+'23'!R54+'24'!R54+'25'!R54+'26'!R54+'27'!R54+'28'!R54+'29'!R54+'30'!R54+'31'!R54</f>
        <v>0</v>
      </c>
      <c r="S54" s="19">
        <f>'0'!S54+'1'!S54+'2'!S54+'3'!S54+'4'!S54+'5'!S54+'6'!S54+'7'!S54+'8'!S54+'9'!S54+'10'!S54+'11'!S54+'12'!S54+'13'!S54+'14'!S54+'15'!S54+'16'!S54+'17'!S54+'18'!S54+'19'!S54+'20'!S54+'21'!S54+'22'!S54+'23'!S54+'24'!S54+'25'!S54+'26'!S54+'27'!S54+'28'!S54+'29'!S54+'30'!S54+'31'!S54</f>
        <v>0</v>
      </c>
      <c r="T54" s="19">
        <f>'0'!T54+'1'!T54+'2'!T54+'3'!T54+'4'!T54+'5'!T54+'6'!T54+'7'!T54+'8'!T54+'9'!T54+'10'!T54+'11'!T54+'12'!T54+'13'!T54+'14'!T54+'15'!T54+'16'!T54+'17'!T54+'18'!T54+'19'!T54+'20'!T54+'21'!T54+'22'!T54+'23'!T54+'24'!T54+'25'!T54+'26'!T54+'27'!T54+'28'!T54+'29'!T54+'30'!T54+'31'!T54</f>
        <v>0</v>
      </c>
      <c r="U54" s="19">
        <f>'0'!U54+'1'!U54+'2'!U54+'3'!U54+'4'!U54+'5'!U54+'6'!U54+'7'!U54+'8'!U54+'9'!U54+'10'!U54+'11'!U54+'12'!U54+'13'!U54+'14'!U54+'15'!U54+'16'!U54+'17'!U54+'18'!U54+'19'!U54+'20'!U54+'21'!U54+'22'!U54+'23'!U54+'24'!U54+'25'!U54+'26'!U54+'27'!U54+'28'!U54+'29'!U54+'30'!U54+'31'!U54</f>
        <v>0</v>
      </c>
      <c r="V54" s="19">
        <f>'0'!V54+'1'!V54+'2'!V54+'3'!V54+'4'!V54+'5'!V54+'6'!V54+'7'!V54+'8'!V54+'9'!V54+'10'!V54+'11'!V54+'12'!V54+'13'!V54+'14'!V54+'15'!V54+'16'!V54+'17'!V54+'18'!V54+'19'!V54+'20'!V54+'21'!V54+'22'!V54+'23'!V54+'24'!V54+'25'!V54+'26'!V54+'27'!V54+'28'!V54+'29'!V54+'30'!V54+'31'!V54</f>
        <v>0</v>
      </c>
      <c r="W54" s="19">
        <f>'0'!W54+'1'!W54+'2'!W54+'3'!W54+'4'!W54+'5'!W54+'6'!W54+'7'!W54+'8'!W54+'9'!W54+'10'!W54+'11'!W54+'12'!W54+'13'!W54+'14'!W54+'15'!W54+'16'!W54+'17'!W54+'18'!W54+'19'!W54+'20'!W54+'21'!W54+'22'!W54+'23'!W54+'24'!W54+'25'!W54+'26'!W54+'27'!W54+'28'!W54+'29'!W54+'30'!W54+'31'!W54</f>
        <v>0</v>
      </c>
      <c r="X54" s="19">
        <f>'0'!X54+'1'!X54+'2'!X54+'3'!X54+'4'!X54+'5'!X54+'6'!X54+'7'!X54+'8'!X54+'9'!X54+'10'!X54+'11'!X54+'12'!X54+'13'!X54+'14'!X54+'15'!X54+'16'!X54+'17'!X54+'18'!X54+'19'!X54+'20'!X54+'21'!X54+'22'!X54+'23'!X54+'24'!X54+'25'!X54+'26'!X54+'27'!X54+'28'!X54+'29'!X54+'30'!X54+'31'!X54</f>
        <v>0</v>
      </c>
      <c r="Y54" s="19">
        <f>'0'!Y54+'1'!Y54+'2'!Y54+'3'!Y54+'4'!Y54+'5'!Y54+'6'!Y54+'7'!Y54+'8'!Y54+'9'!Y54+'10'!Y54+'11'!Y54+'12'!Y54+'13'!Y54+'14'!Y54+'15'!Y54+'16'!Y54+'17'!Y54+'18'!Y54+'19'!Y54+'20'!Y54+'21'!Y54+'22'!Y54+'23'!Y54+'24'!Y54+'25'!Y54+'26'!Y54+'27'!Y54+'28'!Y54+'29'!Y54+'30'!Y54+'31'!Y54</f>
        <v>0</v>
      </c>
      <c r="Z54" s="19">
        <f>'0'!Z54+'1'!Z54+'2'!Z54+'3'!Z54+'4'!Z54+'5'!Z54+'6'!Z54+'7'!Z54+'8'!Z54+'9'!Z54+'10'!Z54+'11'!Z54+'12'!Z54+'13'!Z54+'14'!Z54+'15'!Z54+'16'!Z54+'17'!Z54+'18'!Z54+'19'!Z54+'20'!Z54+'21'!Z54+'22'!Z54+'23'!Z54+'24'!Z54+'25'!Z54+'26'!Z54+'27'!Z54+'28'!Z54+'29'!Z54+'30'!Z54+'31'!Z54</f>
        <v>0</v>
      </c>
      <c r="AA54" s="19">
        <f>'0'!AA54+'1'!AA54+'2'!AA54+'3'!AA54+'4'!AA54+'5'!AA54+'6'!AA54+'7'!AA54+'8'!AA54+'9'!AA54+'10'!AA54+'11'!AA54+'12'!AA54+'13'!AA54+'14'!AA54+'15'!AA54+'16'!AA54+'17'!AA54+'18'!AA54+'19'!AA54+'20'!AA54+'21'!AA54+'22'!AA54+'23'!AA54+'24'!AA54+'25'!AA54+'26'!AA54+'27'!AA54+'28'!AA54+'29'!AA54+'30'!AA54+'31'!AA54</f>
        <v>0</v>
      </c>
      <c r="AB54" s="220"/>
      <c r="AC54" s="205"/>
    </row>
    <row r="55" spans="1:29" ht="21.95" customHeight="1" x14ac:dyDescent="0.2">
      <c r="A55" s="266"/>
      <c r="B55" s="122" t="str">
        <f>'Rate List'!D$13</f>
        <v>Foils</v>
      </c>
      <c r="C55" s="19">
        <f>'0'!C55+'1'!C55+'2'!C55+'3'!C55+'4'!C55+'5'!C55+'6'!C55+'7'!C55+'8'!C55+'9'!C55+'10'!C55+'11'!C55+'12'!C55+'13'!C55+'14'!C55+'15'!C55+'16'!C55+'17'!C55+'18'!C55+'19'!C55+'20'!C55+'21'!C55+'22'!C55+'23'!C55+'24'!C55+'25'!C55+'26'!C55+'27'!C55+'28'!C55+'29'!C55+'30'!C55+'31'!C55</f>
        <v>0</v>
      </c>
      <c r="D55" s="19">
        <f>'0'!D55+'1'!D55+'2'!D55+'3'!D55+'4'!D55+'5'!D55+'6'!D55+'7'!D55+'8'!D55+'9'!D55+'10'!D55+'11'!D55+'12'!D55+'13'!D55+'14'!D55+'15'!D55+'16'!D55+'17'!D55+'18'!D55+'19'!D55+'20'!D55+'21'!D55+'22'!D55+'23'!D55+'24'!D55+'25'!D55+'26'!D55+'27'!D55+'28'!D55+'29'!D55+'30'!D55+'31'!D55</f>
        <v>0</v>
      </c>
      <c r="E55" s="19">
        <f>'0'!E55+'1'!E55+'2'!E55+'3'!E55+'4'!E55+'5'!E55+'6'!E55+'7'!E55+'8'!E55+'9'!E55+'10'!E55+'11'!E55+'12'!E55+'13'!E55+'14'!E55+'15'!E55+'16'!E55+'17'!E55+'18'!E55+'19'!E55+'20'!E55+'21'!E55+'22'!E55+'23'!E55+'24'!E55+'25'!E55+'26'!E55+'27'!E55+'28'!E55+'29'!E55+'30'!E55+'31'!E55</f>
        <v>0</v>
      </c>
      <c r="F55" s="19">
        <f>'0'!F55+'1'!F55+'2'!F55+'3'!F55+'4'!F55+'5'!F55+'6'!F55+'7'!F55+'8'!F55+'9'!F55+'10'!F55+'11'!F55+'12'!F55+'13'!F55+'14'!F55+'15'!F55+'16'!F55+'17'!F55+'18'!F55+'19'!F55+'20'!F55+'21'!F55+'22'!F55+'23'!F55+'24'!F55+'25'!F55+'26'!F55+'27'!F55+'28'!F55+'29'!F55+'30'!F55+'31'!F55</f>
        <v>0</v>
      </c>
      <c r="G55" s="19">
        <f>'0'!G55+'1'!G55+'2'!G55+'3'!G55+'4'!G55+'5'!G55+'6'!G55+'7'!G55+'8'!G55+'9'!G55+'10'!G55+'11'!G55+'12'!G55+'13'!G55+'14'!G55+'15'!G55+'16'!G55+'17'!G55+'18'!G55+'19'!G55+'20'!G55+'21'!G55+'22'!G55+'23'!G55+'24'!G55+'25'!G55+'26'!G55+'27'!G55+'28'!G55+'29'!G55+'30'!G55+'31'!G55</f>
        <v>0</v>
      </c>
      <c r="H55" s="19">
        <f>'0'!H55+'1'!H55+'2'!H55+'3'!H55+'4'!H55+'5'!H55+'6'!H55+'7'!H55+'8'!H55+'9'!H55+'10'!H55+'11'!H55+'12'!H55+'13'!H55+'14'!H55+'15'!H55+'16'!H55+'17'!H55+'18'!H55+'19'!H55+'20'!H55+'21'!H55+'22'!H55+'23'!H55+'24'!H55+'25'!H55+'26'!H55+'27'!H55+'28'!H55+'29'!H55+'30'!H55+'31'!H55</f>
        <v>0</v>
      </c>
      <c r="I55" s="19">
        <f>'0'!I55+'1'!I55+'2'!I55+'3'!I55+'4'!I55+'5'!I55+'6'!I55+'7'!I55+'8'!I55+'9'!I55+'10'!I55+'11'!I55+'12'!I55+'13'!I55+'14'!I55+'15'!I55+'16'!I55+'17'!I55+'18'!I55+'19'!I55+'20'!I55+'21'!I55+'22'!I55+'23'!I55+'24'!I55+'25'!I55+'26'!I55+'27'!I55+'28'!I55+'29'!I55+'30'!I55+'31'!I55</f>
        <v>0</v>
      </c>
      <c r="J55" s="19">
        <f>'0'!J55+'1'!J55+'2'!J55+'3'!J55+'4'!J55+'5'!J55+'6'!J55+'7'!J55+'8'!J55+'9'!J55+'10'!J55+'11'!J55+'12'!J55+'13'!J55+'14'!J55+'15'!J55+'16'!J55+'17'!J55+'18'!J55+'19'!J55+'20'!J55+'21'!J55+'22'!J55+'23'!J55+'24'!J55+'25'!J55+'26'!J55+'27'!J55+'28'!J55+'29'!J55+'30'!J55+'31'!J55</f>
        <v>0</v>
      </c>
      <c r="K55" s="19">
        <f>'0'!K55+'1'!K55+'2'!K55+'3'!K55+'4'!K55+'5'!K55+'6'!K55+'7'!K55+'8'!K55+'9'!K55+'10'!K55+'11'!K55+'12'!K55+'13'!K55+'14'!K55+'15'!K55+'16'!K55+'17'!K55+'18'!K55+'19'!K55+'20'!K55+'21'!K55+'22'!K55+'23'!K55+'24'!K55+'25'!K55+'26'!K55+'27'!K55+'28'!K55+'29'!K55+'30'!K55+'31'!K55</f>
        <v>0</v>
      </c>
      <c r="L55" s="19">
        <f>'0'!L55+'1'!L55+'2'!L55+'3'!L55+'4'!L55+'5'!L55+'6'!L55+'7'!L55+'8'!L55+'9'!L55+'10'!L55+'11'!L55+'12'!L55+'13'!L55+'14'!L55+'15'!L55+'16'!L55+'17'!L55+'18'!L55+'19'!L55+'20'!L55+'21'!L55+'22'!L55+'23'!L55+'24'!L55+'25'!L55+'26'!L55+'27'!L55+'28'!L55+'29'!L55+'30'!L55+'31'!L55</f>
        <v>0</v>
      </c>
      <c r="M55" s="19">
        <f>'0'!M55+'1'!M55+'2'!M55+'3'!M55+'4'!M55+'5'!M55+'6'!M55+'7'!M55+'8'!M55+'9'!M55+'10'!M55+'11'!M55+'12'!M55+'13'!M55+'14'!M55+'15'!M55+'16'!M55+'17'!M55+'18'!M55+'19'!M55+'20'!M55+'21'!M55+'22'!M55+'23'!M55+'24'!M55+'25'!M55+'26'!M55+'27'!M55+'28'!M55+'29'!M55+'30'!M55+'31'!M55</f>
        <v>0</v>
      </c>
      <c r="N55" s="19">
        <f>'0'!N55+'1'!N55+'2'!N55+'3'!N55+'4'!N55+'5'!N55+'6'!N55+'7'!N55+'8'!N55+'9'!N55+'10'!N55+'11'!N55+'12'!N55+'13'!N55+'14'!N55+'15'!N55+'16'!N55+'17'!N55+'18'!N55+'19'!N55+'20'!N55+'21'!N55+'22'!N55+'23'!N55+'24'!N55+'25'!N55+'26'!N55+'27'!N55+'28'!N55+'29'!N55+'30'!N55+'31'!N55</f>
        <v>0</v>
      </c>
      <c r="O55" s="19">
        <f>'0'!O55+'1'!O55+'2'!O55+'3'!O55+'4'!O55+'5'!O55+'6'!O55+'7'!O55+'8'!O55+'9'!O55+'10'!O55+'11'!O55+'12'!O55+'13'!O55+'14'!O55+'15'!O55+'16'!O55+'17'!O55+'18'!O55+'19'!O55+'20'!O55+'21'!O55+'22'!O55+'23'!O55+'24'!O55+'25'!O55+'26'!O55+'27'!O55+'28'!O55+'29'!O55+'30'!O55+'31'!O55</f>
        <v>0</v>
      </c>
      <c r="P55" s="19">
        <f>'0'!P55+'1'!P55+'2'!P55+'3'!P55+'4'!P55+'5'!P55+'6'!P55+'7'!P55+'8'!P55+'9'!P55+'10'!P55+'11'!P55+'12'!P55+'13'!P55+'14'!P55+'15'!P55+'16'!P55+'17'!P55+'18'!P55+'19'!P55+'20'!P55+'21'!P55+'22'!P55+'23'!P55+'24'!P55+'25'!P55+'26'!P55+'27'!P55+'28'!P55+'29'!P55+'30'!P55+'31'!P55</f>
        <v>0</v>
      </c>
      <c r="Q55" s="19">
        <f>'0'!Q55+'1'!Q55+'2'!Q55+'3'!Q55+'4'!Q55+'5'!Q55+'6'!Q55+'7'!Q55+'8'!Q55+'9'!Q55+'10'!Q55+'11'!Q55+'12'!Q55+'13'!Q55+'14'!Q55+'15'!Q55+'16'!Q55+'17'!Q55+'18'!Q55+'19'!Q55+'20'!Q55+'21'!Q55+'22'!Q55+'23'!Q55+'24'!Q55+'25'!Q55+'26'!Q55+'27'!Q55+'28'!Q55+'29'!Q55+'30'!Q55+'31'!Q55</f>
        <v>0</v>
      </c>
      <c r="R55" s="19">
        <f>'0'!R55+'1'!R55+'2'!R55+'3'!R55+'4'!R55+'5'!R55+'6'!R55+'7'!R55+'8'!R55+'9'!R55+'10'!R55+'11'!R55+'12'!R55+'13'!R55+'14'!R55+'15'!R55+'16'!R55+'17'!R55+'18'!R55+'19'!R55+'20'!R55+'21'!R55+'22'!R55+'23'!R55+'24'!R55+'25'!R55+'26'!R55+'27'!R55+'28'!R55+'29'!R55+'30'!R55+'31'!R55</f>
        <v>0</v>
      </c>
      <c r="S55" s="19">
        <f>'0'!S55+'1'!S55+'2'!S55+'3'!S55+'4'!S55+'5'!S55+'6'!S55+'7'!S55+'8'!S55+'9'!S55+'10'!S55+'11'!S55+'12'!S55+'13'!S55+'14'!S55+'15'!S55+'16'!S55+'17'!S55+'18'!S55+'19'!S55+'20'!S55+'21'!S55+'22'!S55+'23'!S55+'24'!S55+'25'!S55+'26'!S55+'27'!S55+'28'!S55+'29'!S55+'30'!S55+'31'!S55</f>
        <v>0</v>
      </c>
      <c r="T55" s="19">
        <f>'0'!T55+'1'!T55+'2'!T55+'3'!T55+'4'!T55+'5'!T55+'6'!T55+'7'!T55+'8'!T55+'9'!T55+'10'!T55+'11'!T55+'12'!T55+'13'!T55+'14'!T55+'15'!T55+'16'!T55+'17'!T55+'18'!T55+'19'!T55+'20'!T55+'21'!T55+'22'!T55+'23'!T55+'24'!T55+'25'!T55+'26'!T55+'27'!T55+'28'!T55+'29'!T55+'30'!T55+'31'!T55</f>
        <v>0</v>
      </c>
      <c r="U55" s="19">
        <f>'0'!U55+'1'!U55+'2'!U55+'3'!U55+'4'!U55+'5'!U55+'6'!U55+'7'!U55+'8'!U55+'9'!U55+'10'!U55+'11'!U55+'12'!U55+'13'!U55+'14'!U55+'15'!U55+'16'!U55+'17'!U55+'18'!U55+'19'!U55+'20'!U55+'21'!U55+'22'!U55+'23'!U55+'24'!U55+'25'!U55+'26'!U55+'27'!U55+'28'!U55+'29'!U55+'30'!U55+'31'!U55</f>
        <v>0</v>
      </c>
      <c r="V55" s="190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0"/>
      <c r="AB55" s="220"/>
      <c r="AC55" s="205"/>
    </row>
    <row r="56" spans="1:29" ht="21.95" customHeight="1" x14ac:dyDescent="0.2">
      <c r="A56" s="266"/>
      <c r="B56" s="122" t="str">
        <f>'Rate List'!D$14</f>
        <v>C. Discount</v>
      </c>
      <c r="C56" s="19">
        <f>'0'!C56+'1'!C56+'2'!C56+'3'!C56+'4'!C56+'5'!C56+'6'!C56+'7'!C56+'8'!C56+'9'!C56+'10'!C56+'11'!C56+'12'!C56+'13'!C56+'14'!C56+'15'!C56+'16'!C56+'17'!C56+'18'!C56+'19'!C56+'20'!C56+'21'!C56+'22'!C56+'23'!C56+'24'!C56+'25'!C56+'26'!C56+'27'!C56+'28'!C56+'29'!C56+'30'!C56+'31'!C56</f>
        <v>0</v>
      </c>
      <c r="D56" s="19">
        <f>'0'!D56+'1'!D56+'2'!D56+'3'!D56+'4'!D56+'5'!D56+'6'!D56+'7'!D56+'8'!D56+'9'!D56+'10'!D56+'11'!D56+'12'!D56+'13'!D56+'14'!D56+'15'!D56+'16'!D56+'17'!D56+'18'!D56+'19'!D56+'20'!D56+'21'!D56+'22'!D56+'23'!D56+'24'!D56+'25'!D56+'26'!D56+'27'!D56+'28'!D56+'29'!D56+'30'!D56+'31'!D56</f>
        <v>0</v>
      </c>
      <c r="E56" s="19">
        <f>'0'!E56+'1'!E56+'2'!E56+'3'!E56+'4'!E56+'5'!E56+'6'!E56+'7'!E56+'8'!E56+'9'!E56+'10'!E56+'11'!E56+'12'!E56+'13'!E56+'14'!E56+'15'!E56+'16'!E56+'17'!E56+'18'!E56+'19'!E56+'20'!E56+'21'!E56+'22'!E56+'23'!E56+'24'!E56+'25'!E56+'26'!E56+'27'!E56+'28'!E56+'29'!E56+'30'!E56+'31'!E56</f>
        <v>0</v>
      </c>
      <c r="F56" s="19">
        <f>'0'!F56+'1'!F56+'2'!F56+'3'!F56+'4'!F56+'5'!F56+'6'!F56+'7'!F56+'8'!F56+'9'!F56+'10'!F56+'11'!F56+'12'!F56+'13'!F56+'14'!F56+'15'!F56+'16'!F56+'17'!F56+'18'!F56+'19'!F56+'20'!F56+'21'!F56+'22'!F56+'23'!F56+'24'!F56+'25'!F56+'26'!F56+'27'!F56+'28'!F56+'29'!F56+'30'!F56+'31'!F56</f>
        <v>0</v>
      </c>
      <c r="G56" s="19">
        <f>'0'!G56+'1'!G56+'2'!G56+'3'!G56+'4'!G56+'5'!G56+'6'!G56+'7'!G56+'8'!G56+'9'!G56+'10'!G56+'11'!G56+'12'!G56+'13'!G56+'14'!G56+'15'!G56+'16'!G56+'17'!G56+'18'!G56+'19'!G56+'20'!G56+'21'!G56+'22'!G56+'23'!G56+'24'!G56+'25'!G56+'26'!G56+'27'!G56+'28'!G56+'29'!G56+'30'!G56+'31'!G56</f>
        <v>0</v>
      </c>
      <c r="H56" s="19">
        <f>'0'!H56+'1'!H56+'2'!H56+'3'!H56+'4'!H56+'5'!H56+'6'!H56+'7'!H56+'8'!H56+'9'!H56+'10'!H56+'11'!H56+'12'!H56+'13'!H56+'14'!H56+'15'!H56+'16'!H56+'17'!H56+'18'!H56+'19'!H56+'20'!H56+'21'!H56+'22'!H56+'23'!H56+'24'!H56+'25'!H56+'26'!H56+'27'!H56+'28'!H56+'29'!H56+'30'!H56+'31'!H56</f>
        <v>0</v>
      </c>
      <c r="I56" s="19">
        <f>'0'!I56+'1'!I56+'2'!I56+'3'!I56+'4'!I56+'5'!I56+'6'!I56+'7'!I56+'8'!I56+'9'!I56+'10'!I56+'11'!I56+'12'!I56+'13'!I56+'14'!I56+'15'!I56+'16'!I56+'17'!I56+'18'!I56+'19'!I56+'20'!I56+'21'!I56+'22'!I56+'23'!I56+'24'!I56+'25'!I56+'26'!I56+'27'!I56+'28'!I56+'29'!I56+'30'!I56+'31'!I56</f>
        <v>0</v>
      </c>
      <c r="J56" s="19">
        <f>'0'!J56+'1'!J56+'2'!J56+'3'!J56+'4'!J56+'5'!J56+'6'!J56+'7'!J56+'8'!J56+'9'!J56+'10'!J56+'11'!J56+'12'!J56+'13'!J56+'14'!J56+'15'!J56+'16'!J56+'17'!J56+'18'!J56+'19'!J56+'20'!J56+'21'!J56+'22'!J56+'23'!J56+'24'!J56+'25'!J56+'26'!J56+'27'!J56+'28'!J56+'29'!J56+'30'!J56+'31'!J56</f>
        <v>0</v>
      </c>
      <c r="K56" s="19">
        <f>'0'!K56+'1'!K56+'2'!K56+'3'!K56+'4'!K56+'5'!K56+'6'!K56+'7'!K56+'8'!K56+'9'!K56+'10'!K56+'11'!K56+'12'!K56+'13'!K56+'14'!K56+'15'!K56+'16'!K56+'17'!K56+'18'!K56+'19'!K56+'20'!K56+'21'!K56+'22'!K56+'23'!K56+'24'!K56+'25'!K56+'26'!K56+'27'!K56+'28'!K56+'29'!K56+'30'!K56+'31'!K56</f>
        <v>0</v>
      </c>
      <c r="L56" s="19">
        <f>'0'!L56+'1'!L56+'2'!L56+'3'!L56+'4'!L56+'5'!L56+'6'!L56+'7'!L56+'8'!L56+'9'!L56+'10'!L56+'11'!L56+'12'!L56+'13'!L56+'14'!L56+'15'!L56+'16'!L56+'17'!L56+'18'!L56+'19'!L56+'20'!L56+'21'!L56+'22'!L56+'23'!L56+'24'!L56+'25'!L56+'26'!L56+'27'!L56+'28'!L56+'29'!L56+'30'!L56+'31'!L56</f>
        <v>0</v>
      </c>
      <c r="M56" s="19">
        <f>'0'!M56+'1'!M56+'2'!M56+'3'!M56+'4'!M56+'5'!M56+'6'!M56+'7'!M56+'8'!M56+'9'!M56+'10'!M56+'11'!M56+'12'!M56+'13'!M56+'14'!M56+'15'!M56+'16'!M56+'17'!M56+'18'!M56+'19'!M56+'20'!M56+'21'!M56+'22'!M56+'23'!M56+'24'!M56+'25'!M56+'26'!M56+'27'!M56+'28'!M56+'29'!M56+'30'!M56+'31'!M56</f>
        <v>0</v>
      </c>
      <c r="N56" s="19">
        <f>'0'!N56+'1'!N56+'2'!N56+'3'!N56+'4'!N56+'5'!N56+'6'!N56+'7'!N56+'8'!N56+'9'!N56+'10'!N56+'11'!N56+'12'!N56+'13'!N56+'14'!N56+'15'!N56+'16'!N56+'17'!N56+'18'!N56+'19'!N56+'20'!N56+'21'!N56+'22'!N56+'23'!N56+'24'!N56+'25'!N56+'26'!N56+'27'!N56+'28'!N56+'29'!N56+'30'!N56+'31'!N56</f>
        <v>0</v>
      </c>
      <c r="O56" s="19">
        <f>'0'!O56+'1'!O56+'2'!O56+'3'!O56+'4'!O56+'5'!O56+'6'!O56+'7'!O56+'8'!O56+'9'!O56+'10'!O56+'11'!O56+'12'!O56+'13'!O56+'14'!O56+'15'!O56+'16'!O56+'17'!O56+'18'!O56+'19'!O56+'20'!O56+'21'!O56+'22'!O56+'23'!O56+'24'!O56+'25'!O56+'26'!O56+'27'!O56+'28'!O56+'29'!O56+'30'!O56+'31'!O56</f>
        <v>0</v>
      </c>
      <c r="P56" s="19">
        <f>'0'!P56+'1'!P56+'2'!P56+'3'!P56+'4'!P56+'5'!P56+'6'!P56+'7'!P56+'8'!P56+'9'!P56+'10'!P56+'11'!P56+'12'!P56+'13'!P56+'14'!P56+'15'!P56+'16'!P56+'17'!P56+'18'!P56+'19'!P56+'20'!P56+'21'!P56+'22'!P56+'23'!P56+'24'!P56+'25'!P56+'26'!P56+'27'!P56+'28'!P56+'29'!P56+'30'!P56+'31'!P56</f>
        <v>0</v>
      </c>
      <c r="Q56" s="19">
        <f>'0'!Q56+'1'!Q56+'2'!Q56+'3'!Q56+'4'!Q56+'5'!Q56+'6'!Q56+'7'!Q56+'8'!Q56+'9'!Q56+'10'!Q56+'11'!Q56+'12'!Q56+'13'!Q56+'14'!Q56+'15'!Q56+'16'!Q56+'17'!Q56+'18'!Q56+'19'!Q56+'20'!Q56+'21'!Q56+'22'!Q56+'23'!Q56+'24'!Q56+'25'!Q56+'26'!Q56+'27'!Q56+'28'!Q56+'29'!Q56+'30'!Q56+'31'!Q56</f>
        <v>0</v>
      </c>
      <c r="R56" s="19">
        <f>'0'!R56+'1'!R56+'2'!R56+'3'!R56+'4'!R56+'5'!R56+'6'!R56+'7'!R56+'8'!R56+'9'!R56+'10'!R56+'11'!R56+'12'!R56+'13'!R56+'14'!R56+'15'!R56+'16'!R56+'17'!R56+'18'!R56+'19'!R56+'20'!R56+'21'!R56+'22'!R56+'23'!R56+'24'!R56+'25'!R56+'26'!R56+'27'!R56+'28'!R56+'29'!R56+'30'!R56+'31'!R56</f>
        <v>0</v>
      </c>
      <c r="S56" s="19">
        <f>'0'!S56+'1'!S56+'2'!S56+'3'!S56+'4'!S56+'5'!S56+'6'!S56+'7'!S56+'8'!S56+'9'!S56+'10'!S56+'11'!S56+'12'!S56+'13'!S56+'14'!S56+'15'!S56+'16'!S56+'17'!S56+'18'!S56+'19'!S56+'20'!S56+'21'!S56+'22'!S56+'23'!S56+'24'!S56+'25'!S56+'26'!S56+'27'!S56+'28'!S56+'29'!S56+'30'!S56+'31'!S56</f>
        <v>0</v>
      </c>
      <c r="T56" s="19">
        <f>'0'!T56+'1'!T56+'2'!T56+'3'!T56+'4'!T56+'5'!T56+'6'!T56+'7'!T56+'8'!T56+'9'!T56+'10'!T56+'11'!T56+'12'!T56+'13'!T56+'14'!T56+'15'!T56+'16'!T56+'17'!T56+'18'!T56+'19'!T56+'20'!T56+'21'!T56+'22'!T56+'23'!T56+'24'!T56+'25'!T56+'26'!T56+'27'!T56+'28'!T56+'29'!T56+'30'!T56+'31'!T56</f>
        <v>0</v>
      </c>
      <c r="U56" s="19">
        <f>'0'!U56+'1'!U56+'2'!U56+'3'!U56+'4'!U56+'5'!U56+'6'!U56+'7'!U56+'8'!U56+'9'!U56+'10'!U56+'11'!U56+'12'!U56+'13'!U56+'14'!U56+'15'!U56+'16'!U56+'17'!U56+'18'!U56+'19'!U56+'20'!U56+'21'!U56+'22'!U56+'23'!U56+'24'!U56+'25'!U56+'26'!U56+'27'!U56+'28'!U56+'29'!U56+'30'!U56+'31'!U56</f>
        <v>0</v>
      </c>
      <c r="V56" s="19">
        <f>'0'!V56+'1'!V56+'2'!V56+'3'!V56+'4'!V56+'5'!V56+'6'!V56+'7'!V56+'8'!V56+'9'!V56+'10'!V56+'11'!V56+'12'!V56+'13'!V56+'14'!V56+'15'!V56+'16'!V56+'17'!V56+'18'!V56+'19'!V56+'20'!V56+'21'!V56+'22'!V56+'23'!V56+'24'!V56+'25'!V56+'26'!V56+'27'!V56+'28'!V56+'29'!V56+'30'!V56+'31'!V56</f>
        <v>0</v>
      </c>
      <c r="W56" s="19">
        <f>'0'!W56+'1'!W56+'2'!W56+'3'!W56+'4'!W56+'5'!W56+'6'!W56+'7'!W56+'8'!W56+'9'!W56+'10'!W56+'11'!W56+'12'!W56+'13'!W56+'14'!W56+'15'!W56+'16'!W56+'17'!W56+'18'!W56+'19'!W56+'20'!W56+'21'!W56+'22'!W56+'23'!W56+'24'!W56+'25'!W56+'26'!W56+'27'!W56+'28'!W56+'29'!W56+'30'!W56+'31'!W56</f>
        <v>0</v>
      </c>
      <c r="X56" s="19">
        <f>'0'!X56+'1'!X56+'2'!X56+'3'!X56+'4'!X56+'5'!X56+'6'!X56+'7'!X56+'8'!X56+'9'!X56+'10'!X56+'11'!X56+'12'!X56+'13'!X56+'14'!X56+'15'!X56+'16'!X56+'17'!X56+'18'!X56+'19'!X56+'20'!X56+'21'!X56+'22'!X56+'23'!X56+'24'!X56+'25'!X56+'26'!X56+'27'!X56+'28'!X56+'29'!X56+'30'!X56+'31'!X56</f>
        <v>0</v>
      </c>
      <c r="Y56" s="19">
        <f>'0'!Y56+'1'!Y56+'2'!Y56+'3'!Y56+'4'!Y56+'5'!Y56+'6'!Y56+'7'!Y56+'8'!Y56+'9'!Y56+'10'!Y56+'11'!Y56+'12'!Y56+'13'!Y56+'14'!Y56+'15'!Y56+'16'!Y56+'17'!Y56+'18'!Y56+'19'!Y56+'20'!Y56+'21'!Y56+'22'!Y56+'23'!Y56+'24'!Y56+'25'!Y56+'26'!Y56+'27'!Y56+'28'!Y56+'29'!Y56+'30'!Y56+'31'!Y56</f>
        <v>0</v>
      </c>
      <c r="Z56" s="19">
        <f>'0'!Z56+'1'!Z56+'2'!Z56+'3'!Z56+'4'!Z56+'5'!Z56+'6'!Z56+'7'!Z56+'8'!Z56+'9'!Z56+'10'!Z56+'11'!Z56+'12'!Z56+'13'!Z56+'14'!Z56+'15'!Z56+'16'!Z56+'17'!Z56+'18'!Z56+'19'!Z56+'20'!Z56+'21'!Z56+'22'!Z56+'23'!Z56+'24'!Z56+'25'!Z56+'26'!Z56+'27'!Z56+'28'!Z56+'29'!Z56+'30'!Z56+'31'!Z56</f>
        <v>0</v>
      </c>
      <c r="AA56" s="19">
        <f>'0'!AA56+'1'!AA56+'2'!AA56+'3'!AA56+'4'!AA56+'5'!AA56+'6'!AA56+'7'!AA56+'8'!AA56+'9'!AA56+'10'!AA56+'11'!AA56+'12'!AA56+'13'!AA56+'14'!AA56+'15'!AA56+'16'!AA56+'17'!AA56+'18'!AA56+'19'!AA56+'20'!AA56+'21'!AA56+'22'!AA56+'23'!AA56+'24'!AA56+'25'!AA56+'26'!AA56+'27'!AA56+'28'!AA56+'29'!AA56+'30'!AA56+'31'!AA56</f>
        <v>0</v>
      </c>
      <c r="AB56" s="220"/>
      <c r="AC56" s="205"/>
    </row>
    <row r="57" spans="1:29" ht="21.95" customHeight="1" thickBot="1" x14ac:dyDescent="0.25">
      <c r="A57" s="274"/>
      <c r="B57" s="174" t="str">
        <f>'Rate List'!D$15</f>
        <v>Total Cash</v>
      </c>
      <c r="C57" s="40">
        <f>(C53*$C$8)+(C51*$C$7)+C59</f>
        <v>1267200</v>
      </c>
      <c r="D57" s="40">
        <f t="shared" ref="D57:I57" si="8">(D53*$C$8)+(D51*$C$7)+D59</f>
        <v>80182.850000000006</v>
      </c>
      <c r="E57" s="40">
        <f t="shared" si="8"/>
        <v>89850</v>
      </c>
      <c r="F57" s="40">
        <f t="shared" si="8"/>
        <v>379597.60000000003</v>
      </c>
      <c r="G57" s="40">
        <f t="shared" si="8"/>
        <v>0</v>
      </c>
      <c r="H57" s="40">
        <f t="shared" si="8"/>
        <v>0</v>
      </c>
      <c r="I57" s="40">
        <f t="shared" si="8"/>
        <v>0</v>
      </c>
      <c r="J57" s="169">
        <f>(J53*$J$8)+(J51*$J$7)</f>
        <v>0</v>
      </c>
      <c r="K57" s="169">
        <f t="shared" ref="K57:T57" si="9">(K53*$J$8)+(K51*$J$7)</f>
        <v>0</v>
      </c>
      <c r="L57" s="169">
        <f t="shared" si="9"/>
        <v>0</v>
      </c>
      <c r="M57" s="169">
        <f t="shared" si="9"/>
        <v>0</v>
      </c>
      <c r="N57" s="169">
        <f t="shared" si="9"/>
        <v>0</v>
      </c>
      <c r="O57" s="169">
        <f t="shared" si="9"/>
        <v>0</v>
      </c>
      <c r="P57" s="169">
        <f t="shared" si="9"/>
        <v>0</v>
      </c>
      <c r="Q57" s="169">
        <f t="shared" si="9"/>
        <v>0</v>
      </c>
      <c r="R57" s="169">
        <f t="shared" si="9"/>
        <v>0</v>
      </c>
      <c r="S57" s="169">
        <f t="shared" si="9"/>
        <v>0</v>
      </c>
      <c r="T57" s="169">
        <f t="shared" si="9"/>
        <v>0</v>
      </c>
      <c r="U57" s="170">
        <f>SUM(C57:T57)</f>
        <v>1816830.4500000002</v>
      </c>
      <c r="V57" s="95"/>
      <c r="W57" s="95"/>
      <c r="X57" s="96"/>
      <c r="Y57" s="96"/>
      <c r="Z57" s="96"/>
      <c r="AA57" s="96"/>
      <c r="AB57" s="261"/>
      <c r="AC57" s="259"/>
    </row>
    <row r="58" spans="1:29" ht="21.95" customHeight="1" x14ac:dyDescent="0.2">
      <c r="A58" s="275" t="s">
        <v>28</v>
      </c>
      <c r="B58" s="173" t="str">
        <f>'Rate List'!$D$9</f>
        <v>Whole Sale</v>
      </c>
      <c r="C58" s="168">
        <f>'0'!C58+'1'!C58+'2'!C58+'3'!C58+'4'!C58+'5'!C58+'6'!C58+'7'!C58+'8'!C58+'9'!C58+'10'!C58+'11'!C58+'12'!C58+'13'!C58+'14'!C58+'15'!C58+'16'!C58+'17'!C58+'18'!C58+'19'!C58+'20'!C58+'21'!C58+'22'!C58+'23'!C58+'24'!C58+'25'!C58+'26'!C58+'27'!C58+'28'!C58+'29'!C58+'30'!C58+'31'!C58</f>
        <v>110</v>
      </c>
      <c r="D58" s="168">
        <f>'0'!D58+'1'!D58+'2'!D58+'3'!D58+'4'!D58+'5'!D58+'6'!D58+'7'!D58+'8'!D58+'9'!D58+'10'!D58+'11'!D58+'12'!D58+'13'!D58+'14'!D58+'15'!D58+'16'!D58+'17'!D58+'18'!D58+'19'!D58+'20'!D58+'21'!D58+'22'!D58+'23'!D58+'24'!D58+'25'!D58+'26'!D58+'27'!D58+'28'!D58+'29'!D58+'30'!D58+'31'!D58</f>
        <v>10</v>
      </c>
      <c r="E58" s="168">
        <f>'0'!E58+'1'!E58+'2'!E58+'3'!E58+'4'!E58+'5'!E58+'6'!E58+'7'!E58+'8'!E58+'9'!E58+'10'!E58+'11'!E58+'12'!E58+'13'!E58+'14'!E58+'15'!E58+'16'!E58+'17'!E58+'18'!E58+'19'!E58+'20'!E58+'21'!E58+'22'!E58+'23'!E58+'24'!E58+'25'!E58+'26'!E58+'27'!E58+'28'!E58+'29'!E58+'30'!E58+'31'!E58</f>
        <v>10</v>
      </c>
      <c r="F58" s="168">
        <f>'0'!F58+'1'!F58+'2'!F58+'3'!F58+'4'!F58+'5'!F58+'6'!F58+'7'!F58+'8'!F58+'9'!F58+'10'!F58+'11'!F58+'12'!F58+'13'!F58+'14'!F58+'15'!F58+'16'!F58+'17'!F58+'18'!F58+'19'!F58+'20'!F58+'21'!F58+'22'!F58+'23'!F58+'24'!F58+'25'!F58+'26'!F58+'27'!F58+'28'!F58+'29'!F58+'30'!F58+'31'!F58</f>
        <v>40</v>
      </c>
      <c r="G58" s="168">
        <f>'0'!G58+'1'!G58+'2'!G58+'3'!G58+'4'!G58+'5'!G58+'6'!G58+'7'!G58+'8'!G58+'9'!G58+'10'!G58+'11'!G58+'12'!G58+'13'!G58+'14'!G58+'15'!G58+'16'!G58+'17'!G58+'18'!G58+'19'!G58+'20'!G58+'21'!G58+'22'!G58+'23'!G58+'24'!G58+'25'!G58+'26'!G58+'27'!G58+'28'!G58+'29'!G58+'30'!G58+'31'!G58</f>
        <v>0</v>
      </c>
      <c r="H58" s="168">
        <f>'0'!H58+'1'!H58+'2'!H58+'3'!H58+'4'!H58+'5'!H58+'6'!H58+'7'!H58+'8'!H58+'9'!H58+'10'!H58+'11'!H58+'12'!H58+'13'!H58+'14'!H58+'15'!H58+'16'!H58+'17'!H58+'18'!H58+'19'!H58+'20'!H58+'21'!H58+'22'!H58+'23'!H58+'24'!H58+'25'!H58+'26'!H58+'27'!H58+'28'!H58+'29'!H58+'30'!H58+'31'!H58</f>
        <v>0</v>
      </c>
      <c r="I58" s="168">
        <f>'0'!I58+'1'!I58+'2'!I58+'3'!I58+'4'!I58+'5'!I58+'6'!I58+'7'!I58+'8'!I58+'9'!I58+'10'!I58+'11'!I58+'12'!I58+'13'!I58+'14'!I58+'15'!I58+'16'!I58+'17'!I58+'18'!I58+'19'!I58+'20'!I58+'21'!I58+'22'!I58+'23'!I58+'24'!I58+'25'!I58+'26'!I58+'27'!I58+'28'!I58+'29'!I58+'30'!I58+'31'!I58</f>
        <v>0</v>
      </c>
      <c r="J58" s="168">
        <f>'0'!J58+'1'!J58+'2'!J58+'3'!J58+'4'!J58+'5'!J58+'6'!J58+'7'!J58+'8'!J58+'9'!J58+'10'!J58+'11'!J58+'12'!J58+'13'!J58+'14'!J58+'15'!J58+'16'!J58+'17'!J58+'18'!J58+'19'!J58+'20'!J58+'21'!J58+'22'!J58+'23'!J58+'24'!J58+'25'!J58+'26'!J58+'27'!J58+'28'!J58+'29'!J58+'30'!J58+'31'!J58</f>
        <v>0</v>
      </c>
      <c r="K58" s="168">
        <f>'0'!K58+'1'!K58+'2'!K58+'3'!K58+'4'!K58+'5'!K58+'6'!K58+'7'!K58+'8'!K58+'9'!K58+'10'!K58+'11'!K58+'12'!K58+'13'!K58+'14'!K58+'15'!K58+'16'!K58+'17'!K58+'18'!K58+'19'!K58+'20'!K58+'21'!K58+'22'!K58+'23'!K58+'24'!K58+'25'!K58+'26'!K58+'27'!K58+'28'!K58+'29'!K58+'30'!K58+'31'!K58</f>
        <v>0</v>
      </c>
      <c r="L58" s="168">
        <f>'0'!L58+'1'!L58+'2'!L58+'3'!L58+'4'!L58+'5'!L58+'6'!L58+'7'!L58+'8'!L58+'9'!L58+'10'!L58+'11'!L58+'12'!L58+'13'!L58+'14'!L58+'15'!L58+'16'!L58+'17'!L58+'18'!L58+'19'!L58+'20'!L58+'21'!L58+'22'!L58+'23'!L58+'24'!L58+'25'!L58+'26'!L58+'27'!L58+'28'!L58+'29'!L58+'30'!L58+'31'!L58</f>
        <v>0</v>
      </c>
      <c r="M58" s="168">
        <f>'0'!M58+'1'!M58+'2'!M58+'3'!M58+'4'!M58+'5'!M58+'6'!M58+'7'!M58+'8'!M58+'9'!M58+'10'!M58+'11'!M58+'12'!M58+'13'!M58+'14'!M58+'15'!M58+'16'!M58+'17'!M58+'18'!M58+'19'!M58+'20'!M58+'21'!M58+'22'!M58+'23'!M58+'24'!M58+'25'!M58+'26'!M58+'27'!M58+'28'!M58+'29'!M58+'30'!M58+'31'!M58</f>
        <v>0</v>
      </c>
      <c r="N58" s="168">
        <f>'0'!N58+'1'!N58+'2'!N58+'3'!N58+'4'!N58+'5'!N58+'6'!N58+'7'!N58+'8'!N58+'9'!N58+'10'!N58+'11'!N58+'12'!N58+'13'!N58+'14'!N58+'15'!N58+'16'!N58+'17'!N58+'18'!N58+'19'!N58+'20'!N58+'21'!N58+'22'!N58+'23'!N58+'24'!N58+'25'!N58+'26'!N58+'27'!N58+'28'!N58+'29'!N58+'30'!N58+'31'!N58</f>
        <v>0</v>
      </c>
      <c r="O58" s="168">
        <f>'0'!O58+'1'!O58+'2'!O58+'3'!O58+'4'!O58+'5'!O58+'6'!O58+'7'!O58+'8'!O58+'9'!O58+'10'!O58+'11'!O58+'12'!O58+'13'!O58+'14'!O58+'15'!O58+'16'!O58+'17'!O58+'18'!O58+'19'!O58+'20'!O58+'21'!O58+'22'!O58+'23'!O58+'24'!O58+'25'!O58+'26'!O58+'27'!O58+'28'!O58+'29'!O58+'30'!O58+'31'!O58</f>
        <v>0</v>
      </c>
      <c r="P58" s="168">
        <f>'0'!P58+'1'!P58+'2'!P58+'3'!P58+'4'!P58+'5'!P58+'6'!P58+'7'!P58+'8'!P58+'9'!P58+'10'!P58+'11'!P58+'12'!P58+'13'!P58+'14'!P58+'15'!P58+'16'!P58+'17'!P58+'18'!P58+'19'!P58+'20'!P58+'21'!P58+'22'!P58+'23'!P58+'24'!P58+'25'!P58+'26'!P58+'27'!P58+'28'!P58+'29'!P58+'30'!P58+'31'!P58</f>
        <v>0</v>
      </c>
      <c r="Q58" s="168">
        <f>'0'!Q58+'1'!Q58+'2'!Q58+'3'!Q58+'4'!Q58+'5'!Q58+'6'!Q58+'7'!Q58+'8'!Q58+'9'!Q58+'10'!Q58+'11'!Q58+'12'!Q58+'13'!Q58+'14'!Q58+'15'!Q58+'16'!Q58+'17'!Q58+'18'!Q58+'19'!Q58+'20'!Q58+'21'!Q58+'22'!Q58+'23'!Q58+'24'!Q58+'25'!Q58+'26'!Q58+'27'!Q58+'28'!Q58+'29'!Q58+'30'!Q58+'31'!Q58</f>
        <v>0</v>
      </c>
      <c r="R58" s="168">
        <f>'0'!R58+'1'!R58+'2'!R58+'3'!R58+'4'!R58+'5'!R58+'6'!R58+'7'!R58+'8'!R58+'9'!R58+'10'!R58+'11'!R58+'12'!R58+'13'!R58+'14'!R58+'15'!R58+'16'!R58+'17'!R58+'18'!R58+'19'!R58+'20'!R58+'21'!R58+'22'!R58+'23'!R58+'24'!R58+'25'!R58+'26'!R58+'27'!R58+'28'!R58+'29'!R58+'30'!R58+'31'!R58</f>
        <v>0</v>
      </c>
      <c r="S58" s="168">
        <f>'0'!S58+'1'!S58+'2'!S58+'3'!S58+'4'!S58+'5'!S58+'6'!S58+'7'!S58+'8'!S58+'9'!S58+'10'!S58+'11'!S58+'12'!S58+'13'!S58+'14'!S58+'15'!S58+'16'!S58+'17'!S58+'18'!S58+'19'!S58+'20'!S58+'21'!S58+'22'!S58+'23'!S58+'24'!S58+'25'!S58+'26'!S58+'27'!S58+'28'!S58+'29'!S58+'30'!S58+'31'!S58</f>
        <v>0</v>
      </c>
      <c r="T58" s="168">
        <f>'0'!T58+'1'!T58+'2'!T58+'3'!T58+'4'!T58+'5'!T58+'6'!T58+'7'!T58+'8'!T58+'9'!T58+'10'!T58+'11'!T58+'12'!T58+'13'!T58+'14'!T58+'15'!T58+'16'!T58+'17'!T58+'18'!T58+'19'!T58+'20'!T58+'21'!T58+'22'!T58+'23'!T58+'24'!T58+'25'!T58+'26'!T58+'27'!T58+'28'!T58+'29'!T58+'30'!T58+'31'!T58</f>
        <v>0</v>
      </c>
      <c r="U58" s="168">
        <f>'0'!U58+'1'!U58+'2'!U58+'3'!U58+'4'!U58+'5'!U58+'6'!U58+'7'!U58+'8'!U58+'9'!U58+'10'!U58+'11'!U58+'12'!U58+'13'!U58+'14'!U58+'15'!U58+'16'!U58+'17'!U58+'18'!U58+'19'!U58+'20'!U58+'21'!U58+'22'!U58+'23'!U58+'24'!U58+'25'!U58+'26'!U58+'27'!U58+'28'!U58+'29'!U58+'30'!U58+'31'!U58</f>
        <v>170</v>
      </c>
      <c r="V58" s="273" t="str">
        <f>'0'!V58:W58</f>
        <v>Petrol</v>
      </c>
      <c r="W58" s="273"/>
      <c r="X58" s="273" t="str">
        <f>'0'!X58:Y58</f>
        <v>MOTOR CYCLE</v>
      </c>
      <c r="Y58" s="273"/>
      <c r="Z58" s="273" t="str">
        <f>'0'!Z58:AA58</f>
        <v>TOTAL CASH SHORT</v>
      </c>
      <c r="AA58" s="273"/>
      <c r="AB58" s="260">
        <f>'1'!AB58:AB64+'2'!AB58:AB64+'3'!AB58:AB64+'4'!AB58:AB64+'5'!AB58:AB64+'6'!AB58:AB64+'7'!AB58:AB64+'8'!AB58:AB64+'9'!AB58:AB64+'10'!AB58:AB64+'11'!AB58:AB64+'12'!AB58:AB64+'13'!AB58:AB64+'14'!AB58:AB64+'15'!AB58:AB64+'16'!AB58:AB64+'17'!AB58:AB64+'18'!AB58:AB64+'19'!AB58:AB64+'20'!AB58:AB64+'21'!AB58:AB64+'22'!AB58:AB64+'23'!AB58:AB64+'24'!AB58:AB64+'25'!AB58:AB64+'26'!AB58:AB64+'27'!AB58:AB64+'28'!AB58:AB64+'29'!AB58:AB64+'30'!AB58:AB64+'31'!AB58:AB64</f>
        <v>0</v>
      </c>
      <c r="AC58" s="258">
        <f>U64+V59+V61+V63+X61+Z59+Z61+Z63-W59-W61-W63-Y61-Y63-AA63-AB58</f>
        <v>-1231545.6400000001</v>
      </c>
    </row>
    <row r="59" spans="1:29" ht="21.95" customHeight="1" thickBot="1" x14ac:dyDescent="0.25">
      <c r="A59" s="224"/>
      <c r="B59" s="122" t="s">
        <v>29</v>
      </c>
      <c r="C59" s="19">
        <f>C7*C58</f>
        <v>1267200</v>
      </c>
      <c r="D59" s="19">
        <f t="shared" ref="D59:I59" si="10">D7*D58</f>
        <v>80182.850000000006</v>
      </c>
      <c r="E59" s="19">
        <f t="shared" si="10"/>
        <v>89850</v>
      </c>
      <c r="F59" s="19">
        <f t="shared" si="10"/>
        <v>379597.60000000003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Q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ref="R59:T59" si="12">R7*R58</f>
        <v>0</v>
      </c>
      <c r="S59" s="19">
        <f t="shared" si="12"/>
        <v>0</v>
      </c>
      <c r="T59" s="19">
        <f t="shared" si="12"/>
        <v>0</v>
      </c>
      <c r="U59" s="19">
        <f>SUM(C59:T59)</f>
        <v>1816830.4500000002</v>
      </c>
      <c r="V59" s="179">
        <f>'0'!V59+'1'!V59+'2'!V59+'3'!V59+'4'!V59+'5'!V59+'6'!V59+'7'!V59+'8'!V59+'9'!V59+'10'!V59+'11'!V59+'12'!V59+'13'!V59+'14'!V59+'15'!V59+'16'!V59+'17'!V59+'18'!V59+'19'!V59+'20'!V59+'21'!V59+'22'!V59+'23'!V59+'24'!V59+'25'!V59+'26'!V59+'27'!V59+'28'!V59+'29'!V59+'30'!V59+'31'!V59</f>
        <v>0</v>
      </c>
      <c r="W59" s="179">
        <f>'0'!W59+'1'!W59+'2'!W59+'3'!W59+'4'!W59+'5'!W59+'6'!W59+'7'!W59+'8'!W59+'9'!W59+'10'!W59+'11'!W59+'12'!W59+'13'!W59+'14'!W59+'15'!W59+'16'!W59+'17'!W59+'18'!W59+'19'!W59+'20'!W59+'21'!W59+'22'!W59+'23'!W59+'24'!W59+'25'!W59+'26'!W59+'27'!W59+'28'!W59+'29'!W59+'30'!W59+'31'!W59</f>
        <v>39605.550000000003</v>
      </c>
      <c r="X59" s="179">
        <f>'0'!X59+'1'!X59+'2'!X59+'3'!X59+'4'!X59+'5'!X59+'6'!X59+'7'!X59+'8'!X59+'9'!X59+'10'!X59+'11'!X59+'12'!X59+'13'!X59+'14'!X59+'15'!X59+'16'!X59+'17'!X59+'18'!X59+'19'!X59+'20'!X59+'21'!X59+'22'!X59+'23'!X59+'24'!X59+'25'!X59+'26'!X59+'27'!X59+'28'!X59+'29'!X59+'30'!X59+'31'!X59</f>
        <v>1</v>
      </c>
      <c r="Y59" s="179">
        <f>'0'!Y59+'1'!Y59+'2'!Y59+'3'!Y59+'4'!Y59+'5'!Y59+'6'!Y59+'7'!Y59+'8'!Y59+'9'!Y59+'10'!Y59+'11'!Y59+'12'!Y59+'13'!Y59+'14'!Y59+'15'!Y59+'16'!Y59+'17'!Y59+'18'!Y59+'19'!Y59+'20'!Y59+'21'!Y59+'22'!Y59+'23'!Y59+'24'!Y59+'25'!Y59+'26'!Y59+'27'!Y59+'28'!Y59+'29'!Y59+'30'!Y59+'31'!Y59</f>
        <v>12730</v>
      </c>
      <c r="Z59" s="179">
        <f>'0'!Z59+'1'!Z59+'2'!Z59+'3'!Z59+'4'!Z59+'5'!Z59+'6'!Z59+'7'!Z59+'8'!Z59+'9'!Z59+'10'!Z59+'11'!Z59+'12'!Z59+'13'!Z59+'14'!Z59+'15'!Z59+'16'!Z59+'17'!Z59+'18'!Z59+'19'!Z59+'20'!Z59+'21'!Z59+'22'!Z59+'23'!Z59+'24'!Z59+'25'!Z59+'26'!Z59+'27'!Z59+'28'!Z59+'29'!Z59+'30'!Z59+'31'!Z59</f>
        <v>338339.31</v>
      </c>
      <c r="AA59" s="179">
        <f>'0'!AA59+'1'!AA59+'2'!AA59+'3'!AA59+'4'!AA59+'5'!AA59+'6'!AA59+'7'!AA59+'8'!AA59+'9'!AA59+'10'!AA59+'11'!AA59+'12'!AA59+'13'!AA59+'14'!AA59+'15'!AA59+'16'!AA59+'17'!AA59+'18'!AA59+'19'!AA59+'20'!AA59+'21'!AA59+'22'!AA59+'23'!AA59+'24'!AA59+'25'!AA59+'26'!AA59+'27'!AA59+'28'!AA59+'29'!AA59+'30'!AA59+'31'!AA59</f>
        <v>640397.91999999993</v>
      </c>
      <c r="AB59" s="220"/>
      <c r="AC59" s="205"/>
    </row>
    <row r="60" spans="1:29" ht="21.95" customHeight="1" x14ac:dyDescent="0.2">
      <c r="A60" s="228" t="s">
        <v>3</v>
      </c>
      <c r="B60" s="154" t="str">
        <f>'Rate List'!$D$9</f>
        <v>Whole Sale</v>
      </c>
      <c r="C60" s="7">
        <f>C9+C16+C23+C30+C37+C44+C51+C58</f>
        <v>110</v>
      </c>
      <c r="D60" s="7">
        <f t="shared" ref="D60:I60" si="13">D9+D16+D23+D30+D37+D44+D51+D58</f>
        <v>10</v>
      </c>
      <c r="E60" s="7">
        <f t="shared" si="13"/>
        <v>10</v>
      </c>
      <c r="F60" s="7">
        <f t="shared" si="13"/>
        <v>40</v>
      </c>
      <c r="G60" s="7">
        <f t="shared" si="13"/>
        <v>0</v>
      </c>
      <c r="H60" s="7">
        <f t="shared" si="13"/>
        <v>0</v>
      </c>
      <c r="I60" s="7">
        <f t="shared" si="13"/>
        <v>0</v>
      </c>
      <c r="J60" s="7">
        <f t="shared" ref="J60:Q60" si="14">J9+J16+J23+J30+J37+J44+J51+J58</f>
        <v>0</v>
      </c>
      <c r="K60" s="7">
        <f t="shared" si="14"/>
        <v>0</v>
      </c>
      <c r="L60" s="7">
        <f t="shared" si="14"/>
        <v>0</v>
      </c>
      <c r="M60" s="7">
        <f t="shared" si="14"/>
        <v>0</v>
      </c>
      <c r="N60" s="7">
        <f t="shared" si="14"/>
        <v>0</v>
      </c>
      <c r="O60" s="7">
        <f t="shared" si="14"/>
        <v>0</v>
      </c>
      <c r="P60" s="7">
        <f t="shared" si="14"/>
        <v>0</v>
      </c>
      <c r="Q60" s="7">
        <f t="shared" si="14"/>
        <v>0</v>
      </c>
      <c r="R60" s="7">
        <f t="shared" ref="R60:U60" si="15">R9+R16+R23+R30+R37+R44+R51+R58</f>
        <v>0</v>
      </c>
      <c r="S60" s="7">
        <f t="shared" si="15"/>
        <v>0</v>
      </c>
      <c r="T60" s="7">
        <f t="shared" si="15"/>
        <v>0</v>
      </c>
      <c r="U60" s="7">
        <f t="shared" si="15"/>
        <v>170</v>
      </c>
      <c r="V60" s="193" t="str">
        <f>'0'!V60:W60</f>
        <v xml:space="preserve">T.K REWARD </v>
      </c>
      <c r="W60" s="193"/>
      <c r="X60" s="193" t="str">
        <f>'0'!X60:Y60</f>
        <v xml:space="preserve">CRAFTED FOILS </v>
      </c>
      <c r="Y60" s="193"/>
      <c r="Z60" s="193" t="str">
        <f>'0'!Z60:AA60</f>
        <v>WHOLE SALE</v>
      </c>
      <c r="AA60" s="193"/>
      <c r="AB60" s="220"/>
      <c r="AC60" s="205"/>
    </row>
    <row r="61" spans="1:29" ht="21.95" customHeight="1" x14ac:dyDescent="0.2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Q61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ref="R61:U61" si="18">R10+R17+R24+R31+R38+R45+R52</f>
        <v>0</v>
      </c>
      <c r="S61" s="19">
        <f t="shared" si="18"/>
        <v>0</v>
      </c>
      <c r="T61" s="19">
        <f t="shared" si="18"/>
        <v>0</v>
      </c>
      <c r="U61" s="19">
        <f t="shared" si="18"/>
        <v>0</v>
      </c>
      <c r="V61" s="179">
        <f>'0'!V61+'1'!V61+'2'!V61+'3'!V61+'4'!V61+'5'!V61+'6'!V61+'7'!V61+'8'!V61+'9'!V61+'10'!V61+'11'!V61+'12'!V61+'13'!V61+'14'!V61+'15'!V61+'16'!V61+'17'!V61+'18'!V61+'19'!V61+'20'!V61+'21'!V61+'22'!V61+'23'!V61+'24'!V61+'25'!V61+'26'!V61+'27'!V61+'28'!V61+'29'!V61+'30'!V61+'31'!V61</f>
        <v>0</v>
      </c>
      <c r="W61" s="179">
        <f>'0'!W61+'1'!W61+'2'!W61+'3'!W61+'4'!W61+'5'!W61+'6'!W61+'7'!W61+'8'!W61+'9'!W61+'10'!W61+'11'!W61+'12'!W61+'13'!W61+'14'!W61+'15'!W61+'16'!W61+'17'!W61+'18'!W61+'19'!W61+'20'!W61+'21'!W61+'22'!W61+'23'!W61+'24'!W61+'25'!W61+'26'!W61+'27'!W61+'28'!W61+'29'!W61+'30'!W61+'31'!W61</f>
        <v>11946</v>
      </c>
      <c r="X61" s="179">
        <f>'0'!X61+'1'!X61+'2'!X61+'3'!X61+'4'!X61+'5'!X61+'6'!X61+'7'!X61+'8'!X61+'9'!X61+'10'!X61+'11'!X61+'12'!X61+'13'!X61+'14'!X61+'15'!X61+'16'!X61+'17'!X61+'18'!X61+'19'!X61+'20'!X61+'21'!X61+'22'!X61+'23'!X61+'24'!X61+'25'!X61+'26'!X61+'27'!X61+'28'!X61+'29'!X61+'30'!X61+'31'!X61</f>
        <v>0</v>
      </c>
      <c r="Y61" s="179">
        <f>'0'!Y61+'1'!Y61+'2'!Y61+'3'!Y61+'4'!Y61+'5'!Y61+'6'!Y61+'7'!Y61+'8'!Y61+'9'!Y61+'10'!Y61+'11'!Y61+'12'!Y61+'13'!Y61+'14'!Y61+'15'!Y61+'16'!Y61+'17'!Y61+'18'!Y61+'19'!Y61+'20'!Y61+'21'!Y61+'22'!Y61+'23'!Y61+'24'!Y61+'25'!Y61+'26'!Y61+'27'!Y61+'28'!Y61+'29'!Y61+'30'!Y61+'31'!Y61</f>
        <v>3980</v>
      </c>
      <c r="Z61" s="179">
        <f>'0'!Z61+'1'!Z61+'2'!Z61+'3'!Z61+'4'!Z61+'5'!Z61+'6'!Z61+'7'!Z61+'8'!Z61+'9'!Z61+'10'!Z61+'11'!Z61+'12'!Z61+'13'!Z61+'14'!Z61+'15'!Z61+'16'!Z61+'17'!Z61+'18'!Z61+'19'!Z61+'20'!Z61+'21'!Z61+'22'!Z61+'23'!Z61+'24'!Z61+'25'!Z61+'26'!Z61+'27'!Z61+'28'!Z61+'29'!Z61+'30'!Z61+'31'!Z61</f>
        <v>4.5999999999999996</v>
      </c>
      <c r="AA61" s="179">
        <f>'0'!AA61+'1'!AA61+'2'!AA61+'3'!AA61+'4'!AA61+'5'!AA61+'6'!AA61+'7'!AA61+'8'!AA61+'9'!AA61+'10'!AA61+'11'!AA61+'12'!AA61+'13'!AA61+'14'!AA61+'15'!AA61+'16'!AA61+'17'!AA61+'18'!AA61+'19'!AA61+'20'!AA61+'21'!AA61+'22'!AA61+'23'!AA61+'24'!AA61+'25'!AA61+'26'!AA61+'27'!AA61+'28'!AA61+'29'!AA61+'30'!AA61+'31'!AA61</f>
        <v>3382</v>
      </c>
      <c r="AB61" s="220"/>
      <c r="AC61" s="205"/>
    </row>
    <row r="62" spans="1:29" ht="21.95" customHeight="1" x14ac:dyDescent="0.2">
      <c r="A62" s="229"/>
      <c r="B62" s="155" t="str">
        <f>'Rate List'!D$11</f>
        <v>Retail</v>
      </c>
      <c r="C62" s="19">
        <f>C11+C18+C25+C32+C39+C46+C53</f>
        <v>607.79999999999995</v>
      </c>
      <c r="D62" s="19">
        <f t="shared" si="16"/>
        <v>107.7</v>
      </c>
      <c r="E62" s="19">
        <f t="shared" si="16"/>
        <v>61.899999999999991</v>
      </c>
      <c r="F62" s="19">
        <f t="shared" si="16"/>
        <v>94.059999999999974</v>
      </c>
      <c r="G62" s="19">
        <f t="shared" si="16"/>
        <v>19.700000000000003</v>
      </c>
      <c r="H62" s="19">
        <f t="shared" si="16"/>
        <v>22.880000000000003</v>
      </c>
      <c r="I62" s="19">
        <f t="shared" si="16"/>
        <v>0</v>
      </c>
      <c r="J62" s="19">
        <f>J11+J18+J25+J32+J39+J46+J53</f>
        <v>5.26</v>
      </c>
      <c r="K62" s="19">
        <f>K11+K18+K25+K32+K39+K46+K53</f>
        <v>4.1400000000000006</v>
      </c>
      <c r="L62" s="19">
        <f t="shared" ref="L62:Q62" si="19">L11+L18+L25+L32+L39+L46+L53</f>
        <v>0.36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9"/>
        <v>0</v>
      </c>
      <c r="R62" s="19">
        <f t="shared" ref="R62:U62" si="20">R11+R18+R25+R32+R39+R46+R53</f>
        <v>0</v>
      </c>
      <c r="S62" s="19">
        <f t="shared" si="20"/>
        <v>0</v>
      </c>
      <c r="T62" s="19">
        <f t="shared" si="20"/>
        <v>0</v>
      </c>
      <c r="U62" s="19">
        <f t="shared" si="20"/>
        <v>923.80000000000007</v>
      </c>
      <c r="V62" s="193" t="str">
        <f>'0'!V62:W62</f>
        <v>UBL+Jazz Cash</v>
      </c>
      <c r="W62" s="193"/>
      <c r="X62" s="193" t="str">
        <f>'0'!X62:Y62</f>
        <v>CRAFTED SCHEME</v>
      </c>
      <c r="Y62" s="193"/>
      <c r="Z62" s="193" t="str">
        <f>'0'!Z62:AA62</f>
        <v xml:space="preserve">ZYN SCHEME </v>
      </c>
      <c r="AA62" s="193"/>
      <c r="AB62" s="220"/>
      <c r="AC62" s="205"/>
    </row>
    <row r="63" spans="1:29" ht="21.95" customHeight="1" x14ac:dyDescent="0.2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Q63" si="21">J12+J19+J26+J33+J40+J47+J54</f>
        <v>0</v>
      </c>
      <c r="K63" s="19">
        <f t="shared" si="21"/>
        <v>0</v>
      </c>
      <c r="L63" s="19">
        <f t="shared" si="21"/>
        <v>0</v>
      </c>
      <c r="M63" s="19">
        <f t="shared" si="21"/>
        <v>0</v>
      </c>
      <c r="N63" s="19">
        <f t="shared" si="21"/>
        <v>0</v>
      </c>
      <c r="O63" s="19">
        <f t="shared" si="21"/>
        <v>0</v>
      </c>
      <c r="P63" s="19">
        <f t="shared" si="21"/>
        <v>0</v>
      </c>
      <c r="Q63" s="19">
        <f t="shared" si="21"/>
        <v>0</v>
      </c>
      <c r="R63" s="19">
        <f t="shared" ref="R63:U63" si="22">R12+R19+R26+R33+R40+R47+R54</f>
        <v>0</v>
      </c>
      <c r="S63" s="19">
        <f t="shared" si="22"/>
        <v>0</v>
      </c>
      <c r="T63" s="19">
        <f t="shared" si="22"/>
        <v>0</v>
      </c>
      <c r="U63" s="19">
        <f t="shared" si="22"/>
        <v>0</v>
      </c>
      <c r="V63" s="179">
        <f>'0'!V63+'1'!V63+'2'!V63+'3'!V63+'4'!V63+'5'!V63+'6'!V63+'7'!V63+'8'!V63+'9'!V63+'10'!V63+'11'!V63+'12'!V63+'13'!V63+'14'!V63+'15'!V63+'16'!V63+'17'!V63+'18'!V63+'19'!V63+'20'!V63+'21'!V63+'22'!V63+'23'!V63+'24'!V63+'25'!V63+'26'!V63+'27'!V63+'28'!V63+'29'!V63+'30'!V63+'31'!V63</f>
        <v>0</v>
      </c>
      <c r="W63" s="179">
        <f>'0'!W63+'1'!W63+'2'!W63+'3'!W63+'4'!W63+'5'!W63+'6'!W63+'7'!W63+'8'!W63+'9'!W63+'10'!W63+'11'!W63+'12'!W63+'13'!W63+'14'!W63+'15'!W63+'16'!W63+'17'!W63+'18'!W63+'19'!W63+'20'!W63+'21'!W63+'22'!W63+'23'!W63+'24'!W63+'25'!W63+'26'!W63+'27'!W63+'28'!W63+'29'!W63+'30'!W63+'31'!W63</f>
        <v>1502881</v>
      </c>
      <c r="X63" s="179">
        <f>'0'!X63+'1'!X63+'2'!X63+'3'!X63+'4'!X63+'5'!X63+'6'!X63+'7'!X63+'8'!X63+'9'!X63+'10'!X63+'11'!X63+'12'!X63+'13'!X63+'14'!X63+'15'!X63+'16'!X63+'17'!X63+'18'!X63+'19'!X63+'20'!X63+'21'!X63+'22'!X63+'23'!X63+'24'!X63+'25'!X63+'26'!X63+'27'!X63+'28'!X63+'29'!X63+'30'!X63+'31'!X63</f>
        <v>0</v>
      </c>
      <c r="Y63" s="179">
        <f>'0'!Y63+'1'!Y63+'2'!Y63+'3'!Y63+'4'!Y63+'5'!Y63+'6'!Y63+'7'!Y63+'8'!Y63+'9'!Y63+'10'!Y63+'11'!Y63+'12'!Y63+'13'!Y63+'14'!Y63+'15'!Y63+'16'!Y63+'17'!Y63+'18'!Y63+'19'!Y63+'20'!Y63+'21'!Y63+'22'!Y63+'23'!Y63+'24'!Y63+'25'!Y63+'26'!Y63+'27'!Y63+'28'!Y63+'29'!Y63+'30'!Y63+'31'!Y63</f>
        <v>9840</v>
      </c>
      <c r="Z63" s="179">
        <f>'0'!Z63+'1'!Z63+'2'!Z63+'3'!Z63+'4'!Z63+'5'!Z63+'6'!Z63+'7'!Z63+'8'!Z63+'9'!Z63+'10'!Z63+'11'!Z63+'12'!Z63+'13'!Z63+'14'!Z63+'15'!Z63+'16'!Z63+'17'!Z63+'18'!Z63+'19'!Z63+'20'!Z63+'21'!Z63+'22'!Z63+'23'!Z63+'24'!Z63+'25'!Z63+'26'!Z63+'27'!Z63+'28'!Z63+'29'!Z63+'30'!Z63+'31'!Z63</f>
        <v>0</v>
      </c>
      <c r="AA63" s="179">
        <f>'0'!AA63+'1'!AA63+'2'!AA63+'3'!AA63+'4'!AA63+'5'!AA63+'6'!AA63+'7'!AA63+'8'!AA63+'9'!AA63+'10'!AA63+'11'!AA63+'12'!AA63+'13'!AA63+'14'!AA63+'15'!AA63+'16'!AA63+'17'!AA63+'18'!AA63+'19'!AA63+'20'!AA63+'21'!AA63+'22'!AA63+'23'!AA63+'24'!AA63+'25'!AA63+'26'!AA63+'27'!AA63+'28'!AA63+'29'!AA63+'30'!AA63+'31'!AA63</f>
        <v>1637</v>
      </c>
      <c r="AB63" s="220"/>
      <c r="AC63" s="205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Q64" si="23">J13+J20+J27+J34+J41+J48+J55</f>
        <v>0</v>
      </c>
      <c r="K64" s="19">
        <f t="shared" si="23"/>
        <v>0</v>
      </c>
      <c r="L64" s="19">
        <f t="shared" si="23"/>
        <v>0</v>
      </c>
      <c r="M64" s="19">
        <f t="shared" si="23"/>
        <v>0</v>
      </c>
      <c r="N64" s="19">
        <f t="shared" si="23"/>
        <v>0</v>
      </c>
      <c r="O64" s="19">
        <f t="shared" si="23"/>
        <v>0</v>
      </c>
      <c r="P64" s="19">
        <f t="shared" si="23"/>
        <v>0</v>
      </c>
      <c r="Q64" s="19">
        <f t="shared" si="23"/>
        <v>0</v>
      </c>
      <c r="R64" s="19">
        <f t="shared" ref="R64:U64" si="24">R13+R20+R27+R34+R41+R48+R55</f>
        <v>0</v>
      </c>
      <c r="S64" s="19">
        <f t="shared" si="24"/>
        <v>0</v>
      </c>
      <c r="T64" s="19">
        <f t="shared" si="24"/>
        <v>0</v>
      </c>
      <c r="U64" s="19">
        <f t="shared" si="24"/>
        <v>0</v>
      </c>
      <c r="V64" s="95"/>
      <c r="W64" s="95"/>
      <c r="X64" s="96"/>
      <c r="Y64" s="96"/>
      <c r="Z64" s="96"/>
      <c r="AA64" s="96"/>
      <c r="AB64" s="261"/>
      <c r="AC64" s="259"/>
    </row>
    <row r="65" spans="1:29" ht="24.75" customHeight="1" thickBot="1" x14ac:dyDescent="0.25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Q65" si="25">J14+J21+J28+J35+J42+J49+J56</f>
        <v>0</v>
      </c>
      <c r="K65" s="19">
        <f t="shared" si="25"/>
        <v>0</v>
      </c>
      <c r="L65" s="19">
        <f t="shared" si="25"/>
        <v>0</v>
      </c>
      <c r="M65" s="19">
        <f t="shared" si="25"/>
        <v>0</v>
      </c>
      <c r="N65" s="19">
        <f t="shared" si="25"/>
        <v>0</v>
      </c>
      <c r="O65" s="19">
        <f t="shared" si="25"/>
        <v>0</v>
      </c>
      <c r="P65" s="19">
        <f t="shared" si="25"/>
        <v>0</v>
      </c>
      <c r="Q65" s="19">
        <f t="shared" si="25"/>
        <v>0</v>
      </c>
      <c r="R65" s="19">
        <f t="shared" ref="R65:U65" si="26">R14+R21+R28+R35+R42+R49+R56</f>
        <v>0</v>
      </c>
      <c r="S65" s="19">
        <f t="shared" si="26"/>
        <v>0</v>
      </c>
      <c r="T65" s="19">
        <f t="shared" si="26"/>
        <v>0</v>
      </c>
      <c r="U65" s="19">
        <f t="shared" si="26"/>
        <v>0</v>
      </c>
      <c r="V65" s="256" t="str">
        <f>'0'!V65:W65</f>
        <v>Offoce Expenses</v>
      </c>
      <c r="W65" s="257"/>
      <c r="X65" s="262">
        <f>'1'!X65:Z65+'2'!X65:Z65+'3'!X65:Z65+'4'!X65:Z65+'5'!X65:Z65+'6'!X65:Z65+'7'!X65:Z65+'8'!X65:Z65+'9'!X65:Z65+'10'!X65:Z65+'11'!X65:Z65+'12'!X65:Z65+'13'!X65:Z65+'14'!X65:Z65+'15'!X65:Z65+'16'!X65:Z65+'17'!X65:Z65+'18'!X65:Z65+'19'!X65:Z65+'20'!X65:Z65+'21'!X65:Z65+'22'!X65:Z65+'23'!X65:Z65+'24'!X65:Z65+'25'!X65:Z65+'26'!X65:Z65+'27'!X65:Z65+'28'!X65:Z65+'29'!X65:Z65+'30'!X65:Z65+'31'!X65:Z65</f>
        <v>0</v>
      </c>
      <c r="Y65" s="263"/>
      <c r="Z65" s="264"/>
      <c r="AA65" s="256" t="s">
        <v>3</v>
      </c>
      <c r="AB65" s="257"/>
      <c r="AC65" s="106">
        <f>SUM(AC9:AC64)+AC5-X65</f>
        <v>9422518.3530000001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9566646</v>
      </c>
      <c r="D66" s="157">
        <f t="shared" ref="D66:I66" si="27">D15+D22+D29+D36+D43+D50+D57+D59</f>
        <v>1027306.5429999999</v>
      </c>
      <c r="E66" s="157">
        <f t="shared" si="27"/>
        <v>738099.89999999991</v>
      </c>
      <c r="F66" s="157">
        <f t="shared" si="27"/>
        <v>1655304.82</v>
      </c>
      <c r="G66" s="157">
        <f t="shared" si="27"/>
        <v>529240.5</v>
      </c>
      <c r="H66" s="157">
        <f t="shared" si="27"/>
        <v>180752.00000000003</v>
      </c>
      <c r="I66" s="157">
        <f t="shared" si="27"/>
        <v>0</v>
      </c>
      <c r="J66" s="157">
        <f t="shared" ref="J66:Q66" si="28">J15+J22+J29+J36+J43+J50+J57+J59</f>
        <v>36067.82</v>
      </c>
      <c r="K66" s="157">
        <f t="shared" si="28"/>
        <v>34324.740000000005</v>
      </c>
      <c r="L66" s="157">
        <f t="shared" si="28"/>
        <v>2984.7599999999998</v>
      </c>
      <c r="M66" s="157">
        <f t="shared" si="28"/>
        <v>0</v>
      </c>
      <c r="N66" s="157">
        <f t="shared" si="28"/>
        <v>0</v>
      </c>
      <c r="O66" s="157">
        <f t="shared" si="28"/>
        <v>0</v>
      </c>
      <c r="P66" s="157">
        <f t="shared" si="28"/>
        <v>0</v>
      </c>
      <c r="Q66" s="157">
        <f t="shared" si="28"/>
        <v>0</v>
      </c>
      <c r="R66" s="157">
        <f t="shared" ref="R66:U66" si="29">R15+R22+R29+R36+R43+R50+R57+R59</f>
        <v>0</v>
      </c>
      <c r="S66" s="157">
        <f t="shared" si="29"/>
        <v>0</v>
      </c>
      <c r="T66" s="157">
        <f t="shared" si="29"/>
        <v>0</v>
      </c>
      <c r="U66" s="157">
        <f t="shared" si="29"/>
        <v>13770727.083000001</v>
      </c>
      <c r="V66" s="278" t="str">
        <f>V51</f>
        <v>Petrol</v>
      </c>
      <c r="W66" s="279"/>
      <c r="X66" s="278"/>
      <c r="Y66" s="279"/>
      <c r="Z66" s="278"/>
      <c r="AA66" s="279"/>
      <c r="AC66" s="167">
        <f>SUM(AC6+AC9+AC16+AC23+AC30+AC37+AC44+AC51+AC58)</f>
        <v>9422518.3530000001</v>
      </c>
    </row>
    <row r="67" spans="1:29" ht="24.75" customHeight="1" thickBot="1" x14ac:dyDescent="0.25">
      <c r="A67" s="225" t="s">
        <v>30</v>
      </c>
      <c r="B67" s="226"/>
      <c r="C67" s="142">
        <f>SUM(C60:C63)</f>
        <v>717.8</v>
      </c>
      <c r="D67" s="142">
        <f t="shared" ref="D67:I67" si="30">SUM(D60:D63)</f>
        <v>117.7</v>
      </c>
      <c r="E67" s="142">
        <f t="shared" si="30"/>
        <v>71.899999999999991</v>
      </c>
      <c r="F67" s="142">
        <f t="shared" si="30"/>
        <v>134.05999999999997</v>
      </c>
      <c r="G67" s="142">
        <f t="shared" si="30"/>
        <v>19.700000000000003</v>
      </c>
      <c r="H67" s="142">
        <f t="shared" si="30"/>
        <v>22.880000000000003</v>
      </c>
      <c r="I67" s="142">
        <f t="shared" si="30"/>
        <v>0</v>
      </c>
      <c r="J67" s="142">
        <f t="shared" ref="J67:Q67" si="31">SUM(J60:J63)</f>
        <v>5.26</v>
      </c>
      <c r="K67" s="142">
        <f t="shared" si="31"/>
        <v>4.1400000000000006</v>
      </c>
      <c r="L67" s="142">
        <f t="shared" si="31"/>
        <v>0.36</v>
      </c>
      <c r="M67" s="142">
        <f t="shared" si="31"/>
        <v>0</v>
      </c>
      <c r="N67" s="142">
        <f t="shared" si="31"/>
        <v>0</v>
      </c>
      <c r="O67" s="142">
        <f t="shared" si="31"/>
        <v>0</v>
      </c>
      <c r="P67" s="142">
        <f t="shared" si="31"/>
        <v>0</v>
      </c>
      <c r="Q67" s="142">
        <f t="shared" si="31"/>
        <v>0</v>
      </c>
      <c r="R67" s="142">
        <f t="shared" ref="R67:U67" si="32">SUM(R60:R63)</f>
        <v>0</v>
      </c>
      <c r="S67" s="142">
        <f t="shared" si="32"/>
        <v>0</v>
      </c>
      <c r="T67" s="142">
        <f t="shared" si="32"/>
        <v>0</v>
      </c>
      <c r="U67" s="142">
        <f t="shared" si="32"/>
        <v>1093.8000000000002</v>
      </c>
      <c r="W67" s="167">
        <f>W10+W17+W24+W31+W38+W45+W52</f>
        <v>39605.550000000003</v>
      </c>
      <c r="Y67" s="167"/>
      <c r="AA67" s="167"/>
    </row>
    <row r="68" spans="1:29" ht="24.75" customHeight="1" x14ac:dyDescent="0.2">
      <c r="A68" s="146" t="s">
        <v>6</v>
      </c>
      <c r="B68" s="147"/>
      <c r="C68" s="148">
        <f>C6-C67</f>
        <v>133.90000000000009</v>
      </c>
      <c r="D68" s="148">
        <f t="shared" ref="D68:I68" si="33">D6-D67</f>
        <v>17.899999999999991</v>
      </c>
      <c r="E68" s="148">
        <f t="shared" si="33"/>
        <v>28.100000000000009</v>
      </c>
      <c r="F68" s="148">
        <f t="shared" si="33"/>
        <v>1.7400000000000375</v>
      </c>
      <c r="G68" s="148">
        <f t="shared" si="33"/>
        <v>5.519999999999996</v>
      </c>
      <c r="H68" s="148">
        <f t="shared" si="33"/>
        <v>14.519999999999996</v>
      </c>
      <c r="I68" s="148">
        <f t="shared" si="33"/>
        <v>0</v>
      </c>
      <c r="J68" s="148">
        <f t="shared" ref="J68:Q68" si="34">J6-J67</f>
        <v>-1.46</v>
      </c>
      <c r="K68" s="148">
        <f t="shared" si="34"/>
        <v>0.15999999999999925</v>
      </c>
      <c r="L68" s="148">
        <f t="shared" si="34"/>
        <v>8.0000000000000016E-2</v>
      </c>
      <c r="M68" s="148">
        <f t="shared" si="34"/>
        <v>1.96</v>
      </c>
      <c r="N68" s="148">
        <f t="shared" si="34"/>
        <v>1.4</v>
      </c>
      <c r="O68" s="148">
        <f t="shared" si="34"/>
        <v>1.5</v>
      </c>
      <c r="P68" s="148">
        <f t="shared" si="34"/>
        <v>0.42</v>
      </c>
      <c r="Q68" s="148">
        <f t="shared" si="34"/>
        <v>0</v>
      </c>
      <c r="R68" s="148">
        <f t="shared" ref="R68:U68" si="35">R6-R67</f>
        <v>0</v>
      </c>
      <c r="S68" s="148">
        <f t="shared" si="35"/>
        <v>0</v>
      </c>
      <c r="T68" s="148">
        <f t="shared" si="35"/>
        <v>0</v>
      </c>
      <c r="U68" s="148">
        <f t="shared" si="35"/>
        <v>-1093.8000000000002</v>
      </c>
    </row>
    <row r="69" spans="1:29" ht="18.75" x14ac:dyDescent="0.2">
      <c r="A69" s="150" t="s">
        <v>16</v>
      </c>
      <c r="B69" s="144"/>
      <c r="C69" s="19">
        <f>'0'!C69+'1'!C69+'2'!C69+'3'!C69+'4'!C69+'5'!C69+'6'!C69+'7'!C69+'8'!C69+'9'!C69+'10'!C69+'11'!C69+'12'!C69+'13'!C69+'14'!C69+'15'!C69+'16'!C69+'17'!C69+'18'!C69+'19'!C69+'20'!C69+'21'!C69+'22'!C69+'23'!C69+'24'!C69+'25'!C69+'26'!C69+'27'!C69+'28'!C69+'29'!C69+'30'!C69+'31'!C69</f>
        <v>0</v>
      </c>
      <c r="D69" s="19">
        <f>'0'!D69+'1'!D69+'2'!D69+'3'!D69+'4'!D69+'5'!D69+'6'!D69+'7'!D69+'8'!D69+'9'!D69+'10'!D69+'11'!D69+'12'!D69+'13'!D69+'14'!D69+'15'!D69+'16'!D69+'17'!D69+'18'!D69+'19'!D69+'20'!D69+'21'!D69+'22'!D69+'23'!D69+'24'!D69+'25'!D69+'26'!D69+'27'!D69+'28'!D69+'29'!D69+'30'!D69+'31'!D69</f>
        <v>0</v>
      </c>
      <c r="E69" s="19">
        <f>'0'!E69+'1'!E69+'2'!E69+'3'!E69+'4'!E69+'5'!E69+'6'!E69+'7'!E69+'8'!E69+'9'!E69+'10'!E69+'11'!E69+'12'!E69+'13'!E69+'14'!E69+'15'!E69+'16'!E69+'17'!E69+'18'!E69+'19'!E69+'20'!E69+'21'!E69+'22'!E69+'23'!E69+'24'!E69+'25'!E69+'26'!E69+'27'!E69+'28'!E69+'29'!E69+'30'!E69+'31'!E69</f>
        <v>0</v>
      </c>
      <c r="F69" s="19">
        <f>'0'!F69+'1'!F69+'2'!F69+'3'!F69+'4'!F69+'5'!F69+'6'!F69+'7'!F69+'8'!F69+'9'!F69+'10'!F69+'11'!F69+'12'!F69+'13'!F69+'14'!F69+'15'!F69+'16'!F69+'17'!F69+'18'!F69+'19'!F69+'20'!F69+'21'!F69+'22'!F69+'23'!F69+'24'!F69+'25'!F69+'26'!F69+'27'!F69+'28'!F69+'29'!F69+'30'!F69+'31'!F69</f>
        <v>0</v>
      </c>
      <c r="G69" s="19">
        <f>'0'!G69+'1'!G69+'2'!G69+'3'!G69+'4'!G69+'5'!G69+'6'!G69+'7'!G69+'8'!G69+'9'!G69+'10'!G69+'11'!G69+'12'!G69+'13'!G69+'14'!G69+'15'!G69+'16'!G69+'17'!G69+'18'!G69+'19'!G69+'20'!G69+'21'!G69+'22'!G69+'23'!G69+'24'!G69+'25'!G69+'26'!G69+'27'!G69+'28'!G69+'29'!G69+'30'!G69+'31'!G69</f>
        <v>0</v>
      </c>
      <c r="H69" s="19">
        <f>'0'!H69+'1'!H69+'2'!H69+'3'!H69+'4'!H69+'5'!H69+'6'!H69+'7'!H69+'8'!H69+'9'!H69+'10'!H69+'11'!H69+'12'!H69+'13'!H69+'14'!H69+'15'!H69+'16'!H69+'17'!H69+'18'!H69+'19'!H69+'20'!H69+'21'!H69+'22'!H69+'23'!H69+'24'!H69+'25'!H69+'26'!H69+'27'!H69+'28'!H69+'29'!H69+'30'!H69+'31'!H69</f>
        <v>0</v>
      </c>
      <c r="I69" s="19">
        <f>'0'!I69+'1'!I69+'2'!I69+'3'!I69+'4'!I69+'5'!I69+'6'!I69+'7'!I69+'8'!I69+'9'!I69+'10'!I69+'11'!I69+'12'!I69+'13'!I69+'14'!I69+'15'!I69+'16'!I69+'17'!I69+'18'!I69+'19'!I69+'20'!I69+'21'!I69+'22'!I69+'23'!I69+'24'!I69+'25'!I69+'26'!I69+'27'!I69+'28'!I69+'29'!I69+'30'!I69+'31'!I69</f>
        <v>0</v>
      </c>
      <c r="J69" s="19">
        <f>'0'!J69+'1'!J69+'2'!J69+'3'!J69+'4'!J69+'5'!J69+'6'!J69+'7'!J69+'8'!J69+'9'!J69+'10'!J69+'11'!J69+'12'!J69+'13'!J69+'14'!J69+'15'!J69+'16'!J69+'17'!J69+'18'!J69+'19'!J69+'20'!J69+'21'!J69+'22'!J69+'23'!J69+'24'!J69+'25'!J69+'26'!J69+'27'!J69+'28'!J69+'29'!J69+'30'!J69+'31'!J69</f>
        <v>0</v>
      </c>
      <c r="K69" s="19">
        <f>'0'!K69+'1'!K69+'2'!K69+'3'!K69+'4'!K69+'5'!K69+'6'!K69+'7'!K69+'8'!K69+'9'!K69+'10'!K69+'11'!K69+'12'!K69+'13'!K69+'14'!K69+'15'!K69+'16'!K69+'17'!K69+'18'!K69+'19'!K69+'20'!K69+'21'!K69+'22'!K69+'23'!K69+'24'!K69+'25'!K69+'26'!K69+'27'!K69+'28'!K69+'29'!K69+'30'!K69+'31'!K69</f>
        <v>0</v>
      </c>
      <c r="L69" s="19">
        <f>'0'!L69+'1'!L69+'2'!L69+'3'!L69+'4'!L69+'5'!L69+'6'!L69+'7'!L69+'8'!L69+'9'!L69+'10'!L69+'11'!L69+'12'!L69+'13'!L69+'14'!L69+'15'!L69+'16'!L69+'17'!L69+'18'!L69+'19'!L69+'20'!L69+'21'!L69+'22'!L69+'23'!L69+'24'!L69+'25'!L69+'26'!L69+'27'!L69+'28'!L69+'29'!L69+'30'!L69+'31'!L69</f>
        <v>0</v>
      </c>
      <c r="M69" s="19">
        <f>'0'!M69+'1'!M69+'2'!M69+'3'!M69+'4'!M69+'5'!M69+'6'!M69+'7'!M69+'8'!M69+'9'!M69+'10'!M69+'11'!M69+'12'!M69+'13'!M69+'14'!M69+'15'!M69+'16'!M69+'17'!M69+'18'!M69+'19'!M69+'20'!M69+'21'!M69+'22'!M69+'23'!M69+'24'!M69+'25'!M69+'26'!M69+'27'!M69+'28'!M69+'29'!M69+'30'!M69+'31'!M69</f>
        <v>0</v>
      </c>
      <c r="N69" s="19">
        <f>'0'!N69+'1'!N69+'2'!N69+'3'!N69+'4'!N69+'5'!N69+'6'!N69+'7'!N69+'8'!N69+'9'!N69+'10'!N69+'11'!N69+'12'!N69+'13'!N69+'14'!N69+'15'!N69+'16'!N69+'17'!N69+'18'!N69+'19'!N69+'20'!N69+'21'!N69+'22'!N69+'23'!N69+'24'!N69+'25'!N69+'26'!N69+'27'!N69+'28'!N69+'29'!N69+'30'!N69+'31'!N69</f>
        <v>0</v>
      </c>
      <c r="O69" s="19">
        <f>'0'!O69+'1'!O69+'2'!O69+'3'!O69+'4'!O69+'5'!O69+'6'!O69+'7'!O69+'8'!O69+'9'!O69+'10'!O69+'11'!O69+'12'!O69+'13'!O69+'14'!O69+'15'!O69+'16'!O69+'17'!O69+'18'!O69+'19'!O69+'20'!O69+'21'!O69+'22'!O69+'23'!O69+'24'!O69+'25'!O69+'26'!O69+'27'!O69+'28'!O69+'29'!O69+'30'!O69+'31'!O69</f>
        <v>0</v>
      </c>
      <c r="P69" s="19">
        <f>'0'!P69+'1'!P69+'2'!P69+'3'!P69+'4'!P69+'5'!P69+'6'!P69+'7'!P69+'8'!P69+'9'!P69+'10'!P69+'11'!P69+'12'!P69+'13'!P69+'14'!P69+'15'!P69+'16'!P69+'17'!P69+'18'!P69+'19'!P69+'20'!P69+'21'!P69+'22'!P69+'23'!P69+'24'!P69+'25'!P69+'26'!P69+'27'!P69+'28'!P69+'29'!P69+'30'!P69+'31'!P69</f>
        <v>0</v>
      </c>
      <c r="Q69" s="19">
        <f>'0'!T69+'1'!T69+'2'!Q69+'3'!Q69+'4'!Q69+'5'!Q69+'6'!Q69+'7'!Q69+'8'!Q69+'9'!Q69+'10'!Q69+'11'!Q69+'12'!Q69+'13'!Q69+'14'!Q69+'15'!Q69+'16'!T69+'17'!Q69+'18'!Q69+'19'!Q69+'20'!Q69+'21'!Q69+'22'!Q69+'23'!Q69+'24'!Q69+'25'!Q69+'26'!Q69+'27'!Q69+'28'!T69+'29'!Q69+'30'!Q69+'31'!Q69</f>
        <v>0</v>
      </c>
      <c r="R69" s="19">
        <f>'0'!U69+'1'!U69+'2'!R69+'3'!R69+'4'!R69+'5'!R69+'6'!R69+'7'!R69+'8'!R69+'9'!R69+'10'!R69+'11'!R69+'12'!R69+'13'!R69+'14'!R69+'15'!R69+'16'!U69+'17'!R69+'18'!R69+'19'!R69+'20'!R69+'21'!R69+'22'!R69+'23'!R69+'24'!R69+'25'!R69+'26'!R69+'27'!R69+'28'!U69+'29'!R69+'30'!R69+'31'!R69</f>
        <v>0</v>
      </c>
      <c r="S69" s="19">
        <f>'0'!V69+'1'!V69+'2'!S69+'3'!S69+'4'!S69+'5'!S69+'6'!S69+'7'!S69+'8'!S69+'9'!S69+'10'!S69+'11'!S69+'12'!S69+'13'!S69+'14'!S69+'15'!S69+'16'!V69+'17'!S69+'18'!S69+'19'!S69+'20'!S69+'21'!S69+'22'!S69+'23'!S69+'24'!S69+'25'!S69+'26'!S69+'27'!S69+'28'!V69+'29'!S69+'30'!S69+'31'!S69</f>
        <v>0</v>
      </c>
      <c r="T69" s="19">
        <f>'0'!W69+'1'!W69+'2'!T69+'3'!T69+'4'!T69+'5'!T69+'6'!T69+'7'!T69+'8'!T69+'9'!T69+'10'!T69+'11'!T69+'12'!T69+'13'!T69+'14'!T69+'15'!T69+'16'!W69+'17'!T69+'18'!T69+'19'!T69+'20'!T69+'21'!T69+'22'!T69+'23'!T69+'24'!T69+'25'!T69+'26'!T69+'27'!T69+'28'!W69+'29'!T69+'30'!T69+'31'!T69</f>
        <v>0</v>
      </c>
      <c r="U69" s="19">
        <f>'0'!X69+'1'!X69+'2'!U69+'3'!U69+'4'!U69+'5'!U69+'6'!U69+'7'!U69+'8'!U69+'9'!U69+'10'!U69+'11'!U69+'12'!U69+'13'!U69+'14'!U69+'15'!U69+'16'!X69+'17'!U69+'18'!U69+'19'!U69+'20'!U69+'21'!U69+'22'!U69+'23'!U69+'24'!U69+'25'!U69+'26'!U69+'27'!U69+'28'!X69+'29'!U69+'30'!U69+'31'!U69</f>
        <v>0</v>
      </c>
    </row>
    <row r="70" spans="1:29" ht="19.5" thickBot="1" x14ac:dyDescent="0.25">
      <c r="A70" s="151" t="s">
        <v>6</v>
      </c>
      <c r="B70" s="152"/>
      <c r="C70" s="153">
        <f>C68-C69</f>
        <v>133.90000000000009</v>
      </c>
      <c r="D70" s="153">
        <f t="shared" ref="D70:I70" si="36">D68-D69</f>
        <v>17.899999999999991</v>
      </c>
      <c r="E70" s="153">
        <f t="shared" si="36"/>
        <v>28.100000000000009</v>
      </c>
      <c r="F70" s="153">
        <f t="shared" si="36"/>
        <v>1.7400000000000375</v>
      </c>
      <c r="G70" s="153">
        <f t="shared" si="36"/>
        <v>5.519999999999996</v>
      </c>
      <c r="H70" s="153">
        <f t="shared" si="36"/>
        <v>14.519999999999996</v>
      </c>
      <c r="I70" s="153">
        <f t="shared" si="36"/>
        <v>0</v>
      </c>
      <c r="J70" s="153">
        <f t="shared" ref="J70:Q70" si="37">J68-J69</f>
        <v>-1.46</v>
      </c>
      <c r="K70" s="153">
        <f t="shared" si="37"/>
        <v>0.15999999999999925</v>
      </c>
      <c r="L70" s="153">
        <f t="shared" si="37"/>
        <v>8.0000000000000016E-2</v>
      </c>
      <c r="M70" s="153">
        <f t="shared" si="37"/>
        <v>1.96</v>
      </c>
      <c r="N70" s="153">
        <f t="shared" si="37"/>
        <v>1.4</v>
      </c>
      <c r="O70" s="153">
        <f t="shared" si="37"/>
        <v>1.5</v>
      </c>
      <c r="P70" s="153">
        <f t="shared" si="37"/>
        <v>0.42</v>
      </c>
      <c r="Q70" s="153">
        <f t="shared" si="37"/>
        <v>0</v>
      </c>
      <c r="R70" s="153">
        <f t="shared" ref="R70:U70" si="38">R68-R69</f>
        <v>0</v>
      </c>
      <c r="S70" s="153">
        <f t="shared" si="38"/>
        <v>0</v>
      </c>
      <c r="T70" s="153">
        <f t="shared" si="38"/>
        <v>0</v>
      </c>
      <c r="U70" s="153">
        <f t="shared" si="38"/>
        <v>-1093.8000000000002</v>
      </c>
    </row>
  </sheetData>
  <mergeCells count="115">
    <mergeCell ref="D1:U1"/>
    <mergeCell ref="V66:W66"/>
    <mergeCell ref="X66:Y66"/>
    <mergeCell ref="Z66:AA66"/>
    <mergeCell ref="A67:B67"/>
    <mergeCell ref="AC9:AC15"/>
    <mergeCell ref="V16:W16"/>
    <mergeCell ref="X16:Y16"/>
    <mergeCell ref="Z16:AA16"/>
    <mergeCell ref="AB16:AB22"/>
    <mergeCell ref="AC16:AC22"/>
    <mergeCell ref="V18:W18"/>
    <mergeCell ref="X18:Y18"/>
    <mergeCell ref="Z18:AA18"/>
    <mergeCell ref="V20:W20"/>
    <mergeCell ref="X20:Y20"/>
    <mergeCell ref="Z20:AA20"/>
    <mergeCell ref="AC44:AC50"/>
    <mergeCell ref="V51:W51"/>
    <mergeCell ref="X51:Y51"/>
    <mergeCell ref="Z51:AA51"/>
    <mergeCell ref="AB51:AB57"/>
    <mergeCell ref="AC51:AC57"/>
    <mergeCell ref="V53:W53"/>
    <mergeCell ref="AB9:AB15"/>
    <mergeCell ref="V23:W23"/>
    <mergeCell ref="V60:W60"/>
    <mergeCell ref="X60:Y60"/>
    <mergeCell ref="Z60:AA60"/>
    <mergeCell ref="V62:W62"/>
    <mergeCell ref="X62:Y62"/>
    <mergeCell ref="Z62:AA62"/>
    <mergeCell ref="AB23:AB29"/>
    <mergeCell ref="AB30:AB36"/>
    <mergeCell ref="V32:W32"/>
    <mergeCell ref="X32:Y32"/>
    <mergeCell ref="Z32:AA32"/>
    <mergeCell ref="V34:W34"/>
    <mergeCell ref="X34:Y34"/>
    <mergeCell ref="Z34:AA34"/>
    <mergeCell ref="V37:W37"/>
    <mergeCell ref="X37:Y37"/>
    <mergeCell ref="Z37:AA37"/>
    <mergeCell ref="AB37:AB43"/>
    <mergeCell ref="AB44:AB50"/>
    <mergeCell ref="V48:W48"/>
    <mergeCell ref="X48:Y48"/>
    <mergeCell ref="V58:W58"/>
    <mergeCell ref="X58:Y58"/>
    <mergeCell ref="Z58:AA58"/>
    <mergeCell ref="A37:A43"/>
    <mergeCell ref="A44:A50"/>
    <mergeCell ref="A51:A57"/>
    <mergeCell ref="Z53:AA53"/>
    <mergeCell ref="V55:W55"/>
    <mergeCell ref="X55:Y55"/>
    <mergeCell ref="Z55:AA55"/>
    <mergeCell ref="V44:W44"/>
    <mergeCell ref="X44:Y44"/>
    <mergeCell ref="Z44:AA44"/>
    <mergeCell ref="V46:W46"/>
    <mergeCell ref="X46:Y46"/>
    <mergeCell ref="Z46:AA46"/>
    <mergeCell ref="Z48:AA48"/>
    <mergeCell ref="X41:Y41"/>
    <mergeCell ref="Z41:AA41"/>
    <mergeCell ref="A58:A59"/>
    <mergeCell ref="V41:W41"/>
    <mergeCell ref="X53:Y53"/>
    <mergeCell ref="V27:W27"/>
    <mergeCell ref="X27:Y27"/>
    <mergeCell ref="AC23:AC29"/>
    <mergeCell ref="AC30:AC36"/>
    <mergeCell ref="X23:Y23"/>
    <mergeCell ref="Z23:AA23"/>
    <mergeCell ref="A23:A29"/>
    <mergeCell ref="A30:A36"/>
    <mergeCell ref="Z27:AA27"/>
    <mergeCell ref="V30:W30"/>
    <mergeCell ref="X30:Y30"/>
    <mergeCell ref="Z30:AA30"/>
    <mergeCell ref="V7:W7"/>
    <mergeCell ref="X7:Y7"/>
    <mergeCell ref="Z7:AA7"/>
    <mergeCell ref="AB7:AB8"/>
    <mergeCell ref="AC7:AC8"/>
    <mergeCell ref="A2:B2"/>
    <mergeCell ref="A3:B3"/>
    <mergeCell ref="A4:B4"/>
    <mergeCell ref="A5:B5"/>
    <mergeCell ref="A6:B6"/>
    <mergeCell ref="A60:A66"/>
    <mergeCell ref="V65:W65"/>
    <mergeCell ref="AC58:AC64"/>
    <mergeCell ref="AB58:AB64"/>
    <mergeCell ref="X65:Z65"/>
    <mergeCell ref="AA65:AB65"/>
    <mergeCell ref="A9:A15"/>
    <mergeCell ref="A16:A22"/>
    <mergeCell ref="V9:W9"/>
    <mergeCell ref="X9:Y9"/>
    <mergeCell ref="Z9:AA9"/>
    <mergeCell ref="V11:W11"/>
    <mergeCell ref="X11:Y11"/>
    <mergeCell ref="Z11:AA11"/>
    <mergeCell ref="V13:W13"/>
    <mergeCell ref="X13:Y13"/>
    <mergeCell ref="Z13:AA13"/>
    <mergeCell ref="AC37:AC43"/>
    <mergeCell ref="V39:W39"/>
    <mergeCell ref="X39:Y39"/>
    <mergeCell ref="Z39:AA39"/>
    <mergeCell ref="V25:W25"/>
    <mergeCell ref="X25:Y25"/>
    <mergeCell ref="Z25:AA25"/>
  </mergeCells>
  <printOptions horizontalCentered="1"/>
  <pageMargins left="0" right="0" top="0" bottom="0" header="0" footer="0"/>
  <pageSetup scale="4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K59"/>
  <sheetViews>
    <sheetView workbookViewId="0">
      <pane ySplit="1" topLeftCell="A2" activePane="bottomLeft" state="frozen"/>
      <selection pane="bottomLeft" activeCell="I27" sqref="I27"/>
    </sheetView>
  </sheetViews>
  <sheetFormatPr defaultRowHeight="15" x14ac:dyDescent="0.2"/>
  <cols>
    <col min="1" max="1" width="15.73828125" customWidth="1"/>
    <col min="2" max="2" width="15.73828125" bestFit="1" customWidth="1"/>
    <col min="3" max="3" width="11.56640625" bestFit="1" customWidth="1"/>
    <col min="4" max="4" width="12.23828125" customWidth="1"/>
    <col min="5" max="5" width="19.50390625" bestFit="1" customWidth="1"/>
    <col min="6" max="6" width="11.56640625" bestFit="1" customWidth="1"/>
    <col min="7" max="7" width="9.953125" bestFit="1" customWidth="1"/>
    <col min="8" max="8" width="15.73828125" bestFit="1" customWidth="1"/>
    <col min="9" max="9" width="11.56640625" bestFit="1" customWidth="1"/>
    <col min="10" max="10" width="9.953125" bestFit="1" customWidth="1"/>
    <col min="11" max="11" width="9.68359375" bestFit="1" customWidth="1"/>
  </cols>
  <sheetData>
    <row r="1" spans="1:11" ht="15.75" thickBot="1" x14ac:dyDescent="0.25">
      <c r="B1" s="125" t="s">
        <v>10</v>
      </c>
      <c r="C1" s="125" t="s">
        <v>20</v>
      </c>
      <c r="D1" s="125" t="s">
        <v>24</v>
      </c>
      <c r="E1" s="125" t="s">
        <v>10</v>
      </c>
      <c r="F1" s="125" t="s">
        <v>20</v>
      </c>
      <c r="G1" s="125" t="s">
        <v>24</v>
      </c>
      <c r="H1" s="125" t="s">
        <v>10</v>
      </c>
      <c r="I1" s="125" t="s">
        <v>20</v>
      </c>
      <c r="J1" s="125" t="s">
        <v>24</v>
      </c>
    </row>
    <row r="2" spans="1:11" x14ac:dyDescent="0.2">
      <c r="A2" s="280" t="s">
        <v>74</v>
      </c>
      <c r="B2" s="126" t="str">
        <f>'0'!V9</f>
        <v>Petrol</v>
      </c>
      <c r="C2" s="126"/>
      <c r="D2" s="126"/>
      <c r="E2" s="126" t="str">
        <f>'0'!X9</f>
        <v>MOTOR CYCLE</v>
      </c>
      <c r="F2" s="126"/>
      <c r="G2" s="126"/>
      <c r="H2" s="126" t="str">
        <f>'0'!Z9</f>
        <v>CASH SHORT</v>
      </c>
      <c r="I2" s="126"/>
      <c r="J2" s="127"/>
    </row>
    <row r="3" spans="1:11" ht="15.75" customHeight="1" x14ac:dyDescent="0.2">
      <c r="A3" s="281"/>
      <c r="B3" s="103">
        <f>'Total Sale'!V10</f>
        <v>0</v>
      </c>
      <c r="C3" s="103">
        <f>'Total Sale'!W10</f>
        <v>8066.19</v>
      </c>
      <c r="D3" s="103">
        <f>C3-B3</f>
        <v>8066.19</v>
      </c>
      <c r="E3" s="103">
        <f>'Total Sale'!X10</f>
        <v>0</v>
      </c>
      <c r="F3" s="103">
        <f>'Total Sale'!Y10</f>
        <v>850</v>
      </c>
      <c r="G3" s="103">
        <f>F3-E3</f>
        <v>850</v>
      </c>
      <c r="H3" s="103">
        <f>'Total Sale'!Z10</f>
        <v>120210.1</v>
      </c>
      <c r="I3" s="103">
        <f>'Total Sale'!AA10</f>
        <v>156834.9</v>
      </c>
      <c r="J3" s="128">
        <f>I3-H3</f>
        <v>36624.799999999988</v>
      </c>
      <c r="K3" s="187">
        <f>24750+4500-J3</f>
        <v>-7374.7999999999884</v>
      </c>
    </row>
    <row r="4" spans="1:11" ht="18.75" customHeight="1" x14ac:dyDescent="0.2">
      <c r="A4" s="281"/>
      <c r="B4" s="103" t="str">
        <f>'0'!V11</f>
        <v xml:space="preserve">TK REWARD </v>
      </c>
      <c r="C4" s="103"/>
      <c r="D4" s="103"/>
      <c r="E4" s="103" t="str">
        <f>'0'!X11</f>
        <v>CRAFTED FOILS</v>
      </c>
      <c r="F4" s="103"/>
      <c r="G4" s="103"/>
      <c r="H4" s="103" t="str">
        <f>'0'!Z11</f>
        <v xml:space="preserve">WHOLESALE </v>
      </c>
      <c r="I4" s="103"/>
      <c r="J4" s="128"/>
    </row>
    <row r="5" spans="1:11" ht="15.75" customHeight="1" x14ac:dyDescent="0.2">
      <c r="A5" s="281"/>
      <c r="B5" s="103">
        <f>'Total Sale'!V12</f>
        <v>0</v>
      </c>
      <c r="C5" s="103">
        <f>'Total Sale'!W12</f>
        <v>3160</v>
      </c>
      <c r="D5" s="103">
        <f>C5-B5</f>
        <v>3160</v>
      </c>
      <c r="E5" s="103">
        <f>'Total Sale'!X12</f>
        <v>0</v>
      </c>
      <c r="F5" s="103">
        <f>'Total Sale'!Y12</f>
        <v>1180</v>
      </c>
      <c r="G5" s="103">
        <f>F5-E5</f>
        <v>1180</v>
      </c>
      <c r="H5" s="103">
        <f>'Total Sale'!Z12</f>
        <v>0</v>
      </c>
      <c r="I5" s="103">
        <f>'Total Sale'!AA12</f>
        <v>200</v>
      </c>
      <c r="J5" s="128">
        <f>I5-H5</f>
        <v>200</v>
      </c>
    </row>
    <row r="6" spans="1:11" ht="18.75" customHeight="1" x14ac:dyDescent="0.2">
      <c r="A6" s="281"/>
      <c r="B6" s="103" t="str">
        <f>'0'!V13</f>
        <v>UBL+Jazz Cash</v>
      </c>
      <c r="C6" s="103"/>
      <c r="D6" s="103"/>
      <c r="E6" s="103" t="str">
        <f>'0'!X13</f>
        <v>CRAFTED SCHEME</v>
      </c>
      <c r="F6" s="103"/>
      <c r="G6" s="103"/>
      <c r="H6" s="103" t="str">
        <f>'0'!Z13</f>
        <v xml:space="preserve">ZYN SCHEME </v>
      </c>
      <c r="I6" s="103"/>
      <c r="J6" s="128"/>
    </row>
    <row r="7" spans="1:11" ht="15.75" customHeight="1" thickBot="1" x14ac:dyDescent="0.25">
      <c r="A7" s="282"/>
      <c r="B7" s="129">
        <f>'Total Sale'!V14</f>
        <v>0</v>
      </c>
      <c r="C7" s="129">
        <f>'Total Sale'!W14</f>
        <v>209850</v>
      </c>
      <c r="D7" s="129">
        <f>C7-B7</f>
        <v>209850</v>
      </c>
      <c r="E7" s="129">
        <f>'Total Sale'!X14</f>
        <v>0</v>
      </c>
      <c r="F7" s="129">
        <f>'Total Sale'!Y14</f>
        <v>2000</v>
      </c>
      <c r="G7" s="129">
        <f>F7-E7</f>
        <v>2000</v>
      </c>
      <c r="H7" s="129">
        <f>'Total Sale'!Z14</f>
        <v>0</v>
      </c>
      <c r="I7" s="129">
        <f>'Total Sale'!AA14</f>
        <v>0</v>
      </c>
      <c r="J7" s="130">
        <f>I7-H7</f>
        <v>0</v>
      </c>
    </row>
    <row r="8" spans="1:11" ht="18.75" customHeight="1" x14ac:dyDescent="0.2">
      <c r="A8" s="280" t="s">
        <v>75</v>
      </c>
      <c r="B8" s="126" t="str">
        <f>'0'!V16</f>
        <v>Petrol</v>
      </c>
      <c r="C8" s="126"/>
      <c r="D8" s="126"/>
      <c r="E8" s="126" t="str">
        <f>'0'!X16</f>
        <v>MOTOR CYCLE</v>
      </c>
      <c r="F8" s="126"/>
      <c r="G8" s="126"/>
      <c r="H8" s="126" t="str">
        <f>'0'!Z16</f>
        <v>CASH SHORT</v>
      </c>
      <c r="I8" s="126"/>
      <c r="J8" s="127"/>
    </row>
    <row r="9" spans="1:11" ht="15.75" customHeight="1" x14ac:dyDescent="0.2">
      <c r="A9" s="281"/>
      <c r="B9" s="103">
        <f>'Total Sale'!V17</f>
        <v>0</v>
      </c>
      <c r="C9" s="103">
        <f>'Total Sale'!W17</f>
        <v>8642.7000000000007</v>
      </c>
      <c r="D9" s="103">
        <f>C9-B9</f>
        <v>8642.7000000000007</v>
      </c>
      <c r="E9" s="103">
        <f>'Total Sale'!X17</f>
        <v>1</v>
      </c>
      <c r="F9" s="103">
        <f>'Total Sale'!Y17</f>
        <v>3850</v>
      </c>
      <c r="G9" s="103">
        <f>F9-E9</f>
        <v>3849</v>
      </c>
      <c r="H9" s="103">
        <f>'Total Sale'!Z17</f>
        <v>23.5</v>
      </c>
      <c r="I9" s="103">
        <f>'Total Sale'!AA17</f>
        <v>50845.5</v>
      </c>
      <c r="J9" s="128">
        <f>I9-H9</f>
        <v>50822</v>
      </c>
      <c r="K9" s="187">
        <f>24750+4500-J9</f>
        <v>-21572</v>
      </c>
    </row>
    <row r="10" spans="1:11" ht="18.75" customHeight="1" x14ac:dyDescent="0.2">
      <c r="A10" s="281"/>
      <c r="B10" s="103" t="str">
        <f>'0'!V18</f>
        <v xml:space="preserve">TK REWARD </v>
      </c>
      <c r="C10" s="103"/>
      <c r="D10" s="103"/>
      <c r="E10" s="103" t="str">
        <f>'0'!X18</f>
        <v>CRAFTED FOILS</v>
      </c>
      <c r="F10" s="103"/>
      <c r="G10" s="103"/>
      <c r="H10" s="103" t="str">
        <f>'0'!Z18</f>
        <v xml:space="preserve">WHOLESALE </v>
      </c>
      <c r="I10" s="103"/>
      <c r="J10" s="128"/>
    </row>
    <row r="11" spans="1:11" ht="15.75" customHeight="1" x14ac:dyDescent="0.2">
      <c r="A11" s="281"/>
      <c r="B11" s="103">
        <f>'Total Sale'!V19</f>
        <v>0</v>
      </c>
      <c r="C11" s="103">
        <f>'Total Sale'!W19</f>
        <v>0</v>
      </c>
      <c r="D11" s="103">
        <f>C11-B11</f>
        <v>0</v>
      </c>
      <c r="E11" s="103">
        <f>'Total Sale'!X19</f>
        <v>0</v>
      </c>
      <c r="F11" s="103">
        <f>'Total Sale'!Y19</f>
        <v>1370</v>
      </c>
      <c r="G11" s="103">
        <f>F11-E11</f>
        <v>1370</v>
      </c>
      <c r="H11" s="103">
        <f>'Total Sale'!Z19</f>
        <v>4.0999999999999996</v>
      </c>
      <c r="I11" s="103">
        <f>'Total Sale'!AA19</f>
        <v>1370</v>
      </c>
      <c r="J11" s="128">
        <f>I11-H11</f>
        <v>1365.9</v>
      </c>
    </row>
    <row r="12" spans="1:11" ht="18.75" customHeight="1" x14ac:dyDescent="0.2">
      <c r="A12" s="281"/>
      <c r="B12" s="103" t="str">
        <f>'0'!V20</f>
        <v>UBL+Jazz Cash</v>
      </c>
      <c r="C12" s="103"/>
      <c r="D12" s="103"/>
      <c r="E12" s="103" t="str">
        <f>'0'!X20</f>
        <v>CRAFTED SCHEME</v>
      </c>
      <c r="F12" s="103"/>
      <c r="G12" s="103"/>
      <c r="H12" s="103" t="str">
        <f>'0'!Z20</f>
        <v xml:space="preserve">ZYN SCHEME </v>
      </c>
      <c r="I12" s="103"/>
      <c r="J12" s="128"/>
    </row>
    <row r="13" spans="1:11" ht="15.75" customHeight="1" thickBot="1" x14ac:dyDescent="0.25">
      <c r="A13" s="282"/>
      <c r="B13" s="129">
        <f>'Total Sale'!V21</f>
        <v>0</v>
      </c>
      <c r="C13" s="129">
        <f>'Total Sale'!W21</f>
        <v>231916</v>
      </c>
      <c r="D13" s="129">
        <f>C13-B13</f>
        <v>231916</v>
      </c>
      <c r="E13" s="129">
        <f>'Total Sale'!X21</f>
        <v>0</v>
      </c>
      <c r="F13" s="129">
        <f>'Total Sale'!Y21</f>
        <v>2840</v>
      </c>
      <c r="G13" s="129">
        <f>F13-E13</f>
        <v>2840</v>
      </c>
      <c r="H13" s="129">
        <f>'Total Sale'!Z21</f>
        <v>0</v>
      </c>
      <c r="I13" s="129">
        <f>'Total Sale'!AA21</f>
        <v>0</v>
      </c>
      <c r="J13" s="130">
        <f>I13-H13</f>
        <v>0</v>
      </c>
    </row>
    <row r="14" spans="1:11" ht="18.75" customHeight="1" x14ac:dyDescent="0.2">
      <c r="A14" s="280" t="s">
        <v>76</v>
      </c>
      <c r="B14" s="126" t="str">
        <f>'0'!V23</f>
        <v>Petrol</v>
      </c>
      <c r="C14" s="126"/>
      <c r="D14" s="126"/>
      <c r="E14" s="126" t="str">
        <f>'0'!X23</f>
        <v>MOTOR CYCLE</v>
      </c>
      <c r="F14" s="126"/>
      <c r="G14" s="126"/>
      <c r="H14" s="126" t="str">
        <f>'0'!Z23</f>
        <v>CASH SHORT</v>
      </c>
      <c r="I14" s="126"/>
      <c r="J14" s="127"/>
    </row>
    <row r="15" spans="1:11" ht="15.75" customHeight="1" x14ac:dyDescent="0.2">
      <c r="A15" s="281"/>
      <c r="B15" s="103">
        <f>'Total Sale'!V24</f>
        <v>0</v>
      </c>
      <c r="C15" s="103">
        <f>'Total Sale'!W24</f>
        <v>8319.0499999999993</v>
      </c>
      <c r="D15" s="103">
        <f>C15-B15</f>
        <v>8319.0499999999993</v>
      </c>
      <c r="E15" s="103">
        <f>'Total Sale'!X24</f>
        <v>0</v>
      </c>
      <c r="F15" s="103">
        <f>'Total Sale'!Y24</f>
        <v>2310</v>
      </c>
      <c r="G15" s="103">
        <f>F15-E15</f>
        <v>2310</v>
      </c>
      <c r="H15" s="103">
        <f>'Total Sale'!Z24</f>
        <v>4.6099999999999994</v>
      </c>
      <c r="I15" s="103">
        <f>'Total Sale'!AA24</f>
        <v>31226</v>
      </c>
      <c r="J15" s="128">
        <f>I15-H15</f>
        <v>31221.39</v>
      </c>
      <c r="K15" s="187">
        <f>24750+6000-J15</f>
        <v>-471.38999999999942</v>
      </c>
    </row>
    <row r="16" spans="1:11" ht="18.75" customHeight="1" x14ac:dyDescent="0.2">
      <c r="A16" s="281"/>
      <c r="B16" s="103" t="str">
        <f>'0'!V25</f>
        <v xml:space="preserve">TK REWARD </v>
      </c>
      <c r="C16" s="103"/>
      <c r="D16" s="103"/>
      <c r="E16" s="103" t="str">
        <f>'0'!X25</f>
        <v>CRAFTED FOILS</v>
      </c>
      <c r="F16" s="103"/>
      <c r="G16" s="103"/>
      <c r="H16" s="103" t="str">
        <f>'0'!Z25</f>
        <v xml:space="preserve">WHOLESALE </v>
      </c>
      <c r="I16" s="103"/>
      <c r="J16" s="128"/>
    </row>
    <row r="17" spans="1:11" ht="15.75" customHeight="1" x14ac:dyDescent="0.2">
      <c r="A17" s="281"/>
      <c r="B17" s="103">
        <f>'Total Sale'!V26</f>
        <v>0</v>
      </c>
      <c r="C17" s="103">
        <f>'Total Sale'!W26</f>
        <v>2686</v>
      </c>
      <c r="D17" s="103">
        <f>C17-B17</f>
        <v>2686</v>
      </c>
      <c r="E17" s="103">
        <f>'Total Sale'!X26</f>
        <v>0</v>
      </c>
      <c r="F17" s="103">
        <f>'Total Sale'!Y26</f>
        <v>750</v>
      </c>
      <c r="G17" s="103">
        <f>F17-E17</f>
        <v>750</v>
      </c>
      <c r="H17" s="103">
        <f>'Total Sale'!Z26</f>
        <v>0.5</v>
      </c>
      <c r="I17" s="103">
        <f>'Total Sale'!AA26</f>
        <v>1310</v>
      </c>
      <c r="J17" s="128">
        <f>I17-H17</f>
        <v>1309.5</v>
      </c>
    </row>
    <row r="18" spans="1:11" ht="18.75" customHeight="1" x14ac:dyDescent="0.2">
      <c r="A18" s="281"/>
      <c r="B18" s="103" t="str">
        <f>'0'!V27</f>
        <v>UBL+Jazz Cash</v>
      </c>
      <c r="C18" s="103"/>
      <c r="D18" s="103"/>
      <c r="E18" s="103" t="str">
        <f>'0'!X27</f>
        <v>CRAFTED SCHEME</v>
      </c>
      <c r="F18" s="103"/>
      <c r="G18" s="103"/>
      <c r="H18" s="103" t="str">
        <f>'0'!Z27</f>
        <v xml:space="preserve">ZYN SCHEME </v>
      </c>
      <c r="I18" s="103"/>
      <c r="J18" s="128"/>
    </row>
    <row r="19" spans="1:11" ht="15.75" customHeight="1" thickBot="1" x14ac:dyDescent="0.25">
      <c r="A19" s="282"/>
      <c r="B19" s="129">
        <f>'Total Sale'!V28</f>
        <v>0</v>
      </c>
      <c r="C19" s="129">
        <f>'Total Sale'!W28</f>
        <v>238700</v>
      </c>
      <c r="D19" s="129">
        <f>C19-B19</f>
        <v>238700</v>
      </c>
      <c r="E19" s="129">
        <f>'Total Sale'!X28</f>
        <v>0</v>
      </c>
      <c r="F19" s="129">
        <f>'Total Sale'!Y28</f>
        <v>2000</v>
      </c>
      <c r="G19" s="129">
        <f>F19-E19</f>
        <v>2000</v>
      </c>
      <c r="H19" s="129">
        <f>'Total Sale'!Z28</f>
        <v>0</v>
      </c>
      <c r="I19" s="129">
        <f>'Total Sale'!AA28</f>
        <v>0</v>
      </c>
      <c r="J19" s="130">
        <f>I19-H19</f>
        <v>0</v>
      </c>
    </row>
    <row r="20" spans="1:11" ht="18.75" customHeight="1" x14ac:dyDescent="0.2">
      <c r="A20" s="280" t="s">
        <v>45</v>
      </c>
      <c r="B20" s="126" t="str">
        <f>'0'!V30</f>
        <v>Petrol</v>
      </c>
      <c r="C20" s="126"/>
      <c r="D20" s="126"/>
      <c r="E20" s="126" t="str">
        <f>'0'!X30</f>
        <v>MOTOR CYCLE</v>
      </c>
      <c r="F20" s="126"/>
      <c r="G20" s="126"/>
      <c r="H20" s="126" t="str">
        <f>'0'!Z30</f>
        <v>CASH SHORT</v>
      </c>
      <c r="I20" s="126"/>
      <c r="J20" s="127"/>
    </row>
    <row r="21" spans="1:11" ht="15.75" customHeight="1" x14ac:dyDescent="0.2">
      <c r="A21" s="281"/>
      <c r="B21" s="103">
        <f>'Total Sale'!V31</f>
        <v>0</v>
      </c>
      <c r="C21" s="103">
        <f>'Total Sale'!W31</f>
        <v>8077.21</v>
      </c>
      <c r="D21" s="103">
        <f>C21-B21</f>
        <v>8077.21</v>
      </c>
      <c r="E21" s="103">
        <f>'Total Sale'!X31</f>
        <v>0</v>
      </c>
      <c r="F21" s="103">
        <f>'Total Sale'!Y31</f>
        <v>2000</v>
      </c>
      <c r="G21" s="103">
        <f>F21-E21</f>
        <v>2000</v>
      </c>
      <c r="H21" s="103">
        <f>'Total Sale'!Z31</f>
        <v>3878.6</v>
      </c>
      <c r="I21" s="103">
        <f>'Total Sale'!AA31</f>
        <v>43075</v>
      </c>
      <c r="J21" s="128">
        <f>I21-H21</f>
        <v>39196.400000000001</v>
      </c>
      <c r="K21" s="187">
        <f>24750+6000-J21</f>
        <v>-8446.4000000000015</v>
      </c>
    </row>
    <row r="22" spans="1:11" ht="18.75" customHeight="1" x14ac:dyDescent="0.2">
      <c r="A22" s="281"/>
      <c r="B22" s="103" t="str">
        <f>'0'!V32</f>
        <v xml:space="preserve">TK REWARD </v>
      </c>
      <c r="C22" s="103"/>
      <c r="D22" s="103"/>
      <c r="E22" s="103" t="str">
        <f>'0'!X32</f>
        <v>CRAFTED FOILS</v>
      </c>
      <c r="F22" s="103"/>
      <c r="G22" s="103"/>
      <c r="H22" s="103" t="str">
        <f>'0'!Z32</f>
        <v xml:space="preserve">WHOLESALE </v>
      </c>
      <c r="I22" s="103"/>
      <c r="J22" s="128"/>
    </row>
    <row r="23" spans="1:11" ht="15.75" customHeight="1" x14ac:dyDescent="0.2">
      <c r="A23" s="281"/>
      <c r="B23" s="103">
        <f>'Total Sale'!V33</f>
        <v>0</v>
      </c>
      <c r="C23" s="103">
        <f>'Total Sale'!W33</f>
        <v>2500</v>
      </c>
      <c r="D23" s="103">
        <f>C23-B23</f>
        <v>2500</v>
      </c>
      <c r="E23" s="103">
        <f>'Total Sale'!X33</f>
        <v>0</v>
      </c>
      <c r="F23" s="103">
        <f>'Total Sale'!Y33</f>
        <v>210</v>
      </c>
      <c r="G23" s="103">
        <f>F23-E23</f>
        <v>210</v>
      </c>
      <c r="H23" s="103">
        <f>'Total Sale'!Z33</f>
        <v>0</v>
      </c>
      <c r="I23" s="103">
        <f>'Total Sale'!AA33</f>
        <v>500</v>
      </c>
      <c r="J23" s="128">
        <f>I23-H23</f>
        <v>500</v>
      </c>
    </row>
    <row r="24" spans="1:11" ht="18.75" customHeight="1" x14ac:dyDescent="0.2">
      <c r="A24" s="281"/>
      <c r="B24" s="103" t="str">
        <f>'0'!V34</f>
        <v>UBL+Jazz Cash</v>
      </c>
      <c r="C24" s="103"/>
      <c r="D24" s="103"/>
      <c r="E24" s="103" t="str">
        <f>'0'!X34</f>
        <v>CRAFTED SCHEME</v>
      </c>
      <c r="F24" s="103"/>
      <c r="G24" s="103"/>
      <c r="H24" s="103" t="str">
        <f>'0'!Z34</f>
        <v xml:space="preserve">ZYN SCHEME </v>
      </c>
      <c r="I24" s="103"/>
      <c r="J24" s="128"/>
    </row>
    <row r="25" spans="1:11" ht="15.75" customHeight="1" thickBot="1" x14ac:dyDescent="0.25">
      <c r="A25" s="282"/>
      <c r="B25" s="129">
        <f>'Total Sale'!V35</f>
        <v>0</v>
      </c>
      <c r="C25" s="129">
        <f>'Total Sale'!W35</f>
        <v>684815</v>
      </c>
      <c r="D25" s="129">
        <f>C25-B25</f>
        <v>684815</v>
      </c>
      <c r="E25" s="129">
        <f>'Total Sale'!X35</f>
        <v>0</v>
      </c>
      <c r="F25" s="129">
        <f>'Total Sale'!Y35</f>
        <v>0</v>
      </c>
      <c r="G25" s="129">
        <f>F25-E25</f>
        <v>0</v>
      </c>
      <c r="H25" s="129">
        <f>'Total Sale'!Z35</f>
        <v>0</v>
      </c>
      <c r="I25" s="129">
        <f>'Total Sale'!AA35</f>
        <v>0</v>
      </c>
      <c r="J25" s="130">
        <f>I25-H25</f>
        <v>0</v>
      </c>
    </row>
    <row r="26" spans="1:11" ht="18.75" customHeight="1" x14ac:dyDescent="0.2">
      <c r="A26" s="280" t="s">
        <v>77</v>
      </c>
      <c r="B26" s="126" t="str">
        <f>'0'!V37</f>
        <v>Petrol</v>
      </c>
      <c r="C26" s="126"/>
      <c r="D26" s="126"/>
      <c r="E26" s="126" t="str">
        <f>'0'!X37</f>
        <v>MOTOR CYCLE</v>
      </c>
      <c r="F26" s="126"/>
      <c r="G26" s="126"/>
      <c r="H26" s="126" t="str">
        <f>'0'!Z37</f>
        <v>CASH SHORT</v>
      </c>
      <c r="I26" s="126"/>
      <c r="J26" s="127"/>
    </row>
    <row r="27" spans="1:11" ht="15.75" customHeight="1" x14ac:dyDescent="0.2">
      <c r="A27" s="281"/>
      <c r="B27" s="103">
        <f>'Total Sale'!V38</f>
        <v>0</v>
      </c>
      <c r="C27" s="103">
        <f>'Total Sale'!W38</f>
        <v>6500.4000000000005</v>
      </c>
      <c r="D27" s="103">
        <f>C27-B27</f>
        <v>6500.4000000000005</v>
      </c>
      <c r="E27" s="103">
        <f>'Total Sale'!X38</f>
        <v>0</v>
      </c>
      <c r="F27" s="103">
        <f>'Total Sale'!Y38</f>
        <v>3720</v>
      </c>
      <c r="G27" s="103">
        <f>F27-E27</f>
        <v>3720</v>
      </c>
      <c r="H27" s="103">
        <f>'Total Sale'!Z38</f>
        <v>214222.5</v>
      </c>
      <c r="I27" s="103">
        <f>'Total Sale'!AA38</f>
        <v>358416.52</v>
      </c>
      <c r="J27" s="128">
        <f>I27-H27</f>
        <v>144194.02000000002</v>
      </c>
      <c r="K27" s="187">
        <f>24750+6000+10000-J27</f>
        <v>-103444.02000000002</v>
      </c>
    </row>
    <row r="28" spans="1:11" ht="18.75" customHeight="1" x14ac:dyDescent="0.2">
      <c r="A28" s="281"/>
      <c r="B28" s="103" t="str">
        <f>'0'!V39</f>
        <v xml:space="preserve">TK REWARD </v>
      </c>
      <c r="C28" s="103"/>
      <c r="D28" s="103"/>
      <c r="E28" s="103" t="str">
        <f>'0'!X39</f>
        <v>CRAFTED FOILS</v>
      </c>
      <c r="F28" s="103"/>
      <c r="G28" s="103"/>
      <c r="H28" s="103" t="str">
        <f>'0'!Z39</f>
        <v xml:space="preserve">WHOLESALE </v>
      </c>
      <c r="I28" s="103"/>
      <c r="J28" s="128"/>
    </row>
    <row r="29" spans="1:11" ht="15.75" customHeight="1" x14ac:dyDescent="0.2">
      <c r="A29" s="281"/>
      <c r="B29" s="103">
        <f>'Total Sale'!V40</f>
        <v>0</v>
      </c>
      <c r="C29" s="103">
        <f>'Total Sale'!W40</f>
        <v>3600</v>
      </c>
      <c r="D29" s="103">
        <f>C29-B29</f>
        <v>3600</v>
      </c>
      <c r="E29" s="103">
        <f>'Total Sale'!X40</f>
        <v>0</v>
      </c>
      <c r="F29" s="103">
        <f>'Total Sale'!Y40</f>
        <v>470</v>
      </c>
      <c r="G29" s="103">
        <f>F29-E29</f>
        <v>470</v>
      </c>
      <c r="H29" s="103">
        <f>'Total Sale'!Z40</f>
        <v>0</v>
      </c>
      <c r="I29" s="103">
        <f>'Total Sale'!AA40</f>
        <v>2</v>
      </c>
      <c r="J29" s="128">
        <f>I29-H29</f>
        <v>2</v>
      </c>
    </row>
    <row r="30" spans="1:11" ht="18.75" customHeight="1" x14ac:dyDescent="0.2">
      <c r="A30" s="281"/>
      <c r="B30" s="103" t="str">
        <f>'0'!V41</f>
        <v>UBL+Jazz Cash</v>
      </c>
      <c r="C30" s="103"/>
      <c r="D30" s="103"/>
      <c r="E30" s="103" t="str">
        <f>'0'!X41</f>
        <v>CRAFTED SCHEME</v>
      </c>
      <c r="F30" s="103"/>
      <c r="G30" s="103"/>
      <c r="H30" s="103" t="str">
        <f>'0'!Z41</f>
        <v xml:space="preserve">ZYN SCHEME </v>
      </c>
      <c r="I30" s="103"/>
      <c r="J30" s="128"/>
    </row>
    <row r="31" spans="1:11" ht="15.75" customHeight="1" thickBot="1" x14ac:dyDescent="0.25">
      <c r="A31" s="282"/>
      <c r="B31" s="129">
        <f>'Total Sale'!V42</f>
        <v>0</v>
      </c>
      <c r="C31" s="129">
        <f>'Total Sale'!W42</f>
        <v>137600</v>
      </c>
      <c r="D31" s="129">
        <f>C31-B31</f>
        <v>137600</v>
      </c>
      <c r="E31" s="129">
        <f>'Total Sale'!X42</f>
        <v>0</v>
      </c>
      <c r="F31" s="129">
        <f>'Total Sale'!Y42</f>
        <v>3000</v>
      </c>
      <c r="G31" s="129">
        <f>F31-E31</f>
        <v>3000</v>
      </c>
      <c r="H31" s="129">
        <f>'Total Sale'!Z42</f>
        <v>0</v>
      </c>
      <c r="I31" s="129">
        <f>'Total Sale'!AA42</f>
        <v>1637</v>
      </c>
      <c r="J31" s="130">
        <f>I31-H31</f>
        <v>1637</v>
      </c>
      <c r="K31" s="187">
        <f>SUM(K9:K30)</f>
        <v>-133933.81000000003</v>
      </c>
    </row>
    <row r="32" spans="1:11" ht="18.75" customHeight="1" x14ac:dyDescent="0.2">
      <c r="A32" s="288">
        <v>112</v>
      </c>
      <c r="B32" s="126" t="str">
        <f>'0'!V44</f>
        <v>Petrol</v>
      </c>
      <c r="C32" s="126"/>
      <c r="D32" s="126"/>
      <c r="E32" s="126" t="str">
        <f>'0'!X44</f>
        <v>Foils</v>
      </c>
      <c r="F32" s="126"/>
      <c r="G32" s="126"/>
      <c r="H32" s="126">
        <f>'0'!Z44</f>
        <v>0</v>
      </c>
      <c r="I32" s="126"/>
      <c r="J32" s="127"/>
    </row>
    <row r="33" spans="1:10" ht="15.75" customHeight="1" x14ac:dyDescent="0.2">
      <c r="A33" s="289"/>
      <c r="B33" s="103">
        <f>'Total Sale'!V45</f>
        <v>0</v>
      </c>
      <c r="C33" s="103">
        <f>'Total Sale'!W45</f>
        <v>0</v>
      </c>
      <c r="D33" s="103">
        <f>C33-B33</f>
        <v>0</v>
      </c>
      <c r="E33" s="103">
        <f>'Total Sale'!X45</f>
        <v>0</v>
      </c>
      <c r="F33" s="103">
        <f>'Total Sale'!Y45</f>
        <v>0</v>
      </c>
      <c r="G33" s="103">
        <f>F33-E33</f>
        <v>0</v>
      </c>
      <c r="H33" s="103">
        <f>'Total Sale'!Z45</f>
        <v>0</v>
      </c>
      <c r="I33" s="103">
        <f>'Total Sale'!AA45</f>
        <v>0</v>
      </c>
      <c r="J33" s="128">
        <f>I33-H33</f>
        <v>0</v>
      </c>
    </row>
    <row r="34" spans="1:10" ht="18.75" customHeight="1" x14ac:dyDescent="0.2">
      <c r="A34" s="289"/>
      <c r="B34" s="103">
        <f>'0'!V46</f>
        <v>0</v>
      </c>
      <c r="C34" s="103"/>
      <c r="D34" s="103"/>
      <c r="E34" s="103">
        <f>'0'!X46</f>
        <v>0</v>
      </c>
      <c r="F34" s="103"/>
      <c r="G34" s="103"/>
      <c r="H34" s="103" t="str">
        <f>'0'!Z46</f>
        <v>MOTOR CYCLE</v>
      </c>
      <c r="I34" s="103"/>
      <c r="J34" s="128"/>
    </row>
    <row r="35" spans="1:10" ht="15.75" customHeight="1" x14ac:dyDescent="0.2">
      <c r="A35" s="289"/>
      <c r="B35" s="103">
        <f>'Total Sale'!V47</f>
        <v>0</v>
      </c>
      <c r="C35" s="103">
        <f>'Total Sale'!W47</f>
        <v>0</v>
      </c>
      <c r="D35" s="103">
        <f>C35-B35</f>
        <v>0</v>
      </c>
      <c r="E35" s="103">
        <f>'Total Sale'!X47</f>
        <v>0</v>
      </c>
      <c r="F35" s="103">
        <f>'Total Sale'!Y47</f>
        <v>0</v>
      </c>
      <c r="G35" s="103">
        <f>F35-E35</f>
        <v>0</v>
      </c>
      <c r="H35" s="103">
        <f>'Total Sale'!Z47</f>
        <v>0</v>
      </c>
      <c r="I35" s="103">
        <f>'Total Sale'!AA47</f>
        <v>0</v>
      </c>
      <c r="J35" s="128">
        <f>I35-H35</f>
        <v>0</v>
      </c>
    </row>
    <row r="36" spans="1:10" ht="18.75" customHeight="1" x14ac:dyDescent="0.2">
      <c r="A36" s="289"/>
      <c r="B36" s="103" t="str">
        <f>'0'!V48</f>
        <v>UBL+Jazz Cash</v>
      </c>
      <c r="C36" s="103"/>
      <c r="D36" s="103"/>
      <c r="E36" s="103">
        <f>'0'!X48</f>
        <v>0</v>
      </c>
      <c r="F36" s="103"/>
      <c r="G36" s="103"/>
      <c r="H36" s="103">
        <f>'0'!Z48</f>
        <v>0</v>
      </c>
      <c r="I36" s="103"/>
      <c r="J36" s="128"/>
    </row>
    <row r="37" spans="1:10" ht="15.75" customHeight="1" thickBot="1" x14ac:dyDescent="0.25">
      <c r="A37" s="290"/>
      <c r="B37" s="129">
        <f>'Total Sale'!V49</f>
        <v>0</v>
      </c>
      <c r="C37" s="129">
        <f>'Total Sale'!W49</f>
        <v>0</v>
      </c>
      <c r="D37" s="129">
        <f>C37-B37</f>
        <v>0</v>
      </c>
      <c r="E37" s="129">
        <f>'Total Sale'!X49</f>
        <v>0</v>
      </c>
      <c r="F37" s="129">
        <f>'Total Sale'!Y49</f>
        <v>0</v>
      </c>
      <c r="G37" s="129">
        <f>F37-E37</f>
        <v>0</v>
      </c>
      <c r="H37" s="129">
        <f>'Total Sale'!Z49</f>
        <v>0</v>
      </c>
      <c r="I37" s="129">
        <f>'Total Sale'!AA49</f>
        <v>0</v>
      </c>
      <c r="J37" s="130">
        <f>I37-H37</f>
        <v>0</v>
      </c>
    </row>
    <row r="38" spans="1:10" ht="18.75" customHeight="1" x14ac:dyDescent="0.2">
      <c r="A38" s="288">
        <v>113</v>
      </c>
      <c r="B38" s="126" t="str">
        <f>'0'!V51</f>
        <v>Petrol</v>
      </c>
      <c r="C38" s="126"/>
      <c r="D38" s="126"/>
      <c r="E38" s="126" t="str">
        <f>'0'!X51</f>
        <v>Foils</v>
      </c>
      <c r="F38" s="126"/>
      <c r="G38" s="126"/>
      <c r="H38" s="126">
        <f>'0'!Z51</f>
        <v>0</v>
      </c>
      <c r="I38" s="126"/>
      <c r="J38" s="127"/>
    </row>
    <row r="39" spans="1:10" ht="15.75" customHeight="1" x14ac:dyDescent="0.2">
      <c r="A39" s="289"/>
      <c r="B39" s="103">
        <f>'Total Sale'!V52</f>
        <v>0</v>
      </c>
      <c r="C39" s="103">
        <f>'Total Sale'!W52</f>
        <v>0</v>
      </c>
      <c r="D39" s="103">
        <f>C39-B39</f>
        <v>0</v>
      </c>
      <c r="E39" s="103">
        <f>'Total Sale'!X52</f>
        <v>0</v>
      </c>
      <c r="F39" s="103">
        <f>'Total Sale'!Y52</f>
        <v>0</v>
      </c>
      <c r="G39" s="103">
        <f>F39-E39</f>
        <v>0</v>
      </c>
      <c r="H39" s="103">
        <f>'Total Sale'!Z52</f>
        <v>0</v>
      </c>
      <c r="I39" s="103">
        <f>'Total Sale'!AA52</f>
        <v>0</v>
      </c>
      <c r="J39" s="128">
        <f>I39-H39</f>
        <v>0</v>
      </c>
    </row>
    <row r="40" spans="1:10" ht="18.75" customHeight="1" x14ac:dyDescent="0.2">
      <c r="A40" s="289"/>
      <c r="B40" s="103">
        <f>'0'!V53</f>
        <v>0</v>
      </c>
      <c r="C40" s="103"/>
      <c r="D40" s="103"/>
      <c r="E40" s="103">
        <f>'0'!X53</f>
        <v>0</v>
      </c>
      <c r="F40" s="103"/>
      <c r="G40" s="103"/>
      <c r="H40" s="103" t="str">
        <f>'0'!Z53</f>
        <v>MOTOR CYCLE</v>
      </c>
      <c r="I40" s="103"/>
      <c r="J40" s="128"/>
    </row>
    <row r="41" spans="1:10" ht="15.75" customHeight="1" x14ac:dyDescent="0.2">
      <c r="A41" s="289"/>
      <c r="B41" s="103">
        <f>'Total Sale'!V54</f>
        <v>0</v>
      </c>
      <c r="C41" s="103">
        <f>'Total Sale'!W54</f>
        <v>0</v>
      </c>
      <c r="D41" s="103">
        <f>C41-B41</f>
        <v>0</v>
      </c>
      <c r="E41" s="103">
        <f>'Total Sale'!X54</f>
        <v>0</v>
      </c>
      <c r="F41" s="103">
        <f>'Total Sale'!Y54</f>
        <v>0</v>
      </c>
      <c r="G41" s="103">
        <f>F41-E41</f>
        <v>0</v>
      </c>
      <c r="H41" s="103">
        <f>'Total Sale'!Z54</f>
        <v>0</v>
      </c>
      <c r="I41" s="103">
        <f>'Total Sale'!AA54</f>
        <v>0</v>
      </c>
      <c r="J41" s="128">
        <f>I41-H41</f>
        <v>0</v>
      </c>
    </row>
    <row r="42" spans="1:10" ht="18.75" customHeight="1" x14ac:dyDescent="0.2">
      <c r="A42" s="289"/>
      <c r="B42" s="103" t="str">
        <f>'0'!V55</f>
        <v>UBL+Jazz Cash</v>
      </c>
      <c r="C42" s="103"/>
      <c r="D42" s="103"/>
      <c r="E42" s="103">
        <f>'0'!X55</f>
        <v>0</v>
      </c>
      <c r="F42" s="103"/>
      <c r="G42" s="103"/>
      <c r="H42" s="103">
        <f>'0'!Z55</f>
        <v>0</v>
      </c>
      <c r="I42" s="103"/>
      <c r="J42" s="128"/>
    </row>
    <row r="43" spans="1:10" ht="15.75" customHeight="1" thickBot="1" x14ac:dyDescent="0.25">
      <c r="A43" s="290"/>
      <c r="B43" s="129">
        <f>'Total Sale'!V56</f>
        <v>0</v>
      </c>
      <c r="C43" s="129">
        <f>'Total Sale'!W56</f>
        <v>0</v>
      </c>
      <c r="D43" s="129">
        <f>C43-B43</f>
        <v>0</v>
      </c>
      <c r="E43" s="129">
        <f>'Total Sale'!X56</f>
        <v>0</v>
      </c>
      <c r="F43" s="129">
        <f>'Total Sale'!Y56</f>
        <v>0</v>
      </c>
      <c r="G43" s="129">
        <f>F43-E43</f>
        <v>0</v>
      </c>
      <c r="H43" s="129">
        <f>'Total Sale'!Z56</f>
        <v>0</v>
      </c>
      <c r="I43" s="129">
        <f>'Total Sale'!AA56</f>
        <v>0</v>
      </c>
      <c r="J43" s="130">
        <f>I43-H43</f>
        <v>0</v>
      </c>
    </row>
    <row r="44" spans="1:10" ht="18.75" customHeight="1" x14ac:dyDescent="0.2">
      <c r="A44" s="288" t="s">
        <v>3</v>
      </c>
      <c r="B44" s="286" t="str">
        <f>'0'!V58</f>
        <v>Petrol</v>
      </c>
      <c r="C44" s="291"/>
      <c r="D44" s="287"/>
      <c r="E44" s="286" t="s">
        <v>59</v>
      </c>
      <c r="F44" s="291"/>
      <c r="G44" s="287"/>
      <c r="H44" s="286" t="str">
        <f>'0'!Z58</f>
        <v>TOTAL CASH SHORT</v>
      </c>
      <c r="I44" s="287"/>
      <c r="J44" s="127"/>
    </row>
    <row r="45" spans="1:10" ht="15.75" customHeight="1" x14ac:dyDescent="0.2">
      <c r="A45" s="289"/>
      <c r="B45" s="103">
        <f>'Total Sale'!V59</f>
        <v>0</v>
      </c>
      <c r="C45" s="103">
        <f>'Total Sale'!W59</f>
        <v>39605.550000000003</v>
      </c>
      <c r="D45" s="103">
        <f>C45-B45</f>
        <v>39605.550000000003</v>
      </c>
      <c r="E45" s="103">
        <f>'Total Sale'!X59</f>
        <v>1</v>
      </c>
      <c r="F45" s="103">
        <f>'Total Sale'!Y59</f>
        <v>12730</v>
      </c>
      <c r="G45" s="103">
        <f>F45-E45</f>
        <v>12729</v>
      </c>
      <c r="H45" s="103">
        <f>'Total Sale'!Z59</f>
        <v>338339.31</v>
      </c>
      <c r="I45" s="103">
        <f>'Total Sale'!AA59</f>
        <v>640397.91999999993</v>
      </c>
      <c r="J45" s="128">
        <f>I45-H45</f>
        <v>302058.60999999993</v>
      </c>
    </row>
    <row r="46" spans="1:10" ht="18.75" customHeight="1" x14ac:dyDescent="0.2">
      <c r="A46" s="289"/>
      <c r="B46" s="283" t="str">
        <f>'0'!V60</f>
        <v xml:space="preserve">T.K REWARD </v>
      </c>
      <c r="C46" s="284"/>
      <c r="D46" s="292"/>
      <c r="E46" s="283" t="str">
        <f>'0'!X60</f>
        <v xml:space="preserve">CRAFTED FOILS </v>
      </c>
      <c r="F46" s="284"/>
      <c r="G46" s="292"/>
      <c r="H46" s="283" t="str">
        <f>'0'!Z60</f>
        <v>WHOLE SALE</v>
      </c>
      <c r="I46" s="284"/>
      <c r="J46" s="285"/>
    </row>
    <row r="47" spans="1:10" ht="15.75" customHeight="1" x14ac:dyDescent="0.2">
      <c r="A47" s="289"/>
      <c r="B47" s="103">
        <f>'Total Sale'!V61</f>
        <v>0</v>
      </c>
      <c r="C47" s="103">
        <f>'Total Sale'!W61</f>
        <v>11946</v>
      </c>
      <c r="D47" s="103">
        <f>C47-B47</f>
        <v>11946</v>
      </c>
      <c r="E47" s="103">
        <f>'Total Sale'!X61</f>
        <v>0</v>
      </c>
      <c r="F47" s="103">
        <f>'Total Sale'!Y61</f>
        <v>3980</v>
      </c>
      <c r="G47" s="103">
        <f>F47-E47</f>
        <v>3980</v>
      </c>
      <c r="H47" s="103">
        <f>'Total Sale'!Z61</f>
        <v>4.5999999999999996</v>
      </c>
      <c r="I47" s="103">
        <f>'Total Sale'!AA61</f>
        <v>3382</v>
      </c>
      <c r="J47" s="128">
        <f>I47-H47</f>
        <v>3377.4</v>
      </c>
    </row>
    <row r="48" spans="1:10" ht="18.75" customHeight="1" x14ac:dyDescent="0.2">
      <c r="A48" s="289"/>
      <c r="B48" s="283" t="str">
        <f>'0'!V62</f>
        <v>UBL+Jazz Cash</v>
      </c>
      <c r="C48" s="284"/>
      <c r="D48" s="292"/>
      <c r="E48" s="283" t="str">
        <f>'0'!X62</f>
        <v>CRAFTED SCHEME</v>
      </c>
      <c r="F48" s="284"/>
      <c r="G48" s="292"/>
      <c r="H48" s="283" t="str">
        <f>'0'!Z62</f>
        <v xml:space="preserve">ZYN SCHEME </v>
      </c>
      <c r="I48" s="284"/>
      <c r="J48" s="285"/>
    </row>
    <row r="49" spans="1:10" ht="15.75" customHeight="1" thickBot="1" x14ac:dyDescent="0.25">
      <c r="A49" s="290"/>
      <c r="B49" s="129">
        <f>'Total Sale'!V63</f>
        <v>0</v>
      </c>
      <c r="C49" s="129">
        <f>'Total Sale'!W63</f>
        <v>1502881</v>
      </c>
      <c r="D49" s="129">
        <f>C49-B49</f>
        <v>1502881</v>
      </c>
      <c r="E49" s="129">
        <f>'Total Sale'!X63</f>
        <v>0</v>
      </c>
      <c r="F49" s="129">
        <f>'Total Sale'!Y63</f>
        <v>9840</v>
      </c>
      <c r="G49" s="129">
        <f>F49-E49</f>
        <v>9840</v>
      </c>
      <c r="H49" s="129">
        <f>'Total Sale'!Z63</f>
        <v>0</v>
      </c>
      <c r="I49" s="129">
        <f>'Total Sale'!AA63</f>
        <v>1637</v>
      </c>
      <c r="J49" s="130">
        <f>I49-H49</f>
        <v>1637</v>
      </c>
    </row>
    <row r="54" spans="1:10" ht="18.75" x14ac:dyDescent="0.2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1:10" x14ac:dyDescent="0.2">
      <c r="B55" s="102"/>
      <c r="C55" s="102"/>
      <c r="D55" s="102"/>
    </row>
    <row r="56" spans="1:10" ht="18.75" x14ac:dyDescent="0.2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1:10" x14ac:dyDescent="0.2">
      <c r="B57" s="102"/>
      <c r="C57" s="102"/>
      <c r="D57" s="102"/>
    </row>
    <row r="58" spans="1:10" ht="18.75" x14ac:dyDescent="0.2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1:10" x14ac:dyDescent="0.2">
      <c r="B59" s="102"/>
      <c r="C59" s="102"/>
      <c r="D59" s="102"/>
    </row>
  </sheetData>
  <mergeCells count="17">
    <mergeCell ref="H46:J46"/>
    <mergeCell ref="H44:I44"/>
    <mergeCell ref="A32:A37"/>
    <mergeCell ref="A38:A43"/>
    <mergeCell ref="A44:A49"/>
    <mergeCell ref="E44:G44"/>
    <mergeCell ref="B44:D44"/>
    <mergeCell ref="B46:D46"/>
    <mergeCell ref="B48:D48"/>
    <mergeCell ref="E48:G48"/>
    <mergeCell ref="E46:G46"/>
    <mergeCell ref="H48:J48"/>
    <mergeCell ref="A2:A7"/>
    <mergeCell ref="A8:A13"/>
    <mergeCell ref="A14:A19"/>
    <mergeCell ref="A20:A25"/>
    <mergeCell ref="A26:A31"/>
  </mergeCells>
  <printOptions horizontalCentered="1" verticalCentered="1"/>
  <pageMargins left="0" right="0" top="0" bottom="0" header="0" footer="0"/>
  <pageSetup paperSize="9" scale="76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  <pageSetUpPr fitToPage="1"/>
  </sheetPr>
  <dimension ref="A1:AC76"/>
  <sheetViews>
    <sheetView zoomScale="82" zoomScaleNormal="82" workbookViewId="0">
      <pane xSplit="2" ySplit="8" topLeftCell="C51" activePane="bottomRight" state="frozen"/>
      <selection activeCell="B1" sqref="B1:D1"/>
      <selection pane="bottomLeft" activeCell="B1" sqref="B1:D1"/>
      <selection pane="topRight" activeCell="B1" sqref="B1:D1"/>
      <selection pane="bottomRight" activeCell="B1" sqref="B1:D1"/>
    </sheetView>
  </sheetViews>
  <sheetFormatPr defaultRowHeight="15" x14ac:dyDescent="0.2"/>
  <cols>
    <col min="1" max="1" width="10.76171875" customWidth="1"/>
    <col min="2" max="2" width="15.601562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20" width="9.4140625" customWidth="1"/>
    <col min="21" max="21" width="16.6796875" customWidth="1"/>
    <col min="22" max="22" width="13.85546875" bestFit="1" customWidth="1"/>
    <col min="23" max="23" width="10.76171875" bestFit="1" customWidth="1"/>
    <col min="24" max="24" width="13.1796875" bestFit="1" customWidth="1"/>
    <col min="26" max="26" width="13.44921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'1'!B1+1</f>
        <v>45779</v>
      </c>
      <c r="C1" s="251"/>
      <c r="D1" s="251"/>
      <c r="E1" s="250" t="str">
        <f>'Rate List'!E1</f>
        <v>GHAZI HOLDINGS (Actual Sale)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60" t="str">
        <f>'Rate List'!Q2</f>
        <v>Fresh Mint
6 MG</v>
      </c>
      <c r="R2" s="60" t="str">
        <f>'Rate List'!R2</f>
        <v>Fresh Mint
11 MG</v>
      </c>
      <c r="S2" s="60" t="str">
        <f>'Rate List'!S2</f>
        <v>Cool Water Melon
6MG</v>
      </c>
      <c r="T2" s="60" t="str">
        <f>'Rate List'!T2</f>
        <v>Cool Water Melon
11MG</v>
      </c>
      <c r="U2" s="60" t="str">
        <f>'Rate List'!U2</f>
        <v>Total</v>
      </c>
    </row>
    <row r="3" spans="1:29" ht="16.5" customHeight="1" x14ac:dyDescent="0.2">
      <c r="A3" s="244" t="str">
        <f>'Rate List'!A3:B3</f>
        <v>Opening</v>
      </c>
      <c r="B3" s="245"/>
      <c r="C3" s="63">
        <f>'1'!C70</f>
        <v>1.7999999999999989</v>
      </c>
      <c r="D3" s="63">
        <f>'1'!D70</f>
        <v>3.5999999999999996</v>
      </c>
      <c r="E3" s="63">
        <f>'1'!E70</f>
        <v>0</v>
      </c>
      <c r="F3" s="63">
        <f>'1'!F70</f>
        <v>10.199999999999999</v>
      </c>
      <c r="G3" s="63">
        <f>'1'!G70</f>
        <v>4.68</v>
      </c>
      <c r="H3" s="63">
        <f>'1'!H70</f>
        <v>8.5</v>
      </c>
      <c r="I3" s="63">
        <f>'1'!I70</f>
        <v>0</v>
      </c>
      <c r="J3" s="63">
        <f>'1'!J70</f>
        <v>3.8</v>
      </c>
      <c r="K3" s="63">
        <f>'1'!K70</f>
        <v>4.3</v>
      </c>
      <c r="L3" s="63">
        <f>'1'!L70</f>
        <v>0.44</v>
      </c>
      <c r="M3" s="63">
        <f>'1'!M70</f>
        <v>1.96</v>
      </c>
      <c r="N3" s="63">
        <f>'1'!N70</f>
        <v>1.4</v>
      </c>
      <c r="O3" s="63">
        <f>'1'!O70</f>
        <v>1.5</v>
      </c>
      <c r="P3" s="63">
        <f>'1'!P70</f>
        <v>0.42</v>
      </c>
      <c r="Q3" s="63">
        <f>'1'!Q70</f>
        <v>0.02</v>
      </c>
      <c r="R3" s="63">
        <f>'1'!R70</f>
        <v>0.2</v>
      </c>
      <c r="S3" s="63">
        <f>'1'!S70</f>
        <v>0.28000000000000003</v>
      </c>
      <c r="T3" s="63">
        <f>'1'!T70</f>
        <v>0.62</v>
      </c>
      <c r="U3" s="63">
        <f>'1'!X70</f>
        <v>0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0</v>
      </c>
      <c r="D4" s="19">
        <v>0</v>
      </c>
      <c r="E4" s="19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65"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66">
        <v>0</v>
      </c>
      <c r="AA5" s="213" t="s">
        <v>27</v>
      </c>
      <c r="AB5" s="214"/>
      <c r="AC5" s="207">
        <f>'1'!AC65</f>
        <v>192681.08000000002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1.7999999999999989</v>
      </c>
      <c r="D6" s="61">
        <f>SUM(D3:D5)</f>
        <v>3.5999999999999996</v>
      </c>
      <c r="E6" s="61">
        <f t="shared" ref="E6:P6" si="0">SUM(E3:E5)</f>
        <v>0</v>
      </c>
      <c r="F6" s="61">
        <f t="shared" si="0"/>
        <v>10.199999999999999</v>
      </c>
      <c r="G6" s="61">
        <f t="shared" si="0"/>
        <v>4.68</v>
      </c>
      <c r="H6" s="61">
        <f t="shared" si="0"/>
        <v>8.5</v>
      </c>
      <c r="I6" s="61">
        <f t="shared" si="0"/>
        <v>0</v>
      </c>
      <c r="J6" s="61">
        <f t="shared" ref="J6:O6" si="1">SUM(J3:J5)</f>
        <v>3.8</v>
      </c>
      <c r="K6" s="61">
        <f t="shared" si="1"/>
        <v>4.3</v>
      </c>
      <c r="L6" s="61">
        <f t="shared" si="1"/>
        <v>0.44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0"/>
        <v>0.42</v>
      </c>
      <c r="Q6" s="61">
        <f t="shared" ref="Q6:T6" si="2">SUM(Q3:Q5)</f>
        <v>0.02</v>
      </c>
      <c r="R6" s="61">
        <f t="shared" si="2"/>
        <v>0.2</v>
      </c>
      <c r="S6" s="61">
        <f t="shared" si="2"/>
        <v>0.28000000000000003</v>
      </c>
      <c r="T6" s="61">
        <f t="shared" si="2"/>
        <v>0.62</v>
      </c>
      <c r="U6" s="62">
        <f t="shared" ref="U6" si="3">SUM(U3:U5)</f>
        <v>0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'1'!C7</f>
        <v>11520</v>
      </c>
      <c r="D7" s="56">
        <f>'1'!D7</f>
        <v>8018.2849999999999</v>
      </c>
      <c r="E7" s="56">
        <f>'1'!E7</f>
        <v>8985</v>
      </c>
      <c r="F7" s="56">
        <f>'1'!F7</f>
        <v>9489.94</v>
      </c>
      <c r="G7" s="56">
        <f>'1'!G7</f>
        <v>26806.97</v>
      </c>
      <c r="H7" s="56">
        <f>'1'!H7</f>
        <v>0</v>
      </c>
      <c r="I7" s="56">
        <f>'1'!I7</f>
        <v>9474.3150000000005</v>
      </c>
      <c r="J7" s="56">
        <f>'1'!J7</f>
        <v>0</v>
      </c>
      <c r="K7" s="56">
        <f>'1'!K7</f>
        <v>0</v>
      </c>
      <c r="L7" s="56">
        <f>'1'!L7</f>
        <v>0</v>
      </c>
      <c r="M7" s="56">
        <f>'1'!M7</f>
        <v>0</v>
      </c>
      <c r="N7" s="56">
        <f>'1'!N7</f>
        <v>0</v>
      </c>
      <c r="O7" s="56">
        <f>'1'!O7</f>
        <v>0</v>
      </c>
      <c r="P7" s="56">
        <f>'1'!P7</f>
        <v>0</v>
      </c>
      <c r="Q7" s="56">
        <f>'1'!Q7</f>
        <v>0</v>
      </c>
      <c r="R7" s="56">
        <f>'1'!R7</f>
        <v>0</v>
      </c>
      <c r="S7" s="56">
        <f>'1'!S7</f>
        <v>0</v>
      </c>
      <c r="T7" s="56">
        <f>'1'!T7</f>
        <v>0</v>
      </c>
      <c r="U7" s="56">
        <f>'1'!X7</f>
        <v>2</v>
      </c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56">
        <f>'1'!C8</f>
        <v>11570</v>
      </c>
      <c r="D8" s="56">
        <f>'1'!D8</f>
        <v>8049.59</v>
      </c>
      <c r="E8" s="56">
        <f>'1'!E8</f>
        <v>9021</v>
      </c>
      <c r="F8" s="56">
        <f>'1'!F8</f>
        <v>9527</v>
      </c>
      <c r="G8" s="56">
        <f>'1'!G8</f>
        <v>26865</v>
      </c>
      <c r="H8" s="56">
        <f>'1'!H8</f>
        <v>7900</v>
      </c>
      <c r="I8" s="56">
        <f>'1'!I8</f>
        <v>10491.2</v>
      </c>
      <c r="J8" s="56">
        <f>'1'!J8</f>
        <v>6857</v>
      </c>
      <c r="K8" s="56">
        <f>'1'!K8</f>
        <v>8291</v>
      </c>
      <c r="L8" s="56">
        <f>'1'!L8</f>
        <v>9201.2000000000007</v>
      </c>
      <c r="M8" s="56">
        <f>'1'!M8</f>
        <v>6857</v>
      </c>
      <c r="N8" s="56">
        <f>'1'!N8</f>
        <v>8291</v>
      </c>
      <c r="O8" s="56">
        <f>'1'!O8</f>
        <v>6857</v>
      </c>
      <c r="P8" s="56">
        <f>'1'!P8</f>
        <v>8291</v>
      </c>
      <c r="Q8" s="56">
        <f>'1'!Q8</f>
        <v>6856.75</v>
      </c>
      <c r="R8" s="56">
        <f>'1'!R8</f>
        <v>8300</v>
      </c>
      <c r="S8" s="56">
        <f>'1'!S8</f>
        <v>6856.75</v>
      </c>
      <c r="T8" s="56">
        <f>'1'!T8</f>
        <v>8300</v>
      </c>
      <c r="U8" s="56" t="str">
        <f>'1'!X8</f>
        <v>Recovery</v>
      </c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4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0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4"/>
        <v>0</v>
      </c>
      <c r="V10" s="104"/>
      <c r="W10" s="94"/>
      <c r="X10" s="93"/>
      <c r="Y10" s="93"/>
      <c r="Z10" s="93"/>
      <c r="AA10" s="165"/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/>
      <c r="D11" s="19"/>
      <c r="E11" s="19"/>
      <c r="F11" s="19"/>
      <c r="G11" s="19"/>
      <c r="H11" s="34"/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4"/>
        <v>0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4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4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4"/>
        <v>0</v>
      </c>
      <c r="V14" s="104"/>
      <c r="W14" s="94"/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0</v>
      </c>
      <c r="D15" s="40">
        <f>(D11*$D$8)+(D9*$D$7)</f>
        <v>0</v>
      </c>
      <c r="E15" s="40">
        <f>(E11*$E$8)+(E9*$E$7)</f>
        <v>0</v>
      </c>
      <c r="F15" s="40">
        <f>(F11*$F$8)+(F9*$F$7)</f>
        <v>0</v>
      </c>
      <c r="G15" s="40">
        <f>(G11*$G$8)+(G9*$G$7)</f>
        <v>0</v>
      </c>
      <c r="H15" s="41">
        <f>(H11*$H$8)+(H9*$H$7)</f>
        <v>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0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5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0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5"/>
        <v>0</v>
      </c>
      <c r="V17" s="104"/>
      <c r="W17" s="94"/>
      <c r="X17" s="93"/>
      <c r="Y17" s="93"/>
      <c r="Z17" s="93"/>
      <c r="AA17" s="165"/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/>
      <c r="D18" s="19"/>
      <c r="E18" s="19"/>
      <c r="F18" s="19"/>
      <c r="G18" s="19"/>
      <c r="H18" s="34"/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5"/>
        <v>0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5"/>
        <v>0</v>
      </c>
      <c r="V19" s="104"/>
      <c r="W19" s="94"/>
      <c r="X19" s="93"/>
      <c r="Y19" s="93"/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5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5"/>
        <v>0</v>
      </c>
      <c r="V21" s="104"/>
      <c r="W21" s="94"/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0</v>
      </c>
      <c r="D22" s="40">
        <f>(D18*$D$8)+(D16*$D$7)</f>
        <v>0</v>
      </c>
      <c r="E22" s="40">
        <f>(E18*$E$8)+(E16*$E$7)</f>
        <v>0</v>
      </c>
      <c r="F22" s="40">
        <f>(F18*$F$8)+(F16*$F$7)</f>
        <v>0</v>
      </c>
      <c r="G22" s="40">
        <f>(G18*$G$8)+(G16*$G$7)</f>
        <v>0</v>
      </c>
      <c r="H22" s="41">
        <f>(H18*$H$8)+(H16*$H$7)</f>
        <v>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0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6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/>
      <c r="AC23" s="204">
        <f>U29+V24+V26+V28+X24+X26+X28+Z24+Z26+Z28-W24-W26-W28-Y24-Y26-Y28-AA24-AA26-AA28-AB23</f>
        <v>0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6"/>
        <v>0</v>
      </c>
      <c r="V24" s="104"/>
      <c r="W24" s="94"/>
      <c r="X24" s="93"/>
      <c r="Y24" s="93"/>
      <c r="Z24" s="93"/>
      <c r="AA24" s="165"/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/>
      <c r="D25" s="19"/>
      <c r="E25" s="19"/>
      <c r="F25" s="19"/>
      <c r="G25" s="19"/>
      <c r="H25" s="34"/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6"/>
        <v>0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6"/>
        <v>0</v>
      </c>
      <c r="V26" s="104"/>
      <c r="W26" s="94"/>
      <c r="X26" s="93"/>
      <c r="Y26" s="93"/>
      <c r="Z26" s="93"/>
      <c r="AA26" s="165"/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6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6"/>
        <v>0</v>
      </c>
      <c r="V28" s="104"/>
      <c r="W28" s="94"/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0</v>
      </c>
      <c r="D29" s="40">
        <f>(D25*$D$8)+(D23*$D$7)</f>
        <v>0</v>
      </c>
      <c r="E29" s="40">
        <f>(E25*$E$8)+(E23*$E$7)</f>
        <v>0</v>
      </c>
      <c r="F29" s="40">
        <f>(F25*$F$8)+(F23*$F$7)</f>
        <v>0</v>
      </c>
      <c r="G29" s="40">
        <f>(G25*$G$8)+(G23*$G$7)</f>
        <v>0</v>
      </c>
      <c r="H29" s="41">
        <f>(H25*$H$8)+(H23*$H$7)</f>
        <v>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0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7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0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7"/>
        <v>0</v>
      </c>
      <c r="V31" s="104"/>
      <c r="W31" s="94"/>
      <c r="X31" s="93"/>
      <c r="Y31" s="93"/>
      <c r="Z31" s="93"/>
      <c r="AA31" s="165"/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/>
      <c r="D32" s="19"/>
      <c r="E32" s="19"/>
      <c r="F32" s="19"/>
      <c r="G32" s="19"/>
      <c r="H32" s="34"/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7"/>
        <v>0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7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7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7"/>
        <v>0</v>
      </c>
      <c r="V35" s="104"/>
      <c r="W35" s="94"/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0</v>
      </c>
      <c r="D36" s="40">
        <f>(D32*$D$8)+(D30*$D$7)</f>
        <v>0</v>
      </c>
      <c r="E36" s="40">
        <f>(E32*$E$8)+(E30*$E$7)</f>
        <v>0</v>
      </c>
      <c r="F36" s="40">
        <f>(F32*$F$8)+(F30*$F$7)</f>
        <v>0</v>
      </c>
      <c r="G36" s="40">
        <f>(G32*$G$8)+(G30*$G$7)</f>
        <v>0</v>
      </c>
      <c r="H36" s="41">
        <f>(H32*$H$8)+(H30*$H$7)</f>
        <v>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0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8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/>
      <c r="AC37" s="204">
        <f>U43+V38+V40+V42+X38+X40+X42+Z38+Z40+Z42-W38-W40-W42-Y38-Y40-Y42-AA38-AA40-AA42-AB37</f>
        <v>0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8"/>
        <v>0</v>
      </c>
      <c r="V38" s="104"/>
      <c r="W38" s="94"/>
      <c r="X38" s="93"/>
      <c r="Y38" s="93"/>
      <c r="Z38" s="93"/>
      <c r="AA38" s="165"/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/>
      <c r="D39" s="19"/>
      <c r="E39" s="19"/>
      <c r="F39" s="19"/>
      <c r="G39" s="19"/>
      <c r="H39" s="34"/>
      <c r="I39" s="36"/>
      <c r="J39" s="36"/>
      <c r="K39" s="36"/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8"/>
        <v>0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8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8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8"/>
        <v>0</v>
      </c>
      <c r="V42" s="104"/>
      <c r="W42" s="94"/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0</v>
      </c>
      <c r="D43" s="40">
        <f>(D39*$D$8)+(D37*$D$7)</f>
        <v>0</v>
      </c>
      <c r="E43" s="40">
        <f>(E39*$E$8)+(E37*$E$7)</f>
        <v>0</v>
      </c>
      <c r="F43" s="40">
        <f>(F39*$F$8)+(F37*$F$7)</f>
        <v>0</v>
      </c>
      <c r="G43" s="40">
        <f>(G39*$G$8)+(G37*$G$7)</f>
        <v>0</v>
      </c>
      <c r="H43" s="41">
        <f>(H39*$H$8)+(H37*$H$7)</f>
        <v>0</v>
      </c>
      <c r="I43" s="52">
        <f>(I39*$I$8)+(I37*$I$7)</f>
        <v>0</v>
      </c>
      <c r="J43" s="163">
        <f>(J39*$J$8)+(J37*$J$7)</f>
        <v>0</v>
      </c>
      <c r="K43" s="163">
        <f>(K39*$K$8)+(K37*$K$7)</f>
        <v>0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0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9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9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9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9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10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10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10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10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0</v>
      </c>
      <c r="D59" s="19">
        <f t="shared" ref="D59:I59" si="11">D7*D58</f>
        <v>0</v>
      </c>
      <c r="E59" s="19">
        <f t="shared" si="11"/>
        <v>0</v>
      </c>
      <c r="F59" s="19">
        <f t="shared" si="11"/>
        <v>0</v>
      </c>
      <c r="G59" s="19">
        <f t="shared" si="11"/>
        <v>0</v>
      </c>
      <c r="H59" s="19">
        <f t="shared" si="11"/>
        <v>0</v>
      </c>
      <c r="I59" s="19">
        <f t="shared" si="11"/>
        <v>0</v>
      </c>
      <c r="J59" s="19">
        <f>J7*J58</f>
        <v>0</v>
      </c>
      <c r="K59" s="19">
        <f>K7*K58</f>
        <v>0</v>
      </c>
      <c r="L59" s="19">
        <f t="shared" ref="L59:T59" si="12">L7*L58</f>
        <v>0</v>
      </c>
      <c r="M59" s="19">
        <f t="shared" si="12"/>
        <v>0</v>
      </c>
      <c r="N59" s="19">
        <f t="shared" si="12"/>
        <v>0</v>
      </c>
      <c r="O59" s="19">
        <f t="shared" si="12"/>
        <v>0</v>
      </c>
      <c r="P59" s="19">
        <f t="shared" si="12"/>
        <v>0</v>
      </c>
      <c r="Q59" s="19">
        <f t="shared" si="12"/>
        <v>0</v>
      </c>
      <c r="R59" s="19">
        <f t="shared" si="12"/>
        <v>0</v>
      </c>
      <c r="S59" s="19">
        <f t="shared" si="12"/>
        <v>0</v>
      </c>
      <c r="T59" s="19">
        <f t="shared" si="12"/>
        <v>0</v>
      </c>
      <c r="U59" s="8">
        <f t="shared" ref="U59" si="13">SUM(C59:Q59)</f>
        <v>0</v>
      </c>
      <c r="V59" s="177">
        <f>V10+V17+V24+V31+V38+V45+V52</f>
        <v>0</v>
      </c>
      <c r="W59" s="177">
        <f t="shared" ref="W59:AA63" si="14">W10+W17+W24+W31+W38+W45+W52</f>
        <v>0</v>
      </c>
      <c r="X59" s="177">
        <f t="shared" si="14"/>
        <v>0</v>
      </c>
      <c r="Y59" s="177">
        <f t="shared" si="14"/>
        <v>0</v>
      </c>
      <c r="Z59" s="177">
        <f t="shared" si="14"/>
        <v>0</v>
      </c>
      <c r="AA59" s="177">
        <f t="shared" si="14"/>
        <v>0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0</v>
      </c>
      <c r="D60" s="7">
        <f t="shared" ref="D60:I60" si="15">D9+D16+D23+D30+D37+D44+D51+D58</f>
        <v>0</v>
      </c>
      <c r="E60" s="7">
        <f t="shared" si="15"/>
        <v>0</v>
      </c>
      <c r="F60" s="7">
        <f t="shared" si="15"/>
        <v>0</v>
      </c>
      <c r="G60" s="7">
        <f t="shared" si="15"/>
        <v>0</v>
      </c>
      <c r="H60" s="7">
        <f t="shared" si="15"/>
        <v>0</v>
      </c>
      <c r="I60" s="7">
        <f t="shared" si="15"/>
        <v>0</v>
      </c>
      <c r="J60" s="7">
        <f t="shared" ref="J60:T60" si="16">J9+J16+J23+J30+J37+J44+J51+J58</f>
        <v>0</v>
      </c>
      <c r="K60" s="7">
        <f t="shared" si="16"/>
        <v>0</v>
      </c>
      <c r="L60" s="7">
        <f t="shared" si="16"/>
        <v>0</v>
      </c>
      <c r="M60" s="7">
        <f t="shared" si="16"/>
        <v>0</v>
      </c>
      <c r="N60" s="7">
        <f t="shared" si="16"/>
        <v>0</v>
      </c>
      <c r="O60" s="7">
        <f t="shared" si="16"/>
        <v>0</v>
      </c>
      <c r="P60" s="7">
        <f t="shared" si="16"/>
        <v>0</v>
      </c>
      <c r="Q60" s="7">
        <f t="shared" si="16"/>
        <v>0</v>
      </c>
      <c r="R60" s="7">
        <f t="shared" si="16"/>
        <v>0</v>
      </c>
      <c r="S60" s="7">
        <f t="shared" si="16"/>
        <v>0</v>
      </c>
      <c r="T60" s="7">
        <f t="shared" si="16"/>
        <v>0</v>
      </c>
      <c r="U60" s="8">
        <f>SUM(C60:Q60)</f>
        <v>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7">D10+D17+D24+D31+D38+D45+D52</f>
        <v>0</v>
      </c>
      <c r="E61" s="19">
        <f t="shared" si="17"/>
        <v>0</v>
      </c>
      <c r="F61" s="19">
        <f t="shared" si="17"/>
        <v>0</v>
      </c>
      <c r="G61" s="19">
        <f t="shared" si="17"/>
        <v>0</v>
      </c>
      <c r="H61" s="19">
        <f t="shared" si="17"/>
        <v>0</v>
      </c>
      <c r="I61" s="19">
        <f t="shared" si="17"/>
        <v>0</v>
      </c>
      <c r="J61" s="19">
        <f t="shared" ref="J61:T65" si="18">J10+J17+J24+J31+J38+J45+J52</f>
        <v>0</v>
      </c>
      <c r="K61" s="19">
        <f t="shared" si="18"/>
        <v>0</v>
      </c>
      <c r="L61" s="19">
        <f t="shared" si="18"/>
        <v>0</v>
      </c>
      <c r="M61" s="19">
        <f t="shared" si="18"/>
        <v>0</v>
      </c>
      <c r="N61" s="19">
        <f t="shared" si="18"/>
        <v>0</v>
      </c>
      <c r="O61" s="19">
        <f t="shared" si="18"/>
        <v>0</v>
      </c>
      <c r="P61" s="19">
        <f t="shared" si="18"/>
        <v>0</v>
      </c>
      <c r="Q61" s="19">
        <f t="shared" si="18"/>
        <v>0</v>
      </c>
      <c r="R61" s="19">
        <f t="shared" si="18"/>
        <v>0</v>
      </c>
      <c r="S61" s="19">
        <f t="shared" si="18"/>
        <v>0</v>
      </c>
      <c r="T61" s="19">
        <f t="shared" si="18"/>
        <v>0</v>
      </c>
      <c r="U61" s="8">
        <f t="shared" ref="U61:U65" si="19">SUM(C61:Q61)</f>
        <v>0</v>
      </c>
      <c r="V61" s="177">
        <f>V12+V19+V26+V33+V40+V47+V54</f>
        <v>0</v>
      </c>
      <c r="W61" s="177">
        <f t="shared" si="14"/>
        <v>0</v>
      </c>
      <c r="X61" s="177">
        <f t="shared" si="14"/>
        <v>0</v>
      </c>
      <c r="Y61" s="177">
        <f t="shared" si="14"/>
        <v>0</v>
      </c>
      <c r="Z61" s="177">
        <f t="shared" si="14"/>
        <v>0</v>
      </c>
      <c r="AA61" s="177">
        <f t="shared" si="14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0</v>
      </c>
      <c r="D62" s="19">
        <f t="shared" si="17"/>
        <v>0</v>
      </c>
      <c r="E62" s="19">
        <f t="shared" si="17"/>
        <v>0</v>
      </c>
      <c r="F62" s="19">
        <f t="shared" si="17"/>
        <v>0</v>
      </c>
      <c r="G62" s="19">
        <f t="shared" si="17"/>
        <v>0</v>
      </c>
      <c r="H62" s="19">
        <f t="shared" si="17"/>
        <v>0</v>
      </c>
      <c r="I62" s="19">
        <f t="shared" si="17"/>
        <v>0</v>
      </c>
      <c r="J62" s="19">
        <f t="shared" ref="J62:P62" si="20">J11+J18+J25+J32+J39+J46+J53</f>
        <v>0</v>
      </c>
      <c r="K62" s="19">
        <f t="shared" si="20"/>
        <v>0</v>
      </c>
      <c r="L62" s="19">
        <f t="shared" si="20"/>
        <v>0</v>
      </c>
      <c r="M62" s="19">
        <f t="shared" si="20"/>
        <v>0</v>
      </c>
      <c r="N62" s="19">
        <f t="shared" si="20"/>
        <v>0</v>
      </c>
      <c r="O62" s="19">
        <f t="shared" si="20"/>
        <v>0</v>
      </c>
      <c r="P62" s="19">
        <f t="shared" si="20"/>
        <v>0</v>
      </c>
      <c r="Q62" s="19">
        <f t="shared" si="18"/>
        <v>0</v>
      </c>
      <c r="R62" s="19">
        <f t="shared" si="18"/>
        <v>0</v>
      </c>
      <c r="S62" s="19">
        <f t="shared" si="18"/>
        <v>0</v>
      </c>
      <c r="T62" s="19">
        <f t="shared" si="18"/>
        <v>0</v>
      </c>
      <c r="U62" s="8">
        <f t="shared" si="19"/>
        <v>0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7"/>
        <v>0</v>
      </c>
      <c r="E63" s="19">
        <f t="shared" si="17"/>
        <v>0</v>
      </c>
      <c r="F63" s="19">
        <f t="shared" si="17"/>
        <v>0</v>
      </c>
      <c r="G63" s="19">
        <f t="shared" si="17"/>
        <v>0</v>
      </c>
      <c r="H63" s="19">
        <f t="shared" si="17"/>
        <v>0</v>
      </c>
      <c r="I63" s="19">
        <f t="shared" si="17"/>
        <v>0</v>
      </c>
      <c r="J63" s="19">
        <f t="shared" ref="J63:P63" si="21">J12+J19+J26+J33+J40+J47+J54</f>
        <v>0</v>
      </c>
      <c r="K63" s="19">
        <f t="shared" si="21"/>
        <v>0</v>
      </c>
      <c r="L63" s="19">
        <f t="shared" si="21"/>
        <v>0</v>
      </c>
      <c r="M63" s="19">
        <f t="shared" si="21"/>
        <v>0</v>
      </c>
      <c r="N63" s="19">
        <f t="shared" si="21"/>
        <v>0</v>
      </c>
      <c r="O63" s="19">
        <f t="shared" si="21"/>
        <v>0</v>
      </c>
      <c r="P63" s="19">
        <f t="shared" si="21"/>
        <v>0</v>
      </c>
      <c r="Q63" s="19">
        <f t="shared" si="18"/>
        <v>0</v>
      </c>
      <c r="R63" s="19">
        <f t="shared" si="18"/>
        <v>0</v>
      </c>
      <c r="S63" s="19">
        <f t="shared" si="18"/>
        <v>0</v>
      </c>
      <c r="T63" s="19">
        <f t="shared" si="18"/>
        <v>0</v>
      </c>
      <c r="U63" s="8">
        <f t="shared" si="19"/>
        <v>0</v>
      </c>
      <c r="V63" s="177">
        <f>V14+V21+V28+V35+V42+V49+V56</f>
        <v>0</v>
      </c>
      <c r="W63" s="177">
        <f t="shared" si="14"/>
        <v>0</v>
      </c>
      <c r="X63" s="177">
        <f t="shared" si="14"/>
        <v>0</v>
      </c>
      <c r="Y63" s="177">
        <f t="shared" si="14"/>
        <v>0</v>
      </c>
      <c r="Z63" s="177">
        <f t="shared" si="14"/>
        <v>0</v>
      </c>
      <c r="AA63" s="177">
        <f t="shared" si="14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7"/>
        <v>0</v>
      </c>
      <c r="E64" s="19">
        <f t="shared" si="17"/>
        <v>0</v>
      </c>
      <c r="F64" s="19">
        <f t="shared" si="17"/>
        <v>0</v>
      </c>
      <c r="G64" s="19">
        <f t="shared" si="17"/>
        <v>0</v>
      </c>
      <c r="H64" s="19">
        <f t="shared" si="17"/>
        <v>0</v>
      </c>
      <c r="I64" s="19">
        <f t="shared" si="17"/>
        <v>0</v>
      </c>
      <c r="J64" s="19">
        <f t="shared" ref="J64:P64" si="22">J13+J20+J27+J34+J41+J48+J55</f>
        <v>0</v>
      </c>
      <c r="K64" s="19">
        <f t="shared" si="22"/>
        <v>0</v>
      </c>
      <c r="L64" s="19">
        <f t="shared" si="22"/>
        <v>0</v>
      </c>
      <c r="M64" s="19">
        <f t="shared" si="22"/>
        <v>0</v>
      </c>
      <c r="N64" s="19">
        <f t="shared" si="22"/>
        <v>0</v>
      </c>
      <c r="O64" s="19">
        <f t="shared" si="22"/>
        <v>0</v>
      </c>
      <c r="P64" s="19">
        <f t="shared" si="22"/>
        <v>0</v>
      </c>
      <c r="Q64" s="19">
        <f t="shared" si="18"/>
        <v>0</v>
      </c>
      <c r="R64" s="19">
        <f t="shared" si="18"/>
        <v>0</v>
      </c>
      <c r="S64" s="19">
        <f t="shared" si="18"/>
        <v>0</v>
      </c>
      <c r="T64" s="19">
        <f t="shared" si="18"/>
        <v>0</v>
      </c>
      <c r="U64" s="8">
        <f t="shared" si="19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7"/>
        <v>0</v>
      </c>
      <c r="E65" s="19">
        <f t="shared" si="17"/>
        <v>0</v>
      </c>
      <c r="F65" s="19">
        <f t="shared" si="17"/>
        <v>0</v>
      </c>
      <c r="G65" s="19">
        <f t="shared" si="17"/>
        <v>0</v>
      </c>
      <c r="H65" s="19">
        <f t="shared" si="17"/>
        <v>0</v>
      </c>
      <c r="I65" s="19">
        <f t="shared" si="17"/>
        <v>0</v>
      </c>
      <c r="J65" s="19">
        <f t="shared" ref="J65:P65" si="23">J14+J21+J28+J35+J42+J49+J56</f>
        <v>0</v>
      </c>
      <c r="K65" s="19">
        <f t="shared" si="23"/>
        <v>0</v>
      </c>
      <c r="L65" s="19">
        <f t="shared" si="23"/>
        <v>0</v>
      </c>
      <c r="M65" s="19">
        <f t="shared" si="23"/>
        <v>0</v>
      </c>
      <c r="N65" s="19">
        <f t="shared" si="23"/>
        <v>0</v>
      </c>
      <c r="O65" s="19">
        <f t="shared" si="23"/>
        <v>0</v>
      </c>
      <c r="P65" s="19">
        <f t="shared" si="23"/>
        <v>0</v>
      </c>
      <c r="Q65" s="19">
        <f t="shared" si="18"/>
        <v>0</v>
      </c>
      <c r="R65" s="19">
        <f t="shared" si="18"/>
        <v>0</v>
      </c>
      <c r="S65" s="19">
        <f t="shared" si="18"/>
        <v>0</v>
      </c>
      <c r="T65" s="19">
        <f t="shared" si="18"/>
        <v>0</v>
      </c>
      <c r="U65" s="8">
        <f t="shared" si="19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192681.08000000002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0</v>
      </c>
      <c r="D66" s="157">
        <f t="shared" ref="D66:U66" si="24">D15+D22+D29+D36+D43+D50+D57+D59</f>
        <v>0</v>
      </c>
      <c r="E66" s="157">
        <f>E15+E22+E29+E36+E43+E50+E57+E59</f>
        <v>0</v>
      </c>
      <c r="F66" s="157">
        <f t="shared" si="24"/>
        <v>0</v>
      </c>
      <c r="G66" s="157">
        <f>G15+G22+G29+G36+G43+G50+G57+G59</f>
        <v>0</v>
      </c>
      <c r="H66" s="157">
        <f t="shared" si="24"/>
        <v>0</v>
      </c>
      <c r="I66" s="157">
        <f t="shared" si="24"/>
        <v>0</v>
      </c>
      <c r="J66" s="157">
        <f t="shared" ref="J66:T66" si="25">J15+J22+J29+J36+J43+J50+J57+J59</f>
        <v>0</v>
      </c>
      <c r="K66" s="157">
        <f t="shared" si="25"/>
        <v>0</v>
      </c>
      <c r="L66" s="157">
        <f t="shared" si="25"/>
        <v>0</v>
      </c>
      <c r="M66" s="157">
        <f t="shared" si="25"/>
        <v>0</v>
      </c>
      <c r="N66" s="157">
        <f t="shared" si="25"/>
        <v>0</v>
      </c>
      <c r="O66" s="157">
        <f t="shared" si="25"/>
        <v>0</v>
      </c>
      <c r="P66" s="157">
        <f t="shared" si="25"/>
        <v>0</v>
      </c>
      <c r="Q66" s="157">
        <f t="shared" si="25"/>
        <v>0</v>
      </c>
      <c r="R66" s="157">
        <f t="shared" si="25"/>
        <v>0</v>
      </c>
      <c r="S66" s="157">
        <f t="shared" si="25"/>
        <v>0</v>
      </c>
      <c r="T66" s="157">
        <f t="shared" si="25"/>
        <v>0</v>
      </c>
      <c r="U66" s="157">
        <f t="shared" si="24"/>
        <v>0</v>
      </c>
      <c r="Y66" s="107"/>
      <c r="Z66" s="107"/>
      <c r="AA66" s="133">
        <v>5000</v>
      </c>
      <c r="AB66" s="134"/>
      <c r="AC66" s="135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0</v>
      </c>
      <c r="D67" s="142">
        <f t="shared" ref="D67:I67" si="26">SUM(D60:D63)</f>
        <v>0</v>
      </c>
      <c r="E67" s="142">
        <f t="shared" si="26"/>
        <v>0</v>
      </c>
      <c r="F67" s="142">
        <f t="shared" si="26"/>
        <v>0</v>
      </c>
      <c r="G67" s="142">
        <f t="shared" si="26"/>
        <v>0</v>
      </c>
      <c r="H67" s="142">
        <f t="shared" si="26"/>
        <v>0</v>
      </c>
      <c r="I67" s="142">
        <f t="shared" si="26"/>
        <v>0</v>
      </c>
      <c r="J67" s="142">
        <f t="shared" ref="J67:P67" si="27">SUM(J60:J63)</f>
        <v>0</v>
      </c>
      <c r="K67" s="142">
        <f t="shared" si="27"/>
        <v>0</v>
      </c>
      <c r="L67" s="142">
        <f t="shared" si="27"/>
        <v>0</v>
      </c>
      <c r="M67" s="142">
        <f t="shared" si="27"/>
        <v>0</v>
      </c>
      <c r="N67" s="142">
        <f t="shared" si="27"/>
        <v>0</v>
      </c>
      <c r="O67" s="142">
        <f t="shared" si="27"/>
        <v>0</v>
      </c>
      <c r="P67" s="142">
        <f t="shared" si="27"/>
        <v>0</v>
      </c>
      <c r="Q67" s="142">
        <f t="shared" ref="Q67:T67" si="28">SUM(Q60:Q63)</f>
        <v>0</v>
      </c>
      <c r="R67" s="142">
        <f t="shared" si="28"/>
        <v>0</v>
      </c>
      <c r="S67" s="142">
        <f t="shared" si="28"/>
        <v>0</v>
      </c>
      <c r="T67" s="142">
        <f t="shared" si="28"/>
        <v>0</v>
      </c>
      <c r="U67" s="143">
        <f>SUM(C67:Q67)</f>
        <v>0</v>
      </c>
      <c r="Y67" s="109"/>
      <c r="Z67" s="109"/>
      <c r="AA67" s="131">
        <v>1000</v>
      </c>
      <c r="AB67" s="107"/>
      <c r="AC67" s="107">
        <f t="shared" ref="AC67:AC72" si="29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1.7999999999999989</v>
      </c>
      <c r="D68" s="148">
        <f t="shared" ref="D68:I68" si="30">D6-D67</f>
        <v>3.5999999999999996</v>
      </c>
      <c r="E68" s="148">
        <f t="shared" si="30"/>
        <v>0</v>
      </c>
      <c r="F68" s="148">
        <f t="shared" si="30"/>
        <v>10.199999999999999</v>
      </c>
      <c r="G68" s="148">
        <f t="shared" si="30"/>
        <v>4.68</v>
      </c>
      <c r="H68" s="148">
        <f t="shared" si="30"/>
        <v>8.5</v>
      </c>
      <c r="I68" s="148">
        <f t="shared" si="30"/>
        <v>0</v>
      </c>
      <c r="J68" s="148">
        <f t="shared" ref="J68:T68" si="31">J6-J67</f>
        <v>3.8</v>
      </c>
      <c r="K68" s="148">
        <f t="shared" si="31"/>
        <v>4.3</v>
      </c>
      <c r="L68" s="148">
        <f t="shared" si="31"/>
        <v>0.44</v>
      </c>
      <c r="M68" s="148">
        <f t="shared" si="31"/>
        <v>1.96</v>
      </c>
      <c r="N68" s="148">
        <f t="shared" si="31"/>
        <v>1.4</v>
      </c>
      <c r="O68" s="148">
        <f t="shared" si="31"/>
        <v>1.5</v>
      </c>
      <c r="P68" s="148">
        <f t="shared" si="31"/>
        <v>0.42</v>
      </c>
      <c r="Q68" s="148">
        <f t="shared" si="31"/>
        <v>0.02</v>
      </c>
      <c r="R68" s="148">
        <f t="shared" si="31"/>
        <v>0.2</v>
      </c>
      <c r="S68" s="148">
        <f t="shared" si="31"/>
        <v>0.28000000000000003</v>
      </c>
      <c r="T68" s="148">
        <f t="shared" si="31"/>
        <v>0.62</v>
      </c>
      <c r="U68" s="149">
        <f>SUM(C68:Q68)</f>
        <v>42.62</v>
      </c>
      <c r="Y68" s="107"/>
      <c r="Z68" s="107"/>
      <c r="AA68" s="131">
        <v>500</v>
      </c>
      <c r="AB68" s="107"/>
      <c r="AC68" s="107">
        <f t="shared" si="29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0">
        <f t="shared" ref="U69" si="32">SUM(C69:Q69)</f>
        <v>0</v>
      </c>
      <c r="Y69" s="107"/>
      <c r="Z69" s="107"/>
      <c r="AA69" s="131">
        <v>100</v>
      </c>
      <c r="AB69" s="107"/>
      <c r="AC69" s="107">
        <f t="shared" si="29"/>
        <v>0</v>
      </c>
    </row>
    <row r="70" spans="1:29" ht="19.5" thickBot="1" x14ac:dyDescent="0.25">
      <c r="A70" s="151" t="s">
        <v>6</v>
      </c>
      <c r="B70" s="152"/>
      <c r="C70" s="153">
        <f>C68-C69</f>
        <v>1.7999999999999989</v>
      </c>
      <c r="D70" s="153">
        <f t="shared" ref="D70:I70" si="33">D68-D69</f>
        <v>3.5999999999999996</v>
      </c>
      <c r="E70" s="153">
        <f t="shared" si="33"/>
        <v>0</v>
      </c>
      <c r="F70" s="153">
        <f t="shared" si="33"/>
        <v>10.199999999999999</v>
      </c>
      <c r="G70" s="153">
        <f t="shared" si="33"/>
        <v>4.68</v>
      </c>
      <c r="H70" s="153">
        <f t="shared" si="33"/>
        <v>8.5</v>
      </c>
      <c r="I70" s="153">
        <f t="shared" si="33"/>
        <v>0</v>
      </c>
      <c r="J70" s="153">
        <f t="shared" ref="J70:Q70" si="34">J68-J69</f>
        <v>3.8</v>
      </c>
      <c r="K70" s="153">
        <f t="shared" si="34"/>
        <v>4.3</v>
      </c>
      <c r="L70" s="153">
        <f t="shared" si="34"/>
        <v>0.44</v>
      </c>
      <c r="M70" s="153">
        <f t="shared" si="34"/>
        <v>1.96</v>
      </c>
      <c r="N70" s="153">
        <f t="shared" si="34"/>
        <v>1.4</v>
      </c>
      <c r="O70" s="153">
        <f t="shared" si="34"/>
        <v>1.5</v>
      </c>
      <c r="P70" s="153">
        <f t="shared" si="34"/>
        <v>0.42</v>
      </c>
      <c r="Q70" s="153">
        <f t="shared" si="34"/>
        <v>0.02</v>
      </c>
      <c r="R70" s="153">
        <f t="shared" ref="R70:T70" si="35">R68-R69</f>
        <v>0.2</v>
      </c>
      <c r="S70" s="153">
        <f t="shared" si="35"/>
        <v>0.28000000000000003</v>
      </c>
      <c r="T70" s="153">
        <f t="shared" si="35"/>
        <v>0.62</v>
      </c>
      <c r="U70" s="141">
        <f>SUM(C70:Q70)</f>
        <v>42.62</v>
      </c>
      <c r="Y70" s="107"/>
      <c r="Z70" s="107"/>
      <c r="AA70" s="131">
        <v>50</v>
      </c>
      <c r="AB70" s="107"/>
      <c r="AC70" s="107">
        <f t="shared" si="29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9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9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192681.08000000002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D76"/>
  <sheetViews>
    <sheetView zoomScale="80" zoomScaleNormal="80" workbookViewId="0">
      <pane xSplit="2" ySplit="8" topLeftCell="C9" activePane="bottomRight" state="frozen"/>
      <selection activeCell="B1" sqref="B1:D1"/>
      <selection pane="bottomLeft" activeCell="B1" sqref="B1:D1"/>
      <selection pane="topRight" activeCell="B1" sqref="B1:D1"/>
      <selection pane="bottomRight" activeCell="Z32" sqref="Z32:AA32"/>
    </sheetView>
  </sheetViews>
  <sheetFormatPr defaultRowHeight="15" x14ac:dyDescent="0.2"/>
  <cols>
    <col min="1" max="1" width="11.296875" customWidth="1"/>
    <col min="2" max="2" width="15.601562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9" width="9.4140625" customWidth="1"/>
    <col min="10" max="10" width="10.76171875" customWidth="1"/>
    <col min="11" max="20" width="9.4140625" customWidth="1"/>
    <col min="21" max="21" width="16.6796875" customWidth="1"/>
    <col min="22" max="22" width="13.85546875" bestFit="1" customWidth="1"/>
    <col min="24" max="24" width="13.1796875" bestFit="1" customWidth="1"/>
    <col min="29" max="29" width="19.90625" bestFit="1" customWidth="1"/>
  </cols>
  <sheetData>
    <row r="1" spans="1:30" ht="30" thickBot="1" x14ac:dyDescent="0.45">
      <c r="A1" s="1" t="s">
        <v>0</v>
      </c>
      <c r="B1" s="251">
        <f>'2'!B1+1</f>
        <v>45780</v>
      </c>
      <c r="C1" s="251"/>
      <c r="D1" s="251"/>
      <c r="E1" s="250" t="str">
        <f>'Rate List'!E1</f>
        <v>GHAZI HOLDINGS (Actual Sale)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30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68" t="s">
        <v>3</v>
      </c>
    </row>
    <row r="3" spans="1:30" ht="16.5" customHeight="1" x14ac:dyDescent="0.2">
      <c r="A3" s="244" t="str">
        <f>'Rate List'!A3:B3</f>
        <v>Opening</v>
      </c>
      <c r="B3" s="245"/>
      <c r="C3" s="63">
        <f>'2'!C70</f>
        <v>1.7999999999999989</v>
      </c>
      <c r="D3" s="63">
        <f>'2'!D70</f>
        <v>3.5999999999999996</v>
      </c>
      <c r="E3" s="63">
        <f>'2'!E70</f>
        <v>0</v>
      </c>
      <c r="F3" s="63">
        <f>'2'!F70</f>
        <v>10.199999999999999</v>
      </c>
      <c r="G3" s="63">
        <f>'2'!G70</f>
        <v>4.68</v>
      </c>
      <c r="H3" s="63">
        <f>'2'!H70</f>
        <v>8.5</v>
      </c>
      <c r="I3" s="63">
        <f>'2'!I70</f>
        <v>0</v>
      </c>
      <c r="J3" s="63">
        <f>'2'!J70</f>
        <v>3.8</v>
      </c>
      <c r="K3" s="63">
        <f>'2'!K70</f>
        <v>4.3</v>
      </c>
      <c r="L3" s="63">
        <f>'2'!L70</f>
        <v>0.44</v>
      </c>
      <c r="M3" s="63">
        <f>'2'!M70</f>
        <v>1.96</v>
      </c>
      <c r="N3" s="63">
        <f>'2'!N70</f>
        <v>1.4</v>
      </c>
      <c r="O3" s="63">
        <f>'2'!O70</f>
        <v>1.5</v>
      </c>
      <c r="P3" s="63">
        <f>'2'!P70</f>
        <v>0.42</v>
      </c>
      <c r="Q3" s="63">
        <f>'2'!Q70</f>
        <v>0.02</v>
      </c>
      <c r="R3" s="63">
        <f>'2'!R70</f>
        <v>0.2</v>
      </c>
      <c r="S3" s="63">
        <f>'2'!S70</f>
        <v>0.28000000000000003</v>
      </c>
      <c r="T3" s="63">
        <f>'2'!T70</f>
        <v>0.62</v>
      </c>
      <c r="U3" s="69">
        <f>SUM(C3:Q3)</f>
        <v>42.62</v>
      </c>
    </row>
    <row r="4" spans="1:30" ht="16.5" customHeight="1" thickBot="1" x14ac:dyDescent="0.25">
      <c r="A4" s="240" t="str">
        <f>'Rate List'!A4:B4</f>
        <v>Liffting from PMPKL</v>
      </c>
      <c r="B4" s="241"/>
      <c r="C4" s="36">
        <v>100</v>
      </c>
      <c r="D4" s="19">
        <v>20</v>
      </c>
      <c r="E4" s="19">
        <v>20</v>
      </c>
      <c r="F4" s="19">
        <v>20</v>
      </c>
      <c r="G4" s="19">
        <v>0</v>
      </c>
      <c r="H4" s="19">
        <v>8.8000000000000007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70">
        <f>SUM(C4:Q4)</f>
        <v>168.8</v>
      </c>
    </row>
    <row r="5" spans="1:30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71">
        <f>SUM(C5:Q5)</f>
        <v>0</v>
      </c>
      <c r="AA5" s="213" t="s">
        <v>27</v>
      </c>
      <c r="AB5" s="214"/>
      <c r="AC5" s="207">
        <f>'2'!AC65</f>
        <v>192681.08000000002</v>
      </c>
    </row>
    <row r="6" spans="1:30" ht="16.5" customHeight="1" thickBot="1" x14ac:dyDescent="0.25">
      <c r="A6" s="236" t="str">
        <f>'Rate List'!A6:B6</f>
        <v>Total</v>
      </c>
      <c r="B6" s="237"/>
      <c r="C6" s="64">
        <f>SUM(C3:C5)</f>
        <v>101.8</v>
      </c>
      <c r="D6" s="61">
        <f>SUM(D3:D5)</f>
        <v>23.6</v>
      </c>
      <c r="E6" s="61">
        <f t="shared" ref="E6:I6" si="0">SUM(E3:E5)</f>
        <v>20</v>
      </c>
      <c r="F6" s="61">
        <f t="shared" si="0"/>
        <v>30.2</v>
      </c>
      <c r="G6" s="61">
        <f t="shared" si="0"/>
        <v>4.68</v>
      </c>
      <c r="H6" s="61">
        <f t="shared" si="0"/>
        <v>17.3</v>
      </c>
      <c r="I6" s="61">
        <f t="shared" si="0"/>
        <v>0</v>
      </c>
      <c r="J6" s="61">
        <f t="shared" ref="J6:Q6" si="1">SUM(J3:J5)</f>
        <v>3.8</v>
      </c>
      <c r="K6" s="61">
        <f t="shared" si="1"/>
        <v>4.3</v>
      </c>
      <c r="L6" s="61">
        <f t="shared" si="1"/>
        <v>0.44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T6" si="2">SUM(R3:R5)</f>
        <v>0.2</v>
      </c>
      <c r="S6" s="61">
        <f t="shared" si="2"/>
        <v>0.28000000000000003</v>
      </c>
      <c r="T6" s="61">
        <f t="shared" si="2"/>
        <v>0.62</v>
      </c>
      <c r="U6" s="67">
        <f>SUM(C6:Q6)</f>
        <v>211.42000000000004</v>
      </c>
      <c r="V6" s="91"/>
      <c r="W6" s="91"/>
      <c r="AA6" s="215"/>
      <c r="AB6" s="216"/>
      <c r="AC6" s="253"/>
    </row>
    <row r="7" spans="1:30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22"/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30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7"/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30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7580.4179999999997</v>
      </c>
    </row>
    <row r="10" spans="1:30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306</v>
      </c>
      <c r="X10" s="93"/>
      <c r="Y10" s="93"/>
      <c r="Z10" s="93"/>
      <c r="AA10" s="165"/>
      <c r="AB10" s="206"/>
      <c r="AC10" s="205"/>
      <c r="AD10">
        <v>10000</v>
      </c>
    </row>
    <row r="11" spans="1:30" ht="21.95" customHeight="1" x14ac:dyDescent="0.2">
      <c r="A11" s="201"/>
      <c r="B11" s="37" t="str">
        <f>'Rate List'!D$11</f>
        <v>Retail</v>
      </c>
      <c r="C11" s="36">
        <v>0.2</v>
      </c>
      <c r="D11" s="19">
        <v>0.2</v>
      </c>
      <c r="E11" s="19"/>
      <c r="F11" s="19">
        <v>0.2</v>
      </c>
      <c r="G11" s="19"/>
      <c r="H11" s="34"/>
      <c r="I11" s="36"/>
      <c r="J11" s="36">
        <v>0.3</v>
      </c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0.90000000000000013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  <c r="AD11" t="s">
        <v>61</v>
      </c>
    </row>
    <row r="12" spans="1:30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30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30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/>
      <c r="X14" s="93"/>
      <c r="Y14" s="93"/>
      <c r="Z14" s="93"/>
      <c r="AA14" s="165"/>
      <c r="AB14" s="206"/>
      <c r="AC14" s="205"/>
    </row>
    <row r="15" spans="1:30" ht="21.95" customHeight="1" thickBot="1" x14ac:dyDescent="0.25">
      <c r="A15" s="202"/>
      <c r="B15" s="38" t="str">
        <f>'Rate List'!D$15</f>
        <v>Total Cash</v>
      </c>
      <c r="C15" s="52">
        <f>(C11*$C$8)+(C9*$C$7)</f>
        <v>2314</v>
      </c>
      <c r="D15" s="40">
        <f>(D11*$D$8)+(D9*$D$7)</f>
        <v>1609.9180000000001</v>
      </c>
      <c r="E15" s="40">
        <f>(E11*$E$8)+(E9*$E$7)</f>
        <v>0</v>
      </c>
      <c r="F15" s="40">
        <f>(F11*$F$8)+(F9*$F$7)</f>
        <v>1905.4</v>
      </c>
      <c r="G15" s="40">
        <f>(G11*$G$8)+(G9*$G$7)</f>
        <v>0</v>
      </c>
      <c r="H15" s="41">
        <f>(H11*$H$8)+(H9*$H$7)</f>
        <v>0</v>
      </c>
      <c r="I15" s="52">
        <f>(I11*$I$8)+(I9*$I$7)</f>
        <v>0</v>
      </c>
      <c r="J15" s="163">
        <f>(J11*$J$8)+(J9*$J$7)</f>
        <v>2057.1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 t="shared" ref="U15:U36" si="4">SUM(C15:Q15)</f>
        <v>7886.4179999999997</v>
      </c>
      <c r="V15" s="13"/>
      <c r="W15" s="96"/>
      <c r="X15" s="96"/>
      <c r="Y15" s="96"/>
      <c r="Z15" s="96"/>
      <c r="AA15" s="166"/>
      <c r="AB15" s="206"/>
      <c r="AC15" s="205"/>
    </row>
    <row r="16" spans="1:30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5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3000.3999999999996</v>
      </c>
    </row>
    <row r="17" spans="1:30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5"/>
        <v>0</v>
      </c>
      <c r="V17" s="104"/>
      <c r="W17" s="94">
        <v>319</v>
      </c>
      <c r="X17" s="93"/>
      <c r="Y17" s="93"/>
      <c r="Z17" s="93"/>
      <c r="AA17" s="165">
        <v>900</v>
      </c>
      <c r="AB17" s="206"/>
      <c r="AC17" s="205"/>
    </row>
    <row r="18" spans="1:30" ht="21.95" customHeight="1" x14ac:dyDescent="0.2">
      <c r="A18" s="201"/>
      <c r="B18" s="37" t="str">
        <f>'Rate List'!D$11</f>
        <v>Retail</v>
      </c>
      <c r="C18" s="36">
        <v>0.2</v>
      </c>
      <c r="D18" s="19"/>
      <c r="E18" s="19"/>
      <c r="F18" s="19">
        <v>0.2</v>
      </c>
      <c r="G18" s="19"/>
      <c r="H18" s="34"/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5"/>
        <v>0.4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30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5"/>
        <v>0</v>
      </c>
      <c r="V19" s="104"/>
      <c r="W19" s="94"/>
      <c r="X19" s="93"/>
      <c r="Y19" s="93"/>
      <c r="Z19" s="93"/>
      <c r="AA19" s="165"/>
      <c r="AB19" s="206"/>
      <c r="AC19" s="205"/>
    </row>
    <row r="20" spans="1:30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5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30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5"/>
        <v>0</v>
      </c>
      <c r="V21" s="104"/>
      <c r="W21" s="94"/>
      <c r="X21" s="93"/>
      <c r="Y21" s="93"/>
      <c r="Z21" s="93"/>
      <c r="AA21" s="165"/>
      <c r="AB21" s="206"/>
      <c r="AC21" s="205"/>
    </row>
    <row r="22" spans="1:30" ht="21.95" customHeight="1" thickBot="1" x14ac:dyDescent="0.25">
      <c r="A22" s="202"/>
      <c r="B22" s="38" t="str">
        <f>'Rate List'!D$15</f>
        <v>Total Cash</v>
      </c>
      <c r="C22" s="52">
        <f>(C18*$C$8)+(C16*$C$7)</f>
        <v>2314</v>
      </c>
      <c r="D22" s="40">
        <f>(D18*$D$8)+(D16*$D$7)</f>
        <v>0</v>
      </c>
      <c r="E22" s="40">
        <f>(E18*$E$8)+(E16*$E$7)</f>
        <v>0</v>
      </c>
      <c r="F22" s="40">
        <f>(F18*$F$8)+(F16*$F$7)</f>
        <v>1905.4</v>
      </c>
      <c r="G22" s="40">
        <f>(G18*$G$8)+(G16*$G$7)</f>
        <v>0</v>
      </c>
      <c r="H22" s="41">
        <f>(H18*$H$8)+(H16*$H$7)</f>
        <v>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 t="shared" si="4"/>
        <v>4219.3999999999996</v>
      </c>
      <c r="V22" s="13"/>
      <c r="W22" s="96"/>
      <c r="X22" s="96"/>
      <c r="Y22" s="96"/>
      <c r="Z22" s="96"/>
      <c r="AA22" s="166"/>
      <c r="AB22" s="206"/>
      <c r="AC22" s="205"/>
    </row>
    <row r="23" spans="1:30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6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/>
      <c r="AC23" s="204">
        <f>U29+V24+V26+V28+X24+X26+X28+Z24+Z26+Z28-W24-W26-W28-Y24-Y26-Y28-AA24-AA26-AA28-AB23</f>
        <v>25040.162000000004</v>
      </c>
    </row>
    <row r="24" spans="1:30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6"/>
        <v>0</v>
      </c>
      <c r="V24" s="104"/>
      <c r="W24" s="94">
        <v>322.8</v>
      </c>
      <c r="X24" s="93"/>
      <c r="Y24" s="93"/>
      <c r="Z24" s="93"/>
      <c r="AA24" s="165">
        <v>500</v>
      </c>
      <c r="AB24" s="206"/>
      <c r="AC24" s="205"/>
    </row>
    <row r="25" spans="1:30" ht="21.95" customHeight="1" x14ac:dyDescent="0.2">
      <c r="A25" s="201"/>
      <c r="B25" s="37" t="str">
        <f>'Rate List'!D$11</f>
        <v>Retail</v>
      </c>
      <c r="C25" s="36">
        <v>0.4</v>
      </c>
      <c r="D25" s="19">
        <v>1.8</v>
      </c>
      <c r="E25" s="19"/>
      <c r="F25" s="19">
        <v>0.1</v>
      </c>
      <c r="G25" s="19">
        <v>0.2</v>
      </c>
      <c r="H25" s="34">
        <v>0.2</v>
      </c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6"/>
        <v>2.7000000000000006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30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6"/>
        <v>0</v>
      </c>
      <c r="V26" s="104"/>
      <c r="W26" s="94"/>
      <c r="X26" s="93"/>
      <c r="Y26" s="93"/>
      <c r="Z26" s="93"/>
      <c r="AA26" s="165"/>
      <c r="AB26" s="206"/>
      <c r="AC26" s="205"/>
    </row>
    <row r="27" spans="1:30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6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30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6"/>
        <v>0</v>
      </c>
      <c r="V28" s="104"/>
      <c r="W28" s="94">
        <v>1160</v>
      </c>
      <c r="X28" s="93"/>
      <c r="Y28" s="93"/>
      <c r="Z28" s="93"/>
      <c r="AA28" s="165"/>
      <c r="AB28" s="206"/>
      <c r="AC28" s="205"/>
    </row>
    <row r="29" spans="1:30" ht="21.95" customHeight="1" thickBot="1" x14ac:dyDescent="0.25">
      <c r="A29" s="202"/>
      <c r="B29" s="38" t="str">
        <f>'Rate List'!D$15</f>
        <v>Total Cash</v>
      </c>
      <c r="C29" s="52">
        <f>(C25*$C$8)+(C23*$C$7)</f>
        <v>4628</v>
      </c>
      <c r="D29" s="40">
        <f>(D25*$D$8)+(D23*$D$7)</f>
        <v>14489.262000000001</v>
      </c>
      <c r="E29" s="40">
        <f>(E25*$E$8)+(E23*$E$7)</f>
        <v>0</v>
      </c>
      <c r="F29" s="40">
        <f>(F25*$F$8)+(F23*$F$7)</f>
        <v>952.7</v>
      </c>
      <c r="G29" s="40">
        <f>(G25*$G$8)+(G23*$G$7)</f>
        <v>5373</v>
      </c>
      <c r="H29" s="41">
        <f>(H25*$H$8)+(H23*$H$7)</f>
        <v>1580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 t="shared" si="4"/>
        <v>27022.962000000003</v>
      </c>
      <c r="V29" s="13"/>
      <c r="W29" s="96"/>
      <c r="X29" s="96"/>
      <c r="Y29" s="96"/>
      <c r="Z29" s="96"/>
      <c r="AA29" s="166"/>
      <c r="AB29" s="206"/>
      <c r="AC29" s="205"/>
    </row>
    <row r="30" spans="1:30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7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>
        <v>2</v>
      </c>
      <c r="AC30" s="204">
        <f>U36+V31+V33+V35+X31+X33+X35+Z31+Z33+Z35-W31-W33-W35-Y31-Y33-Y35-AA31-AA33-AA35-AB30</f>
        <v>17600.154000000002</v>
      </c>
    </row>
    <row r="31" spans="1:30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7"/>
        <v>0</v>
      </c>
      <c r="V31" s="104"/>
      <c r="W31" s="94">
        <v>311</v>
      </c>
      <c r="X31" s="93"/>
      <c r="Y31" s="93"/>
      <c r="Z31" s="93">
        <v>1</v>
      </c>
      <c r="AA31" s="165">
        <v>500</v>
      </c>
      <c r="AB31" s="206"/>
      <c r="AC31" s="205"/>
      <c r="AD31">
        <v>11000</v>
      </c>
    </row>
    <row r="32" spans="1:30" ht="21.95" customHeight="1" x14ac:dyDescent="0.2">
      <c r="A32" s="201"/>
      <c r="B32" s="37" t="str">
        <f>'Rate List'!D$11</f>
        <v>Retail</v>
      </c>
      <c r="C32" s="36">
        <v>0.4</v>
      </c>
      <c r="D32" s="19">
        <v>0.6</v>
      </c>
      <c r="E32" s="19"/>
      <c r="F32" s="19">
        <v>0.6</v>
      </c>
      <c r="G32" s="19"/>
      <c r="H32" s="34">
        <v>0.2</v>
      </c>
      <c r="I32" s="36"/>
      <c r="J32" s="36"/>
      <c r="K32" s="36">
        <v>0.2</v>
      </c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7"/>
        <v>2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  <c r="AD32" t="s">
        <v>61</v>
      </c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7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7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7"/>
        <v>0</v>
      </c>
      <c r="V35" s="104"/>
      <c r="W35" s="94"/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4628</v>
      </c>
      <c r="D36" s="40">
        <f>(D32*$D$8)+(D30*$D$7)</f>
        <v>4829.7539999999999</v>
      </c>
      <c r="E36" s="40">
        <f>(E32*$E$8)+(E30*$E$7)</f>
        <v>0</v>
      </c>
      <c r="F36" s="40">
        <f>(F32*$F$8)+(F30*$F$7)</f>
        <v>5716.2</v>
      </c>
      <c r="G36" s="40">
        <f>(G32*$G$8)+(G30*$G$7)</f>
        <v>0</v>
      </c>
      <c r="H36" s="41">
        <f>(H32*$H$8)+(H30*$H$7)</f>
        <v>1580</v>
      </c>
      <c r="I36" s="52">
        <f>(I32*$I$8)+(I30*$I$7)</f>
        <v>0</v>
      </c>
      <c r="J36" s="163">
        <f>(J32*$J$8)+(J30*$J$7)</f>
        <v>0</v>
      </c>
      <c r="K36" s="163">
        <f>(K32*$K$8)+(K30*$K$7)</f>
        <v>1658.2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 t="shared" si="4"/>
        <v>18412.154000000002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8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/>
      <c r="AC37" s="204">
        <f>U43+V38+V40+V42+X38+X40+X42+Z38+Z40+Z42-W38-W40-W42-Y38-Y40-Y42-AA38-AA40-AA42-AB37</f>
        <v>28970.395000000004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8"/>
        <v>0</v>
      </c>
      <c r="V38" s="104"/>
      <c r="W38" s="94">
        <v>250</v>
      </c>
      <c r="X38" s="93"/>
      <c r="Y38" s="93"/>
      <c r="Z38" s="93"/>
      <c r="AA38" s="165">
        <v>3167</v>
      </c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0.6</v>
      </c>
      <c r="D39" s="19">
        <v>0.5</v>
      </c>
      <c r="E39" s="19">
        <v>0</v>
      </c>
      <c r="F39" s="19">
        <v>0.8</v>
      </c>
      <c r="G39" s="19">
        <v>0.6</v>
      </c>
      <c r="H39" s="34">
        <v>0.2</v>
      </c>
      <c r="I39" s="36"/>
      <c r="J39" s="36"/>
      <c r="K39" s="36"/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8"/>
        <v>2.7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8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8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8"/>
        <v>0</v>
      </c>
      <c r="V42" s="104"/>
      <c r="W42" s="94">
        <v>3900</v>
      </c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6942</v>
      </c>
      <c r="D43" s="40">
        <f>(D39*$D$8)+(D37*$D$7)</f>
        <v>4024.7950000000001</v>
      </c>
      <c r="E43" s="40">
        <f>(E39*$E$8)+(E37*$E$7)</f>
        <v>0</v>
      </c>
      <c r="F43" s="40">
        <f>(F39*$F$8)+(F37*$F$7)</f>
        <v>7621.6</v>
      </c>
      <c r="G43" s="40">
        <f>(G39*$G$8)+(G37*$G$7)</f>
        <v>16119</v>
      </c>
      <c r="H43" s="41">
        <f>(H39*$H$8)+(H37*$H$7)</f>
        <v>1580</v>
      </c>
      <c r="I43" s="52">
        <f>(I39*$I$8)+(I37*$I$7)</f>
        <v>0</v>
      </c>
      <c r="J43" s="163">
        <f>(J39*$J$8)+(J37*$J$7)</f>
        <v>0</v>
      </c>
      <c r="K43" s="163">
        <f>(K39*$K$8)+(K37*$K$7)</f>
        <v>0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 t="shared" ref="U43:U65" si="9">SUM(C43:Q43)</f>
        <v>36287.395000000004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si="9"/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9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9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9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 t="shared" si="9"/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 t="shared" si="9"/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 t="shared" si="9"/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si="9"/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 t="shared" si="9"/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 t="shared" si="9"/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 t="shared" si="9"/>
        <v>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0</v>
      </c>
      <c r="D59" s="19">
        <f t="shared" ref="D59:I59" si="10">D7*D58</f>
        <v>0</v>
      </c>
      <c r="E59" s="19">
        <f t="shared" si="10"/>
        <v>0</v>
      </c>
      <c r="F59" s="19">
        <f t="shared" si="10"/>
        <v>0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si="9"/>
        <v>0</v>
      </c>
      <c r="V59" s="177">
        <f>V10+V17+V24+V31+V38+V45+V52</f>
        <v>0</v>
      </c>
      <c r="W59" s="177">
        <f t="shared" ref="W59:AA63" si="12">W10+W17+W24+W31+W38+W45+W52</f>
        <v>1508.8</v>
      </c>
      <c r="X59" s="177">
        <f t="shared" si="12"/>
        <v>0</v>
      </c>
      <c r="Y59" s="177">
        <f t="shared" si="12"/>
        <v>0</v>
      </c>
      <c r="Z59" s="177">
        <f t="shared" si="12"/>
        <v>1</v>
      </c>
      <c r="AA59" s="177">
        <f t="shared" si="12"/>
        <v>5067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0</v>
      </c>
      <c r="D60" s="7">
        <f t="shared" ref="D60:I60" si="13">D9+D16+D23+D30+D37+D44+D51+D58</f>
        <v>0</v>
      </c>
      <c r="E60" s="7">
        <f t="shared" si="13"/>
        <v>0</v>
      </c>
      <c r="F60" s="7">
        <f t="shared" si="13"/>
        <v>0</v>
      </c>
      <c r="G60" s="7">
        <f t="shared" si="13"/>
        <v>0</v>
      </c>
      <c r="H60" s="7">
        <f t="shared" si="13"/>
        <v>0</v>
      </c>
      <c r="I60" s="7">
        <f t="shared" si="13"/>
        <v>0</v>
      </c>
      <c r="J60" s="7">
        <f t="shared" ref="J60:T60" si="14">J9+J16+J23+J30+J37+J44+J51+J58</f>
        <v>0</v>
      </c>
      <c r="K60" s="7">
        <f t="shared" si="14"/>
        <v>0</v>
      </c>
      <c r="L60" s="7">
        <f t="shared" si="14"/>
        <v>0</v>
      </c>
      <c r="M60" s="7">
        <f t="shared" si="14"/>
        <v>0</v>
      </c>
      <c r="N60" s="7">
        <f t="shared" si="14"/>
        <v>0</v>
      </c>
      <c r="O60" s="7">
        <f t="shared" si="14"/>
        <v>0</v>
      </c>
      <c r="P60" s="7">
        <f t="shared" si="14"/>
        <v>0</v>
      </c>
      <c r="Q60" s="7">
        <f t="shared" si="14"/>
        <v>0</v>
      </c>
      <c r="R60" s="7">
        <f t="shared" si="14"/>
        <v>0</v>
      </c>
      <c r="S60" s="7">
        <f t="shared" si="14"/>
        <v>0</v>
      </c>
      <c r="T60" s="7">
        <f t="shared" si="14"/>
        <v>0</v>
      </c>
      <c r="U60" s="8">
        <f t="shared" si="9"/>
        <v>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5">D10+D17+D24+D31+D38+D45+D52</f>
        <v>0</v>
      </c>
      <c r="E61" s="19">
        <f t="shared" si="15"/>
        <v>0</v>
      </c>
      <c r="F61" s="19">
        <f t="shared" si="15"/>
        <v>0</v>
      </c>
      <c r="G61" s="19">
        <f t="shared" si="15"/>
        <v>0</v>
      </c>
      <c r="H61" s="19">
        <f t="shared" si="15"/>
        <v>0</v>
      </c>
      <c r="I61" s="19">
        <f t="shared" si="15"/>
        <v>0</v>
      </c>
      <c r="J61" s="19">
        <f t="shared" ref="J61:T65" si="16">J10+J17+J24+J31+J38+J45+J52</f>
        <v>0</v>
      </c>
      <c r="K61" s="19">
        <f t="shared" si="16"/>
        <v>0</v>
      </c>
      <c r="L61" s="19">
        <f t="shared" si="16"/>
        <v>0</v>
      </c>
      <c r="M61" s="19">
        <f t="shared" si="16"/>
        <v>0</v>
      </c>
      <c r="N61" s="19">
        <f t="shared" si="16"/>
        <v>0</v>
      </c>
      <c r="O61" s="19">
        <f t="shared" si="16"/>
        <v>0</v>
      </c>
      <c r="P61" s="19">
        <f t="shared" si="16"/>
        <v>0</v>
      </c>
      <c r="Q61" s="19">
        <f t="shared" si="16"/>
        <v>0</v>
      </c>
      <c r="R61" s="19">
        <f t="shared" si="16"/>
        <v>0</v>
      </c>
      <c r="S61" s="19">
        <f t="shared" si="16"/>
        <v>0</v>
      </c>
      <c r="T61" s="19">
        <f t="shared" si="16"/>
        <v>0</v>
      </c>
      <c r="U61" s="8">
        <f t="shared" si="9"/>
        <v>0</v>
      </c>
      <c r="V61" s="177">
        <f>V12+V19+V26+V33+V40+V47+V54</f>
        <v>0</v>
      </c>
      <c r="W61" s="177">
        <f t="shared" si="12"/>
        <v>0</v>
      </c>
      <c r="X61" s="177">
        <f t="shared" si="12"/>
        <v>0</v>
      </c>
      <c r="Y61" s="177">
        <f t="shared" si="12"/>
        <v>0</v>
      </c>
      <c r="Z61" s="177">
        <f t="shared" si="12"/>
        <v>0</v>
      </c>
      <c r="AA61" s="177">
        <f t="shared" si="12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1.8000000000000003</v>
      </c>
      <c r="D62" s="19">
        <f t="shared" si="15"/>
        <v>3.1</v>
      </c>
      <c r="E62" s="19">
        <f t="shared" si="15"/>
        <v>0</v>
      </c>
      <c r="F62" s="19">
        <f t="shared" si="15"/>
        <v>1.9000000000000001</v>
      </c>
      <c r="G62" s="19">
        <f t="shared" si="15"/>
        <v>0.8</v>
      </c>
      <c r="H62" s="19">
        <f t="shared" si="15"/>
        <v>0.60000000000000009</v>
      </c>
      <c r="I62" s="19">
        <f t="shared" si="15"/>
        <v>0</v>
      </c>
      <c r="J62" s="19">
        <f t="shared" ref="J62:P62" si="17">J11+J18+J25+J32+J39+J46+J53</f>
        <v>0.3</v>
      </c>
      <c r="K62" s="19">
        <f t="shared" si="17"/>
        <v>0.2</v>
      </c>
      <c r="L62" s="19">
        <f t="shared" si="17"/>
        <v>0</v>
      </c>
      <c r="M62" s="19">
        <f t="shared" si="17"/>
        <v>0</v>
      </c>
      <c r="N62" s="19">
        <f t="shared" si="17"/>
        <v>0</v>
      </c>
      <c r="O62" s="19">
        <f t="shared" si="17"/>
        <v>0</v>
      </c>
      <c r="P62" s="19">
        <f t="shared" si="17"/>
        <v>0</v>
      </c>
      <c r="Q62" s="19">
        <f t="shared" si="16"/>
        <v>0</v>
      </c>
      <c r="R62" s="19">
        <f t="shared" si="16"/>
        <v>0</v>
      </c>
      <c r="S62" s="19">
        <f t="shared" si="16"/>
        <v>0</v>
      </c>
      <c r="T62" s="19">
        <f t="shared" si="16"/>
        <v>0</v>
      </c>
      <c r="U62" s="8">
        <f t="shared" si="9"/>
        <v>8.7000000000000011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5"/>
        <v>0</v>
      </c>
      <c r="E63" s="19">
        <f t="shared" si="15"/>
        <v>0</v>
      </c>
      <c r="F63" s="19">
        <f t="shared" si="15"/>
        <v>0</v>
      </c>
      <c r="G63" s="19">
        <f t="shared" si="15"/>
        <v>0</v>
      </c>
      <c r="H63" s="19">
        <f t="shared" si="15"/>
        <v>0</v>
      </c>
      <c r="I63" s="19">
        <f t="shared" si="15"/>
        <v>0</v>
      </c>
      <c r="J63" s="19">
        <f t="shared" ref="J63:P63" si="18">J12+J19+J26+J33+J40+J47+J54</f>
        <v>0</v>
      </c>
      <c r="K63" s="19">
        <f t="shared" si="18"/>
        <v>0</v>
      </c>
      <c r="L63" s="19">
        <f t="shared" si="18"/>
        <v>0</v>
      </c>
      <c r="M63" s="19">
        <f t="shared" si="18"/>
        <v>0</v>
      </c>
      <c r="N63" s="19">
        <f t="shared" si="18"/>
        <v>0</v>
      </c>
      <c r="O63" s="19">
        <f t="shared" si="18"/>
        <v>0</v>
      </c>
      <c r="P63" s="19">
        <f t="shared" si="18"/>
        <v>0</v>
      </c>
      <c r="Q63" s="19">
        <f t="shared" si="16"/>
        <v>0</v>
      </c>
      <c r="R63" s="19">
        <f t="shared" si="16"/>
        <v>0</v>
      </c>
      <c r="S63" s="19">
        <f t="shared" si="16"/>
        <v>0</v>
      </c>
      <c r="T63" s="19">
        <f t="shared" si="16"/>
        <v>0</v>
      </c>
      <c r="U63" s="8">
        <f t="shared" si="9"/>
        <v>0</v>
      </c>
      <c r="V63" s="177">
        <f>V14+V21+V28+V35+V42+V49+V56</f>
        <v>0</v>
      </c>
      <c r="W63" s="177">
        <f t="shared" si="12"/>
        <v>5060</v>
      </c>
      <c r="X63" s="177">
        <f t="shared" si="12"/>
        <v>0</v>
      </c>
      <c r="Y63" s="177">
        <f t="shared" si="12"/>
        <v>0</v>
      </c>
      <c r="Z63" s="177">
        <f t="shared" si="12"/>
        <v>0</v>
      </c>
      <c r="AA63" s="177">
        <f t="shared" si="12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5"/>
        <v>0</v>
      </c>
      <c r="E64" s="19">
        <f t="shared" si="15"/>
        <v>0</v>
      </c>
      <c r="F64" s="19">
        <f t="shared" si="15"/>
        <v>0</v>
      </c>
      <c r="G64" s="19">
        <f t="shared" si="15"/>
        <v>0</v>
      </c>
      <c r="H64" s="19">
        <f t="shared" si="15"/>
        <v>0</v>
      </c>
      <c r="I64" s="19">
        <f t="shared" si="15"/>
        <v>0</v>
      </c>
      <c r="J64" s="19">
        <f t="shared" ref="J64:P64" si="19">J13+J20+J27+J34+J41+J48+J55</f>
        <v>0</v>
      </c>
      <c r="K64" s="19">
        <f t="shared" si="19"/>
        <v>0</v>
      </c>
      <c r="L64" s="19">
        <f t="shared" si="19"/>
        <v>0</v>
      </c>
      <c r="M64" s="19">
        <f t="shared" si="19"/>
        <v>0</v>
      </c>
      <c r="N64" s="19">
        <f t="shared" si="19"/>
        <v>0</v>
      </c>
      <c r="O64" s="19">
        <f t="shared" si="19"/>
        <v>0</v>
      </c>
      <c r="P64" s="19">
        <f t="shared" si="19"/>
        <v>0</v>
      </c>
      <c r="Q64" s="19">
        <f t="shared" si="16"/>
        <v>0</v>
      </c>
      <c r="R64" s="19">
        <f t="shared" si="16"/>
        <v>0</v>
      </c>
      <c r="S64" s="19">
        <f t="shared" si="16"/>
        <v>0</v>
      </c>
      <c r="T64" s="19">
        <f t="shared" si="16"/>
        <v>0</v>
      </c>
      <c r="U64" s="8">
        <f t="shared" si="9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5"/>
        <v>0</v>
      </c>
      <c r="E65" s="19">
        <f t="shared" si="15"/>
        <v>0</v>
      </c>
      <c r="F65" s="19">
        <f t="shared" si="15"/>
        <v>0</v>
      </c>
      <c r="G65" s="19">
        <f t="shared" si="15"/>
        <v>0</v>
      </c>
      <c r="H65" s="19">
        <f t="shared" si="15"/>
        <v>0</v>
      </c>
      <c r="I65" s="19">
        <f t="shared" si="15"/>
        <v>0</v>
      </c>
      <c r="J65" s="19">
        <f t="shared" ref="J65:P65" si="20">J14+J21+J28+J35+J42+J49+J56</f>
        <v>0</v>
      </c>
      <c r="K65" s="19">
        <f t="shared" si="20"/>
        <v>0</v>
      </c>
      <c r="L65" s="19">
        <f t="shared" si="20"/>
        <v>0</v>
      </c>
      <c r="M65" s="19">
        <f t="shared" si="20"/>
        <v>0</v>
      </c>
      <c r="N65" s="19">
        <f t="shared" si="20"/>
        <v>0</v>
      </c>
      <c r="O65" s="19">
        <f t="shared" si="20"/>
        <v>0</v>
      </c>
      <c r="P65" s="19">
        <f t="shared" si="20"/>
        <v>0</v>
      </c>
      <c r="Q65" s="19">
        <f t="shared" si="16"/>
        <v>0</v>
      </c>
      <c r="R65" s="19">
        <f t="shared" si="16"/>
        <v>0</v>
      </c>
      <c r="S65" s="19">
        <f t="shared" si="16"/>
        <v>0</v>
      </c>
      <c r="T65" s="19">
        <f t="shared" si="16"/>
        <v>0</v>
      </c>
      <c r="U65" s="8">
        <f t="shared" si="9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274872.60900000005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20826</v>
      </c>
      <c r="D66" s="157">
        <f t="shared" ref="D66:U66" si="21">D15+D22+D29+D36+D43+D50+D57+D59</f>
        <v>24953.728999999999</v>
      </c>
      <c r="E66" s="157">
        <f>E15+E22+E29+E36+E43+E50+E57+E59</f>
        <v>0</v>
      </c>
      <c r="F66" s="157">
        <f t="shared" si="21"/>
        <v>18101.300000000003</v>
      </c>
      <c r="G66" s="157">
        <f>G15+G22+G29+G36+G43+G50+G57+G59</f>
        <v>21492</v>
      </c>
      <c r="H66" s="157">
        <f t="shared" si="21"/>
        <v>4740</v>
      </c>
      <c r="I66" s="157">
        <f t="shared" si="21"/>
        <v>0</v>
      </c>
      <c r="J66" s="157">
        <f t="shared" ref="J66:T66" si="22">J15+J22+J29+J36+J43+J50+J57+J59</f>
        <v>2057.1</v>
      </c>
      <c r="K66" s="157">
        <f t="shared" si="22"/>
        <v>1658.2</v>
      </c>
      <c r="L66" s="157">
        <f t="shared" si="22"/>
        <v>0</v>
      </c>
      <c r="M66" s="157">
        <f t="shared" si="22"/>
        <v>0</v>
      </c>
      <c r="N66" s="157">
        <f t="shared" si="22"/>
        <v>0</v>
      </c>
      <c r="O66" s="157">
        <f t="shared" si="22"/>
        <v>0</v>
      </c>
      <c r="P66" s="157">
        <f t="shared" si="22"/>
        <v>0</v>
      </c>
      <c r="Q66" s="157">
        <f t="shared" si="22"/>
        <v>0</v>
      </c>
      <c r="R66" s="157">
        <f t="shared" si="22"/>
        <v>0</v>
      </c>
      <c r="S66" s="157">
        <f t="shared" si="22"/>
        <v>0</v>
      </c>
      <c r="T66" s="157">
        <f t="shared" si="22"/>
        <v>0</v>
      </c>
      <c r="U66" s="157">
        <f t="shared" si="21"/>
        <v>93828.328999999998</v>
      </c>
      <c r="Y66" s="107"/>
      <c r="Z66" s="94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1.8000000000000003</v>
      </c>
      <c r="D67" s="142">
        <f t="shared" ref="D67:I67" si="23">SUM(D60:D63)</f>
        <v>3.1</v>
      </c>
      <c r="E67" s="142">
        <f t="shared" si="23"/>
        <v>0</v>
      </c>
      <c r="F67" s="142">
        <f t="shared" si="23"/>
        <v>1.9000000000000001</v>
      </c>
      <c r="G67" s="142">
        <f t="shared" si="23"/>
        <v>0.8</v>
      </c>
      <c r="H67" s="142">
        <f t="shared" si="23"/>
        <v>0.60000000000000009</v>
      </c>
      <c r="I67" s="142">
        <f t="shared" si="23"/>
        <v>0</v>
      </c>
      <c r="J67" s="142">
        <f t="shared" ref="J67:T67" si="24">SUM(J60:J63)</f>
        <v>0.3</v>
      </c>
      <c r="K67" s="142">
        <f t="shared" si="24"/>
        <v>0.2</v>
      </c>
      <c r="L67" s="142">
        <f t="shared" si="24"/>
        <v>0</v>
      </c>
      <c r="M67" s="142">
        <f t="shared" si="24"/>
        <v>0</v>
      </c>
      <c r="N67" s="142">
        <f t="shared" si="24"/>
        <v>0</v>
      </c>
      <c r="O67" s="142">
        <f t="shared" si="24"/>
        <v>0</v>
      </c>
      <c r="P67" s="142">
        <f t="shared" si="24"/>
        <v>0</v>
      </c>
      <c r="Q67" s="142">
        <f t="shared" si="24"/>
        <v>0</v>
      </c>
      <c r="R67" s="142">
        <f t="shared" si="24"/>
        <v>0</v>
      </c>
      <c r="S67" s="142">
        <f t="shared" si="24"/>
        <v>0</v>
      </c>
      <c r="T67" s="142">
        <f t="shared" si="24"/>
        <v>0</v>
      </c>
      <c r="U67" s="143">
        <f>SUM(C67:Q67)</f>
        <v>8.7000000000000011</v>
      </c>
      <c r="Y67" s="109"/>
      <c r="Z67" s="109"/>
      <c r="AA67" s="131">
        <v>1000</v>
      </c>
      <c r="AB67" s="107"/>
      <c r="AC67" s="107">
        <f t="shared" ref="AC67:AC72" si="25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100</v>
      </c>
      <c r="D68" s="148">
        <f t="shared" ref="D68:I68" si="26">D6-D67</f>
        <v>20.5</v>
      </c>
      <c r="E68" s="148">
        <f t="shared" si="26"/>
        <v>20</v>
      </c>
      <c r="F68" s="148">
        <f t="shared" si="26"/>
        <v>28.3</v>
      </c>
      <c r="G68" s="148">
        <f t="shared" si="26"/>
        <v>3.88</v>
      </c>
      <c r="H68" s="148">
        <f t="shared" si="26"/>
        <v>16.7</v>
      </c>
      <c r="I68" s="148">
        <f t="shared" si="26"/>
        <v>0</v>
      </c>
      <c r="J68" s="148">
        <f t="shared" ref="J68:T68" si="27">J6-J67</f>
        <v>3.5</v>
      </c>
      <c r="K68" s="148">
        <f t="shared" si="27"/>
        <v>4.0999999999999996</v>
      </c>
      <c r="L68" s="148">
        <f t="shared" si="27"/>
        <v>0.44</v>
      </c>
      <c r="M68" s="148">
        <f t="shared" si="27"/>
        <v>1.96</v>
      </c>
      <c r="N68" s="148">
        <f t="shared" si="27"/>
        <v>1.4</v>
      </c>
      <c r="O68" s="148">
        <f t="shared" si="27"/>
        <v>1.5</v>
      </c>
      <c r="P68" s="148">
        <f t="shared" si="27"/>
        <v>0.42</v>
      </c>
      <c r="Q68" s="148">
        <f t="shared" si="27"/>
        <v>0.02</v>
      </c>
      <c r="R68" s="148">
        <f t="shared" si="27"/>
        <v>0.2</v>
      </c>
      <c r="S68" s="148">
        <f t="shared" si="27"/>
        <v>0.28000000000000003</v>
      </c>
      <c r="T68" s="148">
        <f t="shared" si="27"/>
        <v>0.62</v>
      </c>
      <c r="U68" s="149">
        <f>SUM(C68:Q68)</f>
        <v>202.72</v>
      </c>
      <c r="Y68" s="107"/>
      <c r="Z68" s="107"/>
      <c r="AA68" s="131">
        <v>500</v>
      </c>
      <c r="AB68" s="107"/>
      <c r="AC68" s="107">
        <f t="shared" si="25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28">SUM(C69:Q69)</f>
        <v>0</v>
      </c>
      <c r="Y69" s="107"/>
      <c r="Z69" s="107"/>
      <c r="AA69" s="131">
        <v>100</v>
      </c>
      <c r="AB69" s="107"/>
      <c r="AC69" s="107">
        <f t="shared" si="25"/>
        <v>0</v>
      </c>
    </row>
    <row r="70" spans="1:29" ht="19.5" thickBot="1" x14ac:dyDescent="0.25">
      <c r="A70" s="151" t="s">
        <v>6</v>
      </c>
      <c r="B70" s="152"/>
      <c r="C70" s="153">
        <f>C68-C69</f>
        <v>100</v>
      </c>
      <c r="D70" s="153">
        <f t="shared" ref="D70:I70" si="29">D68-D69</f>
        <v>20.5</v>
      </c>
      <c r="E70" s="153">
        <f t="shared" si="29"/>
        <v>20</v>
      </c>
      <c r="F70" s="153">
        <f t="shared" si="29"/>
        <v>28.3</v>
      </c>
      <c r="G70" s="153">
        <f t="shared" si="29"/>
        <v>3.88</v>
      </c>
      <c r="H70" s="153">
        <f t="shared" si="29"/>
        <v>16.7</v>
      </c>
      <c r="I70" s="153">
        <f t="shared" si="29"/>
        <v>0</v>
      </c>
      <c r="J70" s="153">
        <f t="shared" ref="J70:T70" si="30">J68-J69</f>
        <v>3.5</v>
      </c>
      <c r="K70" s="153">
        <f t="shared" si="30"/>
        <v>4.0999999999999996</v>
      </c>
      <c r="L70" s="153">
        <f t="shared" si="30"/>
        <v>0.44</v>
      </c>
      <c r="M70" s="153">
        <f t="shared" si="30"/>
        <v>1.96</v>
      </c>
      <c r="N70" s="153">
        <f t="shared" si="30"/>
        <v>1.4</v>
      </c>
      <c r="O70" s="153">
        <f t="shared" si="30"/>
        <v>1.5</v>
      </c>
      <c r="P70" s="153">
        <f t="shared" si="30"/>
        <v>0.42</v>
      </c>
      <c r="Q70" s="153">
        <f t="shared" si="30"/>
        <v>0.02</v>
      </c>
      <c r="R70" s="153">
        <f>R68-R69</f>
        <v>0.2</v>
      </c>
      <c r="S70" s="153">
        <f t="shared" si="30"/>
        <v>0.28000000000000003</v>
      </c>
      <c r="T70" s="153">
        <f t="shared" si="30"/>
        <v>0.62</v>
      </c>
      <c r="U70" s="141">
        <f>SUM(C70:Q70)</f>
        <v>202.72</v>
      </c>
      <c r="Y70" s="107"/>
      <c r="Z70" s="107"/>
      <c r="AA70" s="131">
        <v>50</v>
      </c>
      <c r="AB70" s="107"/>
      <c r="AC70" s="107">
        <f t="shared" si="25"/>
        <v>0</v>
      </c>
    </row>
    <row r="71" spans="1:29" x14ac:dyDescent="0.2">
      <c r="H71" s="182"/>
      <c r="Y71" s="107"/>
      <c r="Z71" s="107"/>
      <c r="AA71" s="131">
        <v>20</v>
      </c>
      <c r="AB71" s="107"/>
      <c r="AC71" s="107">
        <f t="shared" si="25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5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274872.60900000005</v>
      </c>
    </row>
  </sheetData>
  <mergeCells count="116">
    <mergeCell ref="E1:U1"/>
    <mergeCell ref="B1:D1"/>
    <mergeCell ref="A67:B67"/>
    <mergeCell ref="AA76:AB76"/>
    <mergeCell ref="X30:Y30"/>
    <mergeCell ref="Z30:AA30"/>
    <mergeCell ref="AB30:AB36"/>
    <mergeCell ref="V32:W32"/>
    <mergeCell ref="X32:Y32"/>
    <mergeCell ref="Z32:AA32"/>
    <mergeCell ref="V34:W34"/>
    <mergeCell ref="X34:Y34"/>
    <mergeCell ref="Z34:AA34"/>
    <mergeCell ref="Z39:AA39"/>
    <mergeCell ref="V41:W41"/>
    <mergeCell ref="X41:Y41"/>
    <mergeCell ref="Z41:AA41"/>
    <mergeCell ref="A51:A57"/>
    <mergeCell ref="A37:A43"/>
    <mergeCell ref="A44:A50"/>
    <mergeCell ref="X44:Y44"/>
    <mergeCell ref="Z44:AA44"/>
    <mergeCell ref="AB44:AB50"/>
    <mergeCell ref="V46:W46"/>
    <mergeCell ref="AC58:AC64"/>
    <mergeCell ref="AC51:AC57"/>
    <mergeCell ref="AC44:AC50"/>
    <mergeCell ref="AC37:AC43"/>
    <mergeCell ref="AC16:AC22"/>
    <mergeCell ref="X23:Y23"/>
    <mergeCell ref="Z23:AA23"/>
    <mergeCell ref="AB23:AB29"/>
    <mergeCell ref="AB51:AB57"/>
    <mergeCell ref="AC23:AC29"/>
    <mergeCell ref="AC30:AC36"/>
    <mergeCell ref="Z25:AA25"/>
    <mergeCell ref="Z37:AA37"/>
    <mergeCell ref="Z46:AA46"/>
    <mergeCell ref="AB58:AB64"/>
    <mergeCell ref="Z55:AA55"/>
    <mergeCell ref="AB37:AB43"/>
    <mergeCell ref="X16:Y16"/>
    <mergeCell ref="Z16:AA16"/>
    <mergeCell ref="AB16:AB22"/>
    <mergeCell ref="X18:Y18"/>
    <mergeCell ref="Z18:AA18"/>
    <mergeCell ref="X20:Y20"/>
    <mergeCell ref="Z20:AA20"/>
    <mergeCell ref="V39:W39"/>
    <mergeCell ref="Z53:AA53"/>
    <mergeCell ref="V25:W25"/>
    <mergeCell ref="X25:Y25"/>
    <mergeCell ref="V55:W55"/>
    <mergeCell ref="X55:Y55"/>
    <mergeCell ref="V48:W48"/>
    <mergeCell ref="V51:W51"/>
    <mergeCell ref="X51:Y51"/>
    <mergeCell ref="Z51:AA51"/>
    <mergeCell ref="V37:W37"/>
    <mergeCell ref="X37:Y37"/>
    <mergeCell ref="Z27:AA27"/>
    <mergeCell ref="X27:Y27"/>
    <mergeCell ref="X46:Y46"/>
    <mergeCell ref="X39:Y39"/>
    <mergeCell ref="AA5:AB6"/>
    <mergeCell ref="AC5:AC6"/>
    <mergeCell ref="V7:W7"/>
    <mergeCell ref="X7:Y7"/>
    <mergeCell ref="Z7:AA7"/>
    <mergeCell ref="AB7:AB8"/>
    <mergeCell ref="AC7:AC8"/>
    <mergeCell ref="AB9:AB15"/>
    <mergeCell ref="V11:W11"/>
    <mergeCell ref="X11:Y11"/>
    <mergeCell ref="Z11:AA11"/>
    <mergeCell ref="V13:W13"/>
    <mergeCell ref="AC9:AC15"/>
    <mergeCell ref="Z9:AA9"/>
    <mergeCell ref="X9:Y9"/>
    <mergeCell ref="X13:Y13"/>
    <mergeCell ref="Z13:AA13"/>
    <mergeCell ref="A2:B2"/>
    <mergeCell ref="A3:B3"/>
    <mergeCell ref="A4:B4"/>
    <mergeCell ref="A5:B5"/>
    <mergeCell ref="A6:B6"/>
    <mergeCell ref="A23:A29"/>
    <mergeCell ref="V23:W23"/>
    <mergeCell ref="A30:A36"/>
    <mergeCell ref="A9:A15"/>
    <mergeCell ref="A16:A22"/>
    <mergeCell ref="V30:W30"/>
    <mergeCell ref="V16:W16"/>
    <mergeCell ref="V18:W18"/>
    <mergeCell ref="V20:W20"/>
    <mergeCell ref="V9:W9"/>
    <mergeCell ref="V27:W27"/>
    <mergeCell ref="A58:A59"/>
    <mergeCell ref="A60:A66"/>
    <mergeCell ref="V44:W44"/>
    <mergeCell ref="X48:Y48"/>
    <mergeCell ref="Z48:AA48"/>
    <mergeCell ref="V65:W65"/>
    <mergeCell ref="Z60:AA60"/>
    <mergeCell ref="V62:W62"/>
    <mergeCell ref="X62:Y62"/>
    <mergeCell ref="Z62:AA62"/>
    <mergeCell ref="V58:W58"/>
    <mergeCell ref="Z58:AA58"/>
    <mergeCell ref="X58:Y58"/>
    <mergeCell ref="X65:Z65"/>
    <mergeCell ref="AA65:AB65"/>
    <mergeCell ref="V53:W53"/>
    <mergeCell ref="X53:Y53"/>
    <mergeCell ref="V60:W60"/>
    <mergeCell ref="X60:Y60"/>
  </mergeCells>
  <printOptions horizontalCentered="1"/>
  <pageMargins left="0" right="0" top="0" bottom="0" header="0" footer="0"/>
  <pageSetup scale="4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C76"/>
  <sheetViews>
    <sheetView zoomScale="80" zoomScaleNormal="80" workbookViewId="0">
      <pane xSplit="2" ySplit="8" topLeftCell="C9" activePane="bottomRight" state="frozen"/>
      <selection activeCell="B1" sqref="B1:D1"/>
      <selection pane="bottomLeft" activeCell="B1" sqref="B1:D1"/>
      <selection pane="topRight" activeCell="B1" sqref="B1:D1"/>
      <selection pane="bottomRight" activeCell="Z39" sqref="Z39:AA39"/>
    </sheetView>
  </sheetViews>
  <sheetFormatPr defaultRowHeight="15" x14ac:dyDescent="0.2"/>
  <cols>
    <col min="1" max="1" width="19.1015625" bestFit="1" customWidth="1"/>
    <col min="2" max="2" width="15.601562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20" width="9.4140625" customWidth="1"/>
    <col min="21" max="21" width="16.6796875" customWidth="1"/>
    <col min="22" max="22" width="13.85546875" bestFit="1" customWidth="1"/>
    <col min="24" max="24" width="13.1796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'3'!B1+1</f>
        <v>45781</v>
      </c>
      <c r="C1" s="251"/>
      <c r="D1" s="251"/>
      <c r="E1" s="250" t="str">
        <f>'Rate List'!E1</f>
        <v>GHAZI HOLDINGS (Actual Sale)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68" t="s">
        <v>3</v>
      </c>
    </row>
    <row r="3" spans="1:29" ht="16.5" customHeight="1" x14ac:dyDescent="0.2">
      <c r="A3" s="244" t="str">
        <f>'Rate List'!A3:B3</f>
        <v>Opening</v>
      </c>
      <c r="B3" s="245"/>
      <c r="C3" s="63">
        <f>'3'!C70</f>
        <v>100</v>
      </c>
      <c r="D3" s="63">
        <f>'3'!D70</f>
        <v>20.5</v>
      </c>
      <c r="E3" s="63">
        <f>'3'!E70</f>
        <v>20</v>
      </c>
      <c r="F3" s="63">
        <f>'3'!F70</f>
        <v>28.3</v>
      </c>
      <c r="G3" s="63">
        <f>'3'!G70</f>
        <v>3.88</v>
      </c>
      <c r="H3" s="63">
        <f>'3'!H70</f>
        <v>16.7</v>
      </c>
      <c r="I3" s="63">
        <f>'3'!I70</f>
        <v>0</v>
      </c>
      <c r="J3" s="63">
        <f>'3'!J70</f>
        <v>3.5</v>
      </c>
      <c r="K3" s="63">
        <f>'3'!K70</f>
        <v>4.0999999999999996</v>
      </c>
      <c r="L3" s="63">
        <f>'3'!L70</f>
        <v>0.44</v>
      </c>
      <c r="M3" s="63">
        <f>'3'!M70</f>
        <v>1.96</v>
      </c>
      <c r="N3" s="63">
        <f>'3'!N70</f>
        <v>1.4</v>
      </c>
      <c r="O3" s="63">
        <f>'3'!O70</f>
        <v>1.5</v>
      </c>
      <c r="P3" s="63">
        <f>'3'!P70</f>
        <v>0.42</v>
      </c>
      <c r="Q3" s="63">
        <f>'3'!Q70</f>
        <v>0.02</v>
      </c>
      <c r="R3" s="63">
        <f>'3'!R70</f>
        <v>0.2</v>
      </c>
      <c r="S3" s="63">
        <f>'3'!S70</f>
        <v>0.28000000000000003</v>
      </c>
      <c r="T3" s="63">
        <f>'3'!T70</f>
        <v>0.62</v>
      </c>
      <c r="U3" s="69">
        <f>SUM(C3:Q3)</f>
        <v>202.72</v>
      </c>
    </row>
    <row r="4" spans="1:29" ht="16.5" customHeight="1" thickBot="1" x14ac:dyDescent="0.25">
      <c r="A4" s="240" t="str">
        <f>'Rate List'!A4:B4</f>
        <v>Liffting from PMPKL</v>
      </c>
      <c r="B4" s="241"/>
      <c r="C4" s="36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70">
        <f>SUM(C4:Q4)</f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71">
        <f>SUM(C5:Q5)</f>
        <v>0</v>
      </c>
      <c r="AA5" s="213" t="s">
        <v>27</v>
      </c>
      <c r="AB5" s="214"/>
      <c r="AC5" s="207">
        <f>'3'!AC65</f>
        <v>274872.60900000005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100</v>
      </c>
      <c r="D6" s="61">
        <f>SUM(D3:D5)</f>
        <v>20.5</v>
      </c>
      <c r="E6" s="61">
        <f t="shared" ref="E6:I6" si="0">SUM(E3:E5)</f>
        <v>20</v>
      </c>
      <c r="F6" s="61">
        <f t="shared" si="0"/>
        <v>28.3</v>
      </c>
      <c r="G6" s="61">
        <f t="shared" si="0"/>
        <v>3.88</v>
      </c>
      <c r="H6" s="61">
        <f t="shared" si="0"/>
        <v>16.7</v>
      </c>
      <c r="I6" s="61">
        <f t="shared" si="0"/>
        <v>0</v>
      </c>
      <c r="J6" s="61">
        <f t="shared" ref="J6:Q6" si="1">SUM(J3:J5)</f>
        <v>3.5</v>
      </c>
      <c r="K6" s="61">
        <f t="shared" si="1"/>
        <v>4.0999999999999996</v>
      </c>
      <c r="L6" s="61">
        <f t="shared" si="1"/>
        <v>0.44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T6" si="2">SUM(R3:R5)</f>
        <v>0.2</v>
      </c>
      <c r="S6" s="61">
        <f t="shared" si="2"/>
        <v>0.28000000000000003</v>
      </c>
      <c r="T6" s="61">
        <f t="shared" si="2"/>
        <v>0.62</v>
      </c>
      <c r="U6" s="67">
        <f>SUM(C6:Q6)</f>
        <v>202.72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22"/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7"/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23500.536000000007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352</v>
      </c>
      <c r="X10" s="93"/>
      <c r="Y10" s="93"/>
      <c r="Z10" s="93"/>
      <c r="AA10" s="165">
        <v>400</v>
      </c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3</v>
      </c>
      <c r="D11" s="19">
        <v>0.4</v>
      </c>
      <c r="E11" s="19">
        <v>1.6</v>
      </c>
      <c r="F11" s="19">
        <v>1.8</v>
      </c>
      <c r="G11" s="19">
        <v>0.1</v>
      </c>
      <c r="H11" s="34">
        <v>0.26</v>
      </c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7.1599999999999993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>
        <v>50000</v>
      </c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34710</v>
      </c>
      <c r="D15" s="40">
        <f>(D11*$D$8)+(D9*$D$7)</f>
        <v>3219.8360000000002</v>
      </c>
      <c r="E15" s="40">
        <f>(E11*$E$8)+(E9*$E$7)</f>
        <v>14433.6</v>
      </c>
      <c r="F15" s="40">
        <f>(F11*$F$8)+(F9*$F$7)</f>
        <v>17148.600000000002</v>
      </c>
      <c r="G15" s="40">
        <f>(G11*$G$8)+(G9*$G$7)</f>
        <v>2686.5</v>
      </c>
      <c r="H15" s="41">
        <f>(H11*$H$8)+(H9*$H$7)</f>
        <v>2054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74252.536000000007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58350.554000000004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>
        <v>327</v>
      </c>
      <c r="X17" s="93"/>
      <c r="Y17" s="93"/>
      <c r="Z17" s="93">
        <v>21</v>
      </c>
      <c r="AA17" s="165">
        <v>20000</v>
      </c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>
        <v>10</v>
      </c>
      <c r="D18" s="19">
        <v>0.6</v>
      </c>
      <c r="E18" s="19"/>
      <c r="F18" s="19">
        <v>0.4</v>
      </c>
      <c r="G18" s="19"/>
      <c r="H18" s="34">
        <v>0.04</v>
      </c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11.04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/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>
        <v>46000</v>
      </c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115700</v>
      </c>
      <c r="D22" s="40">
        <f>(D18*$D$8)+(D16*$D$7)</f>
        <v>4829.7539999999999</v>
      </c>
      <c r="E22" s="40">
        <f>(E18*$E$8)+(E16*$E$7)</f>
        <v>0</v>
      </c>
      <c r="F22" s="40">
        <f>(F18*$F$8)+(F16*$F$7)</f>
        <v>3810.8</v>
      </c>
      <c r="G22" s="40">
        <f>(G18*$G$8)+(G16*$G$7)</f>
        <v>0</v>
      </c>
      <c r="H22" s="41">
        <f>(H18*$H$8)+(H16*$H$7)</f>
        <v>316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124656.554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/>
      <c r="AC23" s="204">
        <f>U29+V24+V26+V28+X24+X26+X28+Z24+Z26+Z28-W24-W26-W28-Y24-Y26-Y28-AA24-AA26-AA28-AB23</f>
        <v>358800.51800000004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>
        <v>356</v>
      </c>
      <c r="X24" s="93"/>
      <c r="Y24" s="93"/>
      <c r="Z24" s="93"/>
      <c r="AA24" s="165"/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>
        <v>20.8</v>
      </c>
      <c r="D25" s="19">
        <v>0.2</v>
      </c>
      <c r="E25" s="19">
        <v>0.6</v>
      </c>
      <c r="F25" s="19">
        <v>10</v>
      </c>
      <c r="G25" s="19"/>
      <c r="H25" s="34">
        <v>2.12</v>
      </c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33.72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/>
      <c r="X26" s="93"/>
      <c r="Y26" s="93">
        <v>140</v>
      </c>
      <c r="Z26" s="93"/>
      <c r="AA26" s="165">
        <v>400</v>
      </c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/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240656</v>
      </c>
      <c r="D29" s="40">
        <f>(D25*$D$8)+(D23*$D$7)</f>
        <v>1609.9180000000001</v>
      </c>
      <c r="E29" s="40">
        <f>(E25*$E$8)+(E23*$E$7)</f>
        <v>5412.5999999999995</v>
      </c>
      <c r="F29" s="40">
        <f>(F25*$F$8)+(F23*$F$7)</f>
        <v>95270</v>
      </c>
      <c r="G29" s="40">
        <f>(G25*$G$8)+(G23*$G$7)</f>
        <v>0</v>
      </c>
      <c r="H29" s="41">
        <f>(H25*$H$8)+(H23*$H$7)</f>
        <v>16748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359696.51800000004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143470.97800000003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>
        <v>306.3</v>
      </c>
      <c r="X31" s="93"/>
      <c r="Y31" s="93"/>
      <c r="Z31" s="93"/>
      <c r="AA31" s="165"/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>
        <v>9.6</v>
      </c>
      <c r="D32" s="19">
        <v>0.2</v>
      </c>
      <c r="E32" s="19">
        <v>0.96</v>
      </c>
      <c r="F32" s="19">
        <v>2</v>
      </c>
      <c r="G32" s="19">
        <v>0.04</v>
      </c>
      <c r="H32" s="34">
        <v>0.08</v>
      </c>
      <c r="I32" s="36"/>
      <c r="J32" s="36"/>
      <c r="K32" s="36">
        <v>0.6</v>
      </c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13.479999999999997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>
        <v>3300</v>
      </c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111072</v>
      </c>
      <c r="D36" s="40">
        <f>(D32*$D$8)+(D30*$D$7)</f>
        <v>1609.9180000000001</v>
      </c>
      <c r="E36" s="40">
        <f>(E32*$E$8)+(E30*$E$7)</f>
        <v>8660.16</v>
      </c>
      <c r="F36" s="40">
        <f>(F32*$F$8)+(F30*$F$7)</f>
        <v>19054</v>
      </c>
      <c r="G36" s="40">
        <f>(G32*$G$8)+(G30*$G$7)</f>
        <v>1074.5999999999999</v>
      </c>
      <c r="H36" s="41">
        <f>(H32*$H$8)+(H30*$H$7)</f>
        <v>632</v>
      </c>
      <c r="I36" s="52">
        <f>(I32*$I$8)+(I30*$I$7)</f>
        <v>0</v>
      </c>
      <c r="J36" s="163">
        <f>(J32*$J$8)+(J30*$J$7)</f>
        <v>0</v>
      </c>
      <c r="K36" s="163">
        <f>(K32*$K$8)+(K30*$K$7)</f>
        <v>4974.5999999999995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147077.27800000002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/>
      <c r="AC37" s="204">
        <f>U43+V38+V40+V42+X38+X40+X42+Z38+Z40+Z42-W38-W40-W42-Y38-Y40-Y42-AA38-AA40-AA42-AB37</f>
        <v>125700.08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>
        <v>250</v>
      </c>
      <c r="X38" s="93"/>
      <c r="Y38" s="93"/>
      <c r="Z38" s="93"/>
      <c r="AA38" s="165">
        <v>35</v>
      </c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7.5</v>
      </c>
      <c r="D39" s="19">
        <v>2</v>
      </c>
      <c r="E39" s="19">
        <v>0.3</v>
      </c>
      <c r="F39" s="19">
        <v>1.3</v>
      </c>
      <c r="G39" s="19">
        <v>0.3</v>
      </c>
      <c r="H39" s="34"/>
      <c r="I39" s="36"/>
      <c r="J39" s="36"/>
      <c r="K39" s="36"/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7"/>
        <v>11.400000000000002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/>
      <c r="X40" s="93"/>
      <c r="Y40" s="93">
        <v>40</v>
      </c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/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86775</v>
      </c>
      <c r="D43" s="40">
        <f>(D39*$D$8)+(D37*$D$7)</f>
        <v>16099.18</v>
      </c>
      <c r="E43" s="40">
        <f>(E39*$E$8)+(E37*$E$7)</f>
        <v>2706.2999999999997</v>
      </c>
      <c r="F43" s="40">
        <f>(F39*$F$8)+(F37*$F$7)</f>
        <v>12385.1</v>
      </c>
      <c r="G43" s="40">
        <f>(G39*$G$8)+(G37*$G$7)</f>
        <v>8059.5</v>
      </c>
      <c r="H43" s="41">
        <f>(H39*$H$8)+(H37*$H$7)</f>
        <v>0</v>
      </c>
      <c r="I43" s="52">
        <f>(I39*$I$8)+(I37*$I$7)</f>
        <v>0</v>
      </c>
      <c r="J43" s="163">
        <f>(J39*$J$8)+(J37*$J$7)</f>
        <v>0</v>
      </c>
      <c r="K43" s="163">
        <f>(K39*$K$8)+(K37*$K$7)</f>
        <v>0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126025.08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>
        <v>10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10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115200</v>
      </c>
      <c r="D59" s="19">
        <f t="shared" ref="D59:I59" si="10">D7*D58</f>
        <v>0</v>
      </c>
      <c r="E59" s="19">
        <f t="shared" si="10"/>
        <v>0</v>
      </c>
      <c r="F59" s="19">
        <f t="shared" si="10"/>
        <v>0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115200</v>
      </c>
      <c r="V59" s="177">
        <f>V10+V17+V24+V31+V38+V45+V52</f>
        <v>0</v>
      </c>
      <c r="W59" s="177">
        <f t="shared" ref="W59:AA63" si="13">W10+W17+W24+W31+W38+W45+W52</f>
        <v>1591.3</v>
      </c>
      <c r="X59" s="177">
        <f t="shared" si="13"/>
        <v>0</v>
      </c>
      <c r="Y59" s="177">
        <f t="shared" si="13"/>
        <v>0</v>
      </c>
      <c r="Z59" s="177">
        <f t="shared" si="13"/>
        <v>21</v>
      </c>
      <c r="AA59" s="177">
        <f t="shared" si="13"/>
        <v>20435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10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10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0</v>
      </c>
      <c r="X61" s="177">
        <f t="shared" si="13"/>
        <v>0</v>
      </c>
      <c r="Y61" s="177">
        <f t="shared" si="13"/>
        <v>180</v>
      </c>
      <c r="Z61" s="177">
        <f t="shared" si="13"/>
        <v>0</v>
      </c>
      <c r="AA61" s="177">
        <f t="shared" si="13"/>
        <v>400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50.9</v>
      </c>
      <c r="D62" s="19">
        <f t="shared" si="16"/>
        <v>3.4</v>
      </c>
      <c r="E62" s="19">
        <f t="shared" si="16"/>
        <v>3.46</v>
      </c>
      <c r="F62" s="19">
        <f t="shared" si="16"/>
        <v>15.5</v>
      </c>
      <c r="G62" s="19">
        <f t="shared" si="16"/>
        <v>0.44</v>
      </c>
      <c r="H62" s="19">
        <f t="shared" si="16"/>
        <v>2.5</v>
      </c>
      <c r="I62" s="19">
        <f t="shared" si="16"/>
        <v>0</v>
      </c>
      <c r="J62" s="19">
        <f t="shared" ref="J62:P62" si="19">J11+J18+J25+J32+J39+J46+J53</f>
        <v>0</v>
      </c>
      <c r="K62" s="19">
        <f t="shared" si="19"/>
        <v>0.6</v>
      </c>
      <c r="L62" s="19">
        <f t="shared" si="19"/>
        <v>0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76.799999999999983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99300</v>
      </c>
      <c r="X63" s="177">
        <f t="shared" si="13"/>
        <v>0</v>
      </c>
      <c r="Y63" s="177">
        <f t="shared" si="13"/>
        <v>0</v>
      </c>
      <c r="Z63" s="177">
        <f t="shared" si="13"/>
        <v>0</v>
      </c>
      <c r="AA63" s="177">
        <f t="shared" si="13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984695.27500000014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704113</v>
      </c>
      <c r="D66" s="157">
        <f t="shared" ref="D66:U66" si="23">D15+D22+D29+D36+D43+D50+D57+D59</f>
        <v>27368.606</v>
      </c>
      <c r="E66" s="157">
        <f>E15+E22+E29+E36+E43+E50+E57+E59</f>
        <v>31212.66</v>
      </c>
      <c r="F66" s="157">
        <f t="shared" si="23"/>
        <v>147668.5</v>
      </c>
      <c r="G66" s="157">
        <f>G15+G22+G29+G36+G43+G50+G57+G59</f>
        <v>11820.6</v>
      </c>
      <c r="H66" s="157">
        <f t="shared" si="23"/>
        <v>19750</v>
      </c>
      <c r="I66" s="157">
        <f t="shared" si="23"/>
        <v>0</v>
      </c>
      <c r="J66" s="157">
        <f t="shared" ref="J66:T66" si="24">J15+J22+J29+J36+J43+J50+J57+J59</f>
        <v>0</v>
      </c>
      <c r="K66" s="157">
        <f t="shared" si="24"/>
        <v>4974.5999999999995</v>
      </c>
      <c r="L66" s="157">
        <f t="shared" si="24"/>
        <v>0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946907.96600000001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60.9</v>
      </c>
      <c r="D67" s="142">
        <f t="shared" ref="D67:I67" si="25">SUM(D60:D63)</f>
        <v>3.4</v>
      </c>
      <c r="E67" s="142">
        <f t="shared" si="25"/>
        <v>3.46</v>
      </c>
      <c r="F67" s="142">
        <f t="shared" si="25"/>
        <v>15.5</v>
      </c>
      <c r="G67" s="142">
        <f t="shared" si="25"/>
        <v>0.44</v>
      </c>
      <c r="H67" s="142">
        <f t="shared" si="25"/>
        <v>2.5</v>
      </c>
      <c r="I67" s="142">
        <f t="shared" si="25"/>
        <v>0</v>
      </c>
      <c r="J67" s="142">
        <f t="shared" ref="J67:T67" si="26">SUM(J60:J63)</f>
        <v>0</v>
      </c>
      <c r="K67" s="142">
        <f t="shared" si="26"/>
        <v>0.6</v>
      </c>
      <c r="L67" s="142">
        <f t="shared" si="26"/>
        <v>0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86.799999999999983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39.1</v>
      </c>
      <c r="D68" s="148">
        <f t="shared" ref="D68:I68" si="28">D6-D67</f>
        <v>17.100000000000001</v>
      </c>
      <c r="E68" s="148">
        <f t="shared" si="28"/>
        <v>16.54</v>
      </c>
      <c r="F68" s="148">
        <f t="shared" si="28"/>
        <v>12.8</v>
      </c>
      <c r="G68" s="148">
        <f t="shared" si="28"/>
        <v>3.44</v>
      </c>
      <c r="H68" s="148">
        <f t="shared" si="28"/>
        <v>14.2</v>
      </c>
      <c r="I68" s="148">
        <f t="shared" si="28"/>
        <v>0</v>
      </c>
      <c r="J68" s="148">
        <f t="shared" ref="J68:T68" si="29">J6-J67</f>
        <v>3.5</v>
      </c>
      <c r="K68" s="148">
        <f t="shared" si="29"/>
        <v>3.4999999999999996</v>
      </c>
      <c r="L68" s="148">
        <f t="shared" si="29"/>
        <v>0.44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115.92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39.1</v>
      </c>
      <c r="D70" s="153">
        <f t="shared" ref="D70:I70" si="31">D68-D69</f>
        <v>17.100000000000001</v>
      </c>
      <c r="E70" s="153">
        <f t="shared" si="31"/>
        <v>16.54</v>
      </c>
      <c r="F70" s="153">
        <f t="shared" si="31"/>
        <v>12.8</v>
      </c>
      <c r="G70" s="153">
        <f t="shared" si="31"/>
        <v>3.44</v>
      </c>
      <c r="H70" s="153">
        <f t="shared" si="31"/>
        <v>14.2</v>
      </c>
      <c r="I70" s="153">
        <f t="shared" si="31"/>
        <v>0</v>
      </c>
      <c r="J70" s="153">
        <f t="shared" ref="J70:T70" si="32">J68-J69</f>
        <v>3.5</v>
      </c>
      <c r="K70" s="153">
        <f t="shared" si="32"/>
        <v>3.4999999999999996</v>
      </c>
      <c r="L70" s="153">
        <f t="shared" si="32"/>
        <v>0.44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115.92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984695.27500000014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D76"/>
  <sheetViews>
    <sheetView zoomScale="85" zoomScaleNormal="85" workbookViewId="0">
      <pane xSplit="2" ySplit="8" topLeftCell="N37" activePane="bottomRight" state="frozen"/>
      <selection activeCell="B1" sqref="B1:D1"/>
      <selection pane="bottomLeft" activeCell="B1" sqref="B1:D1"/>
      <selection pane="topRight" activeCell="B1" sqref="B1:D1"/>
      <selection pane="bottomRight" activeCell="Z39" sqref="Z39:AA39"/>
    </sheetView>
  </sheetViews>
  <sheetFormatPr defaultRowHeight="15" x14ac:dyDescent="0.2"/>
  <cols>
    <col min="1" max="1" width="19.1015625" bestFit="1" customWidth="1"/>
    <col min="2" max="2" width="15.6015625" bestFit="1" customWidth="1"/>
    <col min="3" max="3" width="12.64453125" customWidth="1"/>
    <col min="4" max="4" width="11.296875" customWidth="1"/>
    <col min="5" max="6" width="11.56640625" customWidth="1"/>
    <col min="7" max="12" width="10.22265625" customWidth="1"/>
    <col min="13" max="20" width="9.4140625" customWidth="1"/>
    <col min="21" max="21" width="14.125" customWidth="1"/>
    <col min="22" max="22" width="13.1796875" customWidth="1"/>
    <col min="24" max="24" width="13.1796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'4'!B1+1</f>
        <v>45782</v>
      </c>
      <c r="C1" s="251"/>
      <c r="D1" s="251"/>
      <c r="E1" s="250" t="str">
        <f>'Rate List'!E1</f>
        <v>GHAZI HOLDINGS (Actual Sale)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68" t="s">
        <v>3</v>
      </c>
    </row>
    <row r="3" spans="1:29" ht="16.5" customHeight="1" x14ac:dyDescent="0.2">
      <c r="A3" s="244" t="str">
        <f>'Rate List'!A3:B3</f>
        <v>Opening</v>
      </c>
      <c r="B3" s="245"/>
      <c r="C3" s="63">
        <f>'4'!C70</f>
        <v>39.1</v>
      </c>
      <c r="D3" s="63">
        <f>'4'!D70</f>
        <v>17.100000000000001</v>
      </c>
      <c r="E3" s="63">
        <f>'4'!E70</f>
        <v>16.54</v>
      </c>
      <c r="F3" s="63">
        <f>'4'!F70</f>
        <v>12.8</v>
      </c>
      <c r="G3" s="63">
        <f>'4'!G70</f>
        <v>3.44</v>
      </c>
      <c r="H3" s="63">
        <f>'4'!H70</f>
        <v>14.2</v>
      </c>
      <c r="I3" s="63">
        <f>'4'!I70</f>
        <v>0</v>
      </c>
      <c r="J3" s="63">
        <f>'4'!J70</f>
        <v>3.5</v>
      </c>
      <c r="K3" s="63">
        <f>'4'!K70</f>
        <v>3.4999999999999996</v>
      </c>
      <c r="L3" s="63">
        <f>'4'!L70</f>
        <v>0.44</v>
      </c>
      <c r="M3" s="63">
        <f>'4'!M70</f>
        <v>1.96</v>
      </c>
      <c r="N3" s="63">
        <f>'4'!N70</f>
        <v>1.4</v>
      </c>
      <c r="O3" s="63">
        <f>'4'!O70</f>
        <v>1.5</v>
      </c>
      <c r="P3" s="63">
        <f>'4'!P70</f>
        <v>0.42</v>
      </c>
      <c r="Q3" s="63">
        <f>'4'!Q70</f>
        <v>0.02</v>
      </c>
      <c r="R3" s="63">
        <f>'4'!R70</f>
        <v>0.2</v>
      </c>
      <c r="S3" s="63">
        <f>'4'!S70</f>
        <v>0.28000000000000003</v>
      </c>
      <c r="T3" s="63">
        <f>'4'!T70</f>
        <v>0.62</v>
      </c>
      <c r="U3" s="69">
        <f>SUM(C3:Q3)</f>
        <v>115.92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0</v>
      </c>
      <c r="D4" s="19">
        <v>0</v>
      </c>
      <c r="E4" s="19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70">
        <f>SUM(C4:Q4)</f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71">
        <f>SUM(C5:Q5)</f>
        <v>0</v>
      </c>
      <c r="AA5" s="213" t="s">
        <v>27</v>
      </c>
      <c r="AB5" s="214"/>
      <c r="AC5" s="207">
        <f>'4'!AC65</f>
        <v>984695.27500000014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39.1</v>
      </c>
      <c r="D6" s="61">
        <f>SUM(D3:D5)</f>
        <v>17.100000000000001</v>
      </c>
      <c r="E6" s="61">
        <f t="shared" ref="E6:I6" si="0">SUM(E3:E5)</f>
        <v>16.54</v>
      </c>
      <c r="F6" s="61">
        <f t="shared" si="0"/>
        <v>12.8</v>
      </c>
      <c r="G6" s="61">
        <f t="shared" si="0"/>
        <v>3.44</v>
      </c>
      <c r="H6" s="61">
        <f t="shared" si="0"/>
        <v>14.2</v>
      </c>
      <c r="I6" s="61">
        <f t="shared" si="0"/>
        <v>0</v>
      </c>
      <c r="J6" s="61">
        <f t="shared" ref="J6:Q6" si="1">SUM(J3:J5)</f>
        <v>3.5</v>
      </c>
      <c r="K6" s="61">
        <f t="shared" si="1"/>
        <v>3.4999999999999996</v>
      </c>
      <c r="L6" s="61">
        <f t="shared" si="1"/>
        <v>0.44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T6" si="2">SUM(R3:R5)</f>
        <v>0.2</v>
      </c>
      <c r="S6" s="61">
        <f t="shared" si="2"/>
        <v>0.28000000000000003</v>
      </c>
      <c r="T6" s="61">
        <f t="shared" si="2"/>
        <v>0.62</v>
      </c>
      <c r="U6" s="67">
        <f>SUM(C6:Q6)</f>
        <v>115.92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22"/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7"/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39500.718000000001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353</v>
      </c>
      <c r="X10" s="93"/>
      <c r="Y10" s="93"/>
      <c r="Z10" s="93"/>
      <c r="AA10" s="165">
        <v>900</v>
      </c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2</v>
      </c>
      <c r="D11" s="19">
        <v>0.2</v>
      </c>
      <c r="E11" s="19">
        <v>0.8</v>
      </c>
      <c r="F11" s="19">
        <v>1</v>
      </c>
      <c r="G11" s="19"/>
      <c r="H11" s="34">
        <v>0.2</v>
      </c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4.2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>
        <v>2320</v>
      </c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23140</v>
      </c>
      <c r="D15" s="40">
        <f>(D11*$D$8)+(D9*$D$7)</f>
        <v>1609.9180000000001</v>
      </c>
      <c r="E15" s="40">
        <f>(E11*$E$8)+(E9*$E$7)</f>
        <v>7216.8</v>
      </c>
      <c r="F15" s="40">
        <f>(F11*$F$8)+(F9*$F$7)</f>
        <v>9527</v>
      </c>
      <c r="G15" s="40">
        <f>(G11*$G$8)+(G9*$G$7)</f>
        <v>0</v>
      </c>
      <c r="H15" s="41">
        <f>(H11*$H$8)+(H9*$H$7)</f>
        <v>1580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43073.718000000001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>
        <v>60</v>
      </c>
      <c r="AC16" s="204">
        <f>U22+V17+V19+V21+X17+X19+X21+Z17+Z19+Z21-W17-W19-W21-Y17-Y19-Y21-AA17-AA19-AA21-AB16</f>
        <v>52640.718000000008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>
        <v>333</v>
      </c>
      <c r="X17" s="93"/>
      <c r="Y17" s="93"/>
      <c r="Z17" s="93"/>
      <c r="AA17" s="165">
        <v>320</v>
      </c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>
        <v>2</v>
      </c>
      <c r="D18" s="19">
        <v>0.2</v>
      </c>
      <c r="E18" s="19">
        <v>3</v>
      </c>
      <c r="F18" s="19">
        <v>0.4</v>
      </c>
      <c r="G18" s="19"/>
      <c r="H18" s="34">
        <v>0.1</v>
      </c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5.7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>
        <v>60</v>
      </c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>
        <v>3000</v>
      </c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23140</v>
      </c>
      <c r="D22" s="40">
        <f>(D18*$D$8)+(D16*$D$7)</f>
        <v>1609.9180000000001</v>
      </c>
      <c r="E22" s="40">
        <f>(E18*$E$8)+(E16*$E$7)</f>
        <v>27063</v>
      </c>
      <c r="F22" s="40">
        <f>(F18*$F$8)+(F16*$F$7)</f>
        <v>3810.8</v>
      </c>
      <c r="G22" s="40">
        <f>(G18*$G$8)+(G16*$G$7)</f>
        <v>0</v>
      </c>
      <c r="H22" s="41">
        <f>(H18*$H$8)+(H16*$H$7)</f>
        <v>790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56413.718000000008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/>
      <c r="AC23" s="204">
        <f>U29+V24+V26+V28+X24+X26+X28+Z24+Z26+Z28-W24-W26-W28-Y24-Y26-Y28-AA24-AA26-AA28-AB23</f>
        <v>87500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/>
      <c r="X24" s="93"/>
      <c r="Y24" s="93"/>
      <c r="Z24" s="93"/>
      <c r="AA24" s="165"/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>
        <v>10</v>
      </c>
      <c r="D25" s="19"/>
      <c r="E25" s="19"/>
      <c r="F25" s="19"/>
      <c r="G25" s="19"/>
      <c r="H25" s="34"/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10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/>
      <c r="X26" s="93"/>
      <c r="Y26" s="93"/>
      <c r="Z26" s="93"/>
      <c r="AA26" s="165">
        <v>200</v>
      </c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>
        <v>28000</v>
      </c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115700</v>
      </c>
      <c r="D29" s="40">
        <f>(D25*$D$8)+(D23*$D$7)</f>
        <v>0</v>
      </c>
      <c r="E29" s="40">
        <f>(E25*$E$8)+(E23*$E$7)</f>
        <v>0</v>
      </c>
      <c r="F29" s="40">
        <f>(F25*$F$8)+(F23*$F$7)</f>
        <v>0</v>
      </c>
      <c r="G29" s="40">
        <f>(G25*$G$8)+(G23*$G$7)</f>
        <v>0</v>
      </c>
      <c r="H29" s="41">
        <f>(H25*$H$8)+(H23*$H$7)</f>
        <v>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115700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48040.311000000002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>
        <v>301.60000000000002</v>
      </c>
      <c r="X31" s="93"/>
      <c r="Y31" s="93"/>
      <c r="Z31" s="93"/>
      <c r="AA31" s="165"/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>
        <v>2</v>
      </c>
      <c r="D32" s="19">
        <v>2.9</v>
      </c>
      <c r="E32" s="19"/>
      <c r="F32" s="19">
        <v>0.8</v>
      </c>
      <c r="G32" s="19">
        <v>0.1</v>
      </c>
      <c r="H32" s="34"/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5.8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30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30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30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>
        <v>8450</v>
      </c>
      <c r="X35" s="93"/>
      <c r="Y35" s="93"/>
      <c r="Z35" s="93"/>
      <c r="AA35" s="165"/>
      <c r="AB35" s="206"/>
      <c r="AC35" s="205"/>
    </row>
    <row r="36" spans="1:30" ht="21.95" customHeight="1" thickBot="1" x14ac:dyDescent="0.25">
      <c r="A36" s="202"/>
      <c r="B36" s="38" t="str">
        <f>'Rate List'!D$15</f>
        <v>Total Cash</v>
      </c>
      <c r="C36" s="52">
        <f>(C32*$C$8)+(C30*$C$7)</f>
        <v>23140</v>
      </c>
      <c r="D36" s="40">
        <f>(D32*$D$8)+(D30*$D$7)</f>
        <v>23343.811000000002</v>
      </c>
      <c r="E36" s="40">
        <f>(E32*$E$8)+(E30*$E$7)</f>
        <v>0</v>
      </c>
      <c r="F36" s="40">
        <f>(F32*$F$8)+(F30*$F$7)</f>
        <v>7621.6</v>
      </c>
      <c r="G36" s="40">
        <f>(G32*$G$8)+(G30*$G$7)</f>
        <v>2686.5</v>
      </c>
      <c r="H36" s="41">
        <f>(H32*$H$8)+(H30*$H$7)</f>
        <v>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56791.911</v>
      </c>
      <c r="V36" s="13"/>
      <c r="W36" s="96"/>
      <c r="X36" s="96"/>
      <c r="Y36" s="96"/>
      <c r="Z36" s="96"/>
      <c r="AA36" s="166"/>
      <c r="AB36" s="206"/>
      <c r="AC36" s="205"/>
    </row>
    <row r="37" spans="1:30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>
        <v>1007</v>
      </c>
      <c r="AC37" s="204">
        <f>U43+V38+V40+V42+X38+X40+X42+Z38+Z40+Z42-W38-W40-W42-Y38-Y40-Y42-AA38-AA40-AA42-AB37</f>
        <v>37000.578000000001</v>
      </c>
    </row>
    <row r="38" spans="1:30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>
        <v>250</v>
      </c>
      <c r="X38" s="93"/>
      <c r="Y38" s="93"/>
      <c r="Z38" s="93">
        <v>6</v>
      </c>
      <c r="AA38" s="165">
        <v>13164</v>
      </c>
      <c r="AB38" s="206"/>
      <c r="AC38" s="205"/>
    </row>
    <row r="39" spans="1:30" ht="21.95" customHeight="1" x14ac:dyDescent="0.2">
      <c r="A39" s="201"/>
      <c r="B39" s="37" t="str">
        <f>'Rate List'!D$11</f>
        <v>Retail</v>
      </c>
      <c r="C39" s="36">
        <v>1.5</v>
      </c>
      <c r="D39" s="19">
        <v>0.6</v>
      </c>
      <c r="E39" s="19">
        <v>0.4</v>
      </c>
      <c r="F39" s="19">
        <v>0.9</v>
      </c>
      <c r="G39" s="19"/>
      <c r="H39" s="34">
        <v>0.57999999999999996</v>
      </c>
      <c r="I39" s="36"/>
      <c r="J39" s="36">
        <v>1.2</v>
      </c>
      <c r="K39" s="36">
        <v>0.7</v>
      </c>
      <c r="L39" s="36">
        <v>0.02</v>
      </c>
      <c r="M39" s="36"/>
      <c r="N39" s="36"/>
      <c r="O39" s="36"/>
      <c r="P39" s="19"/>
      <c r="Q39" s="65"/>
      <c r="R39" s="65"/>
      <c r="S39" s="65"/>
      <c r="T39" s="34"/>
      <c r="U39" s="50">
        <f t="shared" si="7"/>
        <v>5.8999999999999995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  <c r="AD39" t="s">
        <v>73</v>
      </c>
    </row>
    <row r="40" spans="1:30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>
        <v>1000</v>
      </c>
      <c r="X40" s="93"/>
      <c r="Y40" s="93"/>
      <c r="Z40" s="93"/>
      <c r="AA40" s="165"/>
      <c r="AB40" s="206"/>
      <c r="AC40" s="205"/>
    </row>
    <row r="41" spans="1:30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30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/>
      <c r="X42" s="93"/>
      <c r="Y42" s="93"/>
      <c r="Z42" s="93"/>
      <c r="AA42" s="165">
        <v>750</v>
      </c>
      <c r="AB42" s="206"/>
      <c r="AC42" s="205"/>
    </row>
    <row r="43" spans="1:30" ht="21.95" customHeight="1" thickBot="1" x14ac:dyDescent="0.25">
      <c r="A43" s="202"/>
      <c r="B43" s="38" t="str">
        <f>'Rate List'!D$15</f>
        <v>Total Cash</v>
      </c>
      <c r="C43" s="52">
        <f>(C39*$C$8)+(C37*$C$7)</f>
        <v>17355</v>
      </c>
      <c r="D43" s="40">
        <f>(D39*$D$8)+(D37*$D$7)</f>
        <v>4829.7539999999999</v>
      </c>
      <c r="E43" s="40">
        <f>(E39*$E$8)+(E37*$E$7)</f>
        <v>3608.4</v>
      </c>
      <c r="F43" s="40">
        <f>(F39*$F$8)+(F37*$F$7)</f>
        <v>8574.3000000000011</v>
      </c>
      <c r="G43" s="40">
        <f>(G39*$G$8)+(G37*$G$7)</f>
        <v>0</v>
      </c>
      <c r="H43" s="41">
        <f>(H39*$H$8)+(H37*$H$7)</f>
        <v>4582</v>
      </c>
      <c r="I43" s="52">
        <f>(I39*$I$8)+(I37*$I$7)</f>
        <v>0</v>
      </c>
      <c r="J43" s="163">
        <f>(J39*$J$8)+(J37*$J$7)</f>
        <v>8228.4</v>
      </c>
      <c r="K43" s="163">
        <f>(K39*$K$8)+(K37*$K$7)</f>
        <v>5803.7</v>
      </c>
      <c r="L43" s="163">
        <f>(L39*$L$8)+(L37*$L$7)</f>
        <v>184.02400000000003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53165.578000000001</v>
      </c>
      <c r="V43" s="13"/>
      <c r="W43" s="96"/>
      <c r="X43" s="96"/>
      <c r="Y43" s="96"/>
      <c r="Z43" s="96"/>
      <c r="AA43" s="166"/>
      <c r="AB43" s="206"/>
      <c r="AC43" s="205"/>
    </row>
    <row r="44" spans="1:30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30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30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30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30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0</v>
      </c>
      <c r="D59" s="19">
        <f t="shared" ref="D59:I59" si="10">D7*D58</f>
        <v>0</v>
      </c>
      <c r="E59" s="19">
        <f t="shared" si="10"/>
        <v>0</v>
      </c>
      <c r="F59" s="19">
        <f t="shared" si="10"/>
        <v>0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0</v>
      </c>
      <c r="V59" s="177">
        <f>V10+V17+V24+V31+V38+V45+V52</f>
        <v>0</v>
      </c>
      <c r="W59" s="177">
        <f t="shared" ref="W59:AA63" si="13">W10+W17+W24+W31+W38+W45+W52</f>
        <v>1237.5999999999999</v>
      </c>
      <c r="X59" s="177">
        <f t="shared" si="13"/>
        <v>0</v>
      </c>
      <c r="Y59" s="177">
        <f t="shared" si="13"/>
        <v>0</v>
      </c>
      <c r="Z59" s="177">
        <f t="shared" si="13"/>
        <v>6</v>
      </c>
      <c r="AA59" s="177">
        <f t="shared" si="13"/>
        <v>14384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1000</v>
      </c>
      <c r="X61" s="177">
        <f t="shared" si="13"/>
        <v>0</v>
      </c>
      <c r="Y61" s="177">
        <f t="shared" si="13"/>
        <v>60</v>
      </c>
      <c r="Z61" s="177">
        <f t="shared" si="13"/>
        <v>0</v>
      </c>
      <c r="AA61" s="177">
        <f t="shared" si="13"/>
        <v>200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17.5</v>
      </c>
      <c r="D62" s="19">
        <f t="shared" si="16"/>
        <v>3.9</v>
      </c>
      <c r="E62" s="19">
        <f t="shared" si="16"/>
        <v>4.2</v>
      </c>
      <c r="F62" s="19">
        <f t="shared" si="16"/>
        <v>3.1</v>
      </c>
      <c r="G62" s="19">
        <f t="shared" si="16"/>
        <v>0.1</v>
      </c>
      <c r="H62" s="19">
        <f t="shared" si="16"/>
        <v>0.88</v>
      </c>
      <c r="I62" s="19">
        <f t="shared" si="16"/>
        <v>0</v>
      </c>
      <c r="J62" s="19">
        <f t="shared" ref="J62:P62" si="19">J11+J18+J25+J32+J39+J46+J53</f>
        <v>1.2</v>
      </c>
      <c r="K62" s="19">
        <f t="shared" si="19"/>
        <v>0.7</v>
      </c>
      <c r="L62" s="19">
        <f t="shared" si="19"/>
        <v>0.02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31.599999999999998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41770</v>
      </c>
      <c r="X63" s="177">
        <f t="shared" si="13"/>
        <v>0</v>
      </c>
      <c r="Y63" s="177">
        <f t="shared" si="13"/>
        <v>0</v>
      </c>
      <c r="Z63" s="177">
        <f t="shared" si="13"/>
        <v>0</v>
      </c>
      <c r="AA63" s="177">
        <f t="shared" si="13"/>
        <v>750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1249377.6000000001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202475</v>
      </c>
      <c r="D66" s="157">
        <f t="shared" ref="D66:U66" si="23">D15+D22+D29+D36+D43+D50+D57+D59</f>
        <v>31393.401000000002</v>
      </c>
      <c r="E66" s="157">
        <f>E15+E22+E29+E36+E43+E50+E57+E59</f>
        <v>37888.200000000004</v>
      </c>
      <c r="F66" s="157">
        <f t="shared" si="23"/>
        <v>29533.700000000004</v>
      </c>
      <c r="G66" s="157">
        <f>G15+G22+G29+G36+G43+G50+G57+G59</f>
        <v>2686.5</v>
      </c>
      <c r="H66" s="157">
        <f t="shared" si="23"/>
        <v>6952</v>
      </c>
      <c r="I66" s="157">
        <f t="shared" si="23"/>
        <v>0</v>
      </c>
      <c r="J66" s="157">
        <f t="shared" ref="J66:T66" si="24">J15+J22+J29+J36+J43+J50+J57+J59</f>
        <v>8228.4</v>
      </c>
      <c r="K66" s="157">
        <f t="shared" si="24"/>
        <v>5803.7</v>
      </c>
      <c r="L66" s="157">
        <f t="shared" si="24"/>
        <v>184.02400000000003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325144.92499999999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17.5</v>
      </c>
      <c r="D67" s="142">
        <f t="shared" ref="D67:I67" si="25">SUM(D60:D63)</f>
        <v>3.9</v>
      </c>
      <c r="E67" s="142">
        <f t="shared" si="25"/>
        <v>4.2</v>
      </c>
      <c r="F67" s="142">
        <f t="shared" si="25"/>
        <v>3.1</v>
      </c>
      <c r="G67" s="142">
        <f t="shared" si="25"/>
        <v>0.1</v>
      </c>
      <c r="H67" s="142">
        <f t="shared" si="25"/>
        <v>0.88</v>
      </c>
      <c r="I67" s="142">
        <f t="shared" si="25"/>
        <v>0</v>
      </c>
      <c r="J67" s="142">
        <f t="shared" ref="J67:T67" si="26">SUM(J60:J63)</f>
        <v>1.2</v>
      </c>
      <c r="K67" s="142">
        <f t="shared" si="26"/>
        <v>0.7</v>
      </c>
      <c r="L67" s="142">
        <f t="shared" si="26"/>
        <v>0.02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31.599999999999998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21.6</v>
      </c>
      <c r="D68" s="148">
        <f t="shared" ref="D68:I68" si="28">D6-D67</f>
        <v>13.200000000000001</v>
      </c>
      <c r="E68" s="148">
        <f t="shared" si="28"/>
        <v>12.34</v>
      </c>
      <c r="F68" s="148">
        <f t="shared" si="28"/>
        <v>9.7000000000000011</v>
      </c>
      <c r="G68" s="148">
        <f t="shared" si="28"/>
        <v>3.34</v>
      </c>
      <c r="H68" s="148">
        <f t="shared" si="28"/>
        <v>13.319999999999999</v>
      </c>
      <c r="I68" s="148">
        <f t="shared" si="28"/>
        <v>0</v>
      </c>
      <c r="J68" s="148">
        <f t="shared" ref="J68:T68" si="29">J6-J67</f>
        <v>2.2999999999999998</v>
      </c>
      <c r="K68" s="148">
        <f t="shared" si="29"/>
        <v>2.8</v>
      </c>
      <c r="L68" s="148">
        <f t="shared" si="29"/>
        <v>0.42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84.32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21.6</v>
      </c>
      <c r="D70" s="153">
        <f t="shared" ref="D70:I70" si="31">D68-D69</f>
        <v>13.200000000000001</v>
      </c>
      <c r="E70" s="153">
        <f t="shared" si="31"/>
        <v>12.34</v>
      </c>
      <c r="F70" s="153">
        <f t="shared" si="31"/>
        <v>9.7000000000000011</v>
      </c>
      <c r="G70" s="153">
        <f t="shared" si="31"/>
        <v>3.34</v>
      </c>
      <c r="H70" s="153">
        <f t="shared" si="31"/>
        <v>13.319999999999999</v>
      </c>
      <c r="I70" s="153">
        <f t="shared" si="31"/>
        <v>0</v>
      </c>
      <c r="J70" s="153">
        <f t="shared" ref="J70:T70" si="32">J68-J69</f>
        <v>2.2999999999999998</v>
      </c>
      <c r="K70" s="153">
        <f t="shared" si="32"/>
        <v>2.8</v>
      </c>
      <c r="L70" s="153">
        <f t="shared" si="32"/>
        <v>0.42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84.32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1249377.6000000001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D76"/>
  <sheetViews>
    <sheetView zoomScale="80" zoomScaleNormal="80" workbookViewId="0">
      <pane xSplit="2" ySplit="8" topLeftCell="M42" activePane="bottomRight" state="frozen"/>
      <selection activeCell="B1" sqref="B1:D1"/>
      <selection pane="bottomLeft" activeCell="B1" sqref="B1:D1"/>
      <selection pane="topRight" activeCell="B1" sqref="B1:D1"/>
      <selection pane="bottomRight" activeCell="W14" sqref="W14"/>
    </sheetView>
  </sheetViews>
  <sheetFormatPr defaultRowHeight="15" x14ac:dyDescent="0.2"/>
  <cols>
    <col min="1" max="1" width="19.1015625" bestFit="1" customWidth="1"/>
    <col min="2" max="2" width="15.601562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20" width="9.4140625" customWidth="1"/>
    <col min="21" max="21" width="16.6796875" customWidth="1"/>
    <col min="22" max="22" width="13.1796875" customWidth="1"/>
    <col min="24" max="24" width="13.1796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'5'!B1+1</f>
        <v>45783</v>
      </c>
      <c r="C1" s="251"/>
      <c r="D1" s="251"/>
      <c r="E1" s="250" t="str">
        <f>'Rate List'!E1</f>
        <v>GHAZI HOLDINGS (Actual Sale)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68" t="s">
        <v>3</v>
      </c>
    </row>
    <row r="3" spans="1:29" ht="16.5" customHeight="1" x14ac:dyDescent="0.2">
      <c r="A3" s="244" t="str">
        <f>'Rate List'!A3:B3</f>
        <v>Opening</v>
      </c>
      <c r="B3" s="245"/>
      <c r="C3" s="63">
        <f>'5'!C70</f>
        <v>21.6</v>
      </c>
      <c r="D3" s="63">
        <f>'5'!D70</f>
        <v>13.200000000000001</v>
      </c>
      <c r="E3" s="63">
        <f>'5'!E70</f>
        <v>12.34</v>
      </c>
      <c r="F3" s="63">
        <f>'5'!F70</f>
        <v>9.7000000000000011</v>
      </c>
      <c r="G3" s="63">
        <f>'5'!G70</f>
        <v>3.34</v>
      </c>
      <c r="H3" s="63">
        <f>'5'!H70</f>
        <v>13.319999999999999</v>
      </c>
      <c r="I3" s="63">
        <f>'5'!I70</f>
        <v>0</v>
      </c>
      <c r="J3" s="63">
        <f>'5'!J70</f>
        <v>2.2999999999999998</v>
      </c>
      <c r="K3" s="63">
        <f>'5'!K70</f>
        <v>2.8</v>
      </c>
      <c r="L3" s="63">
        <f>'5'!L70</f>
        <v>0.42</v>
      </c>
      <c r="M3" s="63">
        <f>'5'!M70</f>
        <v>1.96</v>
      </c>
      <c r="N3" s="63">
        <f>'5'!N70</f>
        <v>1.4</v>
      </c>
      <c r="O3" s="63">
        <f>'5'!O70</f>
        <v>1.5</v>
      </c>
      <c r="P3" s="63">
        <f>'5'!P70</f>
        <v>0.42</v>
      </c>
      <c r="Q3" s="63">
        <f>'5'!Q70</f>
        <v>0.02</v>
      </c>
      <c r="R3" s="63">
        <f>'5'!R70</f>
        <v>0.2</v>
      </c>
      <c r="S3" s="63">
        <f>'5'!S70</f>
        <v>0.28000000000000003</v>
      </c>
      <c r="T3" s="63">
        <f>'5'!T70</f>
        <v>0.62</v>
      </c>
      <c r="U3" s="69">
        <f>SUM(C3:Q3)</f>
        <v>84.32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70</v>
      </c>
      <c r="D4" s="19">
        <v>10</v>
      </c>
      <c r="E4" s="19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70">
        <f>SUM(C4:Q4)</f>
        <v>80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71">
        <f>SUM(C5:Q5)</f>
        <v>0</v>
      </c>
      <c r="AA5" s="213" t="s">
        <v>27</v>
      </c>
      <c r="AB5" s="214"/>
      <c r="AC5" s="207">
        <f>'5'!AC65</f>
        <v>1249377.6000000001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91.6</v>
      </c>
      <c r="D6" s="61">
        <f>SUM(D3:D5)</f>
        <v>23.200000000000003</v>
      </c>
      <c r="E6" s="61">
        <f t="shared" ref="E6:I6" si="0">SUM(E3:E5)</f>
        <v>12.34</v>
      </c>
      <c r="F6" s="61">
        <f t="shared" si="0"/>
        <v>9.7000000000000011</v>
      </c>
      <c r="G6" s="61">
        <f t="shared" si="0"/>
        <v>3.34</v>
      </c>
      <c r="H6" s="61">
        <f t="shared" si="0"/>
        <v>13.319999999999999</v>
      </c>
      <c r="I6" s="61">
        <f t="shared" si="0"/>
        <v>0</v>
      </c>
      <c r="J6" s="61">
        <f t="shared" ref="J6:Q6" si="1">SUM(J3:J5)</f>
        <v>2.2999999999999998</v>
      </c>
      <c r="K6" s="61">
        <f t="shared" si="1"/>
        <v>2.8</v>
      </c>
      <c r="L6" s="61">
        <f t="shared" si="1"/>
        <v>0.42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T6" si="2">SUM(R3:R5)</f>
        <v>0.2</v>
      </c>
      <c r="S6" s="61">
        <f t="shared" si="2"/>
        <v>0.28000000000000003</v>
      </c>
      <c r="T6" s="61">
        <f t="shared" si="2"/>
        <v>0.62</v>
      </c>
      <c r="U6" s="67">
        <f>SUM(C6:Q6)</f>
        <v>164.32000000000002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22"/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7"/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168000.277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304.7</v>
      </c>
      <c r="X10" s="93"/>
      <c r="Y10" s="93"/>
      <c r="Z10" s="93"/>
      <c r="AA10" s="165">
        <v>390</v>
      </c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11</v>
      </c>
      <c r="D11" s="19">
        <v>0.3</v>
      </c>
      <c r="E11" s="19">
        <v>0.1</v>
      </c>
      <c r="F11" s="19">
        <v>4</v>
      </c>
      <c r="G11" s="19"/>
      <c r="H11" s="34"/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15.4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/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/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127270</v>
      </c>
      <c r="D15" s="40">
        <f>(D11*$D$8)+(D9*$D$7)</f>
        <v>2414.877</v>
      </c>
      <c r="E15" s="40">
        <f>(E11*$E$8)+(E9*$E$7)</f>
        <v>902.1</v>
      </c>
      <c r="F15" s="40">
        <f>(F11*$F$8)+(F9*$F$7)</f>
        <v>38108</v>
      </c>
      <c r="G15" s="40">
        <f>(G11*$G$8)+(G9*$G$7)</f>
        <v>0</v>
      </c>
      <c r="H15" s="41">
        <f>(H11*$H$8)+(H9*$H$7)</f>
        <v>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168694.97700000001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45530</v>
      </c>
    </row>
    <row r="17" spans="1:30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>
        <v>343</v>
      </c>
      <c r="X17" s="93"/>
      <c r="Y17" s="93"/>
      <c r="Z17" s="93"/>
      <c r="AA17" s="165"/>
      <c r="AB17" s="206"/>
      <c r="AC17" s="205"/>
    </row>
    <row r="18" spans="1:30" ht="21.95" customHeight="1" x14ac:dyDescent="0.2">
      <c r="A18" s="201"/>
      <c r="B18" s="37" t="str">
        <f>'Rate List'!D$11</f>
        <v>Retail</v>
      </c>
      <c r="C18" s="36">
        <v>2</v>
      </c>
      <c r="D18" s="19"/>
      <c r="E18" s="19">
        <v>3</v>
      </c>
      <c r="F18" s="19"/>
      <c r="G18" s="19"/>
      <c r="H18" s="34">
        <v>0.2</v>
      </c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5.2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30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>
        <v>10</v>
      </c>
      <c r="Z19" s="93"/>
      <c r="AA19" s="165"/>
      <c r="AB19" s="206"/>
      <c r="AC19" s="205"/>
    </row>
    <row r="20" spans="1:30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30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>
        <f>2950+2950</f>
        <v>5900</v>
      </c>
      <c r="X21" s="93"/>
      <c r="Y21" s="93"/>
      <c r="Z21" s="93"/>
      <c r="AA21" s="165"/>
      <c r="AB21" s="206"/>
      <c r="AC21" s="205"/>
    </row>
    <row r="22" spans="1:30" ht="21.95" customHeight="1" thickBot="1" x14ac:dyDescent="0.25">
      <c r="A22" s="202"/>
      <c r="B22" s="38" t="str">
        <f>'Rate List'!D$15</f>
        <v>Total Cash</v>
      </c>
      <c r="C22" s="52">
        <f>(C18*$C$8)+(C16*$C$7)</f>
        <v>23140</v>
      </c>
      <c r="D22" s="40">
        <f>(D18*$D$8)+(D16*$D$7)</f>
        <v>0</v>
      </c>
      <c r="E22" s="40">
        <f>(E18*$E$8)+(E16*$E$7)</f>
        <v>27063</v>
      </c>
      <c r="F22" s="40">
        <f>(F18*$F$8)+(F16*$F$7)</f>
        <v>0</v>
      </c>
      <c r="G22" s="40">
        <f>(G18*$G$8)+(G16*$G$7)</f>
        <v>0</v>
      </c>
      <c r="H22" s="41">
        <f>(H18*$H$8)+(H16*$H$7)</f>
        <v>1580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51783</v>
      </c>
      <c r="V22" s="13"/>
      <c r="W22" s="96"/>
      <c r="X22" s="96"/>
      <c r="Y22" s="96"/>
      <c r="Z22" s="96"/>
      <c r="AA22" s="166"/>
      <c r="AB22" s="206"/>
      <c r="AC22" s="205"/>
    </row>
    <row r="23" spans="1:30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>
        <v>19300</v>
      </c>
      <c r="AC23" s="204">
        <f>U29+V24+V26+V28+X24+X26+X28+Z24+Z26+Z28-W24-W26-W28-Y24-Y26-Y28-AA24-AA26-AA28-AB23</f>
        <v>42700.170000000006</v>
      </c>
    </row>
    <row r="24" spans="1:30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>
        <v>344</v>
      </c>
      <c r="X24" s="93"/>
      <c r="Y24" s="93"/>
      <c r="Z24" s="93"/>
      <c r="AA24" s="165"/>
      <c r="AB24" s="206"/>
      <c r="AC24" s="205"/>
    </row>
    <row r="25" spans="1:30" ht="21.95" customHeight="1" x14ac:dyDescent="0.2">
      <c r="A25" s="201"/>
      <c r="B25" s="37" t="str">
        <f>'Rate List'!D$11</f>
        <v>Retail</v>
      </c>
      <c r="C25" s="36">
        <v>3</v>
      </c>
      <c r="D25" s="19">
        <v>3</v>
      </c>
      <c r="E25" s="19"/>
      <c r="F25" s="19">
        <v>0.2</v>
      </c>
      <c r="G25" s="19"/>
      <c r="H25" s="34">
        <v>0.2</v>
      </c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6.4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  <c r="AD25" t="s">
        <v>72</v>
      </c>
    </row>
    <row r="26" spans="1:30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/>
      <c r="X26" s="93"/>
      <c r="Y26" s="93"/>
      <c r="Z26" s="93"/>
      <c r="AA26" s="165"/>
      <c r="AB26" s="206"/>
      <c r="AC26" s="205"/>
    </row>
    <row r="27" spans="1:30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30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/>
      <c r="X28" s="93"/>
      <c r="Y28" s="93"/>
      <c r="Z28" s="93"/>
      <c r="AA28" s="165"/>
      <c r="AB28" s="206"/>
      <c r="AC28" s="205"/>
    </row>
    <row r="29" spans="1:30" ht="21.95" customHeight="1" thickBot="1" x14ac:dyDescent="0.25">
      <c r="A29" s="202"/>
      <c r="B29" s="38" t="str">
        <f>'Rate List'!D$15</f>
        <v>Total Cash</v>
      </c>
      <c r="C29" s="52">
        <f>(C25*$C$8)+(C23*$C$7)</f>
        <v>34710</v>
      </c>
      <c r="D29" s="40">
        <f>(D25*$D$8)+(D23*$D$7)</f>
        <v>24148.77</v>
      </c>
      <c r="E29" s="40">
        <f>(E25*$E$8)+(E23*$E$7)</f>
        <v>0</v>
      </c>
      <c r="F29" s="40">
        <f>(F25*$F$8)+(F23*$F$7)</f>
        <v>1905.4</v>
      </c>
      <c r="G29" s="40">
        <f>(G25*$G$8)+(G23*$G$7)</f>
        <v>0</v>
      </c>
      <c r="H29" s="41">
        <f>(H25*$H$8)+(H23*$H$7)</f>
        <v>1580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62344.170000000006</v>
      </c>
      <c r="V29" s="13"/>
      <c r="W29" s="96"/>
      <c r="X29" s="96"/>
      <c r="Y29" s="96"/>
      <c r="Z29" s="96"/>
      <c r="AA29" s="166"/>
      <c r="AB29" s="206"/>
      <c r="AC29" s="205"/>
    </row>
    <row r="30" spans="1:30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54520.36</v>
      </c>
    </row>
    <row r="31" spans="1:30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>
        <v>311</v>
      </c>
      <c r="X31" s="93"/>
      <c r="Y31" s="93"/>
      <c r="Z31" s="93">
        <v>2</v>
      </c>
      <c r="AA31" s="165">
        <v>5</v>
      </c>
      <c r="AB31" s="206"/>
      <c r="AC31" s="205"/>
    </row>
    <row r="32" spans="1:30" ht="21.95" customHeight="1" x14ac:dyDescent="0.2">
      <c r="A32" s="201"/>
      <c r="B32" s="37" t="str">
        <f>'Rate List'!D$11</f>
        <v>Retail</v>
      </c>
      <c r="C32" s="36">
        <v>3</v>
      </c>
      <c r="D32" s="19">
        <v>4</v>
      </c>
      <c r="E32" s="19">
        <v>1</v>
      </c>
      <c r="F32" s="19">
        <v>0</v>
      </c>
      <c r="G32" s="19"/>
      <c r="H32" s="34"/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8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>
        <f>15595+4000+1500</f>
        <v>21095</v>
      </c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34710</v>
      </c>
      <c r="D36" s="40">
        <f>(D32*$D$8)+(D30*$D$7)</f>
        <v>32198.36</v>
      </c>
      <c r="E36" s="40">
        <f>(E32*$E$8)+(E30*$E$7)</f>
        <v>9021</v>
      </c>
      <c r="F36" s="40">
        <f>(F32*$F$8)+(F30*$F$7)</f>
        <v>0</v>
      </c>
      <c r="G36" s="40">
        <f>(G32*$G$8)+(G30*$G$7)</f>
        <v>0</v>
      </c>
      <c r="H36" s="41">
        <f>(H32*$H$8)+(H30*$H$7)</f>
        <v>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75929.36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>
        <v>1080</v>
      </c>
      <c r="AC37" s="204">
        <f>U43+V38+V40+V42+X38+X40+X42+Z38+Z40+Z42-W38-W40-W42-Y38-Y40-Y42-AA38-AA40-AA42-AB37</f>
        <v>67150.217999999993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>
        <v>249.6</v>
      </c>
      <c r="X38" s="93"/>
      <c r="Y38" s="93"/>
      <c r="Z38" s="93">
        <v>2987</v>
      </c>
      <c r="AA38" s="165"/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3.7</v>
      </c>
      <c r="D39" s="19">
        <v>0.2</v>
      </c>
      <c r="E39" s="19">
        <v>0.3</v>
      </c>
      <c r="F39" s="19">
        <v>0.8</v>
      </c>
      <c r="G39" s="19">
        <v>0.4</v>
      </c>
      <c r="H39" s="34"/>
      <c r="I39" s="36"/>
      <c r="J39" s="36"/>
      <c r="K39" s="36"/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7"/>
        <v>5.4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/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42809</v>
      </c>
      <c r="D43" s="40">
        <f>(D39*$D$8)+(D37*$D$7)</f>
        <v>1609.9180000000001</v>
      </c>
      <c r="E43" s="40">
        <f>(E39*$E$8)+(E37*$E$7)</f>
        <v>2706.2999999999997</v>
      </c>
      <c r="F43" s="40">
        <f>(F39*$F$8)+(F37*$F$7)</f>
        <v>7621.6</v>
      </c>
      <c r="G43" s="40">
        <f>(G39*$G$8)+(G37*$G$7)</f>
        <v>10746</v>
      </c>
      <c r="H43" s="41">
        <f>(H39*$H$8)+(H37*$H$7)</f>
        <v>0</v>
      </c>
      <c r="I43" s="52">
        <f>(I39*$I$8)+(I37*$I$7)</f>
        <v>0</v>
      </c>
      <c r="J43" s="163">
        <f>(J39*$J$8)+(J37*$J$7)</f>
        <v>0</v>
      </c>
      <c r="K43" s="163">
        <f>(K39*$K$8)+(K37*$K$7)</f>
        <v>0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65492.817999999999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0</v>
      </c>
      <c r="D59" s="19">
        <f t="shared" ref="D59:I59" si="10">D7*D58</f>
        <v>0</v>
      </c>
      <c r="E59" s="19">
        <f t="shared" si="10"/>
        <v>0</v>
      </c>
      <c r="F59" s="19">
        <f t="shared" si="10"/>
        <v>0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0</v>
      </c>
      <c r="V59" s="177">
        <f>V10+V17+V24+V31+V38+V45+V52</f>
        <v>0</v>
      </c>
      <c r="W59" s="177">
        <f t="shared" ref="W59:AA63" si="13">W10+W17+W24+W31+W38+W45+W52</f>
        <v>1552.3</v>
      </c>
      <c r="X59" s="177">
        <f t="shared" si="13"/>
        <v>0</v>
      </c>
      <c r="Y59" s="177">
        <f t="shared" si="13"/>
        <v>0</v>
      </c>
      <c r="Z59" s="177">
        <f t="shared" si="13"/>
        <v>2989</v>
      </c>
      <c r="AA59" s="177">
        <f t="shared" si="13"/>
        <v>395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0</v>
      </c>
      <c r="X61" s="177">
        <f t="shared" si="13"/>
        <v>0</v>
      </c>
      <c r="Y61" s="177">
        <f t="shared" si="13"/>
        <v>10</v>
      </c>
      <c r="Z61" s="177">
        <f t="shared" si="13"/>
        <v>0</v>
      </c>
      <c r="AA61" s="177">
        <f t="shared" si="13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22.7</v>
      </c>
      <c r="D62" s="19">
        <f t="shared" si="16"/>
        <v>7.5</v>
      </c>
      <c r="E62" s="19">
        <f t="shared" si="16"/>
        <v>4.3999999999999995</v>
      </c>
      <c r="F62" s="19">
        <f t="shared" si="16"/>
        <v>5</v>
      </c>
      <c r="G62" s="19">
        <f t="shared" si="16"/>
        <v>0.4</v>
      </c>
      <c r="H62" s="19">
        <f t="shared" si="16"/>
        <v>0.4</v>
      </c>
      <c r="I62" s="19">
        <f t="shared" si="16"/>
        <v>0</v>
      </c>
      <c r="J62" s="19">
        <f t="shared" ref="J62:P62" si="19">J11+J18+J25+J32+J39+J46+J53</f>
        <v>0</v>
      </c>
      <c r="K62" s="19">
        <f t="shared" si="19"/>
        <v>0</v>
      </c>
      <c r="L62" s="19">
        <f t="shared" si="19"/>
        <v>0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40.4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26995</v>
      </c>
      <c r="X63" s="177">
        <f t="shared" si="13"/>
        <v>0</v>
      </c>
      <c r="Y63" s="177">
        <f t="shared" si="13"/>
        <v>0</v>
      </c>
      <c r="Z63" s="177">
        <f t="shared" si="13"/>
        <v>0</v>
      </c>
      <c r="AA63" s="177">
        <f t="shared" si="13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1627278.625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262639</v>
      </c>
      <c r="D66" s="157">
        <f t="shared" ref="D66:U66" si="23">D15+D22+D29+D36+D43+D50+D57+D59</f>
        <v>60371.924999999996</v>
      </c>
      <c r="E66" s="157">
        <f>E15+E22+E29+E36+E43+E50+E57+E59</f>
        <v>39692.400000000001</v>
      </c>
      <c r="F66" s="157">
        <f t="shared" si="23"/>
        <v>47635</v>
      </c>
      <c r="G66" s="157">
        <f>G15+G22+G29+G36+G43+G50+G57+G59</f>
        <v>10746</v>
      </c>
      <c r="H66" s="157">
        <f t="shared" si="23"/>
        <v>3160</v>
      </c>
      <c r="I66" s="157">
        <f t="shared" si="23"/>
        <v>0</v>
      </c>
      <c r="J66" s="157">
        <f t="shared" ref="J66:T66" si="24">J15+J22+J29+J36+J43+J50+J57+J59</f>
        <v>0</v>
      </c>
      <c r="K66" s="157">
        <f t="shared" si="24"/>
        <v>0</v>
      </c>
      <c r="L66" s="157">
        <f t="shared" si="24"/>
        <v>0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424244.32499999995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22.7</v>
      </c>
      <c r="D67" s="142">
        <f t="shared" ref="D67:I67" si="25">SUM(D60:D63)</f>
        <v>7.5</v>
      </c>
      <c r="E67" s="142">
        <f t="shared" si="25"/>
        <v>4.3999999999999995</v>
      </c>
      <c r="F67" s="142">
        <f t="shared" si="25"/>
        <v>5</v>
      </c>
      <c r="G67" s="142">
        <f t="shared" si="25"/>
        <v>0.4</v>
      </c>
      <c r="H67" s="142">
        <f t="shared" si="25"/>
        <v>0.4</v>
      </c>
      <c r="I67" s="142">
        <f t="shared" si="25"/>
        <v>0</v>
      </c>
      <c r="J67" s="142">
        <f t="shared" ref="J67:T67" si="26">SUM(J60:J63)</f>
        <v>0</v>
      </c>
      <c r="K67" s="142">
        <f t="shared" si="26"/>
        <v>0</v>
      </c>
      <c r="L67" s="142">
        <f t="shared" si="26"/>
        <v>0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40.4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68.899999999999991</v>
      </c>
      <c r="D68" s="148">
        <f t="shared" ref="D68:I68" si="28">D6-D67</f>
        <v>15.700000000000003</v>
      </c>
      <c r="E68" s="148">
        <f t="shared" si="28"/>
        <v>7.94</v>
      </c>
      <c r="F68" s="148">
        <f t="shared" si="28"/>
        <v>4.7000000000000011</v>
      </c>
      <c r="G68" s="148">
        <f t="shared" si="28"/>
        <v>2.94</v>
      </c>
      <c r="H68" s="148">
        <f t="shared" si="28"/>
        <v>12.919999999999998</v>
      </c>
      <c r="I68" s="148">
        <f t="shared" si="28"/>
        <v>0</v>
      </c>
      <c r="J68" s="148">
        <f t="shared" ref="J68:T68" si="29">J6-J67</f>
        <v>2.2999999999999998</v>
      </c>
      <c r="K68" s="148">
        <f t="shared" si="29"/>
        <v>2.8</v>
      </c>
      <c r="L68" s="148">
        <f t="shared" si="29"/>
        <v>0.42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123.91999999999999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68.899999999999991</v>
      </c>
      <c r="D70" s="153">
        <f t="shared" ref="D70:I70" si="31">D68-D69</f>
        <v>15.700000000000003</v>
      </c>
      <c r="E70" s="153">
        <f t="shared" si="31"/>
        <v>7.94</v>
      </c>
      <c r="F70" s="153">
        <f t="shared" si="31"/>
        <v>4.7000000000000011</v>
      </c>
      <c r="G70" s="153">
        <f t="shared" si="31"/>
        <v>2.94</v>
      </c>
      <c r="H70" s="153">
        <f t="shared" si="31"/>
        <v>12.919999999999998</v>
      </c>
      <c r="I70" s="153">
        <f t="shared" si="31"/>
        <v>0</v>
      </c>
      <c r="J70" s="153">
        <f t="shared" ref="J70:T70" si="32">J68-J69</f>
        <v>2.2999999999999998</v>
      </c>
      <c r="K70" s="153">
        <f t="shared" si="32"/>
        <v>2.8</v>
      </c>
      <c r="L70" s="153">
        <f t="shared" si="32"/>
        <v>0.42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123.91999999999999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1627278.625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C76"/>
  <sheetViews>
    <sheetView zoomScale="80" zoomScaleNormal="80" workbookViewId="0">
      <pane xSplit="2" ySplit="8" topLeftCell="L45" activePane="bottomRight" state="frozen"/>
      <selection activeCell="B1" sqref="B1:D1"/>
      <selection pane="bottomLeft" activeCell="B1" sqref="B1:D1"/>
      <selection pane="topRight" activeCell="B1" sqref="B1:D1"/>
      <selection pane="bottomRight" activeCell="B1" sqref="B1:D1"/>
    </sheetView>
  </sheetViews>
  <sheetFormatPr defaultRowHeight="15" x14ac:dyDescent="0.2"/>
  <cols>
    <col min="1" max="1" width="19.1015625" bestFit="1" customWidth="1"/>
    <col min="2" max="2" width="14.2578125" bestFit="1" customWidth="1"/>
    <col min="3" max="3" width="11.56640625" bestFit="1" customWidth="1"/>
    <col min="4" max="4" width="12.375" customWidth="1"/>
    <col min="5" max="5" width="11.296875" customWidth="1"/>
    <col min="6" max="6" width="12.23828125" bestFit="1" customWidth="1"/>
    <col min="7" max="7" width="12.64453125" customWidth="1"/>
    <col min="8" max="9" width="9.4140625" customWidth="1"/>
    <col min="10" max="10" width="11.296875" customWidth="1"/>
    <col min="11" max="11" width="10.89453125" customWidth="1"/>
    <col min="12" max="20" width="9.4140625" customWidth="1"/>
    <col min="21" max="21" width="16.6796875" customWidth="1"/>
    <col min="22" max="22" width="13.1796875" customWidth="1"/>
    <col min="23" max="23" width="9.68359375" customWidth="1"/>
    <col min="24" max="24" width="13.1796875" bestFit="1" customWidth="1"/>
    <col min="29" max="29" width="19.90625" bestFit="1" customWidth="1"/>
  </cols>
  <sheetData>
    <row r="1" spans="1:29" ht="30" thickBot="1" x14ac:dyDescent="0.45">
      <c r="A1" s="1" t="s">
        <v>0</v>
      </c>
      <c r="B1" s="251">
        <f>'6'!B1+1</f>
        <v>45784</v>
      </c>
      <c r="C1" s="251"/>
      <c r="D1" s="251"/>
      <c r="E1" s="250" t="str">
        <f>'Rate List'!E1</f>
        <v>GHAZI HOLDINGS (Actual Sale)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</row>
    <row r="2" spans="1:29" ht="60" thickBot="1" x14ac:dyDescent="0.25">
      <c r="A2" s="236" t="str">
        <f>'Rate List'!A2:B2</f>
        <v>Brand Name</v>
      </c>
      <c r="B2" s="237"/>
      <c r="C2" s="72" t="str">
        <f>'Rate List'!C2</f>
        <v>MORVEN</v>
      </c>
      <c r="D2" s="59" t="str">
        <f>'Rate List'!D2</f>
        <v>CLASSIC</v>
      </c>
      <c r="E2" s="59" t="str">
        <f>'Rate List'!E2</f>
        <v>DIPLO</v>
      </c>
      <c r="F2" s="59" t="s">
        <v>69</v>
      </c>
      <c r="G2" s="59" t="s">
        <v>70</v>
      </c>
      <c r="H2" s="59" t="str">
        <f>'Rate List'!H2</f>
        <v>CRAFTED BY 
MLB</v>
      </c>
      <c r="I2" s="59" t="str">
        <f>'Rate List'!I2</f>
        <v>Parliament</v>
      </c>
      <c r="J2" s="59" t="str">
        <f>'Rate List'!J2</f>
        <v>Cool Mint
2 DOT
6 MG</v>
      </c>
      <c r="K2" s="59" t="str">
        <f>'Rate List'!K2</f>
        <v>Cool Mint
3 DOT
11 MG</v>
      </c>
      <c r="L2" s="59" t="str">
        <f>'Rate List'!L2</f>
        <v>Cool Mint
5 DOT
14 MG</v>
      </c>
      <c r="M2" s="59" t="str">
        <f>'Rate List'!M2</f>
        <v>Sour Ruby
2 DOT
6 MG</v>
      </c>
      <c r="N2" s="59" t="str">
        <f>'Rate List'!N2</f>
        <v>Sour Ruby
3 DOT
11MG</v>
      </c>
      <c r="O2" s="59" t="str">
        <f>'Rate List'!O2</f>
        <v>Cool Blue Berry
2 DOT
6 MG</v>
      </c>
      <c r="P2" s="59" t="str">
        <f>'Rate List'!P2</f>
        <v>Cool Blue Berry
3 DOT
11 MG</v>
      </c>
      <c r="Q2" s="59" t="str">
        <f>'Rate List'!Q2</f>
        <v>Fresh Mint
6 MG</v>
      </c>
      <c r="R2" s="59" t="str">
        <f>'Rate List'!R2</f>
        <v>Fresh Mint
11 MG</v>
      </c>
      <c r="S2" s="59" t="str">
        <f>'Rate List'!S2</f>
        <v>Cool Water Melon
6MG</v>
      </c>
      <c r="T2" s="59" t="str">
        <f>'Rate List'!T2</f>
        <v>Cool Water Melon
11MG</v>
      </c>
      <c r="U2" s="68" t="s">
        <v>3</v>
      </c>
    </row>
    <row r="3" spans="1:29" ht="16.5" customHeight="1" x14ac:dyDescent="0.2">
      <c r="A3" s="244" t="str">
        <f>'Rate List'!A3:B3</f>
        <v>Opening</v>
      </c>
      <c r="B3" s="245"/>
      <c r="C3" s="63">
        <f>'6'!C70</f>
        <v>68.899999999999991</v>
      </c>
      <c r="D3" s="63">
        <f>'6'!D70</f>
        <v>15.700000000000003</v>
      </c>
      <c r="E3" s="63">
        <f>'6'!E70</f>
        <v>7.94</v>
      </c>
      <c r="F3" s="63">
        <f>'6'!F70</f>
        <v>4.7000000000000011</v>
      </c>
      <c r="G3" s="63">
        <f>'6'!G70</f>
        <v>2.94</v>
      </c>
      <c r="H3" s="63">
        <f>'6'!H70</f>
        <v>12.919999999999998</v>
      </c>
      <c r="I3" s="63">
        <f>'6'!I70</f>
        <v>0</v>
      </c>
      <c r="J3" s="63">
        <f>'6'!J70</f>
        <v>2.2999999999999998</v>
      </c>
      <c r="K3" s="63">
        <f>'6'!K70</f>
        <v>2.8</v>
      </c>
      <c r="L3" s="63">
        <f>'6'!L70</f>
        <v>0.42</v>
      </c>
      <c r="M3" s="63">
        <f>'6'!M70</f>
        <v>1.96</v>
      </c>
      <c r="N3" s="63">
        <f>'6'!N70</f>
        <v>1.4</v>
      </c>
      <c r="O3" s="63">
        <f>'6'!O70</f>
        <v>1.5</v>
      </c>
      <c r="P3" s="63">
        <f>'6'!P70</f>
        <v>0.42</v>
      </c>
      <c r="Q3" s="63">
        <f>'6'!Q70</f>
        <v>0.02</v>
      </c>
      <c r="R3" s="63">
        <f>'6'!R70</f>
        <v>0.2</v>
      </c>
      <c r="S3" s="63">
        <f>'6'!S70</f>
        <v>0.28000000000000003</v>
      </c>
      <c r="T3" s="63">
        <f>'6'!T70</f>
        <v>0.62</v>
      </c>
      <c r="U3" s="69">
        <f>SUM(C3:Q3)</f>
        <v>123.91999999999999</v>
      </c>
    </row>
    <row r="4" spans="1:29" ht="16.5" customHeight="1" thickBot="1" x14ac:dyDescent="0.25">
      <c r="A4" s="240" t="str">
        <f>'Rate List'!A4:B4</f>
        <v>Liffting from PMPKL</v>
      </c>
      <c r="B4" s="241"/>
      <c r="C4" s="36">
        <v>0</v>
      </c>
      <c r="D4" s="19">
        <v>0</v>
      </c>
      <c r="E4" s="19"/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70">
        <f>SUM(C4:Q4)</f>
        <v>0</v>
      </c>
    </row>
    <row r="5" spans="1:29" ht="16.5" customHeight="1" thickBot="1" x14ac:dyDescent="0.25">
      <c r="A5" s="198" t="str">
        <f>'Rate List'!A5:B5</f>
        <v>Lifting from other</v>
      </c>
      <c r="B5" s="199"/>
      <c r="C5" s="54">
        <v>0</v>
      </c>
      <c r="D5" s="10">
        <v>0</v>
      </c>
      <c r="E5" s="10"/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71">
        <f>SUM(C5:Q5)</f>
        <v>0</v>
      </c>
      <c r="AA5" s="213" t="s">
        <v>27</v>
      </c>
      <c r="AB5" s="214"/>
      <c r="AC5" s="207">
        <f>'6'!AC65</f>
        <v>1627278.625</v>
      </c>
    </row>
    <row r="6" spans="1:29" ht="16.5" customHeight="1" thickBot="1" x14ac:dyDescent="0.25">
      <c r="A6" s="236" t="str">
        <f>'Rate List'!A6:B6</f>
        <v>Total</v>
      </c>
      <c r="B6" s="237"/>
      <c r="C6" s="64">
        <f>SUM(C3:C5)</f>
        <v>68.899999999999991</v>
      </c>
      <c r="D6" s="61">
        <f>SUM(D3:D5)</f>
        <v>15.700000000000003</v>
      </c>
      <c r="E6" s="61">
        <f t="shared" ref="E6:I6" si="0">SUM(E3:E5)</f>
        <v>7.94</v>
      </c>
      <c r="F6" s="61">
        <f t="shared" si="0"/>
        <v>4.7000000000000011</v>
      </c>
      <c r="G6" s="61">
        <f t="shared" si="0"/>
        <v>2.94</v>
      </c>
      <c r="H6" s="61">
        <f t="shared" si="0"/>
        <v>12.919999999999998</v>
      </c>
      <c r="I6" s="61">
        <f t="shared" si="0"/>
        <v>0</v>
      </c>
      <c r="J6" s="61">
        <f t="shared" ref="J6:Q6" si="1">SUM(J3:J5)</f>
        <v>2.2999999999999998</v>
      </c>
      <c r="K6" s="61">
        <f t="shared" si="1"/>
        <v>2.8</v>
      </c>
      <c r="L6" s="61">
        <f t="shared" si="1"/>
        <v>0.42</v>
      </c>
      <c r="M6" s="61">
        <f t="shared" si="1"/>
        <v>1.96</v>
      </c>
      <c r="N6" s="61">
        <f t="shared" si="1"/>
        <v>1.4</v>
      </c>
      <c r="O6" s="61">
        <f t="shared" si="1"/>
        <v>1.5</v>
      </c>
      <c r="P6" s="61">
        <f t="shared" si="1"/>
        <v>0.42</v>
      </c>
      <c r="Q6" s="61">
        <f t="shared" si="1"/>
        <v>0.02</v>
      </c>
      <c r="R6" s="61">
        <f t="shared" ref="R6:T6" si="2">SUM(R3:R5)</f>
        <v>0.2</v>
      </c>
      <c r="S6" s="61">
        <f t="shared" si="2"/>
        <v>0.28000000000000003</v>
      </c>
      <c r="T6" s="61">
        <f t="shared" si="2"/>
        <v>0.62</v>
      </c>
      <c r="U6" s="67">
        <f>SUM(C6:Q6)</f>
        <v>123.91999999999999</v>
      </c>
      <c r="V6" s="91"/>
      <c r="W6" s="91"/>
      <c r="AA6" s="215"/>
      <c r="AB6" s="216"/>
      <c r="AC6" s="253"/>
    </row>
    <row r="7" spans="1:29" ht="15.75" customHeight="1" thickBot="1" x14ac:dyDescent="0.25">
      <c r="A7" s="55" t="str">
        <f>'Rate List'!B4</f>
        <v>Whole Sale Rate</v>
      </c>
      <c r="B7" s="21"/>
      <c r="C7" s="56">
        <f>'Rate List'!C4</f>
        <v>11520</v>
      </c>
      <c r="D7" s="57">
        <f>'Rate List'!D4</f>
        <v>8018.2849999999999</v>
      </c>
      <c r="E7" s="57">
        <f>'Rate List'!E4</f>
        <v>8985</v>
      </c>
      <c r="F7" s="58">
        <f>'Rate List'!F4</f>
        <v>9489.94</v>
      </c>
      <c r="G7" s="58">
        <f>'Rate List'!G4</f>
        <v>26806.97</v>
      </c>
      <c r="H7" s="58">
        <f>'Rate List'!H4</f>
        <v>0</v>
      </c>
      <c r="I7" s="58">
        <f>'Rate List'!I4</f>
        <v>9474.3150000000005</v>
      </c>
      <c r="J7" s="58">
        <f>'Rate List'!J4</f>
        <v>0</v>
      </c>
      <c r="K7" s="58">
        <f>'Rate List'!K4</f>
        <v>0</v>
      </c>
      <c r="L7" s="58">
        <f>'Rate List'!L4</f>
        <v>0</v>
      </c>
      <c r="M7" s="58">
        <f>'Rate List'!M4</f>
        <v>0</v>
      </c>
      <c r="N7" s="58">
        <f>'Rate List'!N4</f>
        <v>0</v>
      </c>
      <c r="O7" s="58">
        <f>'Rate List'!O4</f>
        <v>0</v>
      </c>
      <c r="P7" s="58">
        <f>'Rate List'!P4</f>
        <v>0</v>
      </c>
      <c r="Q7" s="58">
        <f>'Rate List'!Q4</f>
        <v>0</v>
      </c>
      <c r="R7" s="58">
        <f>'Rate List'!R4</f>
        <v>0</v>
      </c>
      <c r="S7" s="58">
        <f>'Rate List'!S4</f>
        <v>0</v>
      </c>
      <c r="T7" s="58">
        <f>'Rate List'!T4</f>
        <v>0</v>
      </c>
      <c r="U7" s="22"/>
      <c r="V7" s="243">
        <v>1</v>
      </c>
      <c r="W7" s="242"/>
      <c r="X7" s="242">
        <v>2</v>
      </c>
      <c r="Y7" s="242"/>
      <c r="Z7" s="242">
        <v>3</v>
      </c>
      <c r="AA7" s="242"/>
      <c r="AB7" s="209" t="s">
        <v>21</v>
      </c>
      <c r="AC7" s="211" t="s">
        <v>22</v>
      </c>
    </row>
    <row r="8" spans="1:29" ht="15.75" customHeight="1" thickBot="1" x14ac:dyDescent="0.25">
      <c r="A8" s="73" t="str">
        <f>'Rate List'!B5</f>
        <v>Retail Rate</v>
      </c>
      <c r="B8" s="53"/>
      <c r="C8" s="74">
        <f>'Rate List'!C5</f>
        <v>11570</v>
      </c>
      <c r="D8" s="75">
        <f>'Rate List'!D5</f>
        <v>8049.59</v>
      </c>
      <c r="E8" s="75">
        <f>'Rate List'!E5</f>
        <v>9021</v>
      </c>
      <c r="F8" s="75">
        <f>'Rate List'!F5</f>
        <v>9527</v>
      </c>
      <c r="G8" s="75">
        <f>'Rate List'!G5</f>
        <v>26865</v>
      </c>
      <c r="H8" s="75">
        <f>'Rate List'!H5</f>
        <v>7900</v>
      </c>
      <c r="I8" s="76">
        <f>'Rate List'!I5</f>
        <v>10491.2</v>
      </c>
      <c r="J8" s="76">
        <f>'Rate List'!J5</f>
        <v>6857</v>
      </c>
      <c r="K8" s="76">
        <f>'Rate List'!K5</f>
        <v>8291</v>
      </c>
      <c r="L8" s="76">
        <f>'Rate List'!L5</f>
        <v>9201.2000000000007</v>
      </c>
      <c r="M8" s="76">
        <f>'Rate List'!M5</f>
        <v>6857</v>
      </c>
      <c r="N8" s="76">
        <f>'Rate List'!N5</f>
        <v>8291</v>
      </c>
      <c r="O8" s="76">
        <f>'Rate List'!O5</f>
        <v>6857</v>
      </c>
      <c r="P8" s="76">
        <f>'Rate List'!P5</f>
        <v>8291</v>
      </c>
      <c r="Q8" s="76">
        <f>'Rate List'!Q5</f>
        <v>6857</v>
      </c>
      <c r="R8" s="76">
        <f>'Rate List'!R5</f>
        <v>8291</v>
      </c>
      <c r="S8" s="76">
        <f>'Rate List'!S5</f>
        <v>6857</v>
      </c>
      <c r="T8" s="76">
        <f>'Rate List'!T5</f>
        <v>8291</v>
      </c>
      <c r="U8" s="77"/>
      <c r="V8" s="164" t="s">
        <v>10</v>
      </c>
      <c r="W8" s="92" t="s">
        <v>20</v>
      </c>
      <c r="X8" s="92" t="s">
        <v>10</v>
      </c>
      <c r="Y8" s="92" t="s">
        <v>20</v>
      </c>
      <c r="Z8" s="92" t="s">
        <v>10</v>
      </c>
      <c r="AA8" s="92" t="s">
        <v>20</v>
      </c>
      <c r="AB8" s="210"/>
      <c r="AC8" s="212"/>
    </row>
    <row r="9" spans="1:29" ht="21.95" customHeight="1" x14ac:dyDescent="0.2">
      <c r="A9" s="200" t="str">
        <f>'Rate List'!A9</f>
        <v>AMIR
DSR 01</v>
      </c>
      <c r="B9" s="17" t="str">
        <f>'Rate List'!$D$9</f>
        <v>Whole Sale</v>
      </c>
      <c r="C9" s="35"/>
      <c r="D9" s="7"/>
      <c r="E9" s="7"/>
      <c r="F9" s="7"/>
      <c r="G9" s="7"/>
      <c r="H9" s="8"/>
      <c r="I9" s="35"/>
      <c r="J9" s="35"/>
      <c r="K9" s="35"/>
      <c r="L9" s="35"/>
      <c r="M9" s="35"/>
      <c r="N9" s="35"/>
      <c r="O9" s="35"/>
      <c r="P9" s="7"/>
      <c r="Q9" s="7"/>
      <c r="R9" s="7"/>
      <c r="S9" s="7"/>
      <c r="T9" s="7"/>
      <c r="U9" s="49">
        <f t="shared" ref="U9:U14" si="3">SUM(C9:T9)</f>
        <v>0</v>
      </c>
      <c r="V9" s="195" t="str">
        <f>'0'!V9:W9</f>
        <v>Petrol</v>
      </c>
      <c r="W9" s="192"/>
      <c r="X9" s="192" t="str">
        <f>'0'!X9:Y9</f>
        <v>MOTOR CYCLE</v>
      </c>
      <c r="Y9" s="192"/>
      <c r="Z9" s="192" t="str">
        <f>'0'!Z9:AA9</f>
        <v>CASH SHORT</v>
      </c>
      <c r="AA9" s="196"/>
      <c r="AB9" s="206"/>
      <c r="AC9" s="204">
        <f>U15+V10+V12+V14+X10+X12+X14+Z10+Z12+Z14-W10-W12-W14-Y10-Y12-Y14-AA10-AA12-AA14-AB9</f>
        <v>71510.135999999999</v>
      </c>
    </row>
    <row r="10" spans="1:29" ht="21.95" customHeight="1" x14ac:dyDescent="0.2">
      <c r="A10" s="201"/>
      <c r="B10" s="37" t="str">
        <f>'Rate List'!D$10</f>
        <v>W Scheme</v>
      </c>
      <c r="C10" s="36"/>
      <c r="D10" s="19"/>
      <c r="E10" s="19"/>
      <c r="F10" s="19"/>
      <c r="G10" s="19"/>
      <c r="H10" s="34"/>
      <c r="I10" s="36"/>
      <c r="J10" s="36"/>
      <c r="K10" s="36"/>
      <c r="L10" s="36"/>
      <c r="M10" s="36"/>
      <c r="N10" s="36"/>
      <c r="O10" s="36"/>
      <c r="P10" s="19"/>
      <c r="Q10" s="19"/>
      <c r="R10" s="19"/>
      <c r="S10" s="19"/>
      <c r="T10" s="19"/>
      <c r="U10" s="50">
        <f t="shared" si="3"/>
        <v>0</v>
      </c>
      <c r="V10" s="104"/>
      <c r="W10" s="94">
        <v>353</v>
      </c>
      <c r="X10" s="93"/>
      <c r="Y10" s="93">
        <v>550</v>
      </c>
      <c r="Z10" s="93"/>
      <c r="AA10" s="165">
        <v>2320</v>
      </c>
      <c r="AB10" s="206"/>
      <c r="AC10" s="205"/>
    </row>
    <row r="11" spans="1:29" ht="21.95" customHeight="1" x14ac:dyDescent="0.2">
      <c r="A11" s="201"/>
      <c r="B11" s="37" t="str">
        <f>'Rate List'!D$11</f>
        <v>Retail</v>
      </c>
      <c r="C11" s="36">
        <v>5</v>
      </c>
      <c r="D11" s="19">
        <v>0.4</v>
      </c>
      <c r="E11" s="19">
        <v>0.3</v>
      </c>
      <c r="F11" s="19">
        <v>1</v>
      </c>
      <c r="G11" s="19"/>
      <c r="H11" s="34">
        <v>0.2</v>
      </c>
      <c r="I11" s="36"/>
      <c r="J11" s="36"/>
      <c r="K11" s="36"/>
      <c r="L11" s="36"/>
      <c r="M11" s="36"/>
      <c r="N11" s="36"/>
      <c r="O11" s="36"/>
      <c r="P11" s="19"/>
      <c r="Q11" s="19"/>
      <c r="R11" s="19"/>
      <c r="S11" s="19"/>
      <c r="T11" s="19"/>
      <c r="U11" s="50">
        <f t="shared" si="3"/>
        <v>6.9</v>
      </c>
      <c r="V11" s="197" t="str">
        <f>'0'!V11:W11</f>
        <v xml:space="preserve">TK REWARD </v>
      </c>
      <c r="W11" s="190"/>
      <c r="X11" s="190" t="str">
        <f>'0'!X11:Y11</f>
        <v>CRAFTED FOILS</v>
      </c>
      <c r="Y11" s="190"/>
      <c r="Z11" s="190" t="str">
        <f>'0'!Z11:AA11</f>
        <v xml:space="preserve">WHOLESALE </v>
      </c>
      <c r="AA11" s="191"/>
      <c r="AB11" s="206"/>
      <c r="AC11" s="205"/>
    </row>
    <row r="12" spans="1:29" ht="21.95" customHeight="1" x14ac:dyDescent="0.2">
      <c r="A12" s="201"/>
      <c r="B12" s="37" t="str">
        <f>'Rate List'!D$12</f>
        <v>T.O  (TK)</v>
      </c>
      <c r="C12" s="36"/>
      <c r="D12" s="19"/>
      <c r="E12" s="19"/>
      <c r="F12" s="19"/>
      <c r="G12" s="19"/>
      <c r="H12" s="34"/>
      <c r="I12" s="36"/>
      <c r="J12" s="36"/>
      <c r="K12" s="36"/>
      <c r="L12" s="36"/>
      <c r="M12" s="36"/>
      <c r="N12" s="36"/>
      <c r="O12" s="36"/>
      <c r="P12" s="19"/>
      <c r="Q12" s="19"/>
      <c r="R12" s="19"/>
      <c r="S12" s="19"/>
      <c r="T12" s="19"/>
      <c r="U12" s="50">
        <f t="shared" si="3"/>
        <v>0</v>
      </c>
      <c r="V12" s="104"/>
      <c r="W12" s="94"/>
      <c r="X12" s="93"/>
      <c r="Y12" s="93">
        <v>150</v>
      </c>
      <c r="Z12" s="93"/>
      <c r="AA12" s="165"/>
      <c r="AB12" s="206"/>
      <c r="AC12" s="205"/>
    </row>
    <row r="13" spans="1:29" ht="21.95" customHeight="1" x14ac:dyDescent="0.2">
      <c r="A13" s="201"/>
      <c r="B13" s="37" t="str">
        <f>'Rate List'!D$13</f>
        <v>Foils</v>
      </c>
      <c r="C13" s="36"/>
      <c r="D13" s="19"/>
      <c r="E13" s="19"/>
      <c r="F13" s="19"/>
      <c r="G13" s="19"/>
      <c r="H13" s="34"/>
      <c r="I13" s="36"/>
      <c r="J13" s="36"/>
      <c r="K13" s="36"/>
      <c r="L13" s="36"/>
      <c r="M13" s="36"/>
      <c r="N13" s="36"/>
      <c r="O13" s="36"/>
      <c r="P13" s="19"/>
      <c r="Q13" s="19"/>
      <c r="R13" s="19"/>
      <c r="S13" s="19"/>
      <c r="T13" s="19"/>
      <c r="U13" s="50">
        <f t="shared" si="3"/>
        <v>0</v>
      </c>
      <c r="V13" s="197" t="str">
        <f>'0'!V13:W13</f>
        <v>UBL+Jazz Cash</v>
      </c>
      <c r="W13" s="190"/>
      <c r="X13" s="190" t="str">
        <f>'0'!X13:Y13</f>
        <v>CRAFTED SCHEME</v>
      </c>
      <c r="Y13" s="190"/>
      <c r="Z13" s="190" t="str">
        <f>'0'!Z13:AA13</f>
        <v xml:space="preserve">ZYN SCHEME </v>
      </c>
      <c r="AA13" s="191"/>
      <c r="AB13" s="206"/>
      <c r="AC13" s="205"/>
    </row>
    <row r="14" spans="1:29" ht="21.95" customHeight="1" x14ac:dyDescent="0.2">
      <c r="A14" s="201"/>
      <c r="B14" s="37" t="str">
        <f>'Rate List'!D$14</f>
        <v>C. Discount</v>
      </c>
      <c r="C14" s="36"/>
      <c r="D14" s="19"/>
      <c r="E14" s="19"/>
      <c r="F14" s="19"/>
      <c r="G14" s="19"/>
      <c r="H14" s="34"/>
      <c r="I14" s="36"/>
      <c r="J14" s="36"/>
      <c r="K14" s="36"/>
      <c r="L14" s="36"/>
      <c r="M14" s="36"/>
      <c r="N14" s="36"/>
      <c r="O14" s="36"/>
      <c r="P14" s="19"/>
      <c r="Q14" s="19"/>
      <c r="R14" s="19"/>
      <c r="S14" s="19"/>
      <c r="T14" s="19"/>
      <c r="U14" s="50">
        <f t="shared" si="3"/>
        <v>0</v>
      </c>
      <c r="V14" s="104"/>
      <c r="W14" s="94"/>
      <c r="X14" s="93"/>
      <c r="Y14" s="93"/>
      <c r="Z14" s="93"/>
      <c r="AA14" s="165"/>
      <c r="AB14" s="206"/>
      <c r="AC14" s="205"/>
    </row>
    <row r="15" spans="1:29" ht="21.95" customHeight="1" thickBot="1" x14ac:dyDescent="0.25">
      <c r="A15" s="202"/>
      <c r="B15" s="38" t="str">
        <f>'Rate List'!D$15</f>
        <v>Total Cash</v>
      </c>
      <c r="C15" s="52">
        <f>(C11*$C$8)+(C9*$C$7)</f>
        <v>57850</v>
      </c>
      <c r="D15" s="40">
        <f>(D11*$D$8)+(D9*$D$7)</f>
        <v>3219.8360000000002</v>
      </c>
      <c r="E15" s="40">
        <f>(E11*$E$8)+(E9*$E$7)</f>
        <v>2706.2999999999997</v>
      </c>
      <c r="F15" s="40">
        <f>(F11*$F$8)+(F9*$F$7)</f>
        <v>9527</v>
      </c>
      <c r="G15" s="40">
        <f>(G11*$G$8)+(G9*$G$7)</f>
        <v>0</v>
      </c>
      <c r="H15" s="41">
        <f>(H11*$H$8)+(H9*$H$7)</f>
        <v>1580</v>
      </c>
      <c r="I15" s="52">
        <f>(I11*$I$8)+(I9*$I$7)</f>
        <v>0</v>
      </c>
      <c r="J15" s="163">
        <f>(J11*$J$8)+(J9*$J$7)</f>
        <v>0</v>
      </c>
      <c r="K15" s="163">
        <f>(K11*$K$8)+(K9*$K$7)</f>
        <v>0</v>
      </c>
      <c r="L15" s="163">
        <f>(L11*$L$8)+(L9*$L$7)</f>
        <v>0</v>
      </c>
      <c r="M15" s="163">
        <f>(M11*$M$8)+(M9*$M$7)</f>
        <v>0</v>
      </c>
      <c r="N15" s="163">
        <f>(N11*$N$8)+(N9*$N$7)</f>
        <v>0</v>
      </c>
      <c r="O15" s="163">
        <f>(O11*$O$8)+(O9*$O$7)</f>
        <v>0</v>
      </c>
      <c r="P15" s="52">
        <f>(P11*$P$8)+(P9*$P$7)</f>
        <v>0</v>
      </c>
      <c r="Q15" s="52">
        <f>(Q11*$Q$8)+(Q9*$Q$7)</f>
        <v>0</v>
      </c>
      <c r="R15" s="52">
        <f>(R11*$R$8)+(R9*$R$7)</f>
        <v>0</v>
      </c>
      <c r="S15" s="52">
        <f>(S11*$S$8)+(S9*$S$7)</f>
        <v>0</v>
      </c>
      <c r="T15" s="52">
        <f>(T11*$T$8)+(T9*$T$7)</f>
        <v>0</v>
      </c>
      <c r="U15" s="51">
        <f>SUM(C15:Q15)</f>
        <v>74883.135999999999</v>
      </c>
      <c r="V15" s="13"/>
      <c r="W15" s="96"/>
      <c r="X15" s="96"/>
      <c r="Y15" s="96"/>
      <c r="Z15" s="96"/>
      <c r="AA15" s="166"/>
      <c r="AB15" s="206"/>
      <c r="AC15" s="205"/>
    </row>
    <row r="16" spans="1:29" ht="21.95" customHeight="1" x14ac:dyDescent="0.2">
      <c r="A16" s="200" t="str">
        <f>'Rate List'!A10</f>
        <v>WASEEM 
DSR 02</v>
      </c>
      <c r="B16" s="17" t="str">
        <f>'Rate List'!$D$9</f>
        <v>Whole Sale</v>
      </c>
      <c r="C16" s="35"/>
      <c r="D16" s="7"/>
      <c r="E16" s="7"/>
      <c r="F16" s="7"/>
      <c r="G16" s="7"/>
      <c r="H16" s="8"/>
      <c r="I16" s="35"/>
      <c r="J16" s="35"/>
      <c r="K16" s="35"/>
      <c r="L16" s="35"/>
      <c r="M16" s="35"/>
      <c r="N16" s="35"/>
      <c r="O16" s="35"/>
      <c r="P16" s="7"/>
      <c r="Q16" s="124"/>
      <c r="R16" s="124"/>
      <c r="S16" s="124"/>
      <c r="T16" s="8"/>
      <c r="U16" s="49">
        <f t="shared" ref="U16:U21" si="4">SUM(C16:T16)</f>
        <v>0</v>
      </c>
      <c r="V16" s="195" t="str">
        <f>'0'!V16:W16</f>
        <v>Petrol</v>
      </c>
      <c r="W16" s="192"/>
      <c r="X16" s="192" t="str">
        <f>'0'!X16:Y16</f>
        <v>MOTOR CYCLE</v>
      </c>
      <c r="Y16" s="192"/>
      <c r="Z16" s="192" t="str">
        <f>'0'!Z16:AA16</f>
        <v>CASH SHORT</v>
      </c>
      <c r="AA16" s="196"/>
      <c r="AB16" s="206"/>
      <c r="AC16" s="204">
        <f>U22+V17+V19+V21+X17+X19+X21+Z17+Z19+Z21-W17-W19-W21-Y17-Y19-Y21-AA17-AA19-AA21-AB16</f>
        <v>15520</v>
      </c>
    </row>
    <row r="17" spans="1:29" ht="21.95" customHeight="1" x14ac:dyDescent="0.2">
      <c r="A17" s="201"/>
      <c r="B17" s="37" t="str">
        <f>'Rate List'!D$10</f>
        <v>W Scheme</v>
      </c>
      <c r="C17" s="36"/>
      <c r="D17" s="19"/>
      <c r="E17" s="19"/>
      <c r="F17" s="19"/>
      <c r="G17" s="19"/>
      <c r="H17" s="34"/>
      <c r="I17" s="36"/>
      <c r="J17" s="36"/>
      <c r="K17" s="36"/>
      <c r="L17" s="36"/>
      <c r="M17" s="36"/>
      <c r="N17" s="36"/>
      <c r="O17" s="36"/>
      <c r="P17" s="19"/>
      <c r="Q17" s="65"/>
      <c r="R17" s="65"/>
      <c r="S17" s="65"/>
      <c r="T17" s="34"/>
      <c r="U17" s="50">
        <f t="shared" si="4"/>
        <v>0</v>
      </c>
      <c r="V17" s="104"/>
      <c r="W17" s="94">
        <v>340</v>
      </c>
      <c r="X17" s="93"/>
      <c r="Y17" s="93"/>
      <c r="Z17" s="93"/>
      <c r="AA17" s="165">
        <v>4</v>
      </c>
      <c r="AB17" s="206"/>
      <c r="AC17" s="205"/>
    </row>
    <row r="18" spans="1:29" ht="21.95" customHeight="1" x14ac:dyDescent="0.2">
      <c r="A18" s="201"/>
      <c r="B18" s="37" t="str">
        <f>'Rate List'!D$11</f>
        <v>Retail</v>
      </c>
      <c r="C18" s="36">
        <v>2</v>
      </c>
      <c r="D18" s="19"/>
      <c r="E18" s="19"/>
      <c r="F18" s="19"/>
      <c r="G18" s="19"/>
      <c r="H18" s="34"/>
      <c r="I18" s="36"/>
      <c r="J18" s="36"/>
      <c r="K18" s="36"/>
      <c r="L18" s="36"/>
      <c r="M18" s="36"/>
      <c r="N18" s="36"/>
      <c r="O18" s="36"/>
      <c r="P18" s="19"/>
      <c r="Q18" s="65"/>
      <c r="R18" s="65"/>
      <c r="S18" s="65"/>
      <c r="T18" s="34"/>
      <c r="U18" s="50">
        <f t="shared" si="4"/>
        <v>2</v>
      </c>
      <c r="V18" s="197" t="str">
        <f>'0'!V18:W18</f>
        <v xml:space="preserve">TK REWARD </v>
      </c>
      <c r="W18" s="190"/>
      <c r="X18" s="190" t="str">
        <f>'0'!X18:Y18</f>
        <v>CRAFTED FOILS</v>
      </c>
      <c r="Y18" s="190"/>
      <c r="Z18" s="190" t="str">
        <f>'0'!Z18:AA18</f>
        <v xml:space="preserve">WHOLESALE </v>
      </c>
      <c r="AA18" s="191"/>
      <c r="AB18" s="206"/>
      <c r="AC18" s="205"/>
    </row>
    <row r="19" spans="1:29" ht="21.95" customHeight="1" x14ac:dyDescent="0.2">
      <c r="A19" s="201"/>
      <c r="B19" s="37" t="str">
        <f>'Rate List'!D$12</f>
        <v>T.O  (TK)</v>
      </c>
      <c r="C19" s="36"/>
      <c r="D19" s="19"/>
      <c r="E19" s="19"/>
      <c r="F19" s="19"/>
      <c r="G19" s="19"/>
      <c r="H19" s="34"/>
      <c r="I19" s="36"/>
      <c r="J19" s="36"/>
      <c r="K19" s="36"/>
      <c r="L19" s="36"/>
      <c r="M19" s="36"/>
      <c r="N19" s="36"/>
      <c r="O19" s="36"/>
      <c r="P19" s="19"/>
      <c r="Q19" s="65"/>
      <c r="R19" s="65"/>
      <c r="S19" s="65"/>
      <c r="T19" s="34"/>
      <c r="U19" s="50">
        <f t="shared" si="4"/>
        <v>0</v>
      </c>
      <c r="V19" s="104"/>
      <c r="W19" s="94"/>
      <c r="X19" s="93"/>
      <c r="Y19" s="93"/>
      <c r="Z19" s="93"/>
      <c r="AA19" s="165"/>
      <c r="AB19" s="206"/>
      <c r="AC19" s="205"/>
    </row>
    <row r="20" spans="1:29" ht="21.95" customHeight="1" x14ac:dyDescent="0.2">
      <c r="A20" s="201"/>
      <c r="B20" s="37" t="str">
        <f>'Rate List'!D$13</f>
        <v>Foils</v>
      </c>
      <c r="C20" s="36"/>
      <c r="D20" s="19"/>
      <c r="E20" s="19"/>
      <c r="F20" s="19"/>
      <c r="G20" s="19"/>
      <c r="H20" s="34"/>
      <c r="I20" s="36"/>
      <c r="J20" s="36"/>
      <c r="K20" s="36"/>
      <c r="L20" s="36"/>
      <c r="M20" s="36"/>
      <c r="N20" s="36"/>
      <c r="O20" s="36"/>
      <c r="P20" s="19"/>
      <c r="Q20" s="65"/>
      <c r="R20" s="65"/>
      <c r="S20" s="65"/>
      <c r="T20" s="34"/>
      <c r="U20" s="50">
        <f t="shared" si="4"/>
        <v>0</v>
      </c>
      <c r="V20" s="197" t="str">
        <f>'0'!V20:W20</f>
        <v>UBL+Jazz Cash</v>
      </c>
      <c r="W20" s="190"/>
      <c r="X20" s="190" t="str">
        <f>'0'!X20:Y20</f>
        <v>CRAFTED SCHEME</v>
      </c>
      <c r="Y20" s="190"/>
      <c r="Z20" s="190" t="str">
        <f>'0'!Z20:AA20</f>
        <v xml:space="preserve">ZYN SCHEME </v>
      </c>
      <c r="AA20" s="191"/>
      <c r="AB20" s="206"/>
      <c r="AC20" s="205"/>
    </row>
    <row r="21" spans="1:29" ht="21.95" customHeight="1" x14ac:dyDescent="0.2">
      <c r="A21" s="201"/>
      <c r="B21" s="37" t="str">
        <f>'Rate List'!D$14</f>
        <v>C. Discount</v>
      </c>
      <c r="C21" s="36"/>
      <c r="D21" s="19"/>
      <c r="E21" s="19"/>
      <c r="F21" s="19"/>
      <c r="G21" s="19"/>
      <c r="H21" s="34"/>
      <c r="I21" s="36"/>
      <c r="J21" s="36"/>
      <c r="K21" s="36"/>
      <c r="L21" s="36"/>
      <c r="M21" s="36"/>
      <c r="N21" s="36"/>
      <c r="O21" s="36"/>
      <c r="P21" s="19"/>
      <c r="Q21" s="65"/>
      <c r="R21" s="65"/>
      <c r="S21" s="65"/>
      <c r="T21" s="34"/>
      <c r="U21" s="50">
        <f t="shared" si="4"/>
        <v>0</v>
      </c>
      <c r="V21" s="104"/>
      <c r="W21" s="94">
        <v>7276</v>
      </c>
      <c r="X21" s="93"/>
      <c r="Y21" s="93"/>
      <c r="Z21" s="93"/>
      <c r="AA21" s="165"/>
      <c r="AB21" s="206"/>
      <c r="AC21" s="205"/>
    </row>
    <row r="22" spans="1:29" ht="21.95" customHeight="1" thickBot="1" x14ac:dyDescent="0.25">
      <c r="A22" s="202"/>
      <c r="B22" s="38" t="str">
        <f>'Rate List'!D$15</f>
        <v>Total Cash</v>
      </c>
      <c r="C22" s="52">
        <f>(C18*$C$8)+(C16*$C$7)</f>
        <v>23140</v>
      </c>
      <c r="D22" s="40">
        <f>(D18*$D$8)+(D16*$D$7)</f>
        <v>0</v>
      </c>
      <c r="E22" s="40">
        <f>(E18*$E$8)+(E16*$E$7)</f>
        <v>0</v>
      </c>
      <c r="F22" s="40">
        <f>(F18*$F$8)+(F16*$F$7)</f>
        <v>0</v>
      </c>
      <c r="G22" s="40">
        <f>(G18*$G$8)+(G16*$G$7)</f>
        <v>0</v>
      </c>
      <c r="H22" s="41">
        <f>(H18*$H$8)+(H16*$H$7)</f>
        <v>0</v>
      </c>
      <c r="I22" s="52">
        <f>(I18*$I$8)+(I16*$I$7)</f>
        <v>0</v>
      </c>
      <c r="J22" s="163">
        <f>(J18*$J$8)+(J16*$J$7)</f>
        <v>0</v>
      </c>
      <c r="K22" s="163">
        <f>(K18*$K$8)+(K16*$K$7)</f>
        <v>0</v>
      </c>
      <c r="L22" s="163">
        <f>(L18*$L$8)+(L16*$L$7)</f>
        <v>0</v>
      </c>
      <c r="M22" s="163">
        <f>(M18*$M$8)+(M16*$M$7)</f>
        <v>0</v>
      </c>
      <c r="N22" s="163">
        <f>(N18*$N$8)+(N16*$N$7)</f>
        <v>0</v>
      </c>
      <c r="O22" s="163">
        <f>(O18*$O$8)+(O16*$O$7)</f>
        <v>0</v>
      </c>
      <c r="P22" s="52">
        <f>(P18*$P$8)+(P16*$P$7)</f>
        <v>0</v>
      </c>
      <c r="Q22" s="52">
        <f>(Q18*$Q$8)+(Q16*$Q$7)</f>
        <v>0</v>
      </c>
      <c r="R22" s="52">
        <f>(R18*$R$8)+(R16*$R$7)</f>
        <v>0</v>
      </c>
      <c r="S22" s="52">
        <f>(S18*$S$8)+(S16*$S$7)</f>
        <v>0</v>
      </c>
      <c r="T22" s="52">
        <f>(T18*$T$8)+(T16*$T$7)</f>
        <v>0</v>
      </c>
      <c r="U22" s="51">
        <f>SUM(C22:Q22)</f>
        <v>23140</v>
      </c>
      <c r="V22" s="13"/>
      <c r="W22" s="96"/>
      <c r="X22" s="96"/>
      <c r="Y22" s="96"/>
      <c r="Z22" s="96"/>
      <c r="AA22" s="166"/>
      <c r="AB22" s="206"/>
      <c r="AC22" s="205"/>
    </row>
    <row r="23" spans="1:29" ht="21.95" customHeight="1" x14ac:dyDescent="0.2">
      <c r="A23" s="200" t="str">
        <f>'Rate List'!A11</f>
        <v>ADNAN 
DSR 03</v>
      </c>
      <c r="B23" s="17" t="str">
        <f>'Rate List'!$D$9</f>
        <v>Whole Sale</v>
      </c>
      <c r="C23" s="35"/>
      <c r="D23" s="7"/>
      <c r="E23" s="7"/>
      <c r="F23" s="7"/>
      <c r="G23" s="7"/>
      <c r="H23" s="8"/>
      <c r="I23" s="35"/>
      <c r="J23" s="35"/>
      <c r="K23" s="35"/>
      <c r="L23" s="35"/>
      <c r="M23" s="35"/>
      <c r="N23" s="35"/>
      <c r="O23" s="35"/>
      <c r="P23" s="7"/>
      <c r="Q23" s="124"/>
      <c r="R23" s="124"/>
      <c r="S23" s="124"/>
      <c r="T23" s="8"/>
      <c r="U23" s="49">
        <f t="shared" ref="U23:U28" si="5">SUM(C23:T23)</f>
        <v>0</v>
      </c>
      <c r="V23" s="195" t="str">
        <f>'0'!V23:W23</f>
        <v>Petrol</v>
      </c>
      <c r="W23" s="192"/>
      <c r="X23" s="192" t="str">
        <f>'0'!X23:Y23</f>
        <v>MOTOR CYCLE</v>
      </c>
      <c r="Y23" s="192"/>
      <c r="Z23" s="192" t="str">
        <f>'0'!Z23:AA23</f>
        <v>CASH SHORT</v>
      </c>
      <c r="AA23" s="196"/>
      <c r="AB23" s="206"/>
      <c r="AC23" s="204">
        <f>U29+V24+V26+V28+X24+X26+X28+Z24+Z26+Z28-W24-W26-W28-Y24-Y26-Y28-AA24-AA26-AA28-AB23</f>
        <v>41660.836000000003</v>
      </c>
    </row>
    <row r="24" spans="1:29" ht="21.95" customHeight="1" x14ac:dyDescent="0.2">
      <c r="A24" s="201"/>
      <c r="B24" s="37" t="str">
        <f>'Rate List'!D$10</f>
        <v>W Scheme</v>
      </c>
      <c r="C24" s="36"/>
      <c r="D24" s="19"/>
      <c r="E24" s="19"/>
      <c r="F24" s="19"/>
      <c r="G24" s="19"/>
      <c r="H24" s="34"/>
      <c r="I24" s="36"/>
      <c r="J24" s="36"/>
      <c r="K24" s="36"/>
      <c r="L24" s="36"/>
      <c r="M24" s="36"/>
      <c r="N24" s="36"/>
      <c r="O24" s="36"/>
      <c r="P24" s="19"/>
      <c r="Q24" s="65"/>
      <c r="R24" s="65"/>
      <c r="S24" s="65"/>
      <c r="T24" s="34"/>
      <c r="U24" s="50">
        <f t="shared" si="5"/>
        <v>0</v>
      </c>
      <c r="V24" s="104"/>
      <c r="W24" s="94">
        <v>350</v>
      </c>
      <c r="X24" s="93"/>
      <c r="Y24" s="93"/>
      <c r="Z24" s="93"/>
      <c r="AA24" s="165">
        <v>4</v>
      </c>
      <c r="AB24" s="206"/>
      <c r="AC24" s="205"/>
    </row>
    <row r="25" spans="1:29" ht="21.95" customHeight="1" x14ac:dyDescent="0.2">
      <c r="A25" s="201"/>
      <c r="B25" s="37" t="str">
        <f>'Rate List'!D$11</f>
        <v>Retail</v>
      </c>
      <c r="C25" s="36">
        <v>3</v>
      </c>
      <c r="D25" s="19">
        <v>0.4</v>
      </c>
      <c r="E25" s="19">
        <v>0.2</v>
      </c>
      <c r="F25" s="19">
        <v>0.4</v>
      </c>
      <c r="G25" s="19"/>
      <c r="H25" s="34">
        <v>0.1</v>
      </c>
      <c r="I25" s="36"/>
      <c r="J25" s="36"/>
      <c r="K25" s="36"/>
      <c r="L25" s="36"/>
      <c r="M25" s="36"/>
      <c r="N25" s="36"/>
      <c r="O25" s="36"/>
      <c r="P25" s="19"/>
      <c r="Q25" s="65"/>
      <c r="R25" s="65"/>
      <c r="S25" s="65"/>
      <c r="T25" s="34"/>
      <c r="U25" s="50">
        <f t="shared" si="5"/>
        <v>4.0999999999999996</v>
      </c>
      <c r="V25" s="197" t="str">
        <f>'0'!V25:W25</f>
        <v xml:space="preserve">TK REWARD </v>
      </c>
      <c r="W25" s="190"/>
      <c r="X25" s="190" t="str">
        <f>'0'!X25:Y25</f>
        <v>CRAFTED FOILS</v>
      </c>
      <c r="Y25" s="190"/>
      <c r="Z25" s="190" t="str">
        <f>'0'!Z25:AA25</f>
        <v xml:space="preserve">WHOLESALE </v>
      </c>
      <c r="AA25" s="191"/>
      <c r="AB25" s="206"/>
      <c r="AC25" s="205"/>
    </row>
    <row r="26" spans="1:29" ht="21.95" customHeight="1" x14ac:dyDescent="0.2">
      <c r="A26" s="201"/>
      <c r="B26" s="37" t="str">
        <f>'Rate List'!D$12</f>
        <v>T.O  (TK)</v>
      </c>
      <c r="C26" s="36"/>
      <c r="D26" s="19"/>
      <c r="E26" s="19"/>
      <c r="F26" s="19"/>
      <c r="G26" s="19"/>
      <c r="H26" s="34"/>
      <c r="I26" s="36"/>
      <c r="J26" s="36"/>
      <c r="K26" s="36"/>
      <c r="L26" s="36"/>
      <c r="M26" s="36"/>
      <c r="N26" s="36"/>
      <c r="O26" s="36"/>
      <c r="P26" s="19"/>
      <c r="Q26" s="65"/>
      <c r="R26" s="65"/>
      <c r="S26" s="65"/>
      <c r="T26" s="34"/>
      <c r="U26" s="50">
        <f t="shared" si="5"/>
        <v>0</v>
      </c>
      <c r="V26" s="104"/>
      <c r="W26" s="94"/>
      <c r="X26" s="93"/>
      <c r="Y26" s="93"/>
      <c r="Z26" s="93"/>
      <c r="AA26" s="165"/>
      <c r="AB26" s="206"/>
      <c r="AC26" s="205"/>
    </row>
    <row r="27" spans="1:29" ht="21.95" customHeight="1" x14ac:dyDescent="0.2">
      <c r="A27" s="201"/>
      <c r="B27" s="37" t="str">
        <f>'Rate List'!D$13</f>
        <v>Foils</v>
      </c>
      <c r="C27" s="36"/>
      <c r="D27" s="19"/>
      <c r="E27" s="19"/>
      <c r="F27" s="19"/>
      <c r="G27" s="19"/>
      <c r="H27" s="34"/>
      <c r="I27" s="36"/>
      <c r="J27" s="36"/>
      <c r="K27" s="36"/>
      <c r="L27" s="36"/>
      <c r="M27" s="36"/>
      <c r="N27" s="36"/>
      <c r="O27" s="36"/>
      <c r="P27" s="19"/>
      <c r="Q27" s="65"/>
      <c r="R27" s="65"/>
      <c r="S27" s="65"/>
      <c r="T27" s="34"/>
      <c r="U27" s="50">
        <f t="shared" si="5"/>
        <v>0</v>
      </c>
      <c r="V27" s="197" t="str">
        <f>'0'!V27:W27</f>
        <v>UBL+Jazz Cash</v>
      </c>
      <c r="W27" s="190"/>
      <c r="X27" s="190" t="str">
        <f>'0'!X27:Y27</f>
        <v>CRAFTED SCHEME</v>
      </c>
      <c r="Y27" s="190"/>
      <c r="Z27" s="190" t="str">
        <f>'0'!Z27:AA27</f>
        <v xml:space="preserve">ZYN SCHEME </v>
      </c>
      <c r="AA27" s="191"/>
      <c r="AB27" s="206"/>
      <c r="AC27" s="205"/>
    </row>
    <row r="28" spans="1:29" ht="21.95" customHeight="1" x14ac:dyDescent="0.2">
      <c r="A28" s="201"/>
      <c r="B28" s="37" t="str">
        <f>'Rate List'!D$14</f>
        <v>C. Discount</v>
      </c>
      <c r="C28" s="36"/>
      <c r="D28" s="19"/>
      <c r="E28" s="19"/>
      <c r="F28" s="19"/>
      <c r="G28" s="19"/>
      <c r="H28" s="34"/>
      <c r="I28" s="36"/>
      <c r="J28" s="36"/>
      <c r="K28" s="36"/>
      <c r="L28" s="36"/>
      <c r="M28" s="36"/>
      <c r="N28" s="36"/>
      <c r="O28" s="36"/>
      <c r="P28" s="19"/>
      <c r="Q28" s="65"/>
      <c r="R28" s="65"/>
      <c r="S28" s="65"/>
      <c r="T28" s="34"/>
      <c r="U28" s="50">
        <f t="shared" si="5"/>
        <v>0</v>
      </c>
      <c r="V28" s="104"/>
      <c r="W28" s="94">
        <v>2320</v>
      </c>
      <c r="X28" s="93"/>
      <c r="Y28" s="93"/>
      <c r="Z28" s="93"/>
      <c r="AA28" s="165"/>
      <c r="AB28" s="206"/>
      <c r="AC28" s="205"/>
    </row>
    <row r="29" spans="1:29" ht="21.95" customHeight="1" thickBot="1" x14ac:dyDescent="0.25">
      <c r="A29" s="202"/>
      <c r="B29" s="38" t="str">
        <f>'Rate List'!D$15</f>
        <v>Total Cash</v>
      </c>
      <c r="C29" s="52">
        <f>(C25*$C$8)+(C23*$C$7)</f>
        <v>34710</v>
      </c>
      <c r="D29" s="40">
        <f>(D25*$D$8)+(D23*$D$7)</f>
        <v>3219.8360000000002</v>
      </c>
      <c r="E29" s="40">
        <f>(E25*$E$8)+(E23*$E$7)</f>
        <v>1804.2</v>
      </c>
      <c r="F29" s="40">
        <f>(F25*$F$8)+(F23*$F$7)</f>
        <v>3810.8</v>
      </c>
      <c r="G29" s="40">
        <f>(G25*$G$8)+(G23*$G$7)</f>
        <v>0</v>
      </c>
      <c r="H29" s="41">
        <f>(H25*$H$8)+(H23*$H$7)</f>
        <v>790</v>
      </c>
      <c r="I29" s="52">
        <f>(I25*$I$8)+(I23*$I$7)</f>
        <v>0</v>
      </c>
      <c r="J29" s="163">
        <f>(J25*$J$8)+(J23*$J$7)</f>
        <v>0</v>
      </c>
      <c r="K29" s="163">
        <f>(K25*$K$8)+(K23*$K$7)</f>
        <v>0</v>
      </c>
      <c r="L29" s="163">
        <f>(L25*$L$8)+(L23*$L$7)</f>
        <v>0</v>
      </c>
      <c r="M29" s="163">
        <f>(M25*$M$8)+(M23*$M$7)</f>
        <v>0</v>
      </c>
      <c r="N29" s="163">
        <f>(N25*$N$8)+(N23*$N$7)</f>
        <v>0</v>
      </c>
      <c r="O29" s="163">
        <f>(O25*$O$8)+(O23*$O$7)</f>
        <v>0</v>
      </c>
      <c r="P29" s="52">
        <f>(P25*$P$8)+(P23*$P$7)</f>
        <v>0</v>
      </c>
      <c r="Q29" s="52">
        <f>(Q25*$Q$8)+(Q23*$Q$7)</f>
        <v>0</v>
      </c>
      <c r="R29" s="52">
        <f>(R25*$R$8)+(R23*$R$7)</f>
        <v>0</v>
      </c>
      <c r="S29" s="52">
        <f>(S25*$S$8)+(S23*$S$7)</f>
        <v>0</v>
      </c>
      <c r="T29" s="52">
        <f>(T25*$T$8)+(T23*$T$7)</f>
        <v>0</v>
      </c>
      <c r="U29" s="51">
        <f>SUM(C29:Q29)</f>
        <v>44334.836000000003</v>
      </c>
      <c r="V29" s="13"/>
      <c r="W29" s="96"/>
      <c r="X29" s="96"/>
      <c r="Y29" s="96"/>
      <c r="Z29" s="96"/>
      <c r="AA29" s="166"/>
      <c r="AB29" s="206"/>
      <c r="AC29" s="205"/>
    </row>
    <row r="30" spans="1:29" ht="21.95" customHeight="1" x14ac:dyDescent="0.2">
      <c r="A30" s="200" t="str">
        <f>'Rate List'!A12</f>
        <v xml:space="preserve">MOBASHIR 
DSR 04 </v>
      </c>
      <c r="B30" s="17" t="str">
        <f>'Rate List'!$D$9</f>
        <v>Whole Sale</v>
      </c>
      <c r="C30" s="35"/>
      <c r="D30" s="7"/>
      <c r="E30" s="7"/>
      <c r="F30" s="7"/>
      <c r="G30" s="7"/>
      <c r="H30" s="8"/>
      <c r="I30" s="35"/>
      <c r="J30" s="35"/>
      <c r="K30" s="35"/>
      <c r="L30" s="35"/>
      <c r="M30" s="35"/>
      <c r="N30" s="35"/>
      <c r="O30" s="35"/>
      <c r="P30" s="7"/>
      <c r="Q30" s="124"/>
      <c r="R30" s="124"/>
      <c r="S30" s="124"/>
      <c r="T30" s="8"/>
      <c r="U30" s="49">
        <f t="shared" ref="U30:U35" si="6">SUM(C30:T30)</f>
        <v>0</v>
      </c>
      <c r="V30" s="195" t="str">
        <f>'0'!V30:W30</f>
        <v>Petrol</v>
      </c>
      <c r="W30" s="192"/>
      <c r="X30" s="192" t="str">
        <f>'0'!X30:Y30</f>
        <v>MOTOR CYCLE</v>
      </c>
      <c r="Y30" s="192"/>
      <c r="Z30" s="192" t="str">
        <f>'0'!Z30:AA30</f>
        <v>CASH SHORT</v>
      </c>
      <c r="AA30" s="196"/>
      <c r="AB30" s="206"/>
      <c r="AC30" s="204">
        <f>U36+V31+V33+V35+X31+X33+X35+Z31+Z33+Z35-W31-W33-W35-Y31-Y33-Y35-AA31-AA33-AA35-AB30</f>
        <v>56200.454000000005</v>
      </c>
    </row>
    <row r="31" spans="1:29" ht="21.95" customHeight="1" x14ac:dyDescent="0.2">
      <c r="A31" s="201"/>
      <c r="B31" s="37" t="str">
        <f>'Rate List'!D$10</f>
        <v>W Scheme</v>
      </c>
      <c r="C31" s="36"/>
      <c r="D31" s="19"/>
      <c r="E31" s="19"/>
      <c r="F31" s="19"/>
      <c r="G31" s="19"/>
      <c r="H31" s="34"/>
      <c r="I31" s="36"/>
      <c r="J31" s="36"/>
      <c r="K31" s="36"/>
      <c r="L31" s="36"/>
      <c r="M31" s="36"/>
      <c r="N31" s="36"/>
      <c r="O31" s="36"/>
      <c r="P31" s="19"/>
      <c r="Q31" s="65"/>
      <c r="R31" s="65"/>
      <c r="S31" s="65"/>
      <c r="T31" s="34"/>
      <c r="U31" s="50">
        <f t="shared" si="6"/>
        <v>0</v>
      </c>
      <c r="V31" s="104"/>
      <c r="W31" s="94">
        <v>311</v>
      </c>
      <c r="X31" s="93"/>
      <c r="Y31" s="93"/>
      <c r="Z31" s="93"/>
      <c r="AA31" s="165"/>
      <c r="AB31" s="206"/>
      <c r="AC31" s="205"/>
    </row>
    <row r="32" spans="1:29" ht="21.95" customHeight="1" x14ac:dyDescent="0.2">
      <c r="A32" s="201"/>
      <c r="B32" s="37" t="str">
        <f>'Rate List'!D$11</f>
        <v>Retail</v>
      </c>
      <c r="C32" s="36">
        <v>4</v>
      </c>
      <c r="D32" s="19">
        <v>0.6</v>
      </c>
      <c r="E32" s="19">
        <v>0.3</v>
      </c>
      <c r="F32" s="19">
        <v>0.2</v>
      </c>
      <c r="G32" s="19"/>
      <c r="H32" s="34">
        <v>0.1</v>
      </c>
      <c r="I32" s="36"/>
      <c r="J32" s="36"/>
      <c r="K32" s="36"/>
      <c r="L32" s="36"/>
      <c r="M32" s="36"/>
      <c r="N32" s="36"/>
      <c r="O32" s="36"/>
      <c r="P32" s="19"/>
      <c r="Q32" s="65"/>
      <c r="R32" s="65"/>
      <c r="S32" s="65"/>
      <c r="T32" s="34"/>
      <c r="U32" s="50">
        <f t="shared" si="6"/>
        <v>5.1999999999999993</v>
      </c>
      <c r="V32" s="197" t="str">
        <f>'0'!V32:W32</f>
        <v xml:space="preserve">TK REWARD </v>
      </c>
      <c r="W32" s="190"/>
      <c r="X32" s="190" t="str">
        <f>'0'!X32:Y32</f>
        <v>CRAFTED FOILS</v>
      </c>
      <c r="Y32" s="190"/>
      <c r="Z32" s="190" t="str">
        <f>'0'!Z32:AA32</f>
        <v xml:space="preserve">WHOLESALE </v>
      </c>
      <c r="AA32" s="191"/>
      <c r="AB32" s="206"/>
      <c r="AC32" s="205"/>
    </row>
    <row r="33" spans="1:29" ht="21.95" customHeight="1" x14ac:dyDescent="0.2">
      <c r="A33" s="201"/>
      <c r="B33" s="37" t="str">
        <f>'Rate List'!D$12</f>
        <v>T.O  (TK)</v>
      </c>
      <c r="C33" s="36"/>
      <c r="D33" s="19"/>
      <c r="E33" s="19"/>
      <c r="F33" s="19"/>
      <c r="G33" s="19"/>
      <c r="H33" s="34"/>
      <c r="I33" s="36"/>
      <c r="J33" s="36"/>
      <c r="K33" s="36"/>
      <c r="L33" s="36"/>
      <c r="M33" s="36"/>
      <c r="N33" s="36"/>
      <c r="O33" s="36"/>
      <c r="P33" s="19"/>
      <c r="Q33" s="65"/>
      <c r="R33" s="65"/>
      <c r="S33" s="65"/>
      <c r="T33" s="34"/>
      <c r="U33" s="50">
        <f t="shared" si="6"/>
        <v>0</v>
      </c>
      <c r="V33" s="104"/>
      <c r="W33" s="94"/>
      <c r="X33" s="93"/>
      <c r="Y33" s="93"/>
      <c r="Z33" s="93"/>
      <c r="AA33" s="165"/>
      <c r="AB33" s="206"/>
      <c r="AC33" s="205"/>
    </row>
    <row r="34" spans="1:29" ht="21.95" customHeight="1" x14ac:dyDescent="0.2">
      <c r="A34" s="201"/>
      <c r="B34" s="37" t="str">
        <f>'Rate List'!D$13</f>
        <v>Foils</v>
      </c>
      <c r="C34" s="36"/>
      <c r="D34" s="19"/>
      <c r="E34" s="19"/>
      <c r="F34" s="19"/>
      <c r="G34" s="19"/>
      <c r="H34" s="34"/>
      <c r="I34" s="36"/>
      <c r="J34" s="36"/>
      <c r="K34" s="36"/>
      <c r="L34" s="36"/>
      <c r="M34" s="36"/>
      <c r="N34" s="36"/>
      <c r="O34" s="36"/>
      <c r="P34" s="19"/>
      <c r="Q34" s="65"/>
      <c r="R34" s="65"/>
      <c r="S34" s="65"/>
      <c r="T34" s="34"/>
      <c r="U34" s="50">
        <f t="shared" si="6"/>
        <v>0</v>
      </c>
      <c r="V34" s="197" t="str">
        <f>'0'!V34:W34</f>
        <v>UBL+Jazz Cash</v>
      </c>
      <c r="W34" s="190"/>
      <c r="X34" s="190" t="str">
        <f>'0'!X34:Y34</f>
        <v>CRAFTED SCHEME</v>
      </c>
      <c r="Y34" s="190"/>
      <c r="Z34" s="190" t="str">
        <f>'0'!Z34:AA34</f>
        <v xml:space="preserve">ZYN SCHEME </v>
      </c>
      <c r="AA34" s="191"/>
      <c r="AB34" s="206"/>
      <c r="AC34" s="205"/>
    </row>
    <row r="35" spans="1:29" ht="21.95" customHeight="1" x14ac:dyDescent="0.2">
      <c r="A35" s="201"/>
      <c r="B35" s="37" t="str">
        <f>'Rate List'!D$14</f>
        <v>C. Discount</v>
      </c>
      <c r="C35" s="36"/>
      <c r="D35" s="19"/>
      <c r="E35" s="19"/>
      <c r="F35" s="19"/>
      <c r="G35" s="19"/>
      <c r="H35" s="34"/>
      <c r="I35" s="36"/>
      <c r="J35" s="36"/>
      <c r="K35" s="36"/>
      <c r="L35" s="36"/>
      <c r="M35" s="36"/>
      <c r="N35" s="36"/>
      <c r="O35" s="36"/>
      <c r="P35" s="19"/>
      <c r="Q35" s="65"/>
      <c r="R35" s="65"/>
      <c r="S35" s="65"/>
      <c r="T35" s="34"/>
      <c r="U35" s="50">
        <f t="shared" si="6"/>
        <v>0</v>
      </c>
      <c r="V35" s="104"/>
      <c r="W35" s="94"/>
      <c r="X35" s="93"/>
      <c r="Y35" s="93"/>
      <c r="Z35" s="93"/>
      <c r="AA35" s="165"/>
      <c r="AB35" s="206"/>
      <c r="AC35" s="205"/>
    </row>
    <row r="36" spans="1:29" ht="21.95" customHeight="1" thickBot="1" x14ac:dyDescent="0.25">
      <c r="A36" s="202"/>
      <c r="B36" s="38" t="str">
        <f>'Rate List'!D$15</f>
        <v>Total Cash</v>
      </c>
      <c r="C36" s="52">
        <f>(C32*$C$8)+(C30*$C$7)</f>
        <v>46280</v>
      </c>
      <c r="D36" s="40">
        <f>(D32*$D$8)+(D30*$D$7)</f>
        <v>4829.7539999999999</v>
      </c>
      <c r="E36" s="40">
        <f>(E32*$E$8)+(E30*$E$7)</f>
        <v>2706.2999999999997</v>
      </c>
      <c r="F36" s="40">
        <f>(F32*$F$8)+(F30*$F$7)</f>
        <v>1905.4</v>
      </c>
      <c r="G36" s="40">
        <f>(G32*$G$8)+(G30*$G$7)</f>
        <v>0</v>
      </c>
      <c r="H36" s="41">
        <f>(H32*$H$8)+(H30*$H$7)</f>
        <v>790</v>
      </c>
      <c r="I36" s="52">
        <f>(I32*$I$8)+(I30*$I$7)</f>
        <v>0</v>
      </c>
      <c r="J36" s="163">
        <f>(J32*$J$8)+(J30*$J$7)</f>
        <v>0</v>
      </c>
      <c r="K36" s="163">
        <f>(K32*$K$8)+(K30*$K$7)</f>
        <v>0</v>
      </c>
      <c r="L36" s="163">
        <f>(L32*$L$8)+(L30*$L$7)</f>
        <v>0</v>
      </c>
      <c r="M36" s="163">
        <f>(M32*$M$8)+(M30*$M$7)</f>
        <v>0</v>
      </c>
      <c r="N36" s="163">
        <f>(N32*$N$8)+(N30*$N$7)</f>
        <v>0</v>
      </c>
      <c r="O36" s="163">
        <f>(O32*$O$8)+(O30*$O$7)</f>
        <v>0</v>
      </c>
      <c r="P36" s="52">
        <f>(P32*$P$8)+(P30*$P$7)</f>
        <v>0</v>
      </c>
      <c r="Q36" s="52">
        <f>(Q32*$Q$8)+(Q30*$Q$7)</f>
        <v>0</v>
      </c>
      <c r="R36" s="52">
        <f>(R32*$R$8)+(R30*$R$7)</f>
        <v>0</v>
      </c>
      <c r="S36" s="52">
        <f>(S32*$S$8)+(S30*$S$7)</f>
        <v>0</v>
      </c>
      <c r="T36" s="52">
        <f>(T32*$T$8)+(T30*$T$7)</f>
        <v>0</v>
      </c>
      <c r="U36" s="51">
        <f>SUM(C36:Q36)</f>
        <v>56511.454000000005</v>
      </c>
      <c r="V36" s="13"/>
      <c r="W36" s="96"/>
      <c r="X36" s="96"/>
      <c r="Y36" s="96"/>
      <c r="Z36" s="96"/>
      <c r="AA36" s="166"/>
      <c r="AB36" s="206"/>
      <c r="AC36" s="205"/>
    </row>
    <row r="37" spans="1:29" ht="21.95" customHeight="1" x14ac:dyDescent="0.2">
      <c r="A37" s="200" t="str">
        <f>'Rate List'!A13</f>
        <v xml:space="preserve">BABAR ALI
DSR 05 </v>
      </c>
      <c r="B37" s="17" t="str">
        <f>'Rate List'!$D$9</f>
        <v>Whole Sale</v>
      </c>
      <c r="C37" s="35"/>
      <c r="D37" s="7"/>
      <c r="E37" s="7"/>
      <c r="F37" s="7"/>
      <c r="G37" s="7"/>
      <c r="H37" s="8"/>
      <c r="I37" s="35"/>
      <c r="J37" s="35"/>
      <c r="K37" s="35"/>
      <c r="L37" s="35"/>
      <c r="M37" s="35"/>
      <c r="N37" s="35"/>
      <c r="O37" s="35"/>
      <c r="P37" s="7"/>
      <c r="Q37" s="124"/>
      <c r="R37" s="124"/>
      <c r="S37" s="124"/>
      <c r="T37" s="8"/>
      <c r="U37" s="49">
        <f t="shared" ref="U37:U42" si="7">SUM(C37:T37)</f>
        <v>0</v>
      </c>
      <c r="V37" s="195" t="str">
        <f>'0'!V37:W37</f>
        <v>Petrol</v>
      </c>
      <c r="W37" s="192"/>
      <c r="X37" s="192" t="str">
        <f>'0'!X37:Y37</f>
        <v>MOTOR CYCLE</v>
      </c>
      <c r="Y37" s="192"/>
      <c r="Z37" s="192" t="str">
        <f>'0'!Z37:AA37</f>
        <v>CASH SHORT</v>
      </c>
      <c r="AA37" s="196"/>
      <c r="AB37" s="206"/>
      <c r="AC37" s="204">
        <f>U43+V38+V40+V42+X38+X40+X42+Z38+Z40+Z42-W38-W40-W42-Y38-Y40-Y42-AA38-AA40-AA42-AB37</f>
        <v>1.7899999999935972</v>
      </c>
    </row>
    <row r="38" spans="1:29" ht="21.95" customHeight="1" x14ac:dyDescent="0.2">
      <c r="A38" s="201"/>
      <c r="B38" s="37" t="str">
        <f>'Rate List'!D$10</f>
        <v>W Scheme</v>
      </c>
      <c r="C38" s="36"/>
      <c r="D38" s="19"/>
      <c r="E38" s="19"/>
      <c r="F38" s="19"/>
      <c r="G38" s="19"/>
      <c r="H38" s="34"/>
      <c r="I38" s="36"/>
      <c r="J38" s="36"/>
      <c r="K38" s="36"/>
      <c r="L38" s="36"/>
      <c r="M38" s="36"/>
      <c r="N38" s="36"/>
      <c r="O38" s="36"/>
      <c r="P38" s="19"/>
      <c r="Q38" s="65"/>
      <c r="R38" s="65"/>
      <c r="S38" s="65"/>
      <c r="T38" s="34"/>
      <c r="U38" s="50">
        <f t="shared" si="7"/>
        <v>0</v>
      </c>
      <c r="V38" s="104"/>
      <c r="W38" s="94">
        <v>250</v>
      </c>
      <c r="X38" s="93"/>
      <c r="Y38" s="93"/>
      <c r="Z38" s="93"/>
      <c r="AA38" s="165">
        <v>80905</v>
      </c>
      <c r="AB38" s="206"/>
      <c r="AC38" s="205"/>
    </row>
    <row r="39" spans="1:29" ht="21.95" customHeight="1" x14ac:dyDescent="0.2">
      <c r="A39" s="201"/>
      <c r="B39" s="37" t="str">
        <f>'Rate List'!D$11</f>
        <v>Retail</v>
      </c>
      <c r="C39" s="36">
        <v>3</v>
      </c>
      <c r="D39" s="19">
        <v>1</v>
      </c>
      <c r="E39" s="19">
        <v>1</v>
      </c>
      <c r="F39" s="19">
        <v>1</v>
      </c>
      <c r="G39" s="19">
        <v>2.1</v>
      </c>
      <c r="H39" s="34"/>
      <c r="I39" s="36"/>
      <c r="J39" s="36">
        <v>0.7</v>
      </c>
      <c r="K39" s="36">
        <v>0.8</v>
      </c>
      <c r="L39" s="36"/>
      <c r="M39" s="36"/>
      <c r="N39" s="36"/>
      <c r="O39" s="36"/>
      <c r="P39" s="19"/>
      <c r="Q39" s="65"/>
      <c r="R39" s="65"/>
      <c r="S39" s="65"/>
      <c r="T39" s="34"/>
      <c r="U39" s="50">
        <f t="shared" si="7"/>
        <v>9.6</v>
      </c>
      <c r="V39" s="197" t="str">
        <f>'0'!V39:W39</f>
        <v xml:space="preserve">TK REWARD </v>
      </c>
      <c r="W39" s="190"/>
      <c r="X39" s="190" t="str">
        <f>'0'!X39:Y39</f>
        <v>CRAFTED FOILS</v>
      </c>
      <c r="Y39" s="190"/>
      <c r="Z39" s="190" t="str">
        <f>'0'!Z39:AA39</f>
        <v xml:space="preserve">WHOLESALE </v>
      </c>
      <c r="AA39" s="191"/>
      <c r="AB39" s="206"/>
      <c r="AC39" s="205"/>
    </row>
    <row r="40" spans="1:29" ht="21.95" customHeight="1" x14ac:dyDescent="0.2">
      <c r="A40" s="201"/>
      <c r="B40" s="37" t="str">
        <f>'Rate List'!D$12</f>
        <v>T.O  (TK)</v>
      </c>
      <c r="C40" s="36"/>
      <c r="D40" s="19"/>
      <c r="E40" s="19"/>
      <c r="F40" s="19"/>
      <c r="G40" s="19"/>
      <c r="H40" s="34"/>
      <c r="I40" s="36"/>
      <c r="J40" s="36"/>
      <c r="K40" s="36"/>
      <c r="L40" s="36"/>
      <c r="M40" s="36"/>
      <c r="N40" s="36"/>
      <c r="O40" s="36"/>
      <c r="P40" s="19"/>
      <c r="Q40" s="65"/>
      <c r="R40" s="65"/>
      <c r="S40" s="65"/>
      <c r="T40" s="34"/>
      <c r="U40" s="50">
        <f t="shared" si="7"/>
        <v>0</v>
      </c>
      <c r="V40" s="104"/>
      <c r="W40" s="94"/>
      <c r="X40" s="93"/>
      <c r="Y40" s="93"/>
      <c r="Z40" s="93"/>
      <c r="AA40" s="165"/>
      <c r="AB40" s="206"/>
      <c r="AC40" s="205"/>
    </row>
    <row r="41" spans="1:29" ht="21.95" customHeight="1" x14ac:dyDescent="0.2">
      <c r="A41" s="201"/>
      <c r="B41" s="37" t="str">
        <f>'Rate List'!D$13</f>
        <v>Foils</v>
      </c>
      <c r="C41" s="36"/>
      <c r="D41" s="19"/>
      <c r="E41" s="19"/>
      <c r="F41" s="19"/>
      <c r="G41" s="19"/>
      <c r="H41" s="34"/>
      <c r="I41" s="36"/>
      <c r="J41" s="36"/>
      <c r="K41" s="36"/>
      <c r="L41" s="36"/>
      <c r="M41" s="36"/>
      <c r="N41" s="36"/>
      <c r="O41" s="36"/>
      <c r="P41" s="19"/>
      <c r="Q41" s="65"/>
      <c r="R41" s="65"/>
      <c r="S41" s="65"/>
      <c r="T41" s="34"/>
      <c r="U41" s="50">
        <f t="shared" si="7"/>
        <v>0</v>
      </c>
      <c r="V41" s="197" t="str">
        <f>'0'!V41:W41</f>
        <v>UBL+Jazz Cash</v>
      </c>
      <c r="W41" s="190"/>
      <c r="X41" s="190" t="str">
        <f>'0'!X41:Y41</f>
        <v>CRAFTED SCHEME</v>
      </c>
      <c r="Y41" s="190"/>
      <c r="Z41" s="190" t="str">
        <f>'0'!Z41:AA41</f>
        <v xml:space="preserve">ZYN SCHEME </v>
      </c>
      <c r="AA41" s="191"/>
      <c r="AB41" s="206"/>
      <c r="AC41" s="205"/>
    </row>
    <row r="42" spans="1:29" ht="21.95" customHeight="1" x14ac:dyDescent="0.2">
      <c r="A42" s="201"/>
      <c r="B42" s="37" t="str">
        <f>'Rate List'!D$14</f>
        <v>C. Discount</v>
      </c>
      <c r="C42" s="36"/>
      <c r="D42" s="19"/>
      <c r="E42" s="19"/>
      <c r="F42" s="19"/>
      <c r="G42" s="19"/>
      <c r="H42" s="34"/>
      <c r="I42" s="36"/>
      <c r="J42" s="36"/>
      <c r="K42" s="36"/>
      <c r="L42" s="36"/>
      <c r="M42" s="36"/>
      <c r="N42" s="36"/>
      <c r="O42" s="36"/>
      <c r="P42" s="19"/>
      <c r="Q42" s="65"/>
      <c r="R42" s="65"/>
      <c r="S42" s="65"/>
      <c r="T42" s="34"/>
      <c r="U42" s="50">
        <f t="shared" si="7"/>
        <v>0</v>
      </c>
      <c r="V42" s="104"/>
      <c r="W42" s="94">
        <f>43000+5000</f>
        <v>48000</v>
      </c>
      <c r="X42" s="93"/>
      <c r="Y42" s="93"/>
      <c r="Z42" s="93"/>
      <c r="AA42" s="165"/>
      <c r="AB42" s="206"/>
      <c r="AC42" s="205"/>
    </row>
    <row r="43" spans="1:29" ht="21.95" customHeight="1" thickBot="1" x14ac:dyDescent="0.25">
      <c r="A43" s="202"/>
      <c r="B43" s="38" t="str">
        <f>'Rate List'!D$15</f>
        <v>Total Cash</v>
      </c>
      <c r="C43" s="52">
        <f>(C39*$C$8)+(C37*$C$7)</f>
        <v>34710</v>
      </c>
      <c r="D43" s="40">
        <f>(D39*$D$8)+(D37*$D$7)</f>
        <v>8049.59</v>
      </c>
      <c r="E43" s="40">
        <f>(E39*$E$8)+(E37*$E$7)</f>
        <v>9021</v>
      </c>
      <c r="F43" s="40">
        <f>(F39*$F$8)+(F37*$F$7)</f>
        <v>9527</v>
      </c>
      <c r="G43" s="40">
        <f>(G39*$G$8)+(G37*$G$7)</f>
        <v>56416.5</v>
      </c>
      <c r="H43" s="41">
        <f>(H39*$H$8)+(H37*$H$7)</f>
        <v>0</v>
      </c>
      <c r="I43" s="52">
        <f>(I39*$I$8)+(I37*$I$7)</f>
        <v>0</v>
      </c>
      <c r="J43" s="163">
        <f>(J39*$J$8)+(J37*$J$7)</f>
        <v>4799.8999999999996</v>
      </c>
      <c r="K43" s="163">
        <f>(K39*$K$8)+(K37*$K$7)</f>
        <v>6632.8</v>
      </c>
      <c r="L43" s="163">
        <f>(L39*$L$8)+(L37*$L$7)</f>
        <v>0</v>
      </c>
      <c r="M43" s="163">
        <f>(M39*$M$8)+(M37*$M$7)</f>
        <v>0</v>
      </c>
      <c r="N43" s="163">
        <f>(N39*$N$8)+(N37*$N$7)</f>
        <v>0</v>
      </c>
      <c r="O43" s="163">
        <f>(O39*$O$8)+(O37*$O$7)</f>
        <v>0</v>
      </c>
      <c r="P43" s="52">
        <f>(P39*$P$8)+(P37*$P$7)</f>
        <v>0</v>
      </c>
      <c r="Q43" s="52">
        <f>(Q39*$Q$8)+(Q37*$Q$7)</f>
        <v>0</v>
      </c>
      <c r="R43" s="52">
        <f>(R39*$R$8)+(R37*$R$7)</f>
        <v>0</v>
      </c>
      <c r="S43" s="52">
        <f>(S39*$S$8)+(S37*$S$7)</f>
        <v>0</v>
      </c>
      <c r="T43" s="52">
        <f>(T39*$T$8)+(T37*$T$7)</f>
        <v>0</v>
      </c>
      <c r="U43" s="51">
        <f>SUM(C43:Q43)</f>
        <v>129156.79</v>
      </c>
      <c r="V43" s="13"/>
      <c r="W43" s="96"/>
      <c r="X43" s="96"/>
      <c r="Y43" s="96"/>
      <c r="Z43" s="96"/>
      <c r="AA43" s="166"/>
      <c r="AB43" s="206"/>
      <c r="AC43" s="205"/>
    </row>
    <row r="44" spans="1:29" ht="21.95" customHeight="1" x14ac:dyDescent="0.2">
      <c r="A44" s="200">
        <f>'Rate List'!A14</f>
        <v>0</v>
      </c>
      <c r="B44" s="17" t="str">
        <f>'Rate List'!$D$9</f>
        <v>Whole Sale</v>
      </c>
      <c r="C44" s="35"/>
      <c r="D44" s="7"/>
      <c r="E44" s="7"/>
      <c r="F44" s="7"/>
      <c r="G44" s="7"/>
      <c r="H44" s="8"/>
      <c r="I44" s="35"/>
      <c r="J44" s="35"/>
      <c r="K44" s="35"/>
      <c r="L44" s="35"/>
      <c r="M44" s="35"/>
      <c r="N44" s="35"/>
      <c r="O44" s="35"/>
      <c r="P44" s="7"/>
      <c r="Q44" s="124"/>
      <c r="R44" s="124"/>
      <c r="S44" s="124"/>
      <c r="T44" s="8"/>
      <c r="U44" s="49">
        <f>SUM(C44:Q44)</f>
        <v>0</v>
      </c>
      <c r="V44" s="195" t="str">
        <f>'0'!V44:W44</f>
        <v>Petrol</v>
      </c>
      <c r="W44" s="192"/>
      <c r="X44" s="192" t="str">
        <f>'0'!X44:Y44</f>
        <v>Foils</v>
      </c>
      <c r="Y44" s="192"/>
      <c r="Z44" s="192">
        <f>'0'!Z44:AA44</f>
        <v>0</v>
      </c>
      <c r="AA44" s="196"/>
      <c r="AB44" s="206"/>
      <c r="AC44" s="204">
        <f>U50+V45+V47+V49+X45+X47+X49+Z45+Z47+Z49-W45-W47-W49-Y45-Y47-Y49-AA45-AA47-AA49-AB44</f>
        <v>0</v>
      </c>
    </row>
    <row r="45" spans="1:29" ht="21.95" customHeight="1" x14ac:dyDescent="0.2">
      <c r="A45" s="201"/>
      <c r="B45" s="37" t="str">
        <f>'Rate List'!D$10</f>
        <v>W Scheme</v>
      </c>
      <c r="C45" s="36"/>
      <c r="D45" s="19"/>
      <c r="E45" s="19"/>
      <c r="F45" s="19"/>
      <c r="G45" s="19"/>
      <c r="H45" s="34"/>
      <c r="I45" s="36"/>
      <c r="J45" s="36"/>
      <c r="K45" s="36"/>
      <c r="L45" s="36"/>
      <c r="M45" s="36"/>
      <c r="N45" s="36"/>
      <c r="O45" s="36"/>
      <c r="P45" s="19"/>
      <c r="Q45" s="65"/>
      <c r="R45" s="65"/>
      <c r="S45" s="65"/>
      <c r="T45" s="34"/>
      <c r="U45" s="50">
        <f t="shared" ref="U45:U48" si="8">SUM(C45:Q45)</f>
        <v>0</v>
      </c>
      <c r="V45" s="104"/>
      <c r="W45" s="94"/>
      <c r="X45" s="93"/>
      <c r="Y45" s="93"/>
      <c r="Z45" s="93"/>
      <c r="AA45" s="165"/>
      <c r="AB45" s="206"/>
      <c r="AC45" s="205"/>
    </row>
    <row r="46" spans="1:29" ht="21.95" customHeight="1" x14ac:dyDescent="0.2">
      <c r="A46" s="201"/>
      <c r="B46" s="37" t="str">
        <f>'Rate List'!D$11</f>
        <v>Retail</v>
      </c>
      <c r="C46" s="36"/>
      <c r="D46" s="19"/>
      <c r="E46" s="19"/>
      <c r="F46" s="19"/>
      <c r="G46" s="19"/>
      <c r="H46" s="34"/>
      <c r="I46" s="36"/>
      <c r="J46" s="36"/>
      <c r="K46" s="36"/>
      <c r="L46" s="36"/>
      <c r="M46" s="36"/>
      <c r="N46" s="36"/>
      <c r="O46" s="36"/>
      <c r="P46" s="19"/>
      <c r="Q46" s="65"/>
      <c r="R46" s="65"/>
      <c r="S46" s="65"/>
      <c r="T46" s="34"/>
      <c r="U46" s="50">
        <f t="shared" si="8"/>
        <v>0</v>
      </c>
      <c r="V46" s="197">
        <f>'0'!V46:W46</f>
        <v>0</v>
      </c>
      <c r="W46" s="190"/>
      <c r="X46" s="190">
        <f>'0'!X46:Y46</f>
        <v>0</v>
      </c>
      <c r="Y46" s="190"/>
      <c r="Z46" s="190" t="str">
        <f>'0'!Z46:AA46</f>
        <v>MOTOR CYCLE</v>
      </c>
      <c r="AA46" s="191"/>
      <c r="AB46" s="206"/>
      <c r="AC46" s="205"/>
    </row>
    <row r="47" spans="1:29" ht="21.95" customHeight="1" x14ac:dyDescent="0.2">
      <c r="A47" s="201"/>
      <c r="B47" s="37" t="str">
        <f>'Rate List'!D$12</f>
        <v>T.O  (TK)</v>
      </c>
      <c r="C47" s="36"/>
      <c r="D47" s="19"/>
      <c r="E47" s="19"/>
      <c r="F47" s="19"/>
      <c r="G47" s="19"/>
      <c r="H47" s="34"/>
      <c r="I47" s="36"/>
      <c r="J47" s="36"/>
      <c r="K47" s="36"/>
      <c r="L47" s="36"/>
      <c r="M47" s="36"/>
      <c r="N47" s="36"/>
      <c r="O47" s="36"/>
      <c r="P47" s="19"/>
      <c r="Q47" s="65"/>
      <c r="R47" s="65"/>
      <c r="S47" s="65"/>
      <c r="T47" s="34"/>
      <c r="U47" s="50">
        <f t="shared" si="8"/>
        <v>0</v>
      </c>
      <c r="V47" s="104"/>
      <c r="W47" s="94"/>
      <c r="X47" s="93"/>
      <c r="Y47" s="93"/>
      <c r="Z47" s="93"/>
      <c r="AA47" s="165"/>
      <c r="AB47" s="206"/>
      <c r="AC47" s="205"/>
    </row>
    <row r="48" spans="1:29" ht="21.95" customHeight="1" x14ac:dyDescent="0.2">
      <c r="A48" s="201"/>
      <c r="B48" s="37" t="str">
        <f>'Rate List'!D$13</f>
        <v>Foils</v>
      </c>
      <c r="C48" s="36"/>
      <c r="D48" s="19"/>
      <c r="E48" s="19"/>
      <c r="F48" s="19"/>
      <c r="G48" s="19"/>
      <c r="H48" s="34"/>
      <c r="I48" s="36"/>
      <c r="J48" s="36"/>
      <c r="K48" s="36"/>
      <c r="L48" s="36"/>
      <c r="M48" s="36"/>
      <c r="N48" s="36"/>
      <c r="O48" s="36"/>
      <c r="P48" s="19"/>
      <c r="Q48" s="65"/>
      <c r="R48" s="65"/>
      <c r="S48" s="65"/>
      <c r="T48" s="34"/>
      <c r="U48" s="50">
        <f t="shared" si="8"/>
        <v>0</v>
      </c>
      <c r="V48" s="197" t="str">
        <f>'0'!V48:W48</f>
        <v>UBL+Jazz Cash</v>
      </c>
      <c r="W48" s="190"/>
      <c r="X48" s="190">
        <f>'0'!X48:Y48</f>
        <v>0</v>
      </c>
      <c r="Y48" s="190"/>
      <c r="Z48" s="190">
        <f>'0'!Z48:AA48</f>
        <v>0</v>
      </c>
      <c r="AA48" s="191"/>
      <c r="AB48" s="206"/>
      <c r="AC48" s="205"/>
    </row>
    <row r="49" spans="1:29" ht="21.95" customHeight="1" x14ac:dyDescent="0.2">
      <c r="A49" s="201"/>
      <c r="B49" s="37" t="str">
        <f>'Rate List'!D$14</f>
        <v>C. Discount</v>
      </c>
      <c r="C49" s="36"/>
      <c r="D49" s="19"/>
      <c r="E49" s="19"/>
      <c r="F49" s="19"/>
      <c r="G49" s="19"/>
      <c r="H49" s="34"/>
      <c r="I49" s="36"/>
      <c r="J49" s="36"/>
      <c r="K49" s="36"/>
      <c r="L49" s="36"/>
      <c r="M49" s="36"/>
      <c r="N49" s="36"/>
      <c r="O49" s="36"/>
      <c r="P49" s="19"/>
      <c r="Q49" s="65"/>
      <c r="R49" s="65"/>
      <c r="S49" s="65"/>
      <c r="T49" s="34"/>
      <c r="U49" s="50">
        <f>SUM(C49:Q49)</f>
        <v>0</v>
      </c>
      <c r="V49" s="104"/>
      <c r="W49" s="94"/>
      <c r="X49" s="93"/>
      <c r="Y49" s="93"/>
      <c r="Z49" s="93"/>
      <c r="AA49" s="165"/>
      <c r="AB49" s="206"/>
      <c r="AC49" s="205"/>
    </row>
    <row r="50" spans="1:29" ht="21.95" customHeight="1" thickBot="1" x14ac:dyDescent="0.25">
      <c r="A50" s="202"/>
      <c r="B50" s="38" t="str">
        <f>'Rate List'!D$15</f>
        <v>Total Cash</v>
      </c>
      <c r="C50" s="52">
        <f>(C46*$C$8)+(C44*$C$7)</f>
        <v>0</v>
      </c>
      <c r="D50" s="40">
        <f>(D46*$D$8)+(D44*$D$7)</f>
        <v>0</v>
      </c>
      <c r="E50" s="40">
        <f>(E46*$E$8)+(E44*$E$7)</f>
        <v>0</v>
      </c>
      <c r="F50" s="40">
        <f>(F46*$F$8)+(F44*$F$7)</f>
        <v>0</v>
      </c>
      <c r="G50" s="40">
        <f>(G46*$G$8)+(G44*$G$7)</f>
        <v>0</v>
      </c>
      <c r="H50" s="41">
        <f>(H46*$H$8)+(H44*$H$7)</f>
        <v>0</v>
      </c>
      <c r="I50" s="52">
        <f>(I46*$I$8)+(I44*$I$7)</f>
        <v>0</v>
      </c>
      <c r="J50" s="163">
        <f>(J46*$J$8)+(J44*$J$7)</f>
        <v>0</v>
      </c>
      <c r="K50" s="163">
        <f>(K46*$K$8)+(K44*$K$7)</f>
        <v>0</v>
      </c>
      <c r="L50" s="163">
        <f>(L46*$L$8)+(L44*$L$7)</f>
        <v>0</v>
      </c>
      <c r="M50" s="163">
        <f>(M46*$M$8)+(M44*$M$7)</f>
        <v>0</v>
      </c>
      <c r="N50" s="163">
        <f>(N46*$N$8)+(N44*$N$7)</f>
        <v>0</v>
      </c>
      <c r="O50" s="163">
        <f>(O46*$O$8)+(O44*$O$7)</f>
        <v>0</v>
      </c>
      <c r="P50" s="52">
        <f>(P46*$P$8)+(P44*$P$7)</f>
        <v>0</v>
      </c>
      <c r="Q50" s="52">
        <f>(Q46*$Q$8)+(Q44*$Q$7)</f>
        <v>0</v>
      </c>
      <c r="R50" s="52">
        <f>(R46*$R$8)+(R44*$R$7)</f>
        <v>0</v>
      </c>
      <c r="S50" s="52">
        <f>(S46*$S$8)+(S44*$S$7)</f>
        <v>0</v>
      </c>
      <c r="T50" s="52">
        <f>(T46*$T$8)+(T44*$T$7)</f>
        <v>0</v>
      </c>
      <c r="U50" s="51">
        <f>SUM(C50:Q50)</f>
        <v>0</v>
      </c>
      <c r="V50" s="13"/>
      <c r="W50" s="96"/>
      <c r="X50" s="96"/>
      <c r="Y50" s="96"/>
      <c r="Z50" s="96"/>
      <c r="AA50" s="166"/>
      <c r="AB50" s="206"/>
      <c r="AC50" s="205"/>
    </row>
    <row r="51" spans="1:29" ht="21.95" customHeight="1" x14ac:dyDescent="0.2">
      <c r="A51" s="200">
        <f>'Rate List'!A15</f>
        <v>0</v>
      </c>
      <c r="B51" s="114" t="str">
        <f>'Rate List'!$D$9</f>
        <v>Whole Sale</v>
      </c>
      <c r="C51" s="35"/>
      <c r="D51" s="7"/>
      <c r="E51" s="7"/>
      <c r="F51" s="7"/>
      <c r="G51" s="7"/>
      <c r="H51" s="8"/>
      <c r="I51" s="35"/>
      <c r="J51" s="35"/>
      <c r="K51" s="35"/>
      <c r="L51" s="35"/>
      <c r="M51" s="35"/>
      <c r="N51" s="35"/>
      <c r="O51" s="35"/>
      <c r="P51" s="7"/>
      <c r="Q51" s="124"/>
      <c r="R51" s="124"/>
      <c r="S51" s="124"/>
      <c r="T51" s="8"/>
      <c r="U51" s="49">
        <f>SUM(C51:Q51)</f>
        <v>0</v>
      </c>
      <c r="V51" s="195" t="str">
        <f>'0'!V51:W51</f>
        <v>Petrol</v>
      </c>
      <c r="W51" s="192"/>
      <c r="X51" s="192" t="str">
        <f>'0'!X51:Y51</f>
        <v>Foils</v>
      </c>
      <c r="Y51" s="192"/>
      <c r="Z51" s="192">
        <f>'0'!Z51:AA51</f>
        <v>0</v>
      </c>
      <c r="AA51" s="196"/>
      <c r="AB51" s="206"/>
      <c r="AC51" s="204">
        <f>U57+V52+V54+V56+X52+X54+X56+Z52+Z54+Z56-W52-W54-W56-Y52-Y54-Y56-AA52-AA54-AA56-AB51</f>
        <v>0</v>
      </c>
    </row>
    <row r="52" spans="1:29" ht="21.95" customHeight="1" x14ac:dyDescent="0.2">
      <c r="A52" s="201"/>
      <c r="B52" s="115" t="str">
        <f>'Rate List'!D$10</f>
        <v>W Scheme</v>
      </c>
      <c r="C52" s="36"/>
      <c r="D52" s="19"/>
      <c r="E52" s="19"/>
      <c r="F52" s="19"/>
      <c r="G52" s="19"/>
      <c r="H52" s="34"/>
      <c r="I52" s="36"/>
      <c r="J52" s="36"/>
      <c r="K52" s="36"/>
      <c r="L52" s="36"/>
      <c r="M52" s="36"/>
      <c r="N52" s="36"/>
      <c r="O52" s="36"/>
      <c r="P52" s="19"/>
      <c r="Q52" s="65"/>
      <c r="R52" s="65"/>
      <c r="S52" s="65"/>
      <c r="T52" s="34"/>
      <c r="U52" s="50">
        <f t="shared" ref="U52:U55" si="9">SUM(C52:Q52)</f>
        <v>0</v>
      </c>
      <c r="V52" s="104"/>
      <c r="W52" s="94"/>
      <c r="X52" s="93"/>
      <c r="Y52" s="93"/>
      <c r="Z52" s="93"/>
      <c r="AA52" s="165"/>
      <c r="AB52" s="206"/>
      <c r="AC52" s="205"/>
    </row>
    <row r="53" spans="1:29" ht="21.95" customHeight="1" x14ac:dyDescent="0.2">
      <c r="A53" s="201"/>
      <c r="B53" s="115" t="str">
        <f>'Rate List'!D$11</f>
        <v>Retail</v>
      </c>
      <c r="C53" s="36"/>
      <c r="D53" s="19"/>
      <c r="E53" s="19"/>
      <c r="F53" s="19"/>
      <c r="G53" s="19"/>
      <c r="H53" s="34"/>
      <c r="I53" s="36"/>
      <c r="J53" s="36"/>
      <c r="K53" s="36"/>
      <c r="L53" s="36"/>
      <c r="M53" s="36"/>
      <c r="N53" s="36"/>
      <c r="O53" s="36"/>
      <c r="P53" s="19"/>
      <c r="Q53" s="65"/>
      <c r="R53" s="65"/>
      <c r="S53" s="65"/>
      <c r="T53" s="34"/>
      <c r="U53" s="50">
        <f t="shared" si="9"/>
        <v>0</v>
      </c>
      <c r="V53" s="197">
        <f>'0'!V53:W53</f>
        <v>0</v>
      </c>
      <c r="W53" s="190"/>
      <c r="X53" s="190">
        <f>'0'!X53:Y53</f>
        <v>0</v>
      </c>
      <c r="Y53" s="190"/>
      <c r="Z53" s="190" t="str">
        <f>'0'!Z53:AA53</f>
        <v>MOTOR CYCLE</v>
      </c>
      <c r="AA53" s="191"/>
      <c r="AB53" s="206"/>
      <c r="AC53" s="205"/>
    </row>
    <row r="54" spans="1:29" ht="21.95" customHeight="1" x14ac:dyDescent="0.2">
      <c r="A54" s="201"/>
      <c r="B54" s="115" t="str">
        <f>'Rate List'!D$12</f>
        <v>T.O  (TK)</v>
      </c>
      <c r="C54" s="36"/>
      <c r="D54" s="19"/>
      <c r="E54" s="19"/>
      <c r="F54" s="19"/>
      <c r="G54" s="19"/>
      <c r="H54" s="34"/>
      <c r="I54" s="36"/>
      <c r="J54" s="36"/>
      <c r="K54" s="36"/>
      <c r="L54" s="36"/>
      <c r="M54" s="36"/>
      <c r="N54" s="36"/>
      <c r="O54" s="36"/>
      <c r="P54" s="19"/>
      <c r="Q54" s="65"/>
      <c r="R54" s="65"/>
      <c r="S54" s="65"/>
      <c r="T54" s="34"/>
      <c r="U54" s="50">
        <f t="shared" si="9"/>
        <v>0</v>
      </c>
      <c r="V54" s="104"/>
      <c r="W54" s="94"/>
      <c r="X54" s="93"/>
      <c r="Y54" s="93"/>
      <c r="Z54" s="93"/>
      <c r="AA54" s="165"/>
      <c r="AB54" s="206"/>
      <c r="AC54" s="205"/>
    </row>
    <row r="55" spans="1:29" ht="21.95" customHeight="1" x14ac:dyDescent="0.2">
      <c r="A55" s="201"/>
      <c r="B55" s="115" t="str">
        <f>'Rate List'!D$13</f>
        <v>Foils</v>
      </c>
      <c r="C55" s="36"/>
      <c r="D55" s="19"/>
      <c r="E55" s="19"/>
      <c r="F55" s="19"/>
      <c r="G55" s="19"/>
      <c r="H55" s="34"/>
      <c r="I55" s="36"/>
      <c r="J55" s="36"/>
      <c r="K55" s="36"/>
      <c r="L55" s="36"/>
      <c r="M55" s="36"/>
      <c r="N55" s="36"/>
      <c r="O55" s="36"/>
      <c r="P55" s="19"/>
      <c r="Q55" s="65"/>
      <c r="R55" s="65"/>
      <c r="S55" s="65"/>
      <c r="T55" s="34"/>
      <c r="U55" s="50">
        <f t="shared" si="9"/>
        <v>0</v>
      </c>
      <c r="V55" s="197" t="str">
        <f>'0'!V55:W55</f>
        <v>UBL+Jazz Cash</v>
      </c>
      <c r="W55" s="190"/>
      <c r="X55" s="190">
        <f>'0'!X55:Y55</f>
        <v>0</v>
      </c>
      <c r="Y55" s="190"/>
      <c r="Z55" s="190">
        <f>'0'!Z55:AA55</f>
        <v>0</v>
      </c>
      <c r="AA55" s="191"/>
      <c r="AB55" s="206"/>
      <c r="AC55" s="205"/>
    </row>
    <row r="56" spans="1:29" ht="21.95" customHeight="1" x14ac:dyDescent="0.2">
      <c r="A56" s="201"/>
      <c r="B56" s="115" t="str">
        <f>'Rate List'!D$14</f>
        <v>C. Discount</v>
      </c>
      <c r="C56" s="36"/>
      <c r="D56" s="19"/>
      <c r="E56" s="19"/>
      <c r="F56" s="19"/>
      <c r="G56" s="19"/>
      <c r="H56" s="34"/>
      <c r="I56" s="36"/>
      <c r="J56" s="36"/>
      <c r="K56" s="36"/>
      <c r="L56" s="36"/>
      <c r="M56" s="36"/>
      <c r="N56" s="36"/>
      <c r="O56" s="36"/>
      <c r="P56" s="19"/>
      <c r="Q56" s="65"/>
      <c r="R56" s="65"/>
      <c r="S56" s="65"/>
      <c r="T56" s="34"/>
      <c r="U56" s="50">
        <f>SUM(C56:Q56)</f>
        <v>0</v>
      </c>
      <c r="V56" s="104"/>
      <c r="W56" s="94"/>
      <c r="X56" s="93"/>
      <c r="Y56" s="93"/>
      <c r="Z56" s="93"/>
      <c r="AA56" s="165"/>
      <c r="AB56" s="206"/>
      <c r="AC56" s="205"/>
    </row>
    <row r="57" spans="1:29" ht="21.95" customHeight="1" thickBot="1" x14ac:dyDescent="0.25">
      <c r="A57" s="202"/>
      <c r="B57" s="116" t="str">
        <f>'Rate List'!D$15</f>
        <v>Total Cash</v>
      </c>
      <c r="C57" s="52">
        <f>(C53*$C$8)+(C51*$C$7)</f>
        <v>0</v>
      </c>
      <c r="D57" s="40">
        <f>(D53*$D$8)+(D51*$D$7)</f>
        <v>0</v>
      </c>
      <c r="E57" s="40">
        <f>(E53*$E$8)+(E51*$E$7)</f>
        <v>0</v>
      </c>
      <c r="F57" s="40">
        <f>(F53*$F$8)+(F51*$F$7)</f>
        <v>0</v>
      </c>
      <c r="G57" s="40">
        <f>(G53*$G$8)+(G51*$G$7)</f>
        <v>0</v>
      </c>
      <c r="H57" s="41">
        <f>(H53*$H$8)+(H51*$H$7)</f>
        <v>0</v>
      </c>
      <c r="I57" s="52">
        <f>(I53*$I$8)+(I51*$I$7)</f>
        <v>0</v>
      </c>
      <c r="J57" s="163">
        <f>(J53*$J$8)+(J51*$J$7)</f>
        <v>0</v>
      </c>
      <c r="K57" s="163">
        <f>(K53*$K$8)+(K51*$K$7)</f>
        <v>0</v>
      </c>
      <c r="L57" s="163">
        <f>(L53*$L$8)+(L51*$L$7)</f>
        <v>0</v>
      </c>
      <c r="M57" s="163">
        <f>(M53*$M$8)+(M51*$M$7)</f>
        <v>0</v>
      </c>
      <c r="N57" s="163">
        <f>(N53*$N$8)+(N51*$N$7)</f>
        <v>0</v>
      </c>
      <c r="O57" s="163">
        <f>(O53*$O$8)+(O51*$O$7)</f>
        <v>0</v>
      </c>
      <c r="P57" s="52">
        <f>(P53*$P$8)+(P51*$P$7)</f>
        <v>0</v>
      </c>
      <c r="Q57" s="52">
        <f>(Q53*$Q$8)+(Q51*$Q$7)</f>
        <v>0</v>
      </c>
      <c r="R57" s="52">
        <f>(R53*$R$8)+(R51*$R$7)</f>
        <v>0</v>
      </c>
      <c r="S57" s="52">
        <f>(S53*$S$8)+(S51*$S$7)</f>
        <v>0</v>
      </c>
      <c r="T57" s="52">
        <f>(T53*$T$8)+(T51*$T$7)</f>
        <v>0</v>
      </c>
      <c r="U57" s="51">
        <f>SUM(C57:Q57)</f>
        <v>0</v>
      </c>
      <c r="V57" s="13"/>
      <c r="W57" s="96"/>
      <c r="X57" s="96"/>
      <c r="Y57" s="96"/>
      <c r="Z57" s="96"/>
      <c r="AA57" s="166"/>
      <c r="AB57" s="206"/>
      <c r="AC57" s="205"/>
    </row>
    <row r="58" spans="1:29" ht="21.95" customHeight="1" thickBot="1" x14ac:dyDescent="0.25">
      <c r="A58" s="223" t="s">
        <v>28</v>
      </c>
      <c r="B58" s="123" t="str">
        <f>'Rate List'!$D$9</f>
        <v>Whole Sale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8">
        <f>SUM(C58:Q58)</f>
        <v>0</v>
      </c>
      <c r="V58" s="193" t="str">
        <f>V51</f>
        <v>Petrol</v>
      </c>
      <c r="W58" s="193"/>
      <c r="X58" s="193" t="str">
        <f>X51</f>
        <v>Foils</v>
      </c>
      <c r="Y58" s="193"/>
      <c r="Z58" s="193" t="s">
        <v>35</v>
      </c>
      <c r="AA58" s="193"/>
      <c r="AB58" s="220"/>
      <c r="AC58" s="221">
        <f>AB58</f>
        <v>0</v>
      </c>
    </row>
    <row r="59" spans="1:29" ht="21.95" customHeight="1" thickBot="1" x14ac:dyDescent="0.25">
      <c r="A59" s="224"/>
      <c r="B59" s="122" t="s">
        <v>29</v>
      </c>
      <c r="C59" s="19">
        <f>C7*C58</f>
        <v>0</v>
      </c>
      <c r="D59" s="19">
        <f t="shared" ref="D59:I59" si="10">D7*D58</f>
        <v>0</v>
      </c>
      <c r="E59" s="19">
        <f t="shared" si="10"/>
        <v>0</v>
      </c>
      <c r="F59" s="19">
        <f t="shared" si="10"/>
        <v>0</v>
      </c>
      <c r="G59" s="19">
        <f t="shared" si="10"/>
        <v>0</v>
      </c>
      <c r="H59" s="19">
        <f t="shared" si="10"/>
        <v>0</v>
      </c>
      <c r="I59" s="19">
        <f t="shared" si="10"/>
        <v>0</v>
      </c>
      <c r="J59" s="19">
        <f t="shared" ref="J59:T59" si="11">J7*J58</f>
        <v>0</v>
      </c>
      <c r="K59" s="19">
        <f t="shared" si="11"/>
        <v>0</v>
      </c>
      <c r="L59" s="19">
        <f t="shared" si="11"/>
        <v>0</v>
      </c>
      <c r="M59" s="19">
        <f t="shared" si="11"/>
        <v>0</v>
      </c>
      <c r="N59" s="19">
        <f t="shared" si="11"/>
        <v>0</v>
      </c>
      <c r="O59" s="19">
        <f t="shared" si="11"/>
        <v>0</v>
      </c>
      <c r="P59" s="19">
        <f t="shared" si="11"/>
        <v>0</v>
      </c>
      <c r="Q59" s="19">
        <f t="shared" si="11"/>
        <v>0</v>
      </c>
      <c r="R59" s="19">
        <f t="shared" si="11"/>
        <v>0</v>
      </c>
      <c r="S59" s="19">
        <f t="shared" si="11"/>
        <v>0</v>
      </c>
      <c r="T59" s="19">
        <f t="shared" si="11"/>
        <v>0</v>
      </c>
      <c r="U59" s="8">
        <f t="shared" ref="U59" si="12">SUM(C59:Q59)</f>
        <v>0</v>
      </c>
      <c r="V59" s="177">
        <f>V10+V17+V24+V31+V38+V45+V52</f>
        <v>0</v>
      </c>
      <c r="W59" s="177">
        <f t="shared" ref="W59:AA63" si="13">W10+W17+W24+W31+W38+W45+W52</f>
        <v>1604</v>
      </c>
      <c r="X59" s="177">
        <f t="shared" si="13"/>
        <v>0</v>
      </c>
      <c r="Y59" s="177">
        <f t="shared" si="13"/>
        <v>550</v>
      </c>
      <c r="Z59" s="177">
        <f t="shared" si="13"/>
        <v>0</v>
      </c>
      <c r="AA59" s="177">
        <f t="shared" si="13"/>
        <v>83233</v>
      </c>
      <c r="AB59" s="220"/>
      <c r="AC59" s="222"/>
    </row>
    <row r="60" spans="1:29" ht="21.95" customHeight="1" thickBot="1" x14ac:dyDescent="0.25">
      <c r="A60" s="228" t="s">
        <v>3</v>
      </c>
      <c r="B60" s="154" t="str">
        <f>'Rate List'!$D$9</f>
        <v>Whole Sale</v>
      </c>
      <c r="C60" s="7">
        <f>C9+C16+C23+C30+C37+C44+C51+C58</f>
        <v>0</v>
      </c>
      <c r="D60" s="7">
        <f t="shared" ref="D60:I60" si="14">D9+D16+D23+D30+D37+D44+D51+D58</f>
        <v>0</v>
      </c>
      <c r="E60" s="7">
        <f t="shared" si="14"/>
        <v>0</v>
      </c>
      <c r="F60" s="7">
        <f t="shared" si="14"/>
        <v>0</v>
      </c>
      <c r="G60" s="7">
        <f t="shared" si="14"/>
        <v>0</v>
      </c>
      <c r="H60" s="7">
        <f t="shared" si="14"/>
        <v>0</v>
      </c>
      <c r="I60" s="7">
        <f t="shared" si="14"/>
        <v>0</v>
      </c>
      <c r="J60" s="7">
        <f t="shared" ref="J60:T60" si="15">J9+J16+J23+J30+J37+J44+J51+J58</f>
        <v>0</v>
      </c>
      <c r="K60" s="7">
        <f t="shared" si="15"/>
        <v>0</v>
      </c>
      <c r="L60" s="7">
        <f t="shared" si="15"/>
        <v>0</v>
      </c>
      <c r="M60" s="7">
        <f t="shared" si="15"/>
        <v>0</v>
      </c>
      <c r="N60" s="7">
        <f t="shared" si="15"/>
        <v>0</v>
      </c>
      <c r="O60" s="7">
        <f t="shared" si="15"/>
        <v>0</v>
      </c>
      <c r="P60" s="7">
        <f t="shared" si="15"/>
        <v>0</v>
      </c>
      <c r="Q60" s="7">
        <f t="shared" si="15"/>
        <v>0</v>
      </c>
      <c r="R60" s="7">
        <f t="shared" si="15"/>
        <v>0</v>
      </c>
      <c r="S60" s="7">
        <f t="shared" si="15"/>
        <v>0</v>
      </c>
      <c r="T60" s="7">
        <f t="shared" si="15"/>
        <v>0</v>
      </c>
      <c r="U60" s="8">
        <f>SUM(C60:Q60)</f>
        <v>0</v>
      </c>
      <c r="V60" s="193">
        <f>V53</f>
        <v>0</v>
      </c>
      <c r="W60" s="193"/>
      <c r="X60" s="193">
        <f>X53</f>
        <v>0</v>
      </c>
      <c r="Y60" s="193"/>
      <c r="Z60" s="193" t="str">
        <f>Z53</f>
        <v>MOTOR CYCLE</v>
      </c>
      <c r="AA60" s="193"/>
      <c r="AB60" s="220"/>
      <c r="AC60" s="222"/>
    </row>
    <row r="61" spans="1:29" ht="21.95" customHeight="1" thickBot="1" x14ac:dyDescent="0.25">
      <c r="A61" s="229"/>
      <c r="B61" s="155" t="str">
        <f>'Rate List'!D$10</f>
        <v>W Scheme</v>
      </c>
      <c r="C61" s="19">
        <f>C10+C17+C24+C31+C38+C45+C52</f>
        <v>0</v>
      </c>
      <c r="D61" s="19">
        <f t="shared" ref="D61:I65" si="16">D10+D17+D24+D31+D38+D45+D52</f>
        <v>0</v>
      </c>
      <c r="E61" s="19">
        <f t="shared" si="16"/>
        <v>0</v>
      </c>
      <c r="F61" s="19">
        <f t="shared" si="16"/>
        <v>0</v>
      </c>
      <c r="G61" s="19">
        <f t="shared" si="16"/>
        <v>0</v>
      </c>
      <c r="H61" s="19">
        <f t="shared" si="16"/>
        <v>0</v>
      </c>
      <c r="I61" s="19">
        <f t="shared" si="16"/>
        <v>0</v>
      </c>
      <c r="J61" s="19">
        <f t="shared" ref="J61:T65" si="17">J10+J17+J24+J31+J38+J45+J52</f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0</v>
      </c>
      <c r="P61" s="19">
        <f t="shared" si="17"/>
        <v>0</v>
      </c>
      <c r="Q61" s="19">
        <f t="shared" si="17"/>
        <v>0</v>
      </c>
      <c r="R61" s="19">
        <f t="shared" si="17"/>
        <v>0</v>
      </c>
      <c r="S61" s="19">
        <f t="shared" si="17"/>
        <v>0</v>
      </c>
      <c r="T61" s="19">
        <f t="shared" si="17"/>
        <v>0</v>
      </c>
      <c r="U61" s="8">
        <f t="shared" ref="U61:U65" si="18">SUM(C61:Q61)</f>
        <v>0</v>
      </c>
      <c r="V61" s="177">
        <f>V12+V19+V26+V33+V40+V47+V54</f>
        <v>0</v>
      </c>
      <c r="W61" s="177">
        <f t="shared" si="13"/>
        <v>0</v>
      </c>
      <c r="X61" s="177">
        <f t="shared" si="13"/>
        <v>0</v>
      </c>
      <c r="Y61" s="177">
        <f t="shared" si="13"/>
        <v>150</v>
      </c>
      <c r="Z61" s="177">
        <f t="shared" si="13"/>
        <v>0</v>
      </c>
      <c r="AA61" s="177">
        <f t="shared" si="13"/>
        <v>0</v>
      </c>
      <c r="AB61" s="220"/>
      <c r="AC61" s="222"/>
    </row>
    <row r="62" spans="1:29" ht="21.95" customHeight="1" thickBot="1" x14ac:dyDescent="0.25">
      <c r="A62" s="229"/>
      <c r="B62" s="155" t="str">
        <f>'Rate List'!D$11</f>
        <v>Retail</v>
      </c>
      <c r="C62" s="19">
        <f>C11+C18+C25+C32+C39+C46+C53</f>
        <v>17</v>
      </c>
      <c r="D62" s="19">
        <f t="shared" si="16"/>
        <v>2.4</v>
      </c>
      <c r="E62" s="19">
        <f t="shared" si="16"/>
        <v>1.8</v>
      </c>
      <c r="F62" s="19">
        <f t="shared" si="16"/>
        <v>2.5999999999999996</v>
      </c>
      <c r="G62" s="19">
        <f t="shared" si="16"/>
        <v>2.1</v>
      </c>
      <c r="H62" s="19">
        <f t="shared" si="16"/>
        <v>0.4</v>
      </c>
      <c r="I62" s="19">
        <f t="shared" si="16"/>
        <v>0</v>
      </c>
      <c r="J62" s="19">
        <f t="shared" ref="J62:P62" si="19">J11+J18+J25+J32+J39+J46+J53</f>
        <v>0.7</v>
      </c>
      <c r="K62" s="19">
        <f t="shared" si="19"/>
        <v>0.8</v>
      </c>
      <c r="L62" s="19">
        <f t="shared" si="19"/>
        <v>0</v>
      </c>
      <c r="M62" s="19">
        <f t="shared" si="19"/>
        <v>0</v>
      </c>
      <c r="N62" s="19">
        <f t="shared" si="19"/>
        <v>0</v>
      </c>
      <c r="O62" s="19">
        <f t="shared" si="19"/>
        <v>0</v>
      </c>
      <c r="P62" s="19">
        <f t="shared" si="19"/>
        <v>0</v>
      </c>
      <c r="Q62" s="19">
        <f t="shared" si="17"/>
        <v>0</v>
      </c>
      <c r="R62" s="19">
        <f t="shared" si="17"/>
        <v>0</v>
      </c>
      <c r="S62" s="19">
        <f t="shared" si="17"/>
        <v>0</v>
      </c>
      <c r="T62" s="19">
        <f t="shared" si="17"/>
        <v>0</v>
      </c>
      <c r="U62" s="8">
        <f t="shared" si="18"/>
        <v>27.799999999999997</v>
      </c>
      <c r="V62" s="193" t="str">
        <f>V55</f>
        <v>UBL+Jazz Cash</v>
      </c>
      <c r="W62" s="193"/>
      <c r="X62" s="193">
        <f>X55</f>
        <v>0</v>
      </c>
      <c r="Y62" s="193"/>
      <c r="Z62" s="193">
        <f>Z55</f>
        <v>0</v>
      </c>
      <c r="AA62" s="193"/>
      <c r="AB62" s="220"/>
      <c r="AC62" s="222"/>
    </row>
    <row r="63" spans="1:29" ht="21.95" customHeight="1" thickBot="1" x14ac:dyDescent="0.25">
      <c r="A63" s="229"/>
      <c r="B63" s="155" t="str">
        <f>'Rate List'!D$12</f>
        <v>T.O  (TK)</v>
      </c>
      <c r="C63" s="19">
        <f>C12+C19+C26+C33+C40+C47+C54</f>
        <v>0</v>
      </c>
      <c r="D63" s="19">
        <f t="shared" si="16"/>
        <v>0</v>
      </c>
      <c r="E63" s="19">
        <f t="shared" si="16"/>
        <v>0</v>
      </c>
      <c r="F63" s="19">
        <f t="shared" si="16"/>
        <v>0</v>
      </c>
      <c r="G63" s="19">
        <f t="shared" si="16"/>
        <v>0</v>
      </c>
      <c r="H63" s="19">
        <f t="shared" si="16"/>
        <v>0</v>
      </c>
      <c r="I63" s="19">
        <f t="shared" si="16"/>
        <v>0</v>
      </c>
      <c r="J63" s="19">
        <f t="shared" ref="J63:P63" si="20">J12+J19+J26+J33+J40+J47+J54</f>
        <v>0</v>
      </c>
      <c r="K63" s="19">
        <f t="shared" si="20"/>
        <v>0</v>
      </c>
      <c r="L63" s="19">
        <f t="shared" si="20"/>
        <v>0</v>
      </c>
      <c r="M63" s="19">
        <f t="shared" si="20"/>
        <v>0</v>
      </c>
      <c r="N63" s="19">
        <f t="shared" si="20"/>
        <v>0</v>
      </c>
      <c r="O63" s="19">
        <f t="shared" si="20"/>
        <v>0</v>
      </c>
      <c r="P63" s="19">
        <f t="shared" si="20"/>
        <v>0</v>
      </c>
      <c r="Q63" s="19">
        <f t="shared" si="17"/>
        <v>0</v>
      </c>
      <c r="R63" s="19">
        <f t="shared" si="17"/>
        <v>0</v>
      </c>
      <c r="S63" s="19">
        <f t="shared" si="17"/>
        <v>0</v>
      </c>
      <c r="T63" s="19">
        <f t="shared" si="17"/>
        <v>0</v>
      </c>
      <c r="U63" s="8">
        <f t="shared" si="18"/>
        <v>0</v>
      </c>
      <c r="V63" s="177">
        <f>V14+V21+V28+V35+V42+V49+V56</f>
        <v>0</v>
      </c>
      <c r="W63" s="177">
        <f t="shared" si="13"/>
        <v>57596</v>
      </c>
      <c r="X63" s="177">
        <f t="shared" si="13"/>
        <v>0</v>
      </c>
      <c r="Y63" s="177">
        <f t="shared" si="13"/>
        <v>0</v>
      </c>
      <c r="Z63" s="177">
        <f t="shared" si="13"/>
        <v>0</v>
      </c>
      <c r="AA63" s="177">
        <f t="shared" si="13"/>
        <v>0</v>
      </c>
      <c r="AB63" s="220"/>
      <c r="AC63" s="222"/>
    </row>
    <row r="64" spans="1:29" ht="21.95" customHeight="1" thickBot="1" x14ac:dyDescent="0.25">
      <c r="A64" s="229"/>
      <c r="B64" s="155" t="str">
        <f>'Rate List'!D$13</f>
        <v>Foils</v>
      </c>
      <c r="C64" s="19">
        <f>C13+C20+C27+C34+C41+C48+C55</f>
        <v>0</v>
      </c>
      <c r="D64" s="19">
        <f t="shared" si="16"/>
        <v>0</v>
      </c>
      <c r="E64" s="19">
        <f t="shared" si="16"/>
        <v>0</v>
      </c>
      <c r="F64" s="19">
        <f t="shared" si="16"/>
        <v>0</v>
      </c>
      <c r="G64" s="19">
        <f t="shared" si="16"/>
        <v>0</v>
      </c>
      <c r="H64" s="19">
        <f t="shared" si="16"/>
        <v>0</v>
      </c>
      <c r="I64" s="19">
        <f t="shared" si="16"/>
        <v>0</v>
      </c>
      <c r="J64" s="19">
        <f t="shared" ref="J64:P64" si="21">J13+J20+J27+J34+J41+J48+J55</f>
        <v>0</v>
      </c>
      <c r="K64" s="19">
        <f t="shared" si="21"/>
        <v>0</v>
      </c>
      <c r="L64" s="19">
        <f t="shared" si="21"/>
        <v>0</v>
      </c>
      <c r="M64" s="19">
        <f t="shared" si="21"/>
        <v>0</v>
      </c>
      <c r="N64" s="19">
        <f t="shared" si="21"/>
        <v>0</v>
      </c>
      <c r="O64" s="19">
        <f t="shared" si="21"/>
        <v>0</v>
      </c>
      <c r="P64" s="19">
        <f t="shared" si="21"/>
        <v>0</v>
      </c>
      <c r="Q64" s="19">
        <f t="shared" si="17"/>
        <v>0</v>
      </c>
      <c r="R64" s="19">
        <f t="shared" si="17"/>
        <v>0</v>
      </c>
      <c r="S64" s="19">
        <f t="shared" si="17"/>
        <v>0</v>
      </c>
      <c r="T64" s="19">
        <f t="shared" si="17"/>
        <v>0</v>
      </c>
      <c r="U64" s="8">
        <f t="shared" si="18"/>
        <v>0</v>
      </c>
      <c r="V64" s="93"/>
      <c r="W64" s="93"/>
      <c r="X64" s="93"/>
      <c r="Y64" s="93"/>
      <c r="Z64" s="93"/>
      <c r="AA64" s="93"/>
      <c r="AB64" s="220"/>
      <c r="AC64" s="222"/>
    </row>
    <row r="65" spans="1:29" ht="24.75" customHeight="1" x14ac:dyDescent="0.2">
      <c r="A65" s="229"/>
      <c r="B65" s="155" t="str">
        <f>'Rate List'!D$14</f>
        <v>C. Discount</v>
      </c>
      <c r="C65" s="19">
        <f>C14+C21+C28+C35+C42+C49+C56</f>
        <v>0</v>
      </c>
      <c r="D65" s="19">
        <f t="shared" si="16"/>
        <v>0</v>
      </c>
      <c r="E65" s="19">
        <f t="shared" si="16"/>
        <v>0</v>
      </c>
      <c r="F65" s="19">
        <f t="shared" si="16"/>
        <v>0</v>
      </c>
      <c r="G65" s="19">
        <f t="shared" si="16"/>
        <v>0</v>
      </c>
      <c r="H65" s="19">
        <f t="shared" si="16"/>
        <v>0</v>
      </c>
      <c r="I65" s="19">
        <f t="shared" si="16"/>
        <v>0</v>
      </c>
      <c r="J65" s="19">
        <f t="shared" ref="J65:P65" si="22">J14+J21+J28+J35+J42+J49+J56</f>
        <v>0</v>
      </c>
      <c r="K65" s="19">
        <f t="shared" si="22"/>
        <v>0</v>
      </c>
      <c r="L65" s="19">
        <f t="shared" si="22"/>
        <v>0</v>
      </c>
      <c r="M65" s="19">
        <f t="shared" si="22"/>
        <v>0</v>
      </c>
      <c r="N65" s="19">
        <f t="shared" si="22"/>
        <v>0</v>
      </c>
      <c r="O65" s="19">
        <f t="shared" si="22"/>
        <v>0</v>
      </c>
      <c r="P65" s="19">
        <f t="shared" si="22"/>
        <v>0</v>
      </c>
      <c r="Q65" s="19">
        <f t="shared" si="17"/>
        <v>0</v>
      </c>
      <c r="R65" s="19">
        <f t="shared" si="17"/>
        <v>0</v>
      </c>
      <c r="S65" s="19">
        <f t="shared" si="17"/>
        <v>0</v>
      </c>
      <c r="T65" s="19">
        <f t="shared" si="17"/>
        <v>0</v>
      </c>
      <c r="U65" s="8">
        <f t="shared" si="18"/>
        <v>0</v>
      </c>
      <c r="V65" s="227" t="s">
        <v>36</v>
      </c>
      <c r="W65" s="227"/>
      <c r="X65" s="227"/>
      <c r="Y65" s="227"/>
      <c r="Z65" s="227"/>
      <c r="AA65" s="227" t="s">
        <v>3</v>
      </c>
      <c r="AB65" s="227"/>
      <c r="AC65" s="178">
        <f>SUM(AC9:AC64)+AC5-X65</f>
        <v>1812171.841</v>
      </c>
    </row>
    <row r="66" spans="1:29" ht="24.75" customHeight="1" thickBot="1" x14ac:dyDescent="0.25">
      <c r="A66" s="230"/>
      <c r="B66" s="156" t="str">
        <f>'Rate List'!D$15</f>
        <v>Total Cash</v>
      </c>
      <c r="C66" s="157">
        <f>C15+C22+C29+C36+C43+C50+C57+C59</f>
        <v>196690</v>
      </c>
      <c r="D66" s="157">
        <f t="shared" ref="D66:U66" si="23">D15+D22+D29+D36+D43+D50+D57+D59</f>
        <v>19319.016</v>
      </c>
      <c r="E66" s="157">
        <f>E15+E22+E29+E36+E43+E50+E57+E59</f>
        <v>16237.8</v>
      </c>
      <c r="F66" s="157">
        <f t="shared" si="23"/>
        <v>24770.199999999997</v>
      </c>
      <c r="G66" s="157">
        <f>G15+G22+G29+G36+G43+G50+G57+G59</f>
        <v>56416.5</v>
      </c>
      <c r="H66" s="157">
        <f t="shared" si="23"/>
        <v>3160</v>
      </c>
      <c r="I66" s="157">
        <f t="shared" si="23"/>
        <v>0</v>
      </c>
      <c r="J66" s="157">
        <f t="shared" ref="J66:T66" si="24">J15+J22+J29+J36+J43+J50+J57+J59</f>
        <v>4799.8999999999996</v>
      </c>
      <c r="K66" s="157">
        <f t="shared" si="24"/>
        <v>6632.8</v>
      </c>
      <c r="L66" s="157">
        <f t="shared" si="24"/>
        <v>0</v>
      </c>
      <c r="M66" s="157">
        <f t="shared" si="24"/>
        <v>0</v>
      </c>
      <c r="N66" s="157">
        <f t="shared" si="24"/>
        <v>0</v>
      </c>
      <c r="O66" s="157">
        <f t="shared" si="24"/>
        <v>0</v>
      </c>
      <c r="P66" s="157">
        <f t="shared" si="24"/>
        <v>0</v>
      </c>
      <c r="Q66" s="157">
        <f t="shared" si="24"/>
        <v>0</v>
      </c>
      <c r="R66" s="157">
        <f t="shared" si="24"/>
        <v>0</v>
      </c>
      <c r="S66" s="157">
        <f t="shared" si="24"/>
        <v>0</v>
      </c>
      <c r="T66" s="157">
        <f t="shared" si="24"/>
        <v>0</v>
      </c>
      <c r="U66" s="157">
        <f t="shared" si="23"/>
        <v>328026.21600000001</v>
      </c>
      <c r="Y66" s="132"/>
      <c r="Z66" s="132"/>
      <c r="AA66" s="131">
        <v>5000</v>
      </c>
      <c r="AB66" s="108"/>
      <c r="AC66" s="107">
        <f>AB66*AA66</f>
        <v>0</v>
      </c>
    </row>
    <row r="67" spans="1:29" ht="24.75" customHeight="1" thickBot="1" x14ac:dyDescent="0.25">
      <c r="A67" s="225" t="s">
        <v>30</v>
      </c>
      <c r="B67" s="226"/>
      <c r="C67" s="142">
        <f>SUM(C60:C63)</f>
        <v>17</v>
      </c>
      <c r="D67" s="142">
        <f t="shared" ref="D67:I67" si="25">SUM(D60:D63)</f>
        <v>2.4</v>
      </c>
      <c r="E67" s="142">
        <f t="shared" si="25"/>
        <v>1.8</v>
      </c>
      <c r="F67" s="142">
        <f t="shared" si="25"/>
        <v>2.5999999999999996</v>
      </c>
      <c r="G67" s="142">
        <f t="shared" si="25"/>
        <v>2.1</v>
      </c>
      <c r="H67" s="142">
        <f t="shared" si="25"/>
        <v>0.4</v>
      </c>
      <c r="I67" s="142">
        <f t="shared" si="25"/>
        <v>0</v>
      </c>
      <c r="J67" s="142">
        <f t="shared" ref="J67:T67" si="26">SUM(J60:J63)</f>
        <v>0.7</v>
      </c>
      <c r="K67" s="142">
        <f t="shared" si="26"/>
        <v>0.8</v>
      </c>
      <c r="L67" s="142">
        <f t="shared" si="26"/>
        <v>0</v>
      </c>
      <c r="M67" s="142">
        <f t="shared" si="26"/>
        <v>0</v>
      </c>
      <c r="N67" s="142">
        <f t="shared" si="26"/>
        <v>0</v>
      </c>
      <c r="O67" s="142">
        <f t="shared" si="26"/>
        <v>0</v>
      </c>
      <c r="P67" s="142">
        <f t="shared" si="26"/>
        <v>0</v>
      </c>
      <c r="Q67" s="142">
        <f t="shared" si="26"/>
        <v>0</v>
      </c>
      <c r="R67" s="142">
        <f t="shared" si="26"/>
        <v>0</v>
      </c>
      <c r="S67" s="142">
        <f t="shared" si="26"/>
        <v>0</v>
      </c>
      <c r="T67" s="142">
        <f t="shared" si="26"/>
        <v>0</v>
      </c>
      <c r="U67" s="143">
        <f>SUM(C67:Q67)</f>
        <v>27.799999999999997</v>
      </c>
      <c r="Y67" s="109"/>
      <c r="Z67" s="109"/>
      <c r="AA67" s="131">
        <v>1000</v>
      </c>
      <c r="AB67" s="107"/>
      <c r="AC67" s="107">
        <f t="shared" ref="AC67:AC72" si="27">AB67*AA67</f>
        <v>0</v>
      </c>
    </row>
    <row r="68" spans="1:29" ht="24.75" customHeight="1" x14ac:dyDescent="0.2">
      <c r="A68" s="146" t="s">
        <v>6</v>
      </c>
      <c r="B68" s="147"/>
      <c r="C68" s="148">
        <f>C6-C67</f>
        <v>51.899999999999991</v>
      </c>
      <c r="D68" s="148">
        <f t="shared" ref="D68:I68" si="28">D6-D67</f>
        <v>13.300000000000002</v>
      </c>
      <c r="E68" s="148">
        <f t="shared" si="28"/>
        <v>6.1400000000000006</v>
      </c>
      <c r="F68" s="148">
        <f t="shared" si="28"/>
        <v>2.1000000000000014</v>
      </c>
      <c r="G68" s="148">
        <f t="shared" si="28"/>
        <v>0.83999999999999986</v>
      </c>
      <c r="H68" s="148">
        <f t="shared" si="28"/>
        <v>12.519999999999998</v>
      </c>
      <c r="I68" s="148">
        <f t="shared" si="28"/>
        <v>0</v>
      </c>
      <c r="J68" s="148">
        <f t="shared" ref="J68:T68" si="29">J6-J67</f>
        <v>1.5999999999999999</v>
      </c>
      <c r="K68" s="148">
        <f t="shared" si="29"/>
        <v>1.9999999999999998</v>
      </c>
      <c r="L68" s="148">
        <f t="shared" si="29"/>
        <v>0.42</v>
      </c>
      <c r="M68" s="148">
        <f t="shared" si="29"/>
        <v>1.96</v>
      </c>
      <c r="N68" s="148">
        <f t="shared" si="29"/>
        <v>1.4</v>
      </c>
      <c r="O68" s="148">
        <f t="shared" si="29"/>
        <v>1.5</v>
      </c>
      <c r="P68" s="148">
        <f t="shared" si="29"/>
        <v>0.42</v>
      </c>
      <c r="Q68" s="148">
        <f t="shared" si="29"/>
        <v>0.02</v>
      </c>
      <c r="R68" s="148">
        <f t="shared" si="29"/>
        <v>0.2</v>
      </c>
      <c r="S68" s="148">
        <f t="shared" si="29"/>
        <v>0.28000000000000003</v>
      </c>
      <c r="T68" s="148">
        <f t="shared" si="29"/>
        <v>0.62</v>
      </c>
      <c r="U68" s="149">
        <f>SUM(C68:Q68)</f>
        <v>96.11999999999999</v>
      </c>
      <c r="Y68" s="107"/>
      <c r="Z68" s="107"/>
      <c r="AA68" s="131">
        <v>500</v>
      </c>
      <c r="AB68" s="107"/>
      <c r="AC68" s="107">
        <f t="shared" si="27"/>
        <v>0</v>
      </c>
    </row>
    <row r="69" spans="1:29" ht="18.75" x14ac:dyDescent="0.2">
      <c r="A69" s="150" t="s">
        <v>16</v>
      </c>
      <c r="B69" s="144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80"/>
      <c r="S69" s="180"/>
      <c r="T69" s="180"/>
      <c r="U69" s="140">
        <f t="shared" ref="U69" si="30">SUM(C69:Q69)</f>
        <v>0</v>
      </c>
      <c r="Y69" s="107"/>
      <c r="Z69" s="107"/>
      <c r="AA69" s="131">
        <v>100</v>
      </c>
      <c r="AB69" s="107"/>
      <c r="AC69" s="107">
        <f t="shared" si="27"/>
        <v>0</v>
      </c>
    </row>
    <row r="70" spans="1:29" ht="19.5" thickBot="1" x14ac:dyDescent="0.25">
      <c r="A70" s="151" t="s">
        <v>6</v>
      </c>
      <c r="B70" s="152"/>
      <c r="C70" s="153">
        <f>C68-C69</f>
        <v>51.899999999999991</v>
      </c>
      <c r="D70" s="153">
        <f t="shared" ref="D70:I70" si="31">D68-D69</f>
        <v>13.300000000000002</v>
      </c>
      <c r="E70" s="153">
        <f t="shared" si="31"/>
        <v>6.1400000000000006</v>
      </c>
      <c r="F70" s="153">
        <f t="shared" si="31"/>
        <v>2.1000000000000014</v>
      </c>
      <c r="G70" s="153">
        <f t="shared" si="31"/>
        <v>0.83999999999999986</v>
      </c>
      <c r="H70" s="153">
        <f t="shared" si="31"/>
        <v>12.519999999999998</v>
      </c>
      <c r="I70" s="153">
        <f t="shared" si="31"/>
        <v>0</v>
      </c>
      <c r="J70" s="153">
        <f t="shared" ref="J70:T70" si="32">J68-J69</f>
        <v>1.5999999999999999</v>
      </c>
      <c r="K70" s="153">
        <f t="shared" si="32"/>
        <v>1.9999999999999998</v>
      </c>
      <c r="L70" s="153">
        <f t="shared" si="32"/>
        <v>0.42</v>
      </c>
      <c r="M70" s="153">
        <f t="shared" si="32"/>
        <v>1.96</v>
      </c>
      <c r="N70" s="153">
        <f t="shared" si="32"/>
        <v>1.4</v>
      </c>
      <c r="O70" s="153">
        <f t="shared" si="32"/>
        <v>1.5</v>
      </c>
      <c r="P70" s="153">
        <f t="shared" si="32"/>
        <v>0.42</v>
      </c>
      <c r="Q70" s="153">
        <f t="shared" si="32"/>
        <v>0.02</v>
      </c>
      <c r="R70" s="153">
        <f t="shared" si="32"/>
        <v>0.2</v>
      </c>
      <c r="S70" s="153">
        <f t="shared" si="32"/>
        <v>0.28000000000000003</v>
      </c>
      <c r="T70" s="153">
        <f t="shared" si="32"/>
        <v>0.62</v>
      </c>
      <c r="U70" s="141">
        <f>SUM(C70:Q70)</f>
        <v>96.11999999999999</v>
      </c>
      <c r="Y70" s="107"/>
      <c r="Z70" s="107"/>
      <c r="AA70" s="131">
        <v>50</v>
      </c>
      <c r="AB70" s="107"/>
      <c r="AC70" s="107">
        <f t="shared" si="27"/>
        <v>0</v>
      </c>
    </row>
    <row r="71" spans="1:29" x14ac:dyDescent="0.2">
      <c r="Y71" s="107"/>
      <c r="Z71" s="107"/>
      <c r="AA71" s="131">
        <v>20</v>
      </c>
      <c r="AB71" s="107"/>
      <c r="AC71" s="107">
        <f t="shared" si="27"/>
        <v>0</v>
      </c>
    </row>
    <row r="72" spans="1:29" x14ac:dyDescent="0.2">
      <c r="Y72" s="107"/>
      <c r="Z72" s="107"/>
      <c r="AA72" s="131">
        <v>10</v>
      </c>
      <c r="AB72" s="107"/>
      <c r="AC72" s="107">
        <f t="shared" si="27"/>
        <v>0</v>
      </c>
    </row>
    <row r="73" spans="1:29" x14ac:dyDescent="0.2">
      <c r="Y73" s="107"/>
      <c r="Z73" s="107"/>
      <c r="AA73" s="131" t="s">
        <v>3</v>
      </c>
      <c r="AB73" s="107"/>
      <c r="AC73" s="107">
        <f>SUM(AC66:AC72)</f>
        <v>0</v>
      </c>
    </row>
    <row r="74" spans="1:29" x14ac:dyDescent="0.2">
      <c r="Y74" s="107"/>
      <c r="Z74" s="107"/>
      <c r="AA74" s="131" t="s">
        <v>23</v>
      </c>
      <c r="AB74" s="107"/>
      <c r="AC74" s="109">
        <f>SUM(Z66:Z76)</f>
        <v>0</v>
      </c>
    </row>
    <row r="75" spans="1:29" x14ac:dyDescent="0.2">
      <c r="Y75" s="107"/>
      <c r="Z75" s="107"/>
      <c r="AA75" s="131" t="s">
        <v>3</v>
      </c>
      <c r="AB75" s="107"/>
      <c r="AC75" s="107">
        <f>SUM(AC73:AC74)</f>
        <v>0</v>
      </c>
    </row>
    <row r="76" spans="1:29" x14ac:dyDescent="0.2">
      <c r="Y76" s="107"/>
      <c r="Z76" s="107"/>
      <c r="AA76" s="252" t="s">
        <v>24</v>
      </c>
      <c r="AB76" s="217"/>
      <c r="AC76" s="98">
        <f>AC65-AC75</f>
        <v>1812171.841</v>
      </c>
    </row>
  </sheetData>
  <mergeCells count="116">
    <mergeCell ref="E1:U1"/>
    <mergeCell ref="B1:D1"/>
    <mergeCell ref="A51:A57"/>
    <mergeCell ref="X51:Y51"/>
    <mergeCell ref="Z37:AA37"/>
    <mergeCell ref="AB37:AB43"/>
    <mergeCell ref="X37:Y37"/>
    <mergeCell ref="A67:B67"/>
    <mergeCell ref="AA76:AB76"/>
    <mergeCell ref="Z44:AA44"/>
    <mergeCell ref="AB44:AB50"/>
    <mergeCell ref="V20:W20"/>
    <mergeCell ref="V23:W23"/>
    <mergeCell ref="V25:W25"/>
    <mergeCell ref="V27:W27"/>
    <mergeCell ref="V7:W7"/>
    <mergeCell ref="A58:A59"/>
    <mergeCell ref="A60:A66"/>
    <mergeCell ref="Z30:AA30"/>
    <mergeCell ref="AB30:AB36"/>
    <mergeCell ref="A37:A43"/>
    <mergeCell ref="A44:A50"/>
    <mergeCell ref="Z18:AA18"/>
    <mergeCell ref="X20:Y20"/>
    <mergeCell ref="V58:W58"/>
    <mergeCell ref="X58:Y58"/>
    <mergeCell ref="Z58:AA58"/>
    <mergeCell ref="AB58:AB64"/>
    <mergeCell ref="AC58:AC64"/>
    <mergeCell ref="V60:W60"/>
    <mergeCell ref="X60:Y60"/>
    <mergeCell ref="Z60:AA60"/>
    <mergeCell ref="V62:W62"/>
    <mergeCell ref="X62:Y62"/>
    <mergeCell ref="Z62:AA62"/>
    <mergeCell ref="A2:B2"/>
    <mergeCell ref="A3:B3"/>
    <mergeCell ref="A4:B4"/>
    <mergeCell ref="A5:B5"/>
    <mergeCell ref="A6:B6"/>
    <mergeCell ref="A23:A29"/>
    <mergeCell ref="V9:W9"/>
    <mergeCell ref="V11:W11"/>
    <mergeCell ref="A30:A36"/>
    <mergeCell ref="A9:A15"/>
    <mergeCell ref="A16:A22"/>
    <mergeCell ref="V30:W30"/>
    <mergeCell ref="V32:W32"/>
    <mergeCell ref="V34:W34"/>
    <mergeCell ref="V13:W13"/>
    <mergeCell ref="V16:W16"/>
    <mergeCell ref="V18:W18"/>
    <mergeCell ref="V37:W37"/>
    <mergeCell ref="V51:W51"/>
    <mergeCell ref="AC44:AC50"/>
    <mergeCell ref="V46:W46"/>
    <mergeCell ref="X46:Y46"/>
    <mergeCell ref="Z46:AA46"/>
    <mergeCell ref="V48:W48"/>
    <mergeCell ref="X48:Y48"/>
    <mergeCell ref="Z48:AA48"/>
    <mergeCell ref="AC51:AC57"/>
    <mergeCell ref="V53:W53"/>
    <mergeCell ref="X53:Y53"/>
    <mergeCell ref="Z53:AA53"/>
    <mergeCell ref="V55:W55"/>
    <mergeCell ref="X55:Y55"/>
    <mergeCell ref="Z55:AA55"/>
    <mergeCell ref="AB9:AB15"/>
    <mergeCell ref="X27:Y27"/>
    <mergeCell ref="Z27:AA27"/>
    <mergeCell ref="Z23:AA23"/>
    <mergeCell ref="V65:W65"/>
    <mergeCell ref="X65:Z65"/>
    <mergeCell ref="AA65:AB65"/>
    <mergeCell ref="AB51:AB57"/>
    <mergeCell ref="AC30:AC36"/>
    <mergeCell ref="Z32:AA32"/>
    <mergeCell ref="Z34:AA34"/>
    <mergeCell ref="X30:Y30"/>
    <mergeCell ref="X32:Y32"/>
    <mergeCell ref="X34:Y34"/>
    <mergeCell ref="Z51:AA51"/>
    <mergeCell ref="AC37:AC43"/>
    <mergeCell ref="V39:W39"/>
    <mergeCell ref="X39:Y39"/>
    <mergeCell ref="Z39:AA39"/>
    <mergeCell ref="V41:W41"/>
    <mergeCell ref="X41:Y41"/>
    <mergeCell ref="Z41:AA41"/>
    <mergeCell ref="V44:W44"/>
    <mergeCell ref="X44:Y44"/>
    <mergeCell ref="AC23:AC29"/>
    <mergeCell ref="X25:Y25"/>
    <mergeCell ref="Z25:AA25"/>
    <mergeCell ref="AA5:AB6"/>
    <mergeCell ref="AC5:AC6"/>
    <mergeCell ref="X7:Y7"/>
    <mergeCell ref="Z7:AA7"/>
    <mergeCell ref="AB7:AB8"/>
    <mergeCell ref="AC7:AC8"/>
    <mergeCell ref="AC16:AC22"/>
    <mergeCell ref="AC9:AC15"/>
    <mergeCell ref="X9:Y9"/>
    <mergeCell ref="Z9:AA9"/>
    <mergeCell ref="Z11:AA11"/>
    <mergeCell ref="X13:Y13"/>
    <mergeCell ref="Z13:AA13"/>
    <mergeCell ref="X16:Y16"/>
    <mergeCell ref="Z16:AA16"/>
    <mergeCell ref="AB16:AB22"/>
    <mergeCell ref="X18:Y18"/>
    <mergeCell ref="AB23:AB29"/>
    <mergeCell ref="X11:Y11"/>
    <mergeCell ref="Z20:AA20"/>
    <mergeCell ref="X23:Y23"/>
  </mergeCells>
  <printOptions horizontalCentered="1"/>
  <pageMargins left="0" right="0" top="0" bottom="0" header="0" footer="0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68</vt:i4>
      </vt:variant>
    </vt:vector>
  </HeadingPairs>
  <TitlesOfParts>
    <vt:vector size="103" baseType="lpstr">
      <vt:lpstr>Rate List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 Sale</vt:lpstr>
      <vt:lpstr>Credit</vt:lpstr>
      <vt:lpstr>0!Print_Area</vt:lpstr>
      <vt:lpstr>1!Print_Area</vt:lpstr>
      <vt:lpstr>10!Print_Area</vt:lpstr>
      <vt:lpstr>11!Print_Area</vt:lpstr>
      <vt:lpstr>12!Print_Area</vt:lpstr>
      <vt:lpstr>13!Print_Area</vt:lpstr>
      <vt:lpstr>14!Print_Area</vt:lpstr>
      <vt:lpstr>15!Print_Area</vt:lpstr>
      <vt:lpstr>16!Print_Area</vt:lpstr>
      <vt:lpstr>17!Print_Area</vt:lpstr>
      <vt:lpstr>18!Print_Area</vt:lpstr>
      <vt:lpstr>19!Print_Area</vt:lpstr>
      <vt:lpstr>2!Print_Area</vt:lpstr>
      <vt:lpstr>20!Print_Area</vt:lpstr>
      <vt:lpstr>21!Print_Area</vt:lpstr>
      <vt:lpstr>22!Print_Area</vt:lpstr>
      <vt:lpstr>23!Print_Area</vt:lpstr>
      <vt:lpstr>24!Print_Area</vt:lpstr>
      <vt:lpstr>25!Print_Area</vt:lpstr>
      <vt:lpstr>26!Print_Area</vt:lpstr>
      <vt:lpstr>27!Print_Area</vt:lpstr>
      <vt:lpstr>28!Print_Area</vt:lpstr>
      <vt:lpstr>29!Print_Area</vt:lpstr>
      <vt:lpstr>3!Print_Area</vt:lpstr>
      <vt:lpstr>30!Print_Area</vt:lpstr>
      <vt:lpstr>31!Print_Area</vt:lpstr>
      <vt:lpstr>4!Print_Area</vt:lpstr>
      <vt:lpstr>5!Print_Area</vt:lpstr>
      <vt:lpstr>6!Print_Area</vt:lpstr>
      <vt:lpstr>7!Print_Area</vt:lpstr>
      <vt:lpstr>8!Print_Area</vt:lpstr>
      <vt:lpstr>9!Print_Area</vt:lpstr>
      <vt:lpstr>Rate List!Print_Area</vt:lpstr>
      <vt:lpstr>Total Sale!Print_Area</vt:lpstr>
      <vt:lpstr>0!Print_Titles</vt:lpstr>
      <vt:lpstr>1!Print_Titles</vt:lpstr>
      <vt:lpstr>10!Print_Titles</vt:lpstr>
      <vt:lpstr>11!Print_Titles</vt:lpstr>
      <vt:lpstr>12!Print_Titles</vt:lpstr>
      <vt:lpstr>13!Print_Titles</vt:lpstr>
      <vt:lpstr>14!Print_Titles</vt:lpstr>
      <vt:lpstr>15!Print_Titles</vt:lpstr>
      <vt:lpstr>16!Print_Titles</vt:lpstr>
      <vt:lpstr>17!Print_Titles</vt:lpstr>
      <vt:lpstr>18!Print_Titles</vt:lpstr>
      <vt:lpstr>19!Print_Titles</vt:lpstr>
      <vt:lpstr>2!Print_Titles</vt:lpstr>
      <vt:lpstr>20!Print_Titles</vt:lpstr>
      <vt:lpstr>21!Print_Titles</vt:lpstr>
      <vt:lpstr>22!Print_Titles</vt:lpstr>
      <vt:lpstr>23!Print_Titles</vt:lpstr>
      <vt:lpstr>24!Print_Titles</vt:lpstr>
      <vt:lpstr>25!Print_Titles</vt:lpstr>
      <vt:lpstr>26!Print_Titles</vt:lpstr>
      <vt:lpstr>27!Print_Titles</vt:lpstr>
      <vt:lpstr>28!Print_Titles</vt:lpstr>
      <vt:lpstr>29!Print_Titles</vt:lpstr>
      <vt:lpstr>3!Print_Titles</vt:lpstr>
      <vt:lpstr>30!Print_Titles</vt:lpstr>
      <vt:lpstr>31!Print_Titles</vt:lpstr>
      <vt:lpstr>4!Print_Titles</vt:lpstr>
      <vt:lpstr>5!Print_Titles</vt:lpstr>
      <vt:lpstr>6!Print_Titles</vt:lpstr>
      <vt:lpstr>7!Print_Titles</vt:lpstr>
      <vt:lpstr>8!Print_Titles</vt:lpstr>
      <vt:lpstr>9!Print_Titles</vt:lpstr>
      <vt:lpstr>Rate List!Print_Titles</vt:lpstr>
      <vt:lpstr>Total Sale!Print_Titles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UMARTRADERS;Town Shujabad</dc:creator>
  <cp:lastModifiedBy>Ghazi Holdings</cp:lastModifiedBy>
  <cp:revision>190818</cp:revision>
  <cp:lastPrinted>2025-05-18T11:42:07Z</cp:lastPrinted>
  <dcterms:created xsi:type="dcterms:W3CDTF">2018-05-13T04:28:23Z</dcterms:created>
  <dcterms:modified xsi:type="dcterms:W3CDTF">2025-06-05T08:45:45Z</dcterms:modified>
</cp:coreProperties>
</file>