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vagi\Downloads\"/>
    </mc:Choice>
  </mc:AlternateContent>
  <bookViews>
    <workbookView xWindow="0" yWindow="0" windowWidth="20490" windowHeight="7755" firstSheet="1" activeTab="1"/>
  </bookViews>
  <sheets>
    <sheet name="Resumen" sheetId="1" state="hidden" r:id="rId1"/>
    <sheet name="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8" i="2" l="1"/>
  <c r="AA2" i="2"/>
  <c r="AH8" i="2" l="1"/>
  <c r="AH9" i="2"/>
  <c r="AH10" i="2"/>
  <c r="AH12" i="2"/>
  <c r="AH13" i="2"/>
  <c r="AH20" i="2"/>
  <c r="AH21" i="2"/>
  <c r="AH22" i="2"/>
  <c r="AH2" i="2"/>
  <c r="AG31" i="2"/>
  <c r="AG23" i="2"/>
  <c r="AH23" i="2" s="1"/>
  <c r="AG24" i="2"/>
  <c r="AG25" i="2" s="1"/>
  <c r="AG26" i="2" s="1"/>
  <c r="AG27" i="2" s="1"/>
  <c r="AG28" i="2" s="1"/>
  <c r="AG29" i="2" s="1"/>
  <c r="AG30" i="2" s="1"/>
  <c r="AH30" i="2" s="1"/>
  <c r="AG21" i="2"/>
  <c r="AG22" i="2" s="1"/>
  <c r="AG14" i="2"/>
  <c r="AG15" i="2" s="1"/>
  <c r="AG9" i="2"/>
  <c r="AG10" i="2" s="1"/>
  <c r="AG11" i="2" s="1"/>
  <c r="AG12" i="2" s="1"/>
  <c r="AG13" i="2" s="1"/>
  <c r="AG3" i="2"/>
  <c r="AH3" i="2" s="1"/>
  <c r="AG16" i="2" l="1"/>
  <c r="AH15" i="2"/>
  <c r="AH26" i="2"/>
  <c r="AH14" i="2"/>
  <c r="AH29" i="2"/>
  <c r="AH25" i="2"/>
  <c r="AG4" i="2"/>
  <c r="AH28" i="2"/>
  <c r="AH24" i="2"/>
  <c r="AH27" i="2"/>
  <c r="AH11" i="2"/>
  <c r="AC31" i="1"/>
  <c r="X31" i="1"/>
  <c r="AH4" i="2" l="1"/>
  <c r="AG5" i="2"/>
  <c r="AG17" i="2"/>
  <c r="AH16" i="2"/>
  <c r="AC31" i="2"/>
  <c r="U30" i="2"/>
  <c r="U29" i="2"/>
  <c r="U28" i="2"/>
  <c r="U27" i="2"/>
  <c r="U26" i="2"/>
  <c r="U25" i="2"/>
  <c r="U24" i="2"/>
  <c r="U23" i="2"/>
  <c r="AD22" i="2"/>
  <c r="AD23" i="2" s="1"/>
  <c r="AD24" i="2" s="1"/>
  <c r="AD25" i="2" s="1"/>
  <c r="AD26" i="2" s="1"/>
  <c r="AD27" i="2" s="1"/>
  <c r="AD28" i="2" s="1"/>
  <c r="AD29" i="2" s="1"/>
  <c r="AD30" i="2" s="1"/>
  <c r="U22" i="2"/>
  <c r="AE21" i="2"/>
  <c r="AF21" i="2" s="1"/>
  <c r="AD21" i="2"/>
  <c r="AB21" i="2"/>
  <c r="AB22" i="2" s="1"/>
  <c r="AB23" i="2" s="1"/>
  <c r="AB24" i="2" s="1"/>
  <c r="AB25" i="2" s="1"/>
  <c r="AB26" i="2" s="1"/>
  <c r="AB27" i="2" s="1"/>
  <c r="AB28" i="2" s="1"/>
  <c r="AB29" i="2" s="1"/>
  <c r="AB30" i="2" s="1"/>
  <c r="Y21" i="2"/>
  <c r="Y22" i="2" s="1"/>
  <c r="U21" i="2"/>
  <c r="AF20" i="2"/>
  <c r="U20" i="2"/>
  <c r="U19" i="2"/>
  <c r="U18" i="2"/>
  <c r="U17" i="2"/>
  <c r="U16" i="2"/>
  <c r="U15" i="2"/>
  <c r="U14" i="2"/>
  <c r="U13" i="2"/>
  <c r="U12" i="2"/>
  <c r="U11" i="2"/>
  <c r="AD10" i="2"/>
  <c r="U10" i="2"/>
  <c r="AF9" i="2"/>
  <c r="AE9" i="2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D9" i="2"/>
  <c r="AB9" i="2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Y9" i="2"/>
  <c r="Y10" i="2" s="1"/>
  <c r="U9" i="2"/>
  <c r="AF8" i="2"/>
  <c r="U8" i="2"/>
  <c r="U7" i="2"/>
  <c r="U6" i="2"/>
  <c r="U5" i="2"/>
  <c r="AE4" i="2"/>
  <c r="AE5" i="2" s="1"/>
  <c r="AE6" i="2" s="1"/>
  <c r="AE7" i="2" s="1"/>
  <c r="U4" i="2"/>
  <c r="AE3" i="2"/>
  <c r="AD3" i="2"/>
  <c r="AB3" i="2"/>
  <c r="AB4" i="2" s="1"/>
  <c r="AB5" i="2" s="1"/>
  <c r="AB6" i="2" s="1"/>
  <c r="AB7" i="2" s="1"/>
  <c r="Z3" i="2"/>
  <c r="Z4" i="2" s="1"/>
  <c r="Z5" i="2" s="1"/>
  <c r="Z6" i="2" s="1"/>
  <c r="Z7" i="2" s="1"/>
  <c r="Y3" i="2"/>
  <c r="U3" i="2"/>
  <c r="AF2" i="2"/>
  <c r="U2" i="2"/>
  <c r="AJ21" i="1"/>
  <c r="Y31" i="1"/>
  <c r="Z31" i="1"/>
  <c r="AA31" i="1"/>
  <c r="AB31" i="1"/>
  <c r="AD31" i="1"/>
  <c r="AE31" i="1"/>
  <c r="AF31" i="1"/>
  <c r="AG31" i="1"/>
  <c r="AH31" i="1"/>
  <c r="AI31" i="1"/>
  <c r="AJ31" i="1"/>
  <c r="AL31" i="1"/>
  <c r="AM31" i="1"/>
  <c r="AK31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2" i="1"/>
  <c r="AJ23" i="1"/>
  <c r="AJ24" i="1"/>
  <c r="AJ25" i="1"/>
  <c r="AJ26" i="1"/>
  <c r="AJ27" i="1"/>
  <c r="AJ28" i="1"/>
  <c r="AJ29" i="1"/>
  <c r="AJ30" i="1"/>
  <c r="AJ2" i="1"/>
  <c r="AH20" i="1"/>
  <c r="AI20" i="1" s="1"/>
  <c r="AH8" i="1"/>
  <c r="AI8" i="1" s="1"/>
  <c r="AH2" i="1"/>
  <c r="AI2" i="1" s="1"/>
  <c r="AG21" i="1"/>
  <c r="AH21" i="1" s="1"/>
  <c r="AI21" i="1" s="1"/>
  <c r="AG9" i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3" i="1"/>
  <c r="AG4" i="1" s="1"/>
  <c r="AG5" i="1" s="1"/>
  <c r="AG6" i="1" s="1"/>
  <c r="AG7" i="1" s="1"/>
  <c r="AF21" i="1"/>
  <c r="AF22" i="1" s="1"/>
  <c r="AF23" i="1" s="1"/>
  <c r="AF24" i="1" s="1"/>
  <c r="AF25" i="1" s="1"/>
  <c r="AF26" i="1" s="1"/>
  <c r="AF27" i="1" s="1"/>
  <c r="AF28" i="1" s="1"/>
  <c r="AF29" i="1" s="1"/>
  <c r="AF30" i="1" s="1"/>
  <c r="AF9" i="1"/>
  <c r="AH9" i="1" s="1"/>
  <c r="AI9" i="1" s="1"/>
  <c r="AF3" i="1"/>
  <c r="AH3" i="1" s="1"/>
  <c r="AI3" i="1" s="1"/>
  <c r="V28" i="2" l="1"/>
  <c r="V7" i="2"/>
  <c r="AE22" i="2"/>
  <c r="AK2" i="2"/>
  <c r="AI2" i="2"/>
  <c r="V4" i="2"/>
  <c r="V20" i="2"/>
  <c r="W27" i="2" s="1"/>
  <c r="X27" i="2" s="1"/>
  <c r="V22" i="2"/>
  <c r="W30" i="2" s="1"/>
  <c r="AG6" i="2"/>
  <c r="AH5" i="2"/>
  <c r="V24" i="2"/>
  <c r="AG18" i="2"/>
  <c r="AH17" i="2"/>
  <c r="V9" i="2"/>
  <c r="AD4" i="2"/>
  <c r="AF3" i="2"/>
  <c r="V2" i="2"/>
  <c r="Y4" i="2"/>
  <c r="AA3" i="2"/>
  <c r="V14" i="2"/>
  <c r="V12" i="2"/>
  <c r="V10" i="2"/>
  <c r="V8" i="2"/>
  <c r="AD11" i="2"/>
  <c r="AF10" i="2"/>
  <c r="Z9" i="2"/>
  <c r="AA8" i="2"/>
  <c r="V15" i="2"/>
  <c r="V6" i="2"/>
  <c r="Y11" i="2"/>
  <c r="V11" i="2"/>
  <c r="V17" i="2"/>
  <c r="V13" i="2"/>
  <c r="V18" i="2"/>
  <c r="V19" i="2"/>
  <c r="V25" i="2"/>
  <c r="V29" i="2"/>
  <c r="V21" i="2"/>
  <c r="Y23" i="2"/>
  <c r="V26" i="2"/>
  <c r="V30" i="2"/>
  <c r="V3" i="2"/>
  <c r="V5" i="2"/>
  <c r="V16" i="2"/>
  <c r="AB31" i="2"/>
  <c r="V23" i="2"/>
  <c r="W29" i="2" s="1"/>
  <c r="X29" i="2" s="1"/>
  <c r="V27" i="2"/>
  <c r="AG22" i="1"/>
  <c r="AF10" i="1"/>
  <c r="AF4" i="1"/>
  <c r="AD21" i="1"/>
  <c r="AD22" i="1" s="1"/>
  <c r="AD23" i="1" s="1"/>
  <c r="AD24" i="1" s="1"/>
  <c r="AD25" i="1" s="1"/>
  <c r="AD26" i="1" s="1"/>
  <c r="AD27" i="1" s="1"/>
  <c r="AD28" i="1" s="1"/>
  <c r="AD29" i="1" s="1"/>
  <c r="AD30" i="1" s="1"/>
  <c r="AD9" i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3" i="1"/>
  <c r="AD4" i="1" s="1"/>
  <c r="AD5" i="1" s="1"/>
  <c r="AD6" i="1" s="1"/>
  <c r="AD7" i="1" s="1"/>
  <c r="X30" i="2" l="1"/>
  <c r="W28" i="2"/>
  <c r="X28" i="2" s="1"/>
  <c r="AI3" i="2"/>
  <c r="AK3" i="2"/>
  <c r="AE23" i="2"/>
  <c r="AF22" i="2"/>
  <c r="W20" i="2"/>
  <c r="X20" i="2" s="1"/>
  <c r="W22" i="2"/>
  <c r="X22" i="2" s="1"/>
  <c r="AG19" i="2"/>
  <c r="AH19" i="2" s="1"/>
  <c r="AH18" i="2"/>
  <c r="W23" i="2"/>
  <c r="X23" i="2" s="1"/>
  <c r="W26" i="2"/>
  <c r="X26" i="2" s="1"/>
  <c r="AG7" i="2"/>
  <c r="AH7" i="2" s="1"/>
  <c r="AH6" i="2"/>
  <c r="AK8" i="2"/>
  <c r="AI8" i="2"/>
  <c r="W6" i="2"/>
  <c r="X6" i="2" s="1"/>
  <c r="W4" i="2"/>
  <c r="X4" i="2" s="1"/>
  <c r="W2" i="2"/>
  <c r="X2" i="2" s="1"/>
  <c r="W5" i="2"/>
  <c r="X5" i="2" s="1"/>
  <c r="W3" i="2"/>
  <c r="X3" i="2" s="1"/>
  <c r="AJ3" i="2" s="1"/>
  <c r="AL3" i="2" s="1"/>
  <c r="W7" i="2"/>
  <c r="X7" i="2" s="1"/>
  <c r="W21" i="2"/>
  <c r="X21" i="2" s="1"/>
  <c r="AD12" i="2"/>
  <c r="AF11" i="2"/>
  <c r="Y12" i="2"/>
  <c r="Y24" i="2"/>
  <c r="W19" i="2"/>
  <c r="X19" i="2" s="1"/>
  <c r="X31" i="2" s="1"/>
  <c r="W18" i="2"/>
  <c r="X18" i="2" s="1"/>
  <c r="W13" i="2"/>
  <c r="X13" i="2" s="1"/>
  <c r="W11" i="2"/>
  <c r="X11" i="2" s="1"/>
  <c r="W9" i="2"/>
  <c r="X9" i="2" s="1"/>
  <c r="W8" i="2"/>
  <c r="X8" i="2" s="1"/>
  <c r="AJ8" i="2" s="1"/>
  <c r="W16" i="2"/>
  <c r="X16" i="2" s="1"/>
  <c r="W14" i="2"/>
  <c r="X14" i="2" s="1"/>
  <c r="W17" i="2"/>
  <c r="X17" i="2" s="1"/>
  <c r="W15" i="2"/>
  <c r="X15" i="2" s="1"/>
  <c r="W12" i="2"/>
  <c r="X12" i="2" s="1"/>
  <c r="W10" i="2"/>
  <c r="X10" i="2" s="1"/>
  <c r="AD5" i="2"/>
  <c r="AF4" i="2"/>
  <c r="W25" i="2"/>
  <c r="X25" i="2" s="1"/>
  <c r="W24" i="2"/>
  <c r="X24" i="2" s="1"/>
  <c r="Z10" i="2"/>
  <c r="AA9" i="2"/>
  <c r="AA4" i="2"/>
  <c r="Y5" i="2"/>
  <c r="AF5" i="1"/>
  <c r="AH4" i="1"/>
  <c r="AI4" i="1" s="1"/>
  <c r="AH10" i="1"/>
  <c r="AI10" i="1" s="1"/>
  <c r="AF11" i="1"/>
  <c r="AG23" i="1"/>
  <c r="AH22" i="1"/>
  <c r="AI22" i="1" s="1"/>
  <c r="AC2" i="1"/>
  <c r="AB3" i="1"/>
  <c r="AB4" i="1" s="1"/>
  <c r="AB5" i="1" s="1"/>
  <c r="AB6" i="1" s="1"/>
  <c r="AB7" i="1" s="1"/>
  <c r="AB8" i="1" s="1"/>
  <c r="AA21" i="1"/>
  <c r="AA9" i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3" i="1"/>
  <c r="Z21" i="1"/>
  <c r="Z22" i="1" s="1"/>
  <c r="Z23" i="1" s="1"/>
  <c r="Z24" i="1" s="1"/>
  <c r="Z25" i="1" s="1"/>
  <c r="Z26" i="1" s="1"/>
  <c r="Z27" i="1" s="1"/>
  <c r="Z28" i="1" s="1"/>
  <c r="Z29" i="1" s="1"/>
  <c r="Z30" i="1" s="1"/>
  <c r="Z9" i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3" i="1"/>
  <c r="Z4" i="1" s="1"/>
  <c r="Z5" i="1" s="1"/>
  <c r="Z6" i="1" s="1"/>
  <c r="Z7" i="1" s="1"/>
  <c r="Y21" i="1"/>
  <c r="Y22" i="1" s="1"/>
  <c r="Y23" i="1" s="1"/>
  <c r="Y24" i="1" s="1"/>
  <c r="Y25" i="1" s="1"/>
  <c r="Y26" i="1" s="1"/>
  <c r="Y27" i="1" s="1"/>
  <c r="Y28" i="1" s="1"/>
  <c r="Y29" i="1" s="1"/>
  <c r="Y30" i="1" s="1"/>
  <c r="Y9" i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3" i="1"/>
  <c r="Y4" i="1" s="1"/>
  <c r="Y5" i="1" s="1"/>
  <c r="Y6" i="1" s="1"/>
  <c r="Y7" i="1" s="1"/>
  <c r="AE24" i="2" l="1"/>
  <c r="AF23" i="2"/>
  <c r="W31" i="2"/>
  <c r="AJ2" i="2"/>
  <c r="AL2" i="2" s="1"/>
  <c r="AJ9" i="2"/>
  <c r="AI9" i="2"/>
  <c r="AK9" i="2"/>
  <c r="AK4" i="2"/>
  <c r="AJ4" i="2"/>
  <c r="AI4" i="2"/>
  <c r="Y6" i="2"/>
  <c r="AA5" i="2"/>
  <c r="AD6" i="2"/>
  <c r="AF5" i="2"/>
  <c r="AL8" i="2"/>
  <c r="AD13" i="2"/>
  <c r="AF12" i="2"/>
  <c r="Y13" i="2"/>
  <c r="Z11" i="2"/>
  <c r="AA10" i="2"/>
  <c r="Y25" i="2"/>
  <c r="AC3" i="1"/>
  <c r="AB9" i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C8" i="1"/>
  <c r="AC19" i="1"/>
  <c r="AF12" i="1"/>
  <c r="AH11" i="1"/>
  <c r="AI11" i="1" s="1"/>
  <c r="AA4" i="1"/>
  <c r="AC18" i="1"/>
  <c r="AC10" i="1"/>
  <c r="AC12" i="1"/>
  <c r="AC11" i="1"/>
  <c r="AA22" i="1"/>
  <c r="AC17" i="1"/>
  <c r="AC13" i="1"/>
  <c r="AG24" i="1"/>
  <c r="AH23" i="1"/>
  <c r="AI23" i="1" s="1"/>
  <c r="AF6" i="1"/>
  <c r="AH5" i="1"/>
  <c r="AI5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2" i="1"/>
  <c r="AE25" i="2" l="1"/>
  <c r="AF24" i="2"/>
  <c r="AI5" i="2"/>
  <c r="AK5" i="2"/>
  <c r="AJ5" i="2"/>
  <c r="AJ10" i="2"/>
  <c r="AI10" i="2"/>
  <c r="AK10" i="2"/>
  <c r="AL9" i="2"/>
  <c r="Z12" i="2"/>
  <c r="AA11" i="2"/>
  <c r="AD14" i="2"/>
  <c r="AF13" i="2"/>
  <c r="AD7" i="2"/>
  <c r="AF7" i="2" s="1"/>
  <c r="AF6" i="2"/>
  <c r="Y26" i="2"/>
  <c r="Y14" i="2"/>
  <c r="Y7" i="2"/>
  <c r="AA7" i="2" s="1"/>
  <c r="AA6" i="2"/>
  <c r="AC15" i="1"/>
  <c r="V29" i="1"/>
  <c r="V17" i="1"/>
  <c r="AC16" i="1"/>
  <c r="AC14" i="1"/>
  <c r="V21" i="1"/>
  <c r="V9" i="1"/>
  <c r="V28" i="1"/>
  <c r="V24" i="1"/>
  <c r="V20" i="1"/>
  <c r="V16" i="1"/>
  <c r="V12" i="1"/>
  <c r="V8" i="1"/>
  <c r="V4" i="1"/>
  <c r="AC9" i="1"/>
  <c r="V27" i="1"/>
  <c r="V23" i="1"/>
  <c r="V19" i="1"/>
  <c r="V15" i="1"/>
  <c r="V11" i="1"/>
  <c r="V7" i="1"/>
  <c r="V3" i="1"/>
  <c r="V25" i="1"/>
  <c r="V13" i="1"/>
  <c r="V2" i="1"/>
  <c r="V18" i="1"/>
  <c r="V14" i="1"/>
  <c r="V10" i="1"/>
  <c r="W15" i="1" s="1"/>
  <c r="X15" i="1" s="1"/>
  <c r="V6" i="1"/>
  <c r="V30" i="1"/>
  <c r="V26" i="1"/>
  <c r="V22" i="1"/>
  <c r="AA23" i="1"/>
  <c r="AA5" i="1"/>
  <c r="AC4" i="1"/>
  <c r="V5" i="1"/>
  <c r="AG25" i="1"/>
  <c r="AH24" i="1"/>
  <c r="AI24" i="1" s="1"/>
  <c r="AF13" i="1"/>
  <c r="AH12" i="1"/>
  <c r="AI12" i="1" s="1"/>
  <c r="AF7" i="1"/>
  <c r="AH7" i="1" s="1"/>
  <c r="AI7" i="1" s="1"/>
  <c r="AH6" i="1"/>
  <c r="AI6" i="1" s="1"/>
  <c r="AB21" i="1"/>
  <c r="AC20" i="1"/>
  <c r="AE26" i="2" l="1"/>
  <c r="AF25" i="2"/>
  <c r="AJ6" i="2"/>
  <c r="AI6" i="2"/>
  <c r="AK6" i="2"/>
  <c r="AK7" i="2"/>
  <c r="AJ7" i="2"/>
  <c r="AI7" i="2"/>
  <c r="AK11" i="2"/>
  <c r="AJ11" i="2"/>
  <c r="AI11" i="2"/>
  <c r="AL4" i="2"/>
  <c r="Y27" i="2"/>
  <c r="Y15" i="2"/>
  <c r="AL10" i="2"/>
  <c r="AD15" i="2"/>
  <c r="AF14" i="2"/>
  <c r="Z13" i="2"/>
  <c r="AA12" i="2"/>
  <c r="W8" i="1"/>
  <c r="X8" i="1" s="1"/>
  <c r="W10" i="1"/>
  <c r="X10" i="1" s="1"/>
  <c r="W3" i="1"/>
  <c r="X3" i="1" s="1"/>
  <c r="W9" i="1"/>
  <c r="X9" i="1" s="1"/>
  <c r="W5" i="1"/>
  <c r="X5" i="1" s="1"/>
  <c r="W16" i="1"/>
  <c r="X16" i="1" s="1"/>
  <c r="W11" i="1"/>
  <c r="X11" i="1" s="1"/>
  <c r="W17" i="1"/>
  <c r="X17" i="1" s="1"/>
  <c r="W7" i="1"/>
  <c r="X7" i="1" s="1"/>
  <c r="W24" i="1"/>
  <c r="X24" i="1" s="1"/>
  <c r="W2" i="1"/>
  <c r="X2" i="1" s="1"/>
  <c r="W12" i="1"/>
  <c r="X12" i="1" s="1"/>
  <c r="W18" i="1"/>
  <c r="X18" i="1" s="1"/>
  <c r="W13" i="1"/>
  <c r="X13" i="1" s="1"/>
  <c r="W19" i="1"/>
  <c r="X19" i="1" s="1"/>
  <c r="W14" i="1"/>
  <c r="X14" i="1" s="1"/>
  <c r="AB22" i="1"/>
  <c r="AC21" i="1"/>
  <c r="W20" i="1"/>
  <c r="X20" i="1" s="1"/>
  <c r="W26" i="1"/>
  <c r="X26" i="1" s="1"/>
  <c r="W21" i="1"/>
  <c r="X21" i="1" s="1"/>
  <c r="W25" i="1"/>
  <c r="X25" i="1" s="1"/>
  <c r="AG26" i="1"/>
  <c r="AH25" i="1"/>
  <c r="AI25" i="1" s="1"/>
  <c r="AA24" i="1"/>
  <c r="W4" i="1"/>
  <c r="X4" i="1" s="1"/>
  <c r="W27" i="1"/>
  <c r="X27" i="1" s="1"/>
  <c r="W22" i="1"/>
  <c r="X22" i="1" s="1"/>
  <c r="W28" i="1"/>
  <c r="X28" i="1" s="1"/>
  <c r="AF14" i="1"/>
  <c r="AH13" i="1"/>
  <c r="AI13" i="1" s="1"/>
  <c r="W30" i="1"/>
  <c r="X30" i="1" s="1"/>
  <c r="AA6" i="1"/>
  <c r="AC5" i="1"/>
  <c r="W6" i="1"/>
  <c r="X6" i="1" s="1"/>
  <c r="W23" i="1"/>
  <c r="X23" i="1" s="1"/>
  <c r="W29" i="1"/>
  <c r="X29" i="1" s="1"/>
  <c r="AF26" i="2" l="1"/>
  <c r="AE27" i="2"/>
  <c r="AK12" i="2"/>
  <c r="AJ12" i="2"/>
  <c r="AL12" i="2" s="1"/>
  <c r="AI12" i="2"/>
  <c r="AL5" i="2"/>
  <c r="AL11" i="2"/>
  <c r="AD16" i="2"/>
  <c r="AF15" i="2"/>
  <c r="Y16" i="2"/>
  <c r="Y28" i="2"/>
  <c r="AL6" i="2"/>
  <c r="Z14" i="2"/>
  <c r="AA13" i="2"/>
  <c r="AH14" i="1"/>
  <c r="AI14" i="1" s="1"/>
  <c r="AF15" i="1"/>
  <c r="AG27" i="1"/>
  <c r="AH26" i="1"/>
  <c r="AI26" i="1" s="1"/>
  <c r="AA7" i="1"/>
  <c r="AC7" i="1" s="1"/>
  <c r="AC6" i="1"/>
  <c r="AA25" i="1"/>
  <c r="AB23" i="1"/>
  <c r="AC22" i="1"/>
  <c r="AF27" i="2" l="1"/>
  <c r="AE28" i="2"/>
  <c r="AJ13" i="2"/>
  <c r="AK13" i="2"/>
  <c r="AI13" i="2"/>
  <c r="AL7" i="2"/>
  <c r="Y17" i="2"/>
  <c r="Z15" i="2"/>
  <c r="AA14" i="2"/>
  <c r="Y29" i="2"/>
  <c r="AD17" i="2"/>
  <c r="AF16" i="2"/>
  <c r="AA26" i="1"/>
  <c r="AG28" i="1"/>
  <c r="AH27" i="1"/>
  <c r="AI27" i="1" s="1"/>
  <c r="AF16" i="1"/>
  <c r="AH15" i="1"/>
  <c r="AI15" i="1" s="1"/>
  <c r="AB24" i="1"/>
  <c r="AC23" i="1"/>
  <c r="AF28" i="2" l="1"/>
  <c r="AE29" i="2"/>
  <c r="AJ14" i="2"/>
  <c r="AI14" i="2"/>
  <c r="AK14" i="2"/>
  <c r="AD18" i="2"/>
  <c r="AF17" i="2"/>
  <c r="AL13" i="2"/>
  <c r="Y30" i="2"/>
  <c r="Z16" i="2"/>
  <c r="AA15" i="2"/>
  <c r="Y18" i="2"/>
  <c r="AB25" i="1"/>
  <c r="AC24" i="1"/>
  <c r="AG29" i="1"/>
  <c r="AH28" i="1"/>
  <c r="AI28" i="1" s="1"/>
  <c r="AF17" i="1"/>
  <c r="AH16" i="1"/>
  <c r="AI16" i="1" s="1"/>
  <c r="AA27" i="1"/>
  <c r="AL14" i="2" l="1"/>
  <c r="AF29" i="2"/>
  <c r="AE30" i="2"/>
  <c r="AK15" i="2"/>
  <c r="AJ15" i="2"/>
  <c r="AI15" i="2"/>
  <c r="Z17" i="2"/>
  <c r="AA16" i="2"/>
  <c r="Y19" i="2"/>
  <c r="Y31" i="2" s="1"/>
  <c r="AF18" i="2"/>
  <c r="AD19" i="2"/>
  <c r="AA28" i="1"/>
  <c r="AG30" i="1"/>
  <c r="AH30" i="1" s="1"/>
  <c r="AI30" i="1" s="1"/>
  <c r="AH29" i="1"/>
  <c r="AI29" i="1" s="1"/>
  <c r="AF18" i="1"/>
  <c r="AH17" i="1"/>
  <c r="AI17" i="1" s="1"/>
  <c r="AB26" i="1"/>
  <c r="AC25" i="1"/>
  <c r="AE31" i="2" l="1"/>
  <c r="AF30" i="2"/>
  <c r="AK16" i="2"/>
  <c r="AJ16" i="2"/>
  <c r="AI16" i="2"/>
  <c r="AL15" i="2"/>
  <c r="Z18" i="2"/>
  <c r="AA17" i="2"/>
  <c r="AF19" i="2"/>
  <c r="AD31" i="2"/>
  <c r="AB27" i="1"/>
  <c r="AC26" i="1"/>
  <c r="AF19" i="1"/>
  <c r="AH19" i="1" s="1"/>
  <c r="AI19" i="1" s="1"/>
  <c r="AH18" i="1"/>
  <c r="AI18" i="1" s="1"/>
  <c r="AA29" i="1"/>
  <c r="AK17" i="2" l="1"/>
  <c r="AJ17" i="2"/>
  <c r="AI17" i="2"/>
  <c r="Z19" i="2"/>
  <c r="AA18" i="2"/>
  <c r="AH31" i="2"/>
  <c r="AF31" i="2"/>
  <c r="AL16" i="2"/>
  <c r="AA30" i="1"/>
  <c r="AB28" i="1"/>
  <c r="AC27" i="1"/>
  <c r="AJ18" i="2" l="1"/>
  <c r="AI18" i="2"/>
  <c r="AK18" i="2"/>
  <c r="AL17" i="2"/>
  <c r="Z20" i="2"/>
  <c r="AA19" i="2"/>
  <c r="AB29" i="1"/>
  <c r="AC28" i="1"/>
  <c r="AL18" i="2" l="1"/>
  <c r="AK19" i="2"/>
  <c r="AJ19" i="2"/>
  <c r="AI19" i="2"/>
  <c r="Z21" i="2"/>
  <c r="AA20" i="2"/>
  <c r="AB30" i="1"/>
  <c r="AC30" i="1" s="1"/>
  <c r="AC29" i="1"/>
  <c r="AL19" i="2" l="1"/>
  <c r="AK20" i="2"/>
  <c r="AJ20" i="2"/>
  <c r="AI20" i="2"/>
  <c r="Z22" i="2"/>
  <c r="AA21" i="2"/>
  <c r="AJ21" i="2" l="1"/>
  <c r="AI21" i="2"/>
  <c r="AK21" i="2"/>
  <c r="AL20" i="2"/>
  <c r="Z23" i="2"/>
  <c r="AA22" i="2"/>
  <c r="AJ22" i="2" l="1"/>
  <c r="AI22" i="2"/>
  <c r="AK22" i="2"/>
  <c r="Z24" i="2"/>
  <c r="AA23" i="2"/>
  <c r="AL21" i="2"/>
  <c r="AL22" i="2" l="1"/>
  <c r="AK23" i="2"/>
  <c r="AJ23" i="2"/>
  <c r="AI23" i="2"/>
  <c r="Z25" i="2"/>
  <c r="AA24" i="2"/>
  <c r="AK24" i="2" l="1"/>
  <c r="AJ24" i="2"/>
  <c r="AI24" i="2"/>
  <c r="Z26" i="2"/>
  <c r="AA25" i="2"/>
  <c r="AL23" i="2"/>
  <c r="AK25" i="2" l="1"/>
  <c r="AJ25" i="2"/>
  <c r="AI25" i="2"/>
  <c r="AL24" i="2"/>
  <c r="Z27" i="2"/>
  <c r="AA26" i="2"/>
  <c r="AJ26" i="2" l="1"/>
  <c r="AI26" i="2"/>
  <c r="AK26" i="2"/>
  <c r="Z28" i="2"/>
  <c r="AA27" i="2"/>
  <c r="AL25" i="2"/>
  <c r="AK27" i="2" l="1"/>
  <c r="AJ27" i="2"/>
  <c r="AI27" i="2"/>
  <c r="AL26" i="2"/>
  <c r="Z29" i="2"/>
  <c r="AA28" i="2"/>
  <c r="AL27" i="2" l="1"/>
  <c r="AK28" i="2"/>
  <c r="AJ28" i="2"/>
  <c r="AI28" i="2"/>
  <c r="Z30" i="2"/>
  <c r="AA29" i="2"/>
  <c r="AJ29" i="2" l="1"/>
  <c r="AI29" i="2"/>
  <c r="AK29" i="2"/>
  <c r="AL28" i="2"/>
  <c r="Z31" i="2"/>
  <c r="AA30" i="2"/>
  <c r="AJ30" i="2" l="1"/>
  <c r="AJ31" i="2" s="1"/>
  <c r="AI30" i="2"/>
  <c r="AK30" i="2"/>
  <c r="AK31" i="2" s="1"/>
  <c r="AA31" i="2"/>
  <c r="AL29" i="2"/>
  <c r="AI31" i="2" l="1"/>
  <c r="AL30" i="2" l="1"/>
  <c r="AL31" i="2" s="1"/>
</calcChain>
</file>

<file path=xl/sharedStrings.xml><?xml version="1.0" encoding="utf-8"?>
<sst xmlns="http://schemas.openxmlformats.org/spreadsheetml/2006/main" count="341" uniqueCount="56">
  <si>
    <t>Grupo</t>
  </si>
  <si>
    <t>Provincia</t>
  </si>
  <si>
    <t>Puerto</t>
  </si>
  <si>
    <t>Peces Pelágicos grandes</t>
  </si>
  <si>
    <t>Santa Elena</t>
  </si>
  <si>
    <t>Santa Rosa</t>
  </si>
  <si>
    <t>Anconcito</t>
  </si>
  <si>
    <t>Guayas</t>
  </si>
  <si>
    <t>Engabao</t>
  </si>
  <si>
    <t>Playas</t>
  </si>
  <si>
    <t>El Oro</t>
  </si>
  <si>
    <t>Puerto Bolìvar</t>
  </si>
  <si>
    <t>Demersales</t>
  </si>
  <si>
    <t>Atún</t>
  </si>
  <si>
    <t>Tiburones</t>
  </si>
  <si>
    <t>Rayas</t>
  </si>
  <si>
    <t>Camarón</t>
  </si>
  <si>
    <t>Palangre de superficie</t>
  </si>
  <si>
    <t>Palangres</t>
  </si>
  <si>
    <r>
      <t xml:space="preserve">Clasificación artes de pesca INP / </t>
    </r>
    <r>
      <rPr>
        <sz val="11"/>
        <color rgb="FFFF0000"/>
        <rFont val="Calibri"/>
        <family val="2"/>
        <scheme val="minor"/>
      </rPr>
      <t>Consultor</t>
    </r>
  </si>
  <si>
    <t>Enmalle de superficie</t>
  </si>
  <si>
    <t>Trasmallos</t>
  </si>
  <si>
    <t>Palangre de fondo</t>
  </si>
  <si>
    <r>
      <t>Enmalle de fondo /</t>
    </r>
    <r>
      <rPr>
        <sz val="11"/>
        <color rgb="FFFF0000"/>
        <rFont val="Calibri"/>
        <family val="2"/>
        <scheme val="minor"/>
      </rPr>
      <t>línea de mano</t>
    </r>
  </si>
  <si>
    <t>Enmalle de fondo</t>
  </si>
  <si>
    <t>Trasmallo de fondo</t>
  </si>
  <si>
    <t>Atarraya</t>
  </si>
  <si>
    <t>Clasificación FAO</t>
  </si>
  <si>
    <t>Puntuación ecológica FAO</t>
  </si>
  <si>
    <t>Promedio de captura</t>
  </si>
  <si>
    <t>% del promedio de captura por provincia</t>
  </si>
  <si>
    <t>Promedio ponderado Puntuación por el promedio de captura por provincia</t>
  </si>
  <si>
    <t>Mayor Puntaje</t>
  </si>
  <si>
    <r>
      <t>S</t>
    </r>
    <r>
      <rPr>
        <vertAlign val="subscript"/>
        <sz val="11"/>
        <color theme="1"/>
        <rFont val="Calibri"/>
        <family val="2"/>
        <scheme val="minor"/>
      </rPr>
      <t>AO</t>
    </r>
  </si>
  <si>
    <t>Pobreza por NBI (cantones costeros) 1990</t>
  </si>
  <si>
    <t>Pobreza por NBI (cantones costeros) 2001</t>
  </si>
  <si>
    <t>Pobreza por NBI (cantones costeros) 2010</t>
  </si>
  <si>
    <t>Pobreza por NBI (nacional) 2010</t>
  </si>
  <si>
    <t>Número de pescadores (solo puertos pesqueros) 1999</t>
  </si>
  <si>
    <t>Número de pescadores (toda la provincia) 1999</t>
  </si>
  <si>
    <t>Número de pescadores (toda la provincia) 2012</t>
  </si>
  <si>
    <t>Número de pescadores (toda la provincia) 2013</t>
  </si>
  <si>
    <t>Densidad Capturas / Nº de pescadores 2012</t>
  </si>
  <si>
    <r>
      <t>O</t>
    </r>
    <r>
      <rPr>
        <vertAlign val="subscript"/>
        <sz val="11"/>
        <color theme="1"/>
        <rFont val="Calibri"/>
        <family val="2"/>
        <scheme val="minor"/>
      </rPr>
      <t xml:space="preserve">AO </t>
    </r>
    <r>
      <rPr>
        <sz val="11"/>
        <color theme="1"/>
        <rFont val="Calibri"/>
        <family val="2"/>
        <scheme val="minor"/>
      </rPr>
      <t>(ao_access)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</si>
  <si>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AO </t>
    </r>
    <r>
      <rPr>
        <sz val="11"/>
        <color theme="1"/>
        <rFont val="Calibri"/>
        <family val="2"/>
        <scheme val="minor"/>
      </rPr>
      <t>(ao_need)</t>
    </r>
  </si>
  <si>
    <r>
      <t>D</t>
    </r>
    <r>
      <rPr>
        <vertAlign val="subscript"/>
        <sz val="11"/>
        <color theme="1"/>
        <rFont val="Calibri"/>
        <family val="2"/>
        <scheme val="minor"/>
      </rPr>
      <t xml:space="preserve">U  </t>
    </r>
    <r>
      <rPr>
        <sz val="11"/>
        <color theme="1"/>
        <rFont val="Calibri"/>
        <family val="2"/>
        <scheme val="minor"/>
      </rPr>
      <t>= N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 xml:space="preserve"> * (1 - O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 xml:space="preserve">) </t>
    </r>
  </si>
  <si>
    <r>
      <t>X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>= (1 – DU) * S</t>
    </r>
    <r>
      <rPr>
        <vertAlign val="subscript"/>
        <sz val="11"/>
        <color theme="1"/>
        <rFont val="Calibri"/>
        <family val="2"/>
        <scheme val="minor"/>
      </rPr>
      <t>AO</t>
    </r>
  </si>
  <si>
    <r>
      <t>Punto de referencia X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>= (1 – D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) * S</t>
    </r>
    <r>
      <rPr>
        <vertAlign val="subscript"/>
        <sz val="11"/>
        <color theme="1"/>
        <rFont val="Calibri"/>
        <family val="2"/>
        <scheme val="minor"/>
      </rPr>
      <t>AO</t>
    </r>
  </si>
  <si>
    <t>Diferencia estado actual al punto de referencia</t>
  </si>
  <si>
    <t>Calificación del Golfo de Guayaquil</t>
  </si>
  <si>
    <t>Promedio ponderado de la puntuación FAO por el promedio de captura por provincia</t>
  </si>
  <si>
    <r>
      <t>D</t>
    </r>
    <r>
      <rPr>
        <vertAlign val="subscript"/>
        <sz val="11"/>
        <color theme="1"/>
        <rFont val="Calibri"/>
        <family val="2"/>
        <scheme val="minor"/>
      </rPr>
      <t xml:space="preserve">U  </t>
    </r>
    <r>
      <rPr>
        <sz val="11"/>
        <color theme="1"/>
        <rFont val="Calibri"/>
        <family val="2"/>
        <scheme val="minor"/>
      </rPr>
      <t>= N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 xml:space="preserve"> * O</t>
    </r>
    <r>
      <rPr>
        <vertAlign val="subscript"/>
        <sz val="11"/>
        <color theme="1"/>
        <rFont val="Calibri"/>
        <family val="2"/>
        <scheme val="minor"/>
      </rPr>
      <t>AO</t>
    </r>
  </si>
  <si>
    <r>
      <t>X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>= D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* S</t>
    </r>
    <r>
      <rPr>
        <vertAlign val="subscript"/>
        <sz val="11"/>
        <color theme="1"/>
        <rFont val="Calibri"/>
        <family val="2"/>
        <scheme val="minor"/>
      </rPr>
      <t>AO</t>
    </r>
  </si>
  <si>
    <t>Mora et al</t>
  </si>
  <si>
    <t>Pobreza por NBI (parroquias costeras) 2010</t>
  </si>
  <si>
    <t>Pobreza por NBI (Sta Elena)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</si>
</sst>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.0_-;\-* #,##0.0_-;_-* &quot;-&quot;??_-;_-@_-"/>
    <numFmt numFmtId="165" formatCode="0.0000"/>
    <numFmt numFmtId="166" formatCode="_-* #,##0.0000_-;\-* #,##0.0000_-;_-* &quot;-&quot;??_-;_-@_-"/>
    <numFmt numFmtId="167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4" fontId="0" fillId="0" borderId="0" xfId="0" applyNumberFormat="1"/>
    <xf numFmtId="9" fontId="0" fillId="0" borderId="0" xfId="2" applyFont="1"/>
    <xf numFmtId="43" fontId="0" fillId="0" borderId="0" xfId="1" applyFont="1"/>
    <xf numFmtId="0" fontId="0" fillId="3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5" fontId="5" fillId="0" borderId="0" xfId="0" applyNumberFormat="1" applyFont="1"/>
    <xf numFmtId="0" fontId="5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X12" sqref="X12"/>
    </sheetView>
  </sheetViews>
  <sheetFormatPr baseColWidth="10" defaultRowHeight="15" x14ac:dyDescent="0.25"/>
  <cols>
    <col min="1" max="1" width="12.85546875" bestFit="1" customWidth="1"/>
    <col min="2" max="2" width="22.5703125" bestFit="1" customWidth="1"/>
    <col min="3" max="3" width="15.140625" customWidth="1"/>
    <col min="4" max="16" width="11.42578125" hidden="1" customWidth="1"/>
    <col min="17" max="17" width="9.7109375" hidden="1" customWidth="1"/>
    <col min="18" max="18" width="30.7109375" hidden="1" customWidth="1"/>
    <col min="19" max="19" width="12.7109375" hidden="1" customWidth="1"/>
    <col min="20" max="23" width="11.42578125" hidden="1" customWidth="1"/>
    <col min="24" max="24" width="14.140625" customWidth="1"/>
    <col min="25" max="28" width="14.140625" hidden="1" customWidth="1"/>
    <col min="29" max="29" width="14.140625" customWidth="1"/>
    <col min="30" max="34" width="14.140625" hidden="1" customWidth="1"/>
    <col min="35" max="39" width="14.140625" customWidth="1"/>
  </cols>
  <sheetData>
    <row r="1" spans="1:39" s="4" customFormat="1" ht="120" x14ac:dyDescent="0.25">
      <c r="A1" s="4" t="s">
        <v>1</v>
      </c>
      <c r="B1" s="4" t="s">
        <v>0</v>
      </c>
      <c r="C1" s="4" t="s">
        <v>2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 t="s">
        <v>19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11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11" t="s">
        <v>44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11" t="s">
        <v>43</v>
      </c>
      <c r="AJ1" s="11" t="s">
        <v>45</v>
      </c>
      <c r="AK1" s="11" t="s">
        <v>46</v>
      </c>
      <c r="AL1" s="11" t="s">
        <v>47</v>
      </c>
      <c r="AM1" s="11" t="s">
        <v>48</v>
      </c>
    </row>
    <row r="2" spans="1:39" x14ac:dyDescent="0.25">
      <c r="A2" t="s">
        <v>10</v>
      </c>
      <c r="B2" t="s">
        <v>3</v>
      </c>
      <c r="C2" t="s">
        <v>11</v>
      </c>
      <c r="D2" s="1">
        <v>227</v>
      </c>
      <c r="E2">
        <v>500.3</v>
      </c>
      <c r="F2">
        <v>260.60000000000002</v>
      </c>
      <c r="G2">
        <v>275.3</v>
      </c>
      <c r="H2">
        <v>31.5</v>
      </c>
      <c r="I2">
        <v>148.19999999999999</v>
      </c>
      <c r="J2">
        <v>224.1</v>
      </c>
      <c r="K2">
        <v>150.30000000000001</v>
      </c>
      <c r="L2">
        <v>463.5</v>
      </c>
      <c r="M2">
        <v>321.91000000000003</v>
      </c>
      <c r="N2">
        <v>641.29999999999995</v>
      </c>
      <c r="O2">
        <v>940.4</v>
      </c>
      <c r="P2">
        <v>207.7</v>
      </c>
      <c r="Q2">
        <v>0</v>
      </c>
      <c r="R2" t="s">
        <v>20</v>
      </c>
      <c r="S2" s="6" t="s">
        <v>21</v>
      </c>
      <c r="T2" s="6">
        <v>4.7</v>
      </c>
      <c r="U2" s="8">
        <f>+AVERAGE(D2:Q2)</f>
        <v>313.72214285714284</v>
      </c>
      <c r="V2" s="9">
        <f>+U2/SUM($U$2:$U$7)</f>
        <v>0.30248352558058461</v>
      </c>
      <c r="W2" s="10">
        <f>+($T$2*$V$2)+($T$3*$V$3)+($T$4*$V$4)+($T$5*$V$5)+($T$6*$V$6)+($T$7*$V$7)</f>
        <v>4.7822043131441374</v>
      </c>
      <c r="X2" s="14">
        <f>+W2/10</f>
        <v>0.47822043131441372</v>
      </c>
      <c r="Y2">
        <v>86.9</v>
      </c>
      <c r="Z2">
        <v>78.900000000000006</v>
      </c>
      <c r="AA2">
        <v>66.599999999999994</v>
      </c>
      <c r="AB2">
        <v>60.1</v>
      </c>
      <c r="AC2" s="15">
        <f>+(100-AA2)*1/(100-AB2)</f>
        <v>0.83709273182957411</v>
      </c>
      <c r="AD2">
        <v>4000</v>
      </c>
      <c r="AE2">
        <v>5158</v>
      </c>
      <c r="AF2">
        <v>5318</v>
      </c>
      <c r="AG2">
        <v>5326</v>
      </c>
      <c r="AH2" s="10">
        <f>+SUM($P$2:$P$7)/AF2</f>
        <v>3.9056036103798417E-2</v>
      </c>
      <c r="AI2" s="16">
        <f>+AH2*1/$AH$20</f>
        <v>3.1004471636739351E-2</v>
      </c>
      <c r="AJ2" s="16">
        <f>+AC2*(1-AI2)</f>
        <v>0.81113911396824345</v>
      </c>
      <c r="AK2" s="14">
        <f>+(1-AJ2)*X2</f>
        <v>9.0317134376528954E-2</v>
      </c>
      <c r="AL2" s="14">
        <f>+(1-AJ2)*1</f>
        <v>0.18886088603175655</v>
      </c>
      <c r="AM2" s="14">
        <f>+AL2-AK2</f>
        <v>9.8543751655227593E-2</v>
      </c>
    </row>
    <row r="3" spans="1:39" x14ac:dyDescent="0.25">
      <c r="A3" t="s">
        <v>10</v>
      </c>
      <c r="B3" t="s">
        <v>12</v>
      </c>
      <c r="C3" t="s">
        <v>11</v>
      </c>
      <c r="D3">
        <v>373</v>
      </c>
      <c r="E3">
        <v>830.5</v>
      </c>
      <c r="F3">
        <v>324.3</v>
      </c>
      <c r="G3">
        <v>466.5</v>
      </c>
      <c r="H3">
        <v>279.3</v>
      </c>
      <c r="I3">
        <v>517</v>
      </c>
      <c r="J3">
        <v>491.8</v>
      </c>
      <c r="K3">
        <v>91.5</v>
      </c>
      <c r="L3" s="2"/>
      <c r="M3" s="2"/>
      <c r="N3" s="2"/>
      <c r="O3" s="2"/>
      <c r="P3" s="2"/>
      <c r="Q3" s="2"/>
      <c r="R3" t="s">
        <v>24</v>
      </c>
      <c r="S3" s="6" t="s">
        <v>21</v>
      </c>
      <c r="T3" s="6">
        <v>4.7</v>
      </c>
      <c r="U3" s="8">
        <f t="shared" ref="U3:U30" si="0">+AVERAGE(D3:Q3)</f>
        <v>421.73750000000001</v>
      </c>
      <c r="V3" s="9">
        <f t="shared" ref="V3:V7" si="1">+U3/SUM($U$2:$U$7)</f>
        <v>0.4066293972996089</v>
      </c>
      <c r="W3" s="10">
        <f t="shared" ref="W3:W7" si="2">+($T$2*$V$2)+($T$3*$V$3)+($T$4*$V$4)+($T$5*$V$5)+($T$6*$V$6)+($T$7*$V$7)</f>
        <v>4.7822043131441374</v>
      </c>
      <c r="X3" s="14">
        <f t="shared" ref="X3:X30" si="3">+W3/10</f>
        <v>0.47822043131441372</v>
      </c>
      <c r="Y3">
        <f>+Y2</f>
        <v>86.9</v>
      </c>
      <c r="Z3">
        <f>+Z2</f>
        <v>78.900000000000006</v>
      </c>
      <c r="AA3">
        <f>+AA2</f>
        <v>66.599999999999994</v>
      </c>
      <c r="AB3">
        <f>+AB2</f>
        <v>60.1</v>
      </c>
      <c r="AC3" s="15">
        <f t="shared" ref="AC3:AC30" si="4">+(100-AA3)*1/(100-AB3)</f>
        <v>0.83709273182957411</v>
      </c>
      <c r="AD3">
        <f>+AD2</f>
        <v>4000</v>
      </c>
      <c r="AE3">
        <v>5158</v>
      </c>
      <c r="AF3">
        <f>+AF2</f>
        <v>5318</v>
      </c>
      <c r="AG3">
        <f>+AG2</f>
        <v>5326</v>
      </c>
      <c r="AH3" s="10">
        <f t="shared" ref="AH3:AH7" si="5">+SUM($P$2:$P$7)/AF3</f>
        <v>3.9056036103798417E-2</v>
      </c>
      <c r="AI3" s="16">
        <f t="shared" ref="AI3:AI30" si="6">+AH3*1/$AH$20</f>
        <v>3.1004471636739351E-2</v>
      </c>
      <c r="AJ3" s="16">
        <f t="shared" ref="AJ3:AJ30" si="7">+AC3*(1-AI3)</f>
        <v>0.81113911396824345</v>
      </c>
      <c r="AK3" s="14">
        <f t="shared" ref="AK3:AK30" si="8">+(1-AJ3)*X3</f>
        <v>9.0317134376528954E-2</v>
      </c>
      <c r="AL3" s="14">
        <f t="shared" ref="AL3:AL30" si="9">+(1-AJ3)*1</f>
        <v>0.18886088603175655</v>
      </c>
      <c r="AM3" s="14">
        <f t="shared" ref="AM3:AM30" si="10">+AL3-AK3</f>
        <v>9.8543751655227593E-2</v>
      </c>
    </row>
    <row r="4" spans="1:39" x14ac:dyDescent="0.25">
      <c r="A4" t="s">
        <v>10</v>
      </c>
      <c r="B4" t="s">
        <v>13</v>
      </c>
      <c r="C4" t="s">
        <v>11</v>
      </c>
      <c r="D4" s="2"/>
      <c r="E4">
        <v>168.5</v>
      </c>
      <c r="F4">
        <v>155.30000000000001</v>
      </c>
      <c r="G4">
        <v>152.19999999999999</v>
      </c>
      <c r="H4">
        <v>39.700000000000003</v>
      </c>
      <c r="I4">
        <v>164.6</v>
      </c>
      <c r="J4">
        <v>206.6</v>
      </c>
      <c r="K4">
        <v>58.1</v>
      </c>
      <c r="L4" s="2"/>
      <c r="M4" s="2"/>
      <c r="N4" s="2"/>
      <c r="O4" s="2"/>
      <c r="P4" s="2"/>
      <c r="Q4" s="2"/>
      <c r="R4" t="s">
        <v>20</v>
      </c>
      <c r="S4" s="6" t="s">
        <v>21</v>
      </c>
      <c r="T4" s="6">
        <v>4.7</v>
      </c>
      <c r="U4" s="8">
        <f t="shared" si="0"/>
        <v>135.00000000000003</v>
      </c>
      <c r="V4" s="9">
        <f t="shared" si="1"/>
        <v>0.130163830902984</v>
      </c>
      <c r="W4" s="10">
        <f t="shared" si="2"/>
        <v>4.7822043131441374</v>
      </c>
      <c r="X4" s="14">
        <f t="shared" si="3"/>
        <v>0.47822043131441372</v>
      </c>
      <c r="Y4">
        <f t="shared" ref="Y4:Y7" si="11">+Y3</f>
        <v>86.9</v>
      </c>
      <c r="Z4">
        <f t="shared" ref="Z4:Z7" si="12">+Z3</f>
        <v>78.900000000000006</v>
      </c>
      <c r="AA4">
        <f t="shared" ref="AA4:AA7" si="13">+AA3</f>
        <v>66.599999999999994</v>
      </c>
      <c r="AB4">
        <f t="shared" ref="AB4:AB30" si="14">+AB3</f>
        <v>60.1</v>
      </c>
      <c r="AC4" s="15">
        <f t="shared" si="4"/>
        <v>0.83709273182957411</v>
      </c>
      <c r="AD4">
        <f t="shared" ref="AD4:AD7" si="15">+AD3</f>
        <v>4000</v>
      </c>
      <c r="AE4">
        <v>5158</v>
      </c>
      <c r="AF4" s="13">
        <f t="shared" ref="AF4:AF7" si="16">+AF3</f>
        <v>5318</v>
      </c>
      <c r="AG4" s="13">
        <f t="shared" ref="AG4:AG7" si="17">+AG3</f>
        <v>5326</v>
      </c>
      <c r="AH4" s="10">
        <f t="shared" si="5"/>
        <v>3.9056036103798417E-2</v>
      </c>
      <c r="AI4" s="16">
        <f t="shared" si="6"/>
        <v>3.1004471636739351E-2</v>
      </c>
      <c r="AJ4" s="16">
        <f t="shared" si="7"/>
        <v>0.81113911396824345</v>
      </c>
      <c r="AK4" s="14">
        <f t="shared" si="8"/>
        <v>9.0317134376528954E-2</v>
      </c>
      <c r="AL4" s="14">
        <f t="shared" si="9"/>
        <v>0.18886088603175655</v>
      </c>
      <c r="AM4" s="14">
        <f t="shared" si="10"/>
        <v>9.8543751655227593E-2</v>
      </c>
    </row>
    <row r="5" spans="1:39" x14ac:dyDescent="0.25">
      <c r="A5" t="s">
        <v>10</v>
      </c>
      <c r="B5" t="s">
        <v>14</v>
      </c>
      <c r="C5" t="s">
        <v>11</v>
      </c>
      <c r="D5">
        <v>84.9</v>
      </c>
      <c r="E5">
        <v>280.10000000000002</v>
      </c>
      <c r="F5">
        <v>62.9</v>
      </c>
      <c r="G5">
        <v>48.7</v>
      </c>
      <c r="H5">
        <v>91.13</v>
      </c>
      <c r="I5">
        <v>32.9</v>
      </c>
      <c r="J5">
        <v>26.1</v>
      </c>
      <c r="K5">
        <v>97.2</v>
      </c>
      <c r="L5">
        <v>80.5</v>
      </c>
      <c r="M5">
        <v>41.1</v>
      </c>
      <c r="N5">
        <v>13.6</v>
      </c>
      <c r="O5" s="2"/>
      <c r="P5" s="2"/>
      <c r="Q5" s="2"/>
      <c r="R5" t="s">
        <v>24</v>
      </c>
      <c r="S5" s="6" t="s">
        <v>21</v>
      </c>
      <c r="T5" s="6">
        <v>4.7</v>
      </c>
      <c r="U5" s="8">
        <f t="shared" si="0"/>
        <v>78.102727272727279</v>
      </c>
      <c r="V5" s="9">
        <f t="shared" si="1"/>
        <v>7.530481619103073E-2</v>
      </c>
      <c r="W5" s="10">
        <f t="shared" si="2"/>
        <v>4.7822043131441374</v>
      </c>
      <c r="X5" s="14">
        <f t="shared" si="3"/>
        <v>0.47822043131441372</v>
      </c>
      <c r="Y5">
        <f t="shared" si="11"/>
        <v>86.9</v>
      </c>
      <c r="Z5">
        <f t="shared" si="12"/>
        <v>78.900000000000006</v>
      </c>
      <c r="AA5">
        <f t="shared" si="13"/>
        <v>66.599999999999994</v>
      </c>
      <c r="AB5">
        <f t="shared" si="14"/>
        <v>60.1</v>
      </c>
      <c r="AC5" s="15">
        <f t="shared" si="4"/>
        <v>0.83709273182957411</v>
      </c>
      <c r="AD5">
        <f t="shared" si="15"/>
        <v>4000</v>
      </c>
      <c r="AE5">
        <v>5158</v>
      </c>
      <c r="AF5" s="13">
        <f t="shared" si="16"/>
        <v>5318</v>
      </c>
      <c r="AG5" s="13">
        <f t="shared" si="17"/>
        <v>5326</v>
      </c>
      <c r="AH5" s="10">
        <f t="shared" si="5"/>
        <v>3.9056036103798417E-2</v>
      </c>
      <c r="AI5" s="16">
        <f t="shared" si="6"/>
        <v>3.1004471636739351E-2</v>
      </c>
      <c r="AJ5" s="16">
        <f t="shared" si="7"/>
        <v>0.81113911396824345</v>
      </c>
      <c r="AK5" s="14">
        <f t="shared" si="8"/>
        <v>9.0317134376528954E-2</v>
      </c>
      <c r="AL5" s="14">
        <f t="shared" si="9"/>
        <v>0.18886088603175655</v>
      </c>
      <c r="AM5" s="14">
        <f t="shared" si="10"/>
        <v>9.8543751655227593E-2</v>
      </c>
    </row>
    <row r="6" spans="1:39" x14ac:dyDescent="0.25">
      <c r="A6" t="s">
        <v>10</v>
      </c>
      <c r="B6" t="s">
        <v>15</v>
      </c>
      <c r="C6" t="s">
        <v>11</v>
      </c>
      <c r="D6" s="2"/>
      <c r="E6" s="2"/>
      <c r="F6" s="2"/>
      <c r="G6" s="2"/>
      <c r="H6">
        <v>134.9</v>
      </c>
      <c r="I6">
        <v>177.5</v>
      </c>
      <c r="J6">
        <v>146.30000000000001</v>
      </c>
      <c r="K6">
        <v>61.7</v>
      </c>
      <c r="L6">
        <v>0.14699999999999999</v>
      </c>
      <c r="M6">
        <v>3.2970000000000002</v>
      </c>
      <c r="N6">
        <v>0.55000000000000004</v>
      </c>
      <c r="O6">
        <v>0</v>
      </c>
      <c r="P6" s="2"/>
      <c r="Q6" s="2"/>
      <c r="R6" t="s">
        <v>24</v>
      </c>
      <c r="S6" s="6" t="s">
        <v>21</v>
      </c>
      <c r="T6" s="6">
        <v>4.7</v>
      </c>
      <c r="U6" s="8">
        <f t="shared" si="0"/>
        <v>65.549250000000001</v>
      </c>
      <c r="V6" s="9">
        <f t="shared" si="1"/>
        <v>6.3201048094943868E-2</v>
      </c>
      <c r="W6" s="10">
        <f t="shared" si="2"/>
        <v>4.7822043131441374</v>
      </c>
      <c r="X6" s="14">
        <f t="shared" si="3"/>
        <v>0.47822043131441372</v>
      </c>
      <c r="Y6">
        <f t="shared" si="11"/>
        <v>86.9</v>
      </c>
      <c r="Z6">
        <f t="shared" si="12"/>
        <v>78.900000000000006</v>
      </c>
      <c r="AA6">
        <f t="shared" si="13"/>
        <v>66.599999999999994</v>
      </c>
      <c r="AB6">
        <f t="shared" si="14"/>
        <v>60.1</v>
      </c>
      <c r="AC6" s="15">
        <f t="shared" si="4"/>
        <v>0.83709273182957411</v>
      </c>
      <c r="AD6">
        <f t="shared" si="15"/>
        <v>4000</v>
      </c>
      <c r="AE6">
        <v>5158</v>
      </c>
      <c r="AF6" s="13">
        <f t="shared" si="16"/>
        <v>5318</v>
      </c>
      <c r="AG6" s="13">
        <f t="shared" si="17"/>
        <v>5326</v>
      </c>
      <c r="AH6" s="10">
        <f t="shared" si="5"/>
        <v>3.9056036103798417E-2</v>
      </c>
      <c r="AI6" s="16">
        <f t="shared" si="6"/>
        <v>3.1004471636739351E-2</v>
      </c>
      <c r="AJ6" s="16">
        <f t="shared" si="7"/>
        <v>0.81113911396824345</v>
      </c>
      <c r="AK6" s="14">
        <f t="shared" si="8"/>
        <v>9.0317134376528954E-2</v>
      </c>
      <c r="AL6" s="14">
        <f t="shared" si="9"/>
        <v>0.18886088603175655</v>
      </c>
      <c r="AM6" s="14">
        <f t="shared" si="10"/>
        <v>9.8543751655227593E-2</v>
      </c>
    </row>
    <row r="7" spans="1:39" x14ac:dyDescent="0.25">
      <c r="A7" t="s">
        <v>10</v>
      </c>
      <c r="B7" t="s">
        <v>16</v>
      </c>
      <c r="C7" t="s">
        <v>11</v>
      </c>
      <c r="E7">
        <v>22.2</v>
      </c>
      <c r="F7">
        <v>18.7</v>
      </c>
      <c r="G7">
        <v>32.9</v>
      </c>
      <c r="H7">
        <v>31</v>
      </c>
      <c r="I7">
        <v>23.9</v>
      </c>
      <c r="J7">
        <v>27.5</v>
      </c>
      <c r="K7">
        <v>5.0999999999999996</v>
      </c>
      <c r="L7" s="2"/>
      <c r="M7" s="2"/>
      <c r="N7" s="2"/>
      <c r="O7" s="2"/>
      <c r="P7" s="2"/>
      <c r="Q7" s="2"/>
      <c r="R7" t="s">
        <v>26</v>
      </c>
      <c r="S7" s="12" t="s">
        <v>32</v>
      </c>
      <c r="T7" s="7">
        <v>8.4</v>
      </c>
      <c r="U7" s="8">
        <f t="shared" si="0"/>
        <v>23.042857142857141</v>
      </c>
      <c r="V7" s="9">
        <f t="shared" si="1"/>
        <v>2.2217381930847949E-2</v>
      </c>
      <c r="W7" s="10">
        <f t="shared" si="2"/>
        <v>4.7822043131441374</v>
      </c>
      <c r="X7" s="14">
        <f t="shared" si="3"/>
        <v>0.47822043131441372</v>
      </c>
      <c r="Y7">
        <f t="shared" si="11"/>
        <v>86.9</v>
      </c>
      <c r="Z7">
        <f t="shared" si="12"/>
        <v>78.900000000000006</v>
      </c>
      <c r="AA7">
        <f t="shared" si="13"/>
        <v>66.599999999999994</v>
      </c>
      <c r="AB7">
        <f t="shared" si="14"/>
        <v>60.1</v>
      </c>
      <c r="AC7" s="15">
        <f t="shared" si="4"/>
        <v>0.83709273182957411</v>
      </c>
      <c r="AD7">
        <f t="shared" si="15"/>
        <v>4000</v>
      </c>
      <c r="AE7">
        <v>5158</v>
      </c>
      <c r="AF7" s="13">
        <f t="shared" si="16"/>
        <v>5318</v>
      </c>
      <c r="AG7" s="13">
        <f t="shared" si="17"/>
        <v>5326</v>
      </c>
      <c r="AH7" s="10">
        <f t="shared" si="5"/>
        <v>3.9056036103798417E-2</v>
      </c>
      <c r="AI7" s="16">
        <f t="shared" si="6"/>
        <v>3.1004471636739351E-2</v>
      </c>
      <c r="AJ7" s="16">
        <f t="shared" si="7"/>
        <v>0.81113911396824345</v>
      </c>
      <c r="AK7" s="14">
        <f t="shared" si="8"/>
        <v>9.0317134376528954E-2</v>
      </c>
      <c r="AL7" s="14">
        <f t="shared" si="9"/>
        <v>0.18886088603175655</v>
      </c>
      <c r="AM7" s="14">
        <f t="shared" si="10"/>
        <v>9.8543751655227593E-2</v>
      </c>
    </row>
    <row r="8" spans="1:39" x14ac:dyDescent="0.25">
      <c r="A8" t="s">
        <v>7</v>
      </c>
      <c r="B8" t="s">
        <v>3</v>
      </c>
      <c r="C8" t="s">
        <v>8</v>
      </c>
      <c r="D8">
        <v>54.8</v>
      </c>
      <c r="E8">
        <v>0</v>
      </c>
      <c r="F8">
        <v>0</v>
      </c>
      <c r="G8">
        <v>8.3000000000000007</v>
      </c>
      <c r="H8">
        <v>24.5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 t="s">
        <v>17</v>
      </c>
      <c r="S8" s="6" t="s">
        <v>18</v>
      </c>
      <c r="T8" s="6">
        <v>7.1</v>
      </c>
      <c r="U8" s="8">
        <f t="shared" si="0"/>
        <v>6.2571428571428571</v>
      </c>
      <c r="V8" s="9">
        <f>+U8/SUM($U$8:$U$19)</f>
        <v>2.0807061790668348E-2</v>
      </c>
      <c r="W8" s="3">
        <f>+($T$8*$V$8)+($T$9*$V$9)+($T$10*$V$10)+($T$11*$V$11)+($T$12*$V$12)+($T$13*$V$13)+($T$14*$V$14)+($T$15*$V$15)+($T$16*$V$16)+($T$17*$V$17)+($T$18*$V$18)+($T$19*$V$19)</f>
        <v>4.7525022024909749</v>
      </c>
      <c r="X8" s="14">
        <f t="shared" si="3"/>
        <v>0.47525022024909747</v>
      </c>
      <c r="Y8">
        <v>88</v>
      </c>
      <c r="Z8">
        <v>79.8</v>
      </c>
      <c r="AA8">
        <v>66.2</v>
      </c>
      <c r="AB8">
        <f t="shared" si="14"/>
        <v>60.1</v>
      </c>
      <c r="AC8" s="15">
        <f t="shared" si="4"/>
        <v>0.84711779448621549</v>
      </c>
      <c r="AD8">
        <v>765</v>
      </c>
      <c r="AE8">
        <v>13469</v>
      </c>
      <c r="AF8">
        <v>10678</v>
      </c>
      <c r="AG8">
        <v>10734</v>
      </c>
      <c r="AH8" s="10">
        <f>+SUM($P$8:$P$19)/AF8</f>
        <v>0</v>
      </c>
      <c r="AI8" s="16">
        <f t="shared" si="6"/>
        <v>0</v>
      </c>
      <c r="AJ8" s="16">
        <f t="shared" si="7"/>
        <v>0.84711779448621549</v>
      </c>
      <c r="AK8" s="14">
        <f t="shared" si="8"/>
        <v>7.2657301842593877E-2</v>
      </c>
      <c r="AL8" s="14">
        <f t="shared" si="9"/>
        <v>0.15288220551378451</v>
      </c>
      <c r="AM8" s="14">
        <f t="shared" si="10"/>
        <v>8.0224903671190631E-2</v>
      </c>
    </row>
    <row r="9" spans="1:39" x14ac:dyDescent="0.25">
      <c r="A9" t="s">
        <v>7</v>
      </c>
      <c r="B9" t="s">
        <v>3</v>
      </c>
      <c r="C9" t="s">
        <v>9</v>
      </c>
      <c r="D9">
        <v>2.8</v>
      </c>
      <c r="E9">
        <v>0</v>
      </c>
      <c r="F9">
        <v>0.1</v>
      </c>
      <c r="G9">
        <v>1.6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 t="s">
        <v>17</v>
      </c>
      <c r="S9" s="6" t="s">
        <v>18</v>
      </c>
      <c r="T9" s="6">
        <v>7.1</v>
      </c>
      <c r="U9" s="8">
        <f t="shared" si="0"/>
        <v>0.32142857142857145</v>
      </c>
      <c r="V9" s="9">
        <f t="shared" ref="V9:V19" si="18">+U9/SUM($U$8:$U$19)</f>
        <v>1.0688559139041961E-3</v>
      </c>
      <c r="W9" s="3">
        <f t="shared" ref="W9:W19" si="19">+($T$8*$V$8)+($T$9*$V$9)+($T$10*$V$10)+($T$11*$V$11)+($T$12*$V$12)+($T$13*$V$13)+($T$14*$V$14)+($T$15*$V$15)+($T$16*$V$16)+($T$17*$V$17)+($T$18*$V$18)+($T$19*$V$19)</f>
        <v>4.7525022024909749</v>
      </c>
      <c r="X9" s="14">
        <f t="shared" si="3"/>
        <v>0.47525022024909747</v>
      </c>
      <c r="Y9">
        <f>+Y8</f>
        <v>88</v>
      </c>
      <c r="Z9">
        <f>+Z8</f>
        <v>79.8</v>
      </c>
      <c r="AA9">
        <f>+AA8</f>
        <v>66.2</v>
      </c>
      <c r="AB9">
        <f t="shared" si="14"/>
        <v>60.1</v>
      </c>
      <c r="AC9" s="15">
        <f t="shared" si="4"/>
        <v>0.84711779448621549</v>
      </c>
      <c r="AD9">
        <f>+AD8</f>
        <v>765</v>
      </c>
      <c r="AE9">
        <v>13469</v>
      </c>
      <c r="AF9">
        <f>+AF8</f>
        <v>10678</v>
      </c>
      <c r="AG9">
        <f>+AG8</f>
        <v>10734</v>
      </c>
      <c r="AH9" s="10">
        <f t="shared" ref="AH9:AH19" si="20">+SUM($P$8:$P$19)/AF9</f>
        <v>0</v>
      </c>
      <c r="AI9" s="16">
        <f t="shared" si="6"/>
        <v>0</v>
      </c>
      <c r="AJ9" s="16">
        <f t="shared" si="7"/>
        <v>0.84711779448621549</v>
      </c>
      <c r="AK9" s="14">
        <f t="shared" si="8"/>
        <v>7.2657301842593877E-2</v>
      </c>
      <c r="AL9" s="14">
        <f t="shared" si="9"/>
        <v>0.15288220551378451</v>
      </c>
      <c r="AM9" s="14">
        <f t="shared" si="10"/>
        <v>8.0224903671190631E-2</v>
      </c>
    </row>
    <row r="10" spans="1:39" x14ac:dyDescent="0.25">
      <c r="A10" t="s">
        <v>7</v>
      </c>
      <c r="B10" t="s">
        <v>12</v>
      </c>
      <c r="C10" t="s">
        <v>8</v>
      </c>
      <c r="D10">
        <v>176.9</v>
      </c>
      <c r="E10">
        <v>11.9</v>
      </c>
      <c r="F10">
        <v>133.19999999999999</v>
      </c>
      <c r="G10">
        <v>175.9</v>
      </c>
      <c r="H10">
        <v>577.6</v>
      </c>
      <c r="I10">
        <v>209.4</v>
      </c>
      <c r="J10">
        <v>192.7</v>
      </c>
      <c r="K10">
        <v>60.3</v>
      </c>
      <c r="L10" s="2"/>
      <c r="M10" s="2"/>
      <c r="N10" s="2"/>
      <c r="O10" s="2"/>
      <c r="P10" s="2"/>
      <c r="Q10" s="2"/>
      <c r="R10" t="s">
        <v>24</v>
      </c>
      <c r="S10" s="6" t="s">
        <v>21</v>
      </c>
      <c r="T10" s="6">
        <v>4.7</v>
      </c>
      <c r="U10" s="8">
        <f t="shared" si="0"/>
        <v>192.23750000000001</v>
      </c>
      <c r="V10" s="9">
        <f t="shared" si="18"/>
        <v>0.63925303166404679</v>
      </c>
      <c r="W10" s="3">
        <f t="shared" si="19"/>
        <v>4.7525022024909749</v>
      </c>
      <c r="X10" s="14">
        <f t="shared" si="3"/>
        <v>0.47525022024909747</v>
      </c>
      <c r="Y10">
        <f t="shared" ref="Y10:Y19" si="21">+Y9</f>
        <v>88</v>
      </c>
      <c r="Z10">
        <f t="shared" ref="Z10:Z19" si="22">+Z9</f>
        <v>79.8</v>
      </c>
      <c r="AA10">
        <f t="shared" ref="AA10:AA19" si="23">+AA9</f>
        <v>66.2</v>
      </c>
      <c r="AB10">
        <f t="shared" si="14"/>
        <v>60.1</v>
      </c>
      <c r="AC10" s="15">
        <f t="shared" si="4"/>
        <v>0.84711779448621549</v>
      </c>
      <c r="AD10">
        <f t="shared" ref="AD10:AD19" si="24">+AD9</f>
        <v>765</v>
      </c>
      <c r="AE10">
        <v>13469</v>
      </c>
      <c r="AF10" s="13">
        <f t="shared" ref="AF10:AF19" si="25">+AF9</f>
        <v>10678</v>
      </c>
      <c r="AG10" s="13">
        <f t="shared" ref="AG10:AG19" si="26">+AG9</f>
        <v>10734</v>
      </c>
      <c r="AH10" s="10">
        <f t="shared" si="20"/>
        <v>0</v>
      </c>
      <c r="AI10" s="16">
        <f t="shared" si="6"/>
        <v>0</v>
      </c>
      <c r="AJ10" s="16">
        <f t="shared" si="7"/>
        <v>0.84711779448621549</v>
      </c>
      <c r="AK10" s="14">
        <f t="shared" si="8"/>
        <v>7.2657301842593877E-2</v>
      </c>
      <c r="AL10" s="14">
        <f t="shared" si="9"/>
        <v>0.15288220551378451</v>
      </c>
      <c r="AM10" s="14">
        <f t="shared" si="10"/>
        <v>8.0224903671190631E-2</v>
      </c>
    </row>
    <row r="11" spans="1:39" x14ac:dyDescent="0.25">
      <c r="A11" t="s">
        <v>7</v>
      </c>
      <c r="B11" t="s">
        <v>12</v>
      </c>
      <c r="C11" t="s">
        <v>9</v>
      </c>
      <c r="D11">
        <v>42.8</v>
      </c>
      <c r="E11">
        <v>30.6</v>
      </c>
      <c r="F11">
        <v>45.6</v>
      </c>
      <c r="G11">
        <v>143.1</v>
      </c>
      <c r="H11">
        <v>100.6</v>
      </c>
      <c r="I11">
        <v>6.3</v>
      </c>
      <c r="J11">
        <v>74.7</v>
      </c>
      <c r="K11">
        <v>6</v>
      </c>
      <c r="L11" s="2"/>
      <c r="M11" s="2"/>
      <c r="N11" s="2"/>
      <c r="O11" s="2"/>
      <c r="P11" s="2"/>
      <c r="Q11" s="2"/>
      <c r="R11" t="s">
        <v>24</v>
      </c>
      <c r="S11" s="6" t="s">
        <v>21</v>
      </c>
      <c r="T11" s="6">
        <v>4.7</v>
      </c>
      <c r="U11" s="8">
        <f t="shared" si="0"/>
        <v>56.212500000000006</v>
      </c>
      <c r="V11" s="9">
        <f t="shared" si="18"/>
        <v>0.18692508507661215</v>
      </c>
      <c r="W11" s="3">
        <f t="shared" si="19"/>
        <v>4.7525022024909749</v>
      </c>
      <c r="X11" s="14">
        <f t="shared" si="3"/>
        <v>0.47525022024909747</v>
      </c>
      <c r="Y11">
        <f t="shared" si="21"/>
        <v>88</v>
      </c>
      <c r="Z11">
        <f t="shared" si="22"/>
        <v>79.8</v>
      </c>
      <c r="AA11">
        <f t="shared" si="23"/>
        <v>66.2</v>
      </c>
      <c r="AB11">
        <f t="shared" si="14"/>
        <v>60.1</v>
      </c>
      <c r="AC11" s="15">
        <f t="shared" si="4"/>
        <v>0.84711779448621549</v>
      </c>
      <c r="AD11">
        <f t="shared" si="24"/>
        <v>765</v>
      </c>
      <c r="AE11">
        <v>13469</v>
      </c>
      <c r="AF11" s="13">
        <f t="shared" si="25"/>
        <v>10678</v>
      </c>
      <c r="AG11" s="13">
        <f t="shared" si="26"/>
        <v>10734</v>
      </c>
      <c r="AH11" s="10">
        <f t="shared" si="20"/>
        <v>0</v>
      </c>
      <c r="AI11" s="16">
        <f t="shared" si="6"/>
        <v>0</v>
      </c>
      <c r="AJ11" s="16">
        <f t="shared" si="7"/>
        <v>0.84711779448621549</v>
      </c>
      <c r="AK11" s="14">
        <f t="shared" si="8"/>
        <v>7.2657301842593877E-2</v>
      </c>
      <c r="AL11" s="14">
        <f t="shared" si="9"/>
        <v>0.15288220551378451</v>
      </c>
      <c r="AM11" s="14">
        <f t="shared" si="10"/>
        <v>8.0224903671190631E-2</v>
      </c>
    </row>
    <row r="12" spans="1:39" x14ac:dyDescent="0.25">
      <c r="A12" t="s">
        <v>7</v>
      </c>
      <c r="B12" t="s">
        <v>13</v>
      </c>
      <c r="C12" t="s">
        <v>8</v>
      </c>
      <c r="D12" s="2"/>
      <c r="E12">
        <v>0.2</v>
      </c>
      <c r="F12">
        <v>0</v>
      </c>
      <c r="G12">
        <v>8.3000000000000007</v>
      </c>
      <c r="H12">
        <v>0</v>
      </c>
      <c r="I12">
        <v>0</v>
      </c>
      <c r="J12">
        <v>0</v>
      </c>
      <c r="K12">
        <v>0</v>
      </c>
      <c r="L12" s="2"/>
      <c r="M12" s="2"/>
      <c r="N12" s="2"/>
      <c r="O12" s="2"/>
      <c r="P12" s="2"/>
      <c r="Q12" s="2"/>
      <c r="R12" s="5" t="s">
        <v>25</v>
      </c>
      <c r="S12" s="6" t="s">
        <v>21</v>
      </c>
      <c r="T12" s="6">
        <v>4.7</v>
      </c>
      <c r="U12" s="8">
        <f t="shared" si="0"/>
        <v>1.2142857142857142</v>
      </c>
      <c r="V12" s="9">
        <f t="shared" si="18"/>
        <v>4.0379001191936286E-3</v>
      </c>
      <c r="W12" s="3">
        <f t="shared" si="19"/>
        <v>4.7525022024909749</v>
      </c>
      <c r="X12" s="14">
        <f t="shared" si="3"/>
        <v>0.47525022024909747</v>
      </c>
      <c r="Y12">
        <f t="shared" si="21"/>
        <v>88</v>
      </c>
      <c r="Z12">
        <f t="shared" si="22"/>
        <v>79.8</v>
      </c>
      <c r="AA12">
        <f t="shared" si="23"/>
        <v>66.2</v>
      </c>
      <c r="AB12">
        <f t="shared" si="14"/>
        <v>60.1</v>
      </c>
      <c r="AC12" s="15">
        <f t="shared" si="4"/>
        <v>0.84711779448621549</v>
      </c>
      <c r="AD12">
        <f t="shared" si="24"/>
        <v>765</v>
      </c>
      <c r="AE12">
        <v>13469</v>
      </c>
      <c r="AF12" s="13">
        <f t="shared" si="25"/>
        <v>10678</v>
      </c>
      <c r="AG12" s="13">
        <f t="shared" si="26"/>
        <v>10734</v>
      </c>
      <c r="AH12" s="10">
        <f t="shared" si="20"/>
        <v>0</v>
      </c>
      <c r="AI12" s="16">
        <f t="shared" si="6"/>
        <v>0</v>
      </c>
      <c r="AJ12" s="16">
        <f t="shared" si="7"/>
        <v>0.84711779448621549</v>
      </c>
      <c r="AK12" s="14">
        <f t="shared" si="8"/>
        <v>7.2657301842593877E-2</v>
      </c>
      <c r="AL12" s="14">
        <f t="shared" si="9"/>
        <v>0.15288220551378451</v>
      </c>
      <c r="AM12" s="14">
        <f t="shared" si="10"/>
        <v>8.0224903671190631E-2</v>
      </c>
    </row>
    <row r="13" spans="1:39" x14ac:dyDescent="0.25">
      <c r="A13" t="s">
        <v>7</v>
      </c>
      <c r="B13" t="s">
        <v>13</v>
      </c>
      <c r="C13" t="s">
        <v>9</v>
      </c>
      <c r="D13" s="2"/>
      <c r="E13">
        <v>0</v>
      </c>
      <c r="F13">
        <v>0.1</v>
      </c>
      <c r="G13">
        <v>1</v>
      </c>
      <c r="H13">
        <v>0</v>
      </c>
      <c r="I13">
        <v>0</v>
      </c>
      <c r="J13">
        <v>0</v>
      </c>
      <c r="K13">
        <v>0</v>
      </c>
      <c r="L13" s="2"/>
      <c r="M13" s="2"/>
      <c r="N13" s="2"/>
      <c r="O13" s="2"/>
      <c r="P13" s="2"/>
      <c r="Q13" s="2"/>
      <c r="R13" s="5" t="s">
        <v>25</v>
      </c>
      <c r="S13" s="6" t="s">
        <v>21</v>
      </c>
      <c r="T13" s="6">
        <v>4.7</v>
      </c>
      <c r="U13" s="8">
        <f t="shared" si="0"/>
        <v>0.15714285714285717</v>
      </c>
      <c r="V13" s="9">
        <f t="shared" si="18"/>
        <v>5.2255178013094032E-4</v>
      </c>
      <c r="W13" s="3">
        <f t="shared" si="19"/>
        <v>4.7525022024909749</v>
      </c>
      <c r="X13" s="14">
        <f t="shared" si="3"/>
        <v>0.47525022024909747</v>
      </c>
      <c r="Y13">
        <f t="shared" si="21"/>
        <v>88</v>
      </c>
      <c r="Z13">
        <f t="shared" si="22"/>
        <v>79.8</v>
      </c>
      <c r="AA13">
        <f t="shared" si="23"/>
        <v>66.2</v>
      </c>
      <c r="AB13">
        <f t="shared" si="14"/>
        <v>60.1</v>
      </c>
      <c r="AC13" s="15">
        <f t="shared" si="4"/>
        <v>0.84711779448621549</v>
      </c>
      <c r="AD13">
        <f t="shared" si="24"/>
        <v>765</v>
      </c>
      <c r="AE13">
        <v>13469</v>
      </c>
      <c r="AF13" s="13">
        <f t="shared" si="25"/>
        <v>10678</v>
      </c>
      <c r="AG13" s="13">
        <f t="shared" si="26"/>
        <v>10734</v>
      </c>
      <c r="AH13" s="10">
        <f t="shared" si="20"/>
        <v>0</v>
      </c>
      <c r="AI13" s="16">
        <f t="shared" si="6"/>
        <v>0</v>
      </c>
      <c r="AJ13" s="16">
        <f t="shared" si="7"/>
        <v>0.84711779448621549</v>
      </c>
      <c r="AK13" s="14">
        <f t="shared" si="8"/>
        <v>7.2657301842593877E-2</v>
      </c>
      <c r="AL13" s="14">
        <f t="shared" si="9"/>
        <v>0.15288220551378451</v>
      </c>
      <c r="AM13" s="14">
        <f t="shared" si="10"/>
        <v>8.0224903671190631E-2</v>
      </c>
    </row>
    <row r="14" spans="1:39" x14ac:dyDescent="0.25">
      <c r="A14" t="s">
        <v>7</v>
      </c>
      <c r="B14" t="s">
        <v>14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2"/>
      <c r="P14" s="2"/>
      <c r="Q14" s="2"/>
      <c r="R14" s="5" t="s">
        <v>24</v>
      </c>
      <c r="S14" s="6" t="s">
        <v>21</v>
      </c>
      <c r="T14" s="6">
        <v>4.7</v>
      </c>
      <c r="U14" s="8">
        <f t="shared" si="0"/>
        <v>0</v>
      </c>
      <c r="V14" s="9">
        <f t="shared" si="18"/>
        <v>0</v>
      </c>
      <c r="W14" s="3">
        <f t="shared" si="19"/>
        <v>4.7525022024909749</v>
      </c>
      <c r="X14" s="14">
        <f t="shared" si="3"/>
        <v>0.47525022024909747</v>
      </c>
      <c r="Y14">
        <f t="shared" si="21"/>
        <v>88</v>
      </c>
      <c r="Z14">
        <f t="shared" si="22"/>
        <v>79.8</v>
      </c>
      <c r="AA14">
        <f t="shared" si="23"/>
        <v>66.2</v>
      </c>
      <c r="AB14">
        <f t="shared" si="14"/>
        <v>60.1</v>
      </c>
      <c r="AC14" s="15">
        <f t="shared" si="4"/>
        <v>0.84711779448621549</v>
      </c>
      <c r="AD14">
        <f t="shared" si="24"/>
        <v>765</v>
      </c>
      <c r="AE14">
        <v>13469</v>
      </c>
      <c r="AF14" s="13">
        <f t="shared" si="25"/>
        <v>10678</v>
      </c>
      <c r="AG14" s="13">
        <f t="shared" si="26"/>
        <v>10734</v>
      </c>
      <c r="AH14" s="10">
        <f t="shared" si="20"/>
        <v>0</v>
      </c>
      <c r="AI14" s="16">
        <f t="shared" si="6"/>
        <v>0</v>
      </c>
      <c r="AJ14" s="16">
        <f t="shared" si="7"/>
        <v>0.84711779448621549</v>
      </c>
      <c r="AK14" s="14">
        <f t="shared" si="8"/>
        <v>7.2657301842593877E-2</v>
      </c>
      <c r="AL14" s="14">
        <f t="shared" si="9"/>
        <v>0.15288220551378451</v>
      </c>
      <c r="AM14" s="14">
        <f t="shared" si="10"/>
        <v>8.0224903671190631E-2</v>
      </c>
    </row>
    <row r="15" spans="1:39" x14ac:dyDescent="0.25">
      <c r="A15" t="s">
        <v>7</v>
      </c>
      <c r="B15" t="s">
        <v>14</v>
      </c>
      <c r="C15" t="s">
        <v>9</v>
      </c>
      <c r="D15">
        <v>0.1</v>
      </c>
      <c r="E15">
        <v>0</v>
      </c>
      <c r="F15">
        <v>0</v>
      </c>
      <c r="G15">
        <v>0</v>
      </c>
      <c r="H15">
        <v>0</v>
      </c>
      <c r="I15">
        <v>0.3</v>
      </c>
      <c r="J15">
        <v>0</v>
      </c>
      <c r="K15">
        <v>0</v>
      </c>
      <c r="L15">
        <v>0</v>
      </c>
      <c r="M15">
        <v>0</v>
      </c>
      <c r="N15">
        <v>0</v>
      </c>
      <c r="O15" s="2"/>
      <c r="P15" s="2"/>
      <c r="Q15" s="2"/>
      <c r="R15" s="5" t="s">
        <v>24</v>
      </c>
      <c r="S15" s="6" t="s">
        <v>21</v>
      </c>
      <c r="T15" s="6">
        <v>4.7</v>
      </c>
      <c r="U15" s="8">
        <f t="shared" si="0"/>
        <v>3.6363636363636369E-2</v>
      </c>
      <c r="V15" s="9">
        <f t="shared" si="18"/>
        <v>1.2092107308815149E-4</v>
      </c>
      <c r="W15" s="3">
        <f t="shared" si="19"/>
        <v>4.7525022024909749</v>
      </c>
      <c r="X15" s="14">
        <f t="shared" si="3"/>
        <v>0.47525022024909747</v>
      </c>
      <c r="Y15">
        <f t="shared" si="21"/>
        <v>88</v>
      </c>
      <c r="Z15">
        <f t="shared" si="22"/>
        <v>79.8</v>
      </c>
      <c r="AA15">
        <f t="shared" si="23"/>
        <v>66.2</v>
      </c>
      <c r="AB15">
        <f t="shared" si="14"/>
        <v>60.1</v>
      </c>
      <c r="AC15" s="15">
        <f t="shared" si="4"/>
        <v>0.84711779448621549</v>
      </c>
      <c r="AD15">
        <f t="shared" si="24"/>
        <v>765</v>
      </c>
      <c r="AE15" s="13">
        <v>13469</v>
      </c>
      <c r="AF15" s="13">
        <f t="shared" si="25"/>
        <v>10678</v>
      </c>
      <c r="AG15" s="13">
        <f t="shared" si="26"/>
        <v>10734</v>
      </c>
      <c r="AH15" s="10">
        <f t="shared" si="20"/>
        <v>0</v>
      </c>
      <c r="AI15" s="16">
        <f t="shared" si="6"/>
        <v>0</v>
      </c>
      <c r="AJ15" s="16">
        <f t="shared" si="7"/>
        <v>0.84711779448621549</v>
      </c>
      <c r="AK15" s="14">
        <f t="shared" si="8"/>
        <v>7.2657301842593877E-2</v>
      </c>
      <c r="AL15" s="14">
        <f t="shared" si="9"/>
        <v>0.15288220551378451</v>
      </c>
      <c r="AM15" s="14">
        <f t="shared" si="10"/>
        <v>8.0224903671190631E-2</v>
      </c>
    </row>
    <row r="16" spans="1:39" x14ac:dyDescent="0.25">
      <c r="A16" t="s">
        <v>7</v>
      </c>
      <c r="B16" t="s">
        <v>15</v>
      </c>
      <c r="C16" t="s">
        <v>8</v>
      </c>
      <c r="D16" s="2"/>
      <c r="E16" s="2"/>
      <c r="F16" s="2"/>
      <c r="G16" s="2"/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/>
      <c r="Q16" s="2"/>
      <c r="R16" s="5" t="s">
        <v>24</v>
      </c>
      <c r="S16" s="6" t="s">
        <v>21</v>
      </c>
      <c r="T16" s="6">
        <v>4.7</v>
      </c>
      <c r="U16" s="8">
        <f t="shared" si="0"/>
        <v>0</v>
      </c>
      <c r="V16" s="9">
        <f t="shared" si="18"/>
        <v>0</v>
      </c>
      <c r="W16" s="3">
        <f t="shared" si="19"/>
        <v>4.7525022024909749</v>
      </c>
      <c r="X16" s="14">
        <f t="shared" si="3"/>
        <v>0.47525022024909747</v>
      </c>
      <c r="Y16">
        <f t="shared" si="21"/>
        <v>88</v>
      </c>
      <c r="Z16">
        <f t="shared" si="22"/>
        <v>79.8</v>
      </c>
      <c r="AA16">
        <f t="shared" si="23"/>
        <v>66.2</v>
      </c>
      <c r="AB16">
        <f t="shared" si="14"/>
        <v>60.1</v>
      </c>
      <c r="AC16" s="15">
        <f t="shared" si="4"/>
        <v>0.84711779448621549</v>
      </c>
      <c r="AD16">
        <f t="shared" si="24"/>
        <v>765</v>
      </c>
      <c r="AE16" s="13">
        <v>13469</v>
      </c>
      <c r="AF16" s="13">
        <f t="shared" si="25"/>
        <v>10678</v>
      </c>
      <c r="AG16" s="13">
        <f t="shared" si="26"/>
        <v>10734</v>
      </c>
      <c r="AH16" s="10">
        <f t="shared" si="20"/>
        <v>0</v>
      </c>
      <c r="AI16" s="16">
        <f t="shared" si="6"/>
        <v>0</v>
      </c>
      <c r="AJ16" s="16">
        <f t="shared" si="7"/>
        <v>0.84711779448621549</v>
      </c>
      <c r="AK16" s="14">
        <f t="shared" si="8"/>
        <v>7.2657301842593877E-2</v>
      </c>
      <c r="AL16" s="14">
        <f t="shared" si="9"/>
        <v>0.15288220551378451</v>
      </c>
      <c r="AM16" s="14">
        <f t="shared" si="10"/>
        <v>8.0224903671190631E-2</v>
      </c>
    </row>
    <row r="17" spans="1:40" x14ac:dyDescent="0.25">
      <c r="A17" t="s">
        <v>7</v>
      </c>
      <c r="B17" t="s">
        <v>15</v>
      </c>
      <c r="C17" t="s">
        <v>9</v>
      </c>
      <c r="D17" s="2"/>
      <c r="E17" s="2"/>
      <c r="F17" s="2"/>
      <c r="G17" s="2"/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/>
      <c r="Q17" s="2"/>
      <c r="R17" s="5" t="s">
        <v>24</v>
      </c>
      <c r="S17" s="6" t="s">
        <v>21</v>
      </c>
      <c r="T17" s="6">
        <v>4.7</v>
      </c>
      <c r="U17" s="8">
        <f t="shared" si="0"/>
        <v>0</v>
      </c>
      <c r="V17" s="9">
        <f t="shared" si="18"/>
        <v>0</v>
      </c>
      <c r="W17" s="3">
        <f t="shared" si="19"/>
        <v>4.7525022024909749</v>
      </c>
      <c r="X17" s="14">
        <f t="shared" si="3"/>
        <v>0.47525022024909747</v>
      </c>
      <c r="Y17">
        <f t="shared" si="21"/>
        <v>88</v>
      </c>
      <c r="Z17">
        <f t="shared" si="22"/>
        <v>79.8</v>
      </c>
      <c r="AA17">
        <f t="shared" si="23"/>
        <v>66.2</v>
      </c>
      <c r="AB17">
        <f t="shared" si="14"/>
        <v>60.1</v>
      </c>
      <c r="AC17" s="15">
        <f t="shared" si="4"/>
        <v>0.84711779448621549</v>
      </c>
      <c r="AD17">
        <f t="shared" si="24"/>
        <v>765</v>
      </c>
      <c r="AE17" s="13">
        <v>13469</v>
      </c>
      <c r="AF17" s="13">
        <f t="shared" si="25"/>
        <v>10678</v>
      </c>
      <c r="AG17" s="13">
        <f t="shared" si="26"/>
        <v>10734</v>
      </c>
      <c r="AH17" s="10">
        <f t="shared" si="20"/>
        <v>0</v>
      </c>
      <c r="AI17" s="16">
        <f t="shared" si="6"/>
        <v>0</v>
      </c>
      <c r="AJ17" s="16">
        <f t="shared" si="7"/>
        <v>0.84711779448621549</v>
      </c>
      <c r="AK17" s="14">
        <f t="shared" si="8"/>
        <v>7.2657301842593877E-2</v>
      </c>
      <c r="AL17" s="14">
        <f t="shared" si="9"/>
        <v>0.15288220551378451</v>
      </c>
      <c r="AM17" s="14">
        <f t="shared" si="10"/>
        <v>8.0224903671190631E-2</v>
      </c>
    </row>
    <row r="18" spans="1:40" x14ac:dyDescent="0.25">
      <c r="A18" t="s">
        <v>7</v>
      </c>
      <c r="B18" t="s">
        <v>16</v>
      </c>
      <c r="C18" t="s">
        <v>8</v>
      </c>
      <c r="E18">
        <v>7</v>
      </c>
      <c r="F18">
        <v>13.2</v>
      </c>
      <c r="G18">
        <v>32</v>
      </c>
      <c r="H18">
        <v>20.7</v>
      </c>
      <c r="I18">
        <v>13.7</v>
      </c>
      <c r="J18">
        <v>17.2</v>
      </c>
      <c r="K18">
        <v>3.1</v>
      </c>
      <c r="L18" s="2"/>
      <c r="M18" s="2"/>
      <c r="N18" s="2"/>
      <c r="O18" s="2"/>
      <c r="P18" s="2"/>
      <c r="Q18" s="2"/>
      <c r="R18" t="s">
        <v>25</v>
      </c>
      <c r="S18" s="6" t="s">
        <v>21</v>
      </c>
      <c r="T18" s="6">
        <v>4.7</v>
      </c>
      <c r="U18" s="8">
        <f t="shared" si="0"/>
        <v>15.271428571428572</v>
      </c>
      <c r="V18" s="9">
        <f t="shared" si="18"/>
        <v>5.0782532087270467E-2</v>
      </c>
      <c r="W18" s="3">
        <f t="shared" si="19"/>
        <v>4.7525022024909749</v>
      </c>
      <c r="X18" s="14">
        <f t="shared" si="3"/>
        <v>0.47525022024909747</v>
      </c>
      <c r="Y18">
        <f t="shared" si="21"/>
        <v>88</v>
      </c>
      <c r="Z18">
        <f t="shared" si="22"/>
        <v>79.8</v>
      </c>
      <c r="AA18">
        <f t="shared" si="23"/>
        <v>66.2</v>
      </c>
      <c r="AB18">
        <f t="shared" si="14"/>
        <v>60.1</v>
      </c>
      <c r="AC18" s="15">
        <f t="shared" si="4"/>
        <v>0.84711779448621549</v>
      </c>
      <c r="AD18">
        <f t="shared" si="24"/>
        <v>765</v>
      </c>
      <c r="AE18" s="13">
        <v>13469</v>
      </c>
      <c r="AF18" s="13">
        <f t="shared" si="25"/>
        <v>10678</v>
      </c>
      <c r="AG18" s="13">
        <f t="shared" si="26"/>
        <v>10734</v>
      </c>
      <c r="AH18" s="10">
        <f t="shared" si="20"/>
        <v>0</v>
      </c>
      <c r="AI18" s="16">
        <f t="shared" si="6"/>
        <v>0</v>
      </c>
      <c r="AJ18" s="16">
        <f t="shared" si="7"/>
        <v>0.84711779448621549</v>
      </c>
      <c r="AK18" s="14">
        <f t="shared" si="8"/>
        <v>7.2657301842593877E-2</v>
      </c>
      <c r="AL18" s="14">
        <f t="shared" si="9"/>
        <v>0.15288220551378451</v>
      </c>
      <c r="AM18" s="14">
        <f t="shared" si="10"/>
        <v>8.0224903671190631E-2</v>
      </c>
    </row>
    <row r="19" spans="1:40" x14ac:dyDescent="0.25">
      <c r="A19" t="s">
        <v>7</v>
      </c>
      <c r="B19" t="s">
        <v>16</v>
      </c>
      <c r="C19" t="s">
        <v>9</v>
      </c>
      <c r="E19">
        <v>11.3</v>
      </c>
      <c r="F19">
        <v>20.100000000000001</v>
      </c>
      <c r="G19">
        <v>31.2</v>
      </c>
      <c r="H19">
        <v>69.900000000000006</v>
      </c>
      <c r="I19">
        <v>19.5</v>
      </c>
      <c r="J19">
        <v>44.7</v>
      </c>
      <c r="K19">
        <v>6.4</v>
      </c>
      <c r="L19" s="2"/>
      <c r="M19" s="2"/>
      <c r="N19" s="2"/>
      <c r="O19" s="2"/>
      <c r="P19" s="2"/>
      <c r="Q19" s="2"/>
      <c r="R19" t="s">
        <v>25</v>
      </c>
      <c r="S19" s="6" t="s">
        <v>21</v>
      </c>
      <c r="T19" s="6">
        <v>4.7</v>
      </c>
      <c r="U19" s="8">
        <f t="shared" si="0"/>
        <v>29.014285714285712</v>
      </c>
      <c r="V19" s="9">
        <f t="shared" si="18"/>
        <v>9.6482060495085412E-2</v>
      </c>
      <c r="W19" s="3">
        <f t="shared" si="19"/>
        <v>4.7525022024909749</v>
      </c>
      <c r="X19" s="14">
        <f t="shared" si="3"/>
        <v>0.47525022024909747</v>
      </c>
      <c r="Y19">
        <f t="shared" si="21"/>
        <v>88</v>
      </c>
      <c r="Z19">
        <f t="shared" si="22"/>
        <v>79.8</v>
      </c>
      <c r="AA19">
        <f t="shared" si="23"/>
        <v>66.2</v>
      </c>
      <c r="AB19">
        <f t="shared" si="14"/>
        <v>60.1</v>
      </c>
      <c r="AC19" s="15">
        <f t="shared" si="4"/>
        <v>0.84711779448621549</v>
      </c>
      <c r="AD19">
        <f t="shared" si="24"/>
        <v>765</v>
      </c>
      <c r="AE19" s="13">
        <v>13469</v>
      </c>
      <c r="AF19" s="13">
        <f t="shared" si="25"/>
        <v>10678</v>
      </c>
      <c r="AG19" s="13">
        <f t="shared" si="26"/>
        <v>10734</v>
      </c>
      <c r="AH19" s="10">
        <f t="shared" si="20"/>
        <v>0</v>
      </c>
      <c r="AI19" s="16">
        <f t="shared" si="6"/>
        <v>0</v>
      </c>
      <c r="AJ19" s="16">
        <f t="shared" si="7"/>
        <v>0.84711779448621549</v>
      </c>
      <c r="AK19" s="14">
        <f t="shared" si="8"/>
        <v>7.2657301842593877E-2</v>
      </c>
      <c r="AL19" s="14">
        <f t="shared" si="9"/>
        <v>0.15288220551378451</v>
      </c>
      <c r="AM19" s="14">
        <f t="shared" si="10"/>
        <v>8.0224903671190631E-2</v>
      </c>
    </row>
    <row r="20" spans="1:40" x14ac:dyDescent="0.25">
      <c r="A20" t="s">
        <v>4</v>
      </c>
      <c r="B20" t="s">
        <v>3</v>
      </c>
      <c r="C20" t="s">
        <v>5</v>
      </c>
      <c r="D20">
        <v>1511.7</v>
      </c>
      <c r="E20">
        <v>1194.0999999999999</v>
      </c>
      <c r="F20">
        <v>1271.5</v>
      </c>
      <c r="G20">
        <v>2932.3</v>
      </c>
      <c r="H20">
        <v>2761.7</v>
      </c>
      <c r="I20">
        <v>1207.4000000000001</v>
      </c>
      <c r="J20">
        <v>1670.9</v>
      </c>
      <c r="K20">
        <v>553.1</v>
      </c>
      <c r="L20">
        <v>3553.2</v>
      </c>
      <c r="M20">
        <v>1897.42</v>
      </c>
      <c r="N20">
        <v>2306.9</v>
      </c>
      <c r="O20">
        <v>1913</v>
      </c>
      <c r="P20">
        <v>4263.5</v>
      </c>
      <c r="Q20">
        <v>569</v>
      </c>
      <c r="R20" t="s">
        <v>17</v>
      </c>
      <c r="S20" s="6" t="s">
        <v>18</v>
      </c>
      <c r="T20" s="6">
        <v>7.1</v>
      </c>
      <c r="U20" s="8">
        <f t="shared" si="0"/>
        <v>1971.8371428571429</v>
      </c>
      <c r="V20" s="9">
        <f>+U20/SUM($U$20:$U$30)</f>
        <v>0.36450603007898735</v>
      </c>
      <c r="W20" s="3">
        <f>+($T$20*$V$20)+($T$21*$V$21)+($T$22*$V$22)+($T$23*$V$23)+($T$24*$V$24)+($T$25*$V$25)+($T$26*$V$26)+($T$27*$V$27)+($T$28*$V$28)+($T$29*$V$29)+($T$30*$V$30)</f>
        <v>6.9023153254397558</v>
      </c>
      <c r="X20" s="14">
        <f t="shared" si="3"/>
        <v>0.69023153254397562</v>
      </c>
      <c r="Y20">
        <v>99.5</v>
      </c>
      <c r="Z20">
        <v>85.1</v>
      </c>
      <c r="AA20">
        <v>69.599999999999994</v>
      </c>
      <c r="AB20">
        <f t="shared" si="14"/>
        <v>60.1</v>
      </c>
      <c r="AC20" s="15">
        <f t="shared" si="4"/>
        <v>0.76190476190476208</v>
      </c>
      <c r="AD20">
        <v>3110</v>
      </c>
      <c r="AE20" s="13">
        <v>4174</v>
      </c>
      <c r="AF20" s="13">
        <v>7475</v>
      </c>
      <c r="AG20">
        <v>7688</v>
      </c>
      <c r="AH20" s="10">
        <f>+SUM($P$20:$P$30)/AG20</f>
        <v>1.2596904266389177</v>
      </c>
      <c r="AI20" s="16">
        <f t="shared" si="6"/>
        <v>1</v>
      </c>
      <c r="AJ20" s="16">
        <f t="shared" si="7"/>
        <v>0</v>
      </c>
      <c r="AK20" s="14">
        <f t="shared" si="8"/>
        <v>0.69023153254397562</v>
      </c>
      <c r="AL20" s="14">
        <f t="shared" si="9"/>
        <v>1</v>
      </c>
      <c r="AM20" s="14">
        <f t="shared" si="10"/>
        <v>0.30976846745602438</v>
      </c>
    </row>
    <row r="21" spans="1:40" x14ac:dyDescent="0.25">
      <c r="A21" t="s">
        <v>4</v>
      </c>
      <c r="B21" t="s">
        <v>3</v>
      </c>
      <c r="C21" t="s">
        <v>6</v>
      </c>
      <c r="D21">
        <v>939.6</v>
      </c>
      <c r="E21">
        <v>2700.2</v>
      </c>
      <c r="F21">
        <v>1473.3</v>
      </c>
      <c r="G21">
        <v>2270.8000000000002</v>
      </c>
      <c r="H21">
        <v>1138.2</v>
      </c>
      <c r="I21">
        <v>1072.4000000000001</v>
      </c>
      <c r="J21">
        <v>3068.6</v>
      </c>
      <c r="K21">
        <v>877.8</v>
      </c>
      <c r="L21">
        <v>2380.4</v>
      </c>
      <c r="M21">
        <v>1602.18</v>
      </c>
      <c r="N21">
        <v>1875.6</v>
      </c>
      <c r="O21">
        <v>3407.4</v>
      </c>
      <c r="P21">
        <v>5421</v>
      </c>
      <c r="Q21">
        <v>258.89999999999998</v>
      </c>
      <c r="R21" t="s">
        <v>17</v>
      </c>
      <c r="S21" s="6" t="s">
        <v>18</v>
      </c>
      <c r="T21" s="6">
        <v>7.1</v>
      </c>
      <c r="U21" s="8">
        <f t="shared" si="0"/>
        <v>2034.7414285714287</v>
      </c>
      <c r="V21" s="9">
        <f t="shared" ref="V21:V30" si="27">+U21/SUM($U$20:$U$30)</f>
        <v>0.37613426801117539</v>
      </c>
      <c r="W21" s="3">
        <f t="shared" ref="W21:W30" si="28">+($T$20*$V$20)+($T$21*$V$21)+($T$22*$V$22)+($T$23*$V$23)+($T$24*$V$24)+($T$25*$V$25)+($T$26*$V$26)+($T$27*$V$27)+($T$28*$V$28)+($T$29*$V$29)+($T$30*$V$30)</f>
        <v>6.9023153254397558</v>
      </c>
      <c r="X21" s="14">
        <f t="shared" si="3"/>
        <v>0.69023153254397562</v>
      </c>
      <c r="Y21">
        <f>+Y20</f>
        <v>99.5</v>
      </c>
      <c r="Z21">
        <f>+Z20</f>
        <v>85.1</v>
      </c>
      <c r="AA21">
        <f>+AA20</f>
        <v>69.599999999999994</v>
      </c>
      <c r="AB21">
        <f t="shared" si="14"/>
        <v>60.1</v>
      </c>
      <c r="AC21" s="15">
        <f t="shared" si="4"/>
        <v>0.76190476190476208</v>
      </c>
      <c r="AD21">
        <f>+AD20</f>
        <v>3110</v>
      </c>
      <c r="AE21" s="13">
        <v>4174</v>
      </c>
      <c r="AF21" s="13">
        <f>+AF20</f>
        <v>7475</v>
      </c>
      <c r="AG21">
        <f>+AG20</f>
        <v>7688</v>
      </c>
      <c r="AH21" s="10">
        <f t="shared" ref="AH21:AH30" si="29">+SUM($P$20:$P$30)/AG21</f>
        <v>1.2596904266389177</v>
      </c>
      <c r="AI21" s="16">
        <f t="shared" si="6"/>
        <v>1</v>
      </c>
      <c r="AJ21" s="16">
        <f>+AC21*(1-AI21)</f>
        <v>0</v>
      </c>
      <c r="AK21" s="14">
        <f t="shared" si="8"/>
        <v>0.69023153254397562</v>
      </c>
      <c r="AL21" s="14">
        <f t="shared" si="9"/>
        <v>1</v>
      </c>
      <c r="AM21" s="14">
        <f t="shared" si="10"/>
        <v>0.30976846745602438</v>
      </c>
    </row>
    <row r="22" spans="1:40" x14ac:dyDescent="0.25">
      <c r="A22" t="s">
        <v>4</v>
      </c>
      <c r="B22" t="s">
        <v>12</v>
      </c>
      <c r="C22" t="s">
        <v>5</v>
      </c>
      <c r="D22">
        <v>34.5</v>
      </c>
      <c r="E22">
        <v>169.5</v>
      </c>
      <c r="F22">
        <v>191.2</v>
      </c>
      <c r="G22">
        <v>212.9</v>
      </c>
      <c r="H22">
        <v>126.1</v>
      </c>
      <c r="I22">
        <v>6.1</v>
      </c>
      <c r="J22">
        <v>109.5</v>
      </c>
      <c r="K22">
        <v>7.2</v>
      </c>
      <c r="L22" s="2"/>
      <c r="M22" s="2"/>
      <c r="N22" s="2"/>
      <c r="O22" s="2"/>
      <c r="P22" s="2"/>
      <c r="Q22" s="2"/>
      <c r="R22" t="s">
        <v>22</v>
      </c>
      <c r="S22" s="6" t="s">
        <v>18</v>
      </c>
      <c r="T22" s="6">
        <v>7.1</v>
      </c>
      <c r="U22" s="8">
        <f t="shared" si="0"/>
        <v>107.12500000000001</v>
      </c>
      <c r="V22" s="9">
        <f t="shared" si="27"/>
        <v>1.980270460654391E-2</v>
      </c>
      <c r="W22" s="3">
        <f t="shared" si="28"/>
        <v>6.9023153254397558</v>
      </c>
      <c r="X22" s="14">
        <f t="shared" si="3"/>
        <v>0.69023153254397562</v>
      </c>
      <c r="Y22">
        <f t="shared" ref="Y22:Y30" si="30">+Y21</f>
        <v>99.5</v>
      </c>
      <c r="Z22">
        <f t="shared" ref="Z22:Z30" si="31">+Z21</f>
        <v>85.1</v>
      </c>
      <c r="AA22">
        <f t="shared" ref="AA22:AA30" si="32">+AA21</f>
        <v>69.599999999999994</v>
      </c>
      <c r="AB22">
        <f t="shared" si="14"/>
        <v>60.1</v>
      </c>
      <c r="AC22" s="15">
        <f t="shared" si="4"/>
        <v>0.76190476190476208</v>
      </c>
      <c r="AD22">
        <f t="shared" ref="AD22:AD30" si="33">+AD21</f>
        <v>3110</v>
      </c>
      <c r="AE22" s="13">
        <v>4174</v>
      </c>
      <c r="AF22" s="13">
        <f t="shared" ref="AF22:AF30" si="34">+AF21</f>
        <v>7475</v>
      </c>
      <c r="AG22" s="13">
        <f t="shared" ref="AG22:AG30" si="35">+AG21</f>
        <v>7688</v>
      </c>
      <c r="AH22" s="10">
        <f t="shared" si="29"/>
        <v>1.2596904266389177</v>
      </c>
      <c r="AI22" s="16">
        <f t="shared" si="6"/>
        <v>1</v>
      </c>
      <c r="AJ22" s="16">
        <f t="shared" si="7"/>
        <v>0</v>
      </c>
      <c r="AK22" s="14">
        <f t="shared" si="8"/>
        <v>0.69023153254397562</v>
      </c>
      <c r="AL22" s="14">
        <f t="shared" si="9"/>
        <v>1</v>
      </c>
      <c r="AM22" s="14">
        <f t="shared" si="10"/>
        <v>0.30976846745602438</v>
      </c>
    </row>
    <row r="23" spans="1:40" x14ac:dyDescent="0.25">
      <c r="A23" t="s">
        <v>4</v>
      </c>
      <c r="B23" t="s">
        <v>12</v>
      </c>
      <c r="C23" t="s">
        <v>6</v>
      </c>
      <c r="D23">
        <v>63</v>
      </c>
      <c r="E23">
        <v>158.9</v>
      </c>
      <c r="F23">
        <v>234.2</v>
      </c>
      <c r="G23">
        <v>274.89999999999998</v>
      </c>
      <c r="H23">
        <v>77.599999999999994</v>
      </c>
      <c r="I23">
        <v>77.099999999999994</v>
      </c>
      <c r="J23">
        <v>176</v>
      </c>
      <c r="K23">
        <v>15.4</v>
      </c>
      <c r="L23" s="2"/>
      <c r="M23" s="2"/>
      <c r="N23" s="2"/>
      <c r="O23" s="2"/>
      <c r="P23" s="2"/>
      <c r="Q23" s="2"/>
      <c r="R23" t="s">
        <v>23</v>
      </c>
      <c r="S23" s="6" t="s">
        <v>21</v>
      </c>
      <c r="T23" s="6">
        <v>4.7</v>
      </c>
      <c r="U23" s="8">
        <f t="shared" si="0"/>
        <v>134.63750000000002</v>
      </c>
      <c r="V23" s="9">
        <f t="shared" si="27"/>
        <v>2.4888556746450928E-2</v>
      </c>
      <c r="W23" s="3">
        <f t="shared" si="28"/>
        <v>6.9023153254397558</v>
      </c>
      <c r="X23" s="14">
        <f t="shared" si="3"/>
        <v>0.69023153254397562</v>
      </c>
      <c r="Y23">
        <f t="shared" si="30"/>
        <v>99.5</v>
      </c>
      <c r="Z23">
        <f t="shared" si="31"/>
        <v>85.1</v>
      </c>
      <c r="AA23">
        <f t="shared" si="32"/>
        <v>69.599999999999994</v>
      </c>
      <c r="AB23">
        <f t="shared" si="14"/>
        <v>60.1</v>
      </c>
      <c r="AC23" s="15">
        <f t="shared" si="4"/>
        <v>0.76190476190476208</v>
      </c>
      <c r="AD23">
        <f t="shared" si="33"/>
        <v>3110</v>
      </c>
      <c r="AE23">
        <v>4174</v>
      </c>
      <c r="AF23" s="13">
        <f t="shared" si="34"/>
        <v>7475</v>
      </c>
      <c r="AG23" s="13">
        <f t="shared" si="35"/>
        <v>7688</v>
      </c>
      <c r="AH23" s="10">
        <f t="shared" si="29"/>
        <v>1.2596904266389177</v>
      </c>
      <c r="AI23" s="16">
        <f t="shared" si="6"/>
        <v>1</v>
      </c>
      <c r="AJ23" s="16">
        <f t="shared" si="7"/>
        <v>0</v>
      </c>
      <c r="AK23" s="14">
        <f t="shared" si="8"/>
        <v>0.69023153254397562</v>
      </c>
      <c r="AL23" s="14">
        <f t="shared" si="9"/>
        <v>1</v>
      </c>
      <c r="AM23" s="14">
        <f t="shared" si="10"/>
        <v>0.30976846745602438</v>
      </c>
    </row>
    <row r="24" spans="1:40" x14ac:dyDescent="0.25">
      <c r="A24" t="s">
        <v>4</v>
      </c>
      <c r="B24" t="s">
        <v>13</v>
      </c>
      <c r="C24" t="s">
        <v>5</v>
      </c>
      <c r="D24" s="2"/>
      <c r="E24">
        <v>136.4</v>
      </c>
      <c r="F24">
        <v>532.1</v>
      </c>
      <c r="G24">
        <v>1467.4</v>
      </c>
      <c r="H24">
        <v>588.6</v>
      </c>
      <c r="I24">
        <v>500.9</v>
      </c>
      <c r="J24">
        <v>1160.8</v>
      </c>
      <c r="K24">
        <v>497.4</v>
      </c>
      <c r="L24" s="2"/>
      <c r="M24" s="2"/>
      <c r="N24" s="2"/>
      <c r="O24" s="2"/>
      <c r="P24" s="2"/>
      <c r="Q24" s="2"/>
      <c r="R24" t="s">
        <v>17</v>
      </c>
      <c r="S24" s="6" t="s">
        <v>18</v>
      </c>
      <c r="T24" s="6">
        <v>7.1</v>
      </c>
      <c r="U24" s="8">
        <f t="shared" si="0"/>
        <v>697.65714285714273</v>
      </c>
      <c r="V24" s="9">
        <f t="shared" si="27"/>
        <v>0.12896614531290923</v>
      </c>
      <c r="W24" s="3">
        <f t="shared" si="28"/>
        <v>6.9023153254397558</v>
      </c>
      <c r="X24" s="14">
        <f t="shared" si="3"/>
        <v>0.69023153254397562</v>
      </c>
      <c r="Y24">
        <f t="shared" si="30"/>
        <v>99.5</v>
      </c>
      <c r="Z24">
        <f t="shared" si="31"/>
        <v>85.1</v>
      </c>
      <c r="AA24">
        <f t="shared" si="32"/>
        <v>69.599999999999994</v>
      </c>
      <c r="AB24">
        <f t="shared" si="14"/>
        <v>60.1</v>
      </c>
      <c r="AC24" s="15">
        <f t="shared" si="4"/>
        <v>0.76190476190476208</v>
      </c>
      <c r="AD24">
        <f t="shared" si="33"/>
        <v>3110</v>
      </c>
      <c r="AE24">
        <v>4174</v>
      </c>
      <c r="AF24" s="13">
        <f t="shared" si="34"/>
        <v>7475</v>
      </c>
      <c r="AG24" s="13">
        <f t="shared" si="35"/>
        <v>7688</v>
      </c>
      <c r="AH24" s="10">
        <f t="shared" si="29"/>
        <v>1.2596904266389177</v>
      </c>
      <c r="AI24" s="16">
        <f t="shared" si="6"/>
        <v>1</v>
      </c>
      <c r="AJ24" s="16">
        <f t="shared" si="7"/>
        <v>0</v>
      </c>
      <c r="AK24" s="14">
        <f t="shared" si="8"/>
        <v>0.69023153254397562</v>
      </c>
      <c r="AL24" s="14">
        <f t="shared" si="9"/>
        <v>1</v>
      </c>
      <c r="AM24" s="14">
        <f t="shared" si="10"/>
        <v>0.30976846745602438</v>
      </c>
    </row>
    <row r="25" spans="1:40" x14ac:dyDescent="0.25">
      <c r="A25" t="s">
        <v>4</v>
      </c>
      <c r="B25" t="s">
        <v>13</v>
      </c>
      <c r="C25" t="s">
        <v>6</v>
      </c>
      <c r="D25" s="2"/>
      <c r="E25">
        <v>488.9</v>
      </c>
      <c r="F25">
        <v>43.9</v>
      </c>
      <c r="G25">
        <v>88.9</v>
      </c>
      <c r="H25">
        <v>27.3</v>
      </c>
      <c r="I25">
        <v>34.5</v>
      </c>
      <c r="J25">
        <v>195.7</v>
      </c>
      <c r="K25">
        <v>189.5</v>
      </c>
      <c r="L25" s="2"/>
      <c r="M25" s="2"/>
      <c r="N25" s="2"/>
      <c r="O25" s="2"/>
      <c r="P25" s="2"/>
      <c r="Q25" s="2"/>
      <c r="R25" t="s">
        <v>17</v>
      </c>
      <c r="S25" s="6" t="s">
        <v>18</v>
      </c>
      <c r="T25" s="6">
        <v>7.1</v>
      </c>
      <c r="U25" s="8">
        <f t="shared" si="0"/>
        <v>152.67142857142855</v>
      </c>
      <c r="V25" s="9">
        <f t="shared" si="27"/>
        <v>2.8222237590283011E-2</v>
      </c>
      <c r="W25" s="3">
        <f t="shared" si="28"/>
        <v>6.9023153254397558</v>
      </c>
      <c r="X25" s="14">
        <f t="shared" si="3"/>
        <v>0.69023153254397562</v>
      </c>
      <c r="Y25">
        <f t="shared" si="30"/>
        <v>99.5</v>
      </c>
      <c r="Z25">
        <f t="shared" si="31"/>
        <v>85.1</v>
      </c>
      <c r="AA25">
        <f t="shared" si="32"/>
        <v>69.599999999999994</v>
      </c>
      <c r="AB25">
        <f t="shared" si="14"/>
        <v>60.1</v>
      </c>
      <c r="AC25" s="15">
        <f t="shared" si="4"/>
        <v>0.76190476190476208</v>
      </c>
      <c r="AD25">
        <f t="shared" si="33"/>
        <v>3110</v>
      </c>
      <c r="AE25">
        <v>4174</v>
      </c>
      <c r="AF25" s="13">
        <f t="shared" si="34"/>
        <v>7475</v>
      </c>
      <c r="AG25" s="13">
        <f t="shared" si="35"/>
        <v>7688</v>
      </c>
      <c r="AH25" s="10">
        <f t="shared" si="29"/>
        <v>1.2596904266389177</v>
      </c>
      <c r="AI25" s="16">
        <f t="shared" si="6"/>
        <v>1</v>
      </c>
      <c r="AJ25" s="16">
        <f t="shared" si="7"/>
        <v>0</v>
      </c>
      <c r="AK25" s="14">
        <f t="shared" si="8"/>
        <v>0.69023153254397562</v>
      </c>
      <c r="AL25" s="14">
        <f t="shared" si="9"/>
        <v>1</v>
      </c>
      <c r="AM25" s="14">
        <f t="shared" si="10"/>
        <v>0.30976846745602438</v>
      </c>
    </row>
    <row r="26" spans="1:40" x14ac:dyDescent="0.25">
      <c r="A26" t="s">
        <v>4</v>
      </c>
      <c r="B26" t="s">
        <v>14</v>
      </c>
      <c r="C26" t="s">
        <v>5</v>
      </c>
      <c r="D26">
        <v>257.10000000000002</v>
      </c>
      <c r="E26">
        <v>228.5</v>
      </c>
      <c r="F26">
        <v>233.9</v>
      </c>
      <c r="G26">
        <v>207</v>
      </c>
      <c r="H26">
        <v>291.19</v>
      </c>
      <c r="I26">
        <v>11.1</v>
      </c>
      <c r="J26">
        <v>86.4</v>
      </c>
      <c r="K26">
        <v>395.6</v>
      </c>
      <c r="L26">
        <v>184.9</v>
      </c>
      <c r="M26">
        <v>46.1</v>
      </c>
      <c r="N26">
        <v>327.60000000000002</v>
      </c>
      <c r="O26" s="2"/>
      <c r="P26" s="2"/>
      <c r="Q26" s="2"/>
      <c r="R26" s="5" t="s">
        <v>24</v>
      </c>
      <c r="S26" s="6" t="s">
        <v>21</v>
      </c>
      <c r="T26" s="6">
        <v>4.7</v>
      </c>
      <c r="U26" s="8">
        <f t="shared" si="0"/>
        <v>206.30818181818179</v>
      </c>
      <c r="V26" s="9">
        <f t="shared" si="27"/>
        <v>3.8137316055622934E-2</v>
      </c>
      <c r="W26" s="3">
        <f t="shared" si="28"/>
        <v>6.9023153254397558</v>
      </c>
      <c r="X26" s="14">
        <f t="shared" si="3"/>
        <v>0.69023153254397562</v>
      </c>
      <c r="Y26">
        <f t="shared" si="30"/>
        <v>99.5</v>
      </c>
      <c r="Z26">
        <f t="shared" si="31"/>
        <v>85.1</v>
      </c>
      <c r="AA26">
        <f t="shared" si="32"/>
        <v>69.599999999999994</v>
      </c>
      <c r="AB26">
        <f t="shared" si="14"/>
        <v>60.1</v>
      </c>
      <c r="AC26" s="15">
        <f t="shared" si="4"/>
        <v>0.76190476190476208</v>
      </c>
      <c r="AD26">
        <f t="shared" si="33"/>
        <v>3110</v>
      </c>
      <c r="AE26">
        <v>4174</v>
      </c>
      <c r="AF26" s="13">
        <f t="shared" si="34"/>
        <v>7475</v>
      </c>
      <c r="AG26" s="13">
        <f t="shared" si="35"/>
        <v>7688</v>
      </c>
      <c r="AH26" s="10">
        <f t="shared" si="29"/>
        <v>1.2596904266389177</v>
      </c>
      <c r="AI26" s="16">
        <f t="shared" si="6"/>
        <v>1</v>
      </c>
      <c r="AJ26" s="16">
        <f t="shared" si="7"/>
        <v>0</v>
      </c>
      <c r="AK26" s="14">
        <f t="shared" si="8"/>
        <v>0.69023153254397562</v>
      </c>
      <c r="AL26" s="14">
        <f t="shared" si="9"/>
        <v>1</v>
      </c>
      <c r="AM26" s="14">
        <f t="shared" si="10"/>
        <v>0.30976846745602438</v>
      </c>
    </row>
    <row r="27" spans="1:40" x14ac:dyDescent="0.25">
      <c r="A27" t="s">
        <v>4</v>
      </c>
      <c r="B27" t="s">
        <v>14</v>
      </c>
      <c r="C27" t="s">
        <v>6</v>
      </c>
      <c r="D27">
        <v>40.4</v>
      </c>
      <c r="E27">
        <v>80.3</v>
      </c>
      <c r="F27">
        <v>25.4</v>
      </c>
      <c r="G27">
        <v>58.3</v>
      </c>
      <c r="H27">
        <v>23.16</v>
      </c>
      <c r="I27">
        <v>16.399999999999999</v>
      </c>
      <c r="J27">
        <v>32.799999999999997</v>
      </c>
      <c r="K27">
        <v>46</v>
      </c>
      <c r="L27">
        <v>152.30000000000001</v>
      </c>
      <c r="M27">
        <v>87.5</v>
      </c>
      <c r="N27">
        <v>234.3</v>
      </c>
      <c r="O27" s="2"/>
      <c r="P27" s="2"/>
      <c r="Q27" s="2"/>
      <c r="R27" s="5" t="s">
        <v>24</v>
      </c>
      <c r="S27" s="6" t="s">
        <v>21</v>
      </c>
      <c r="T27" s="6">
        <v>4.7</v>
      </c>
      <c r="U27" s="8">
        <f t="shared" si="0"/>
        <v>72.441818181818178</v>
      </c>
      <c r="V27" s="9">
        <f t="shared" si="27"/>
        <v>1.3391308533166927E-2</v>
      </c>
      <c r="W27" s="3">
        <f t="shared" si="28"/>
        <v>6.9023153254397558</v>
      </c>
      <c r="X27" s="14">
        <f t="shared" si="3"/>
        <v>0.69023153254397562</v>
      </c>
      <c r="Y27">
        <f t="shared" si="30"/>
        <v>99.5</v>
      </c>
      <c r="Z27">
        <f t="shared" si="31"/>
        <v>85.1</v>
      </c>
      <c r="AA27">
        <f t="shared" si="32"/>
        <v>69.599999999999994</v>
      </c>
      <c r="AB27">
        <f t="shared" si="14"/>
        <v>60.1</v>
      </c>
      <c r="AC27" s="15">
        <f t="shared" si="4"/>
        <v>0.76190476190476208</v>
      </c>
      <c r="AD27">
        <f t="shared" si="33"/>
        <v>3110</v>
      </c>
      <c r="AE27">
        <v>4174</v>
      </c>
      <c r="AF27" s="13">
        <f t="shared" si="34"/>
        <v>7475</v>
      </c>
      <c r="AG27" s="13">
        <f t="shared" si="35"/>
        <v>7688</v>
      </c>
      <c r="AH27" s="10">
        <f t="shared" si="29"/>
        <v>1.2596904266389177</v>
      </c>
      <c r="AI27" s="16">
        <f t="shared" si="6"/>
        <v>1</v>
      </c>
      <c r="AJ27" s="16">
        <f t="shared" si="7"/>
        <v>0</v>
      </c>
      <c r="AK27" s="14">
        <f t="shared" si="8"/>
        <v>0.69023153254397562</v>
      </c>
      <c r="AL27" s="14">
        <f t="shared" si="9"/>
        <v>1</v>
      </c>
      <c r="AM27" s="14">
        <f t="shared" si="10"/>
        <v>0.30976846745602438</v>
      </c>
    </row>
    <row r="28" spans="1:40" x14ac:dyDescent="0.25">
      <c r="A28" t="s">
        <v>4</v>
      </c>
      <c r="B28" t="s">
        <v>15</v>
      </c>
      <c r="C28" t="s">
        <v>5</v>
      </c>
      <c r="D28" s="2"/>
      <c r="E28" s="2"/>
      <c r="F28" s="2"/>
      <c r="G28" s="2"/>
      <c r="H28">
        <v>16.600000000000001</v>
      </c>
      <c r="I28">
        <v>28.6</v>
      </c>
      <c r="J28">
        <v>22.3</v>
      </c>
      <c r="K28">
        <v>12.7</v>
      </c>
      <c r="L28">
        <v>0</v>
      </c>
      <c r="M28">
        <v>0.76</v>
      </c>
      <c r="N28" s="3">
        <v>14.297430830039533</v>
      </c>
      <c r="O28">
        <v>0</v>
      </c>
      <c r="P28" s="2"/>
      <c r="Q28" s="2"/>
      <c r="R28" s="5" t="s">
        <v>24</v>
      </c>
      <c r="S28" s="6" t="s">
        <v>21</v>
      </c>
      <c r="T28" s="6">
        <v>4.7</v>
      </c>
      <c r="U28" s="8">
        <f t="shared" si="0"/>
        <v>11.907178853754942</v>
      </c>
      <c r="V28" s="9">
        <f t="shared" si="27"/>
        <v>2.2011140773693836E-3</v>
      </c>
      <c r="W28" s="3">
        <f t="shared" si="28"/>
        <v>6.9023153254397558</v>
      </c>
      <c r="X28" s="14">
        <f t="shared" si="3"/>
        <v>0.69023153254397562</v>
      </c>
      <c r="Y28">
        <f t="shared" si="30"/>
        <v>99.5</v>
      </c>
      <c r="Z28">
        <f t="shared" si="31"/>
        <v>85.1</v>
      </c>
      <c r="AA28">
        <f t="shared" si="32"/>
        <v>69.599999999999994</v>
      </c>
      <c r="AB28">
        <f t="shared" si="14"/>
        <v>60.1</v>
      </c>
      <c r="AC28" s="15">
        <f t="shared" si="4"/>
        <v>0.76190476190476208</v>
      </c>
      <c r="AD28">
        <f t="shared" si="33"/>
        <v>3110</v>
      </c>
      <c r="AE28">
        <v>4174</v>
      </c>
      <c r="AF28" s="13">
        <f t="shared" si="34"/>
        <v>7475</v>
      </c>
      <c r="AG28" s="13">
        <f t="shared" si="35"/>
        <v>7688</v>
      </c>
      <c r="AH28" s="10">
        <f t="shared" si="29"/>
        <v>1.2596904266389177</v>
      </c>
      <c r="AI28" s="16">
        <f t="shared" si="6"/>
        <v>1</v>
      </c>
      <c r="AJ28" s="16">
        <f t="shared" si="7"/>
        <v>0</v>
      </c>
      <c r="AK28" s="14">
        <f t="shared" si="8"/>
        <v>0.69023153254397562</v>
      </c>
      <c r="AL28" s="14">
        <f t="shared" si="9"/>
        <v>1</v>
      </c>
      <c r="AM28" s="14">
        <f t="shared" si="10"/>
        <v>0.30976846745602438</v>
      </c>
    </row>
    <row r="29" spans="1:40" x14ac:dyDescent="0.25">
      <c r="A29" t="s">
        <v>4</v>
      </c>
      <c r="B29" t="s">
        <v>15</v>
      </c>
      <c r="C29" t="s">
        <v>6</v>
      </c>
      <c r="D29" s="2"/>
      <c r="E29" s="2"/>
      <c r="F29" s="2"/>
      <c r="G29" s="2"/>
      <c r="H29">
        <v>22.4</v>
      </c>
      <c r="I29">
        <v>32.1</v>
      </c>
      <c r="J29">
        <v>6.4</v>
      </c>
      <c r="K29">
        <v>51.4</v>
      </c>
      <c r="L29">
        <v>0</v>
      </c>
      <c r="M29">
        <v>0.63600000000000001</v>
      </c>
      <c r="N29">
        <v>0</v>
      </c>
      <c r="O29">
        <v>0.1091</v>
      </c>
      <c r="P29" s="2"/>
      <c r="Q29" s="2"/>
      <c r="R29" s="5" t="s">
        <v>24</v>
      </c>
      <c r="S29" s="6" t="s">
        <v>21</v>
      </c>
      <c r="T29" s="6">
        <v>4.7</v>
      </c>
      <c r="U29" s="8">
        <f t="shared" si="0"/>
        <v>14.130637499999999</v>
      </c>
      <c r="V29" s="9">
        <f t="shared" si="27"/>
        <v>2.6121338652476274E-3</v>
      </c>
      <c r="W29" s="3">
        <f t="shared" si="28"/>
        <v>6.9023153254397558</v>
      </c>
      <c r="X29" s="14">
        <f t="shared" si="3"/>
        <v>0.69023153254397562</v>
      </c>
      <c r="Y29">
        <f t="shared" si="30"/>
        <v>99.5</v>
      </c>
      <c r="Z29">
        <f t="shared" si="31"/>
        <v>85.1</v>
      </c>
      <c r="AA29">
        <f t="shared" si="32"/>
        <v>69.599999999999994</v>
      </c>
      <c r="AB29">
        <f t="shared" si="14"/>
        <v>60.1</v>
      </c>
      <c r="AC29" s="15">
        <f t="shared" si="4"/>
        <v>0.76190476190476208</v>
      </c>
      <c r="AD29">
        <f t="shared" si="33"/>
        <v>3110</v>
      </c>
      <c r="AE29">
        <v>4174</v>
      </c>
      <c r="AF29" s="13">
        <f t="shared" si="34"/>
        <v>7475</v>
      </c>
      <c r="AG29" s="13">
        <f t="shared" si="35"/>
        <v>7688</v>
      </c>
      <c r="AH29" s="10">
        <f t="shared" si="29"/>
        <v>1.2596904266389177</v>
      </c>
      <c r="AI29" s="16">
        <f t="shared" si="6"/>
        <v>1</v>
      </c>
      <c r="AJ29" s="16">
        <f t="shared" si="7"/>
        <v>0</v>
      </c>
      <c r="AK29" s="14">
        <f t="shared" si="8"/>
        <v>0.69023153254397562</v>
      </c>
      <c r="AL29" s="14">
        <f t="shared" si="9"/>
        <v>1</v>
      </c>
      <c r="AM29" s="14">
        <f t="shared" si="10"/>
        <v>0.30976846745602438</v>
      </c>
    </row>
    <row r="30" spans="1:40" x14ac:dyDescent="0.25">
      <c r="A30" t="s">
        <v>4</v>
      </c>
      <c r="B30" t="s">
        <v>16</v>
      </c>
      <c r="C30" t="s">
        <v>6</v>
      </c>
      <c r="E30">
        <v>1.9</v>
      </c>
      <c r="F30">
        <v>9.4</v>
      </c>
      <c r="G30">
        <v>12.4</v>
      </c>
      <c r="H30">
        <v>7.8</v>
      </c>
      <c r="I30">
        <v>4.4000000000000004</v>
      </c>
      <c r="J30">
        <v>6.1</v>
      </c>
      <c r="K30">
        <v>1.1000000000000001</v>
      </c>
      <c r="L30" s="2"/>
      <c r="M30" s="2"/>
      <c r="N30" s="2"/>
      <c r="O30" s="2"/>
      <c r="P30" s="2"/>
      <c r="Q30" s="2"/>
      <c r="R30" t="s">
        <v>25</v>
      </c>
      <c r="S30" s="6" t="s">
        <v>21</v>
      </c>
      <c r="T30" s="6">
        <v>4.7</v>
      </c>
      <c r="U30" s="8">
        <f t="shared" si="0"/>
        <v>6.1571428571428584</v>
      </c>
      <c r="V30" s="9">
        <f t="shared" si="27"/>
        <v>1.1381851222430973E-3</v>
      </c>
      <c r="W30" s="3">
        <f t="shared" si="28"/>
        <v>6.9023153254397558</v>
      </c>
      <c r="X30" s="14">
        <f t="shared" si="3"/>
        <v>0.69023153254397562</v>
      </c>
      <c r="Y30">
        <f t="shared" si="30"/>
        <v>99.5</v>
      </c>
      <c r="Z30">
        <f t="shared" si="31"/>
        <v>85.1</v>
      </c>
      <c r="AA30">
        <f t="shared" si="32"/>
        <v>69.599999999999994</v>
      </c>
      <c r="AB30">
        <f t="shared" si="14"/>
        <v>60.1</v>
      </c>
      <c r="AC30" s="15">
        <f t="shared" si="4"/>
        <v>0.76190476190476208</v>
      </c>
      <c r="AD30">
        <f t="shared" si="33"/>
        <v>3110</v>
      </c>
      <c r="AE30">
        <v>4174</v>
      </c>
      <c r="AF30" s="13">
        <f t="shared" si="34"/>
        <v>7475</v>
      </c>
      <c r="AG30" s="13">
        <f t="shared" si="35"/>
        <v>7688</v>
      </c>
      <c r="AH30" s="10">
        <f t="shared" si="29"/>
        <v>1.2596904266389177</v>
      </c>
      <c r="AI30" s="16">
        <f t="shared" si="6"/>
        <v>1</v>
      </c>
      <c r="AJ30" s="16">
        <f t="shared" si="7"/>
        <v>0</v>
      </c>
      <c r="AK30" s="14">
        <f t="shared" si="8"/>
        <v>0.69023153254397562</v>
      </c>
      <c r="AL30" s="14">
        <f t="shared" si="9"/>
        <v>1</v>
      </c>
      <c r="AM30" s="14">
        <f t="shared" si="10"/>
        <v>0.30976846745602438</v>
      </c>
    </row>
    <row r="31" spans="1:40" x14ac:dyDescent="0.25">
      <c r="A31" s="18" t="s">
        <v>49</v>
      </c>
      <c r="B31" s="18"/>
      <c r="C31" s="18"/>
      <c r="X31" s="17">
        <f>+AVERAGE(X30,X19,X7)</f>
        <v>0.5479007280358289</v>
      </c>
      <c r="Y31" s="17">
        <f t="shared" ref="Y31:AJ31" si="36">+AVERAGE(Y30,Y19,Y7)</f>
        <v>91.466666666666654</v>
      </c>
      <c r="Z31" s="17">
        <f t="shared" si="36"/>
        <v>81.266666666666666</v>
      </c>
      <c r="AA31" s="17">
        <f t="shared" si="36"/>
        <v>67.466666666666669</v>
      </c>
      <c r="AB31" s="17">
        <f t="shared" si="36"/>
        <v>60.1</v>
      </c>
      <c r="AC31" s="17">
        <f>+AVERAGE(AC30,AC19,AC7)</f>
        <v>0.81537176274018386</v>
      </c>
      <c r="AD31" s="17">
        <f t="shared" si="36"/>
        <v>2625</v>
      </c>
      <c r="AE31" s="17">
        <f t="shared" si="36"/>
        <v>7600.333333333333</v>
      </c>
      <c r="AF31" s="17">
        <f t="shared" si="36"/>
        <v>7823.666666666667</v>
      </c>
      <c r="AG31" s="17">
        <f t="shared" si="36"/>
        <v>7916</v>
      </c>
      <c r="AH31" s="17">
        <f t="shared" si="36"/>
        <v>0.43291548758090537</v>
      </c>
      <c r="AI31" s="17">
        <f t="shared" si="36"/>
        <v>0.34366815721224642</v>
      </c>
      <c r="AJ31" s="17">
        <f t="shared" si="36"/>
        <v>0.55275230281815302</v>
      </c>
      <c r="AK31" s="17">
        <f>+AVERAGE(AK30,AK19,AK7)</f>
        <v>0.28440198958769952</v>
      </c>
      <c r="AL31" s="17">
        <f t="shared" ref="AL31:AM31" si="37">+AVERAGE(AL30,AL19,AL7)</f>
        <v>0.44724769718184704</v>
      </c>
      <c r="AM31" s="17">
        <f t="shared" si="37"/>
        <v>0.16284570759414754</v>
      </c>
      <c r="AN31" s="14"/>
    </row>
  </sheetData>
  <mergeCells count="1">
    <mergeCell ref="A31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zoomScale="80" zoomScaleNormal="80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L5" sqref="AL5"/>
    </sheetView>
  </sheetViews>
  <sheetFormatPr baseColWidth="10" defaultRowHeight="15" x14ac:dyDescent="0.25"/>
  <cols>
    <col min="1" max="1" width="12.85546875" style="13" bestFit="1" customWidth="1"/>
    <col min="2" max="2" width="22.5703125" style="13" bestFit="1" customWidth="1"/>
    <col min="3" max="3" width="15.140625" style="13" customWidth="1"/>
    <col min="4" max="16" width="11.42578125" style="13" hidden="1" customWidth="1"/>
    <col min="17" max="17" width="9.7109375" style="13" hidden="1" customWidth="1"/>
    <col min="18" max="18" width="30.7109375" style="13" hidden="1" customWidth="1"/>
    <col min="19" max="19" width="12.7109375" style="13" hidden="1" customWidth="1"/>
    <col min="20" max="23" width="11.42578125" style="13" hidden="1" customWidth="1"/>
    <col min="24" max="24" width="11.42578125" style="13"/>
    <col min="25" max="26" width="11.42578125" style="13" hidden="1" customWidth="1"/>
    <col min="27" max="27" width="11.42578125" style="13"/>
    <col min="28" max="33" width="11.42578125" style="13" hidden="1" customWidth="1"/>
    <col min="34" max="16384" width="11.42578125" style="13"/>
  </cols>
  <sheetData>
    <row r="1" spans="1:38" s="4" customFormat="1" ht="135" x14ac:dyDescent="0.25">
      <c r="A1" s="4" t="s">
        <v>1</v>
      </c>
      <c r="B1" s="4" t="s">
        <v>0</v>
      </c>
      <c r="C1" s="4" t="s">
        <v>2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 t="s">
        <v>19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50</v>
      </c>
      <c r="X1" s="11" t="s">
        <v>33</v>
      </c>
      <c r="Y1" s="4" t="s">
        <v>54</v>
      </c>
      <c r="Z1" s="4" t="s">
        <v>55</v>
      </c>
      <c r="AA1" s="11" t="s">
        <v>44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53</v>
      </c>
      <c r="AH1" s="11" t="s">
        <v>43</v>
      </c>
      <c r="AI1" s="11" t="s">
        <v>51</v>
      </c>
      <c r="AJ1" s="11" t="s">
        <v>52</v>
      </c>
      <c r="AK1" s="11" t="s">
        <v>47</v>
      </c>
      <c r="AL1" s="11" t="s">
        <v>48</v>
      </c>
    </row>
    <row r="2" spans="1:38" x14ac:dyDescent="0.25">
      <c r="A2" s="13" t="s">
        <v>10</v>
      </c>
      <c r="B2" s="13" t="s">
        <v>3</v>
      </c>
      <c r="C2" s="13" t="s">
        <v>11</v>
      </c>
      <c r="D2" s="1">
        <v>227</v>
      </c>
      <c r="E2" s="13">
        <v>500.3</v>
      </c>
      <c r="F2" s="13">
        <v>260.60000000000002</v>
      </c>
      <c r="G2" s="13">
        <v>275.3</v>
      </c>
      <c r="H2" s="13">
        <v>31.5</v>
      </c>
      <c r="I2" s="13">
        <v>148.19999999999999</v>
      </c>
      <c r="J2" s="13">
        <v>224.1</v>
      </c>
      <c r="K2" s="13">
        <v>150.30000000000001</v>
      </c>
      <c r="L2" s="13">
        <v>463.5</v>
      </c>
      <c r="M2" s="13">
        <v>321.91000000000003</v>
      </c>
      <c r="N2" s="13">
        <v>641.29999999999995</v>
      </c>
      <c r="O2" s="13">
        <v>940.4</v>
      </c>
      <c r="P2" s="13">
        <v>207.7</v>
      </c>
      <c r="Q2" s="13">
        <v>0</v>
      </c>
      <c r="R2" s="13" t="s">
        <v>20</v>
      </c>
      <c r="S2" s="6" t="s">
        <v>21</v>
      </c>
      <c r="T2" s="6">
        <v>4.7</v>
      </c>
      <c r="U2" s="8">
        <f>+AVERAGE(D2:Q2)</f>
        <v>313.72214285714284</v>
      </c>
      <c r="V2" s="9">
        <f>+U2/SUM($U$2:$U$7)</f>
        <v>0.30248352558058461</v>
      </c>
      <c r="W2" s="10">
        <f>+($T$2*$V$2)+($T$3*$V$3)+($T$4*$V$4)+($T$5*$V$5)+($T$6*$V$6)+($T$7*$V$7)</f>
        <v>4.7822043131441374</v>
      </c>
      <c r="X2" s="14">
        <f>+W2/10</f>
        <v>0.47822043131441372</v>
      </c>
      <c r="Y2" s="1">
        <v>66</v>
      </c>
      <c r="Z2" s="1">
        <v>60</v>
      </c>
      <c r="AA2" s="15">
        <f>+(100-Y2)*1/(100-Z2)</f>
        <v>0.85</v>
      </c>
      <c r="AB2" s="13">
        <v>4000</v>
      </c>
      <c r="AC2" s="13">
        <v>5158</v>
      </c>
      <c r="AD2" s="13">
        <v>5318</v>
      </c>
      <c r="AE2" s="13">
        <v>5326</v>
      </c>
      <c r="AF2" s="10">
        <f>+SUM($P$2:$P$7)/AD2</f>
        <v>3.9056036103798417E-2</v>
      </c>
      <c r="AG2" s="10">
        <v>60.7</v>
      </c>
      <c r="AH2" s="16">
        <f>+AG2*1/$AG$2</f>
        <v>1</v>
      </c>
      <c r="AI2" s="16">
        <f>+AA2*(AH2)</f>
        <v>0.85</v>
      </c>
      <c r="AJ2" s="14">
        <f>+X2*AA2*AH2</f>
        <v>0.40648736661725166</v>
      </c>
      <c r="AK2" s="14">
        <f>1*AA2*AH2</f>
        <v>0.85</v>
      </c>
      <c r="AL2" s="14">
        <f>+AK2-AJ2</f>
        <v>0.44351263338274832</v>
      </c>
    </row>
    <row r="3" spans="1:38" x14ac:dyDescent="0.25">
      <c r="A3" s="13" t="s">
        <v>10</v>
      </c>
      <c r="B3" s="13" t="s">
        <v>12</v>
      </c>
      <c r="C3" s="13" t="s">
        <v>11</v>
      </c>
      <c r="D3" s="13">
        <v>373</v>
      </c>
      <c r="E3" s="13">
        <v>830.5</v>
      </c>
      <c r="F3" s="13">
        <v>324.3</v>
      </c>
      <c r="G3" s="13">
        <v>466.5</v>
      </c>
      <c r="H3" s="13">
        <v>279.3</v>
      </c>
      <c r="I3" s="13">
        <v>517</v>
      </c>
      <c r="J3" s="13">
        <v>491.8</v>
      </c>
      <c r="K3" s="13">
        <v>91.5</v>
      </c>
      <c r="L3" s="2"/>
      <c r="M3" s="2"/>
      <c r="N3" s="2"/>
      <c r="O3" s="2"/>
      <c r="P3" s="2"/>
      <c r="Q3" s="2"/>
      <c r="R3" s="13" t="s">
        <v>24</v>
      </c>
      <c r="S3" s="6" t="s">
        <v>21</v>
      </c>
      <c r="T3" s="6">
        <v>4.7</v>
      </c>
      <c r="U3" s="8">
        <f t="shared" ref="U3:U30" si="0">+AVERAGE(D3:Q3)</f>
        <v>421.73750000000001</v>
      </c>
      <c r="V3" s="9">
        <f t="shared" ref="V3:V7" si="1">+U3/SUM($U$2:$U$7)</f>
        <v>0.4066293972996089</v>
      </c>
      <c r="W3" s="10">
        <f t="shared" ref="W3:W7" si="2">+($T$2*$V$2)+($T$3*$V$3)+($T$4*$V$4)+($T$5*$V$5)+($T$6*$V$6)+($T$7*$V$7)</f>
        <v>4.7822043131441374</v>
      </c>
      <c r="X3" s="14">
        <f t="shared" ref="X3:X30" si="3">+W3/10</f>
        <v>0.47822043131441372</v>
      </c>
      <c r="Y3" s="1">
        <f>+Y2</f>
        <v>66</v>
      </c>
      <c r="Z3" s="1">
        <f>+Z2</f>
        <v>60</v>
      </c>
      <c r="AA3" s="15">
        <f t="shared" ref="AA3:AA30" si="4">+(100-Y3)*1/(100-Z3)</f>
        <v>0.85</v>
      </c>
      <c r="AB3" s="13">
        <f>+AB2</f>
        <v>4000</v>
      </c>
      <c r="AC3" s="13">
        <v>5158</v>
      </c>
      <c r="AD3" s="13">
        <f>+AD2</f>
        <v>5318</v>
      </c>
      <c r="AE3" s="13">
        <f>+AE2</f>
        <v>5326</v>
      </c>
      <c r="AF3" s="10">
        <f t="shared" ref="AF3:AF7" si="5">+SUM($P$2:$P$7)/AD3</f>
        <v>3.9056036103798417E-2</v>
      </c>
      <c r="AG3" s="10">
        <f>+AG2</f>
        <v>60.7</v>
      </c>
      <c r="AH3" s="16">
        <f t="shared" ref="AH3:AH30" si="6">+AG3*1/$AG$2</f>
        <v>1</v>
      </c>
      <c r="AI3" s="16">
        <f t="shared" ref="AI3:AI30" si="7">+AA3*(AH3)</f>
        <v>0.85</v>
      </c>
      <c r="AJ3" s="14">
        <f>+X3*AA3*AH3</f>
        <v>0.40648736661725166</v>
      </c>
      <c r="AK3" s="14">
        <f t="shared" ref="AK3:AK30" si="8">1*AA3*AH3</f>
        <v>0.85</v>
      </c>
      <c r="AL3" s="14">
        <f t="shared" ref="AL3:AL30" si="9">+AK3-AJ3</f>
        <v>0.44351263338274832</v>
      </c>
    </row>
    <row r="4" spans="1:38" x14ac:dyDescent="0.25">
      <c r="A4" s="13" t="s">
        <v>10</v>
      </c>
      <c r="B4" s="13" t="s">
        <v>13</v>
      </c>
      <c r="C4" s="13" t="s">
        <v>11</v>
      </c>
      <c r="D4" s="2"/>
      <c r="E4" s="13">
        <v>168.5</v>
      </c>
      <c r="F4" s="13">
        <v>155.30000000000001</v>
      </c>
      <c r="G4" s="13">
        <v>152.19999999999999</v>
      </c>
      <c r="H4" s="13">
        <v>39.700000000000003</v>
      </c>
      <c r="I4" s="13">
        <v>164.6</v>
      </c>
      <c r="J4" s="13">
        <v>206.6</v>
      </c>
      <c r="K4" s="13">
        <v>58.1</v>
      </c>
      <c r="L4" s="2"/>
      <c r="M4" s="2"/>
      <c r="N4" s="2"/>
      <c r="O4" s="2"/>
      <c r="P4" s="2"/>
      <c r="Q4" s="2"/>
      <c r="R4" s="13" t="s">
        <v>20</v>
      </c>
      <c r="S4" s="6" t="s">
        <v>21</v>
      </c>
      <c r="T4" s="6">
        <v>4.7</v>
      </c>
      <c r="U4" s="8">
        <f t="shared" si="0"/>
        <v>135.00000000000003</v>
      </c>
      <c r="V4" s="9">
        <f t="shared" si="1"/>
        <v>0.130163830902984</v>
      </c>
      <c r="W4" s="10">
        <f t="shared" si="2"/>
        <v>4.7822043131441374</v>
      </c>
      <c r="X4" s="14">
        <f>+W4/10</f>
        <v>0.47822043131441372</v>
      </c>
      <c r="Y4" s="1">
        <f t="shared" ref="Y4:Z19" si="10">+Y3</f>
        <v>66</v>
      </c>
      <c r="Z4" s="1">
        <f t="shared" si="10"/>
        <v>60</v>
      </c>
      <c r="AA4" s="15">
        <f t="shared" si="4"/>
        <v>0.85</v>
      </c>
      <c r="AB4" s="13">
        <f t="shared" ref="AB4:AB7" si="11">+AB3</f>
        <v>4000</v>
      </c>
      <c r="AC4" s="13">
        <v>5158</v>
      </c>
      <c r="AD4" s="13">
        <f t="shared" ref="AD4:AE7" si="12">+AD3</f>
        <v>5318</v>
      </c>
      <c r="AE4" s="13">
        <f t="shared" si="12"/>
        <v>5326</v>
      </c>
      <c r="AF4" s="10">
        <f t="shared" si="5"/>
        <v>3.9056036103798417E-2</v>
      </c>
      <c r="AG4" s="10">
        <f t="shared" ref="AG4:AG7" si="13">+AG3</f>
        <v>60.7</v>
      </c>
      <c r="AH4" s="16">
        <f>+AG4*1/$AG$2</f>
        <v>1</v>
      </c>
      <c r="AI4" s="16">
        <f t="shared" si="7"/>
        <v>0.85</v>
      </c>
      <c r="AJ4" s="14">
        <f>+X4*AA4*AH4</f>
        <v>0.40648736661725166</v>
      </c>
      <c r="AK4" s="14">
        <f t="shared" si="8"/>
        <v>0.85</v>
      </c>
      <c r="AL4" s="14">
        <f t="shared" si="9"/>
        <v>0.44351263338274832</v>
      </c>
    </row>
    <row r="5" spans="1:38" x14ac:dyDescent="0.25">
      <c r="A5" s="13" t="s">
        <v>10</v>
      </c>
      <c r="B5" s="13" t="s">
        <v>14</v>
      </c>
      <c r="C5" s="13" t="s">
        <v>11</v>
      </c>
      <c r="D5" s="13">
        <v>84.9</v>
      </c>
      <c r="E5" s="13">
        <v>280.10000000000002</v>
      </c>
      <c r="F5" s="13">
        <v>62.9</v>
      </c>
      <c r="G5" s="13">
        <v>48.7</v>
      </c>
      <c r="H5" s="13">
        <v>91.13</v>
      </c>
      <c r="I5" s="13">
        <v>32.9</v>
      </c>
      <c r="J5" s="13">
        <v>26.1</v>
      </c>
      <c r="K5" s="13">
        <v>97.2</v>
      </c>
      <c r="L5" s="13">
        <v>80.5</v>
      </c>
      <c r="M5" s="13">
        <v>41.1</v>
      </c>
      <c r="N5" s="13">
        <v>13.6</v>
      </c>
      <c r="O5" s="2"/>
      <c r="P5" s="2"/>
      <c r="Q5" s="2"/>
      <c r="R5" s="13" t="s">
        <v>24</v>
      </c>
      <c r="S5" s="6" t="s">
        <v>21</v>
      </c>
      <c r="T5" s="6">
        <v>4.7</v>
      </c>
      <c r="U5" s="8">
        <f t="shared" si="0"/>
        <v>78.102727272727279</v>
      </c>
      <c r="V5" s="9">
        <f t="shared" si="1"/>
        <v>7.530481619103073E-2</v>
      </c>
      <c r="W5" s="10">
        <f t="shared" si="2"/>
        <v>4.7822043131441374</v>
      </c>
      <c r="X5" s="14">
        <f t="shared" si="3"/>
        <v>0.47822043131441372</v>
      </c>
      <c r="Y5" s="1">
        <f t="shared" si="10"/>
        <v>66</v>
      </c>
      <c r="Z5" s="1">
        <f t="shared" si="10"/>
        <v>60</v>
      </c>
      <c r="AA5" s="15">
        <f t="shared" si="4"/>
        <v>0.85</v>
      </c>
      <c r="AB5" s="13">
        <f t="shared" si="11"/>
        <v>4000</v>
      </c>
      <c r="AC5" s="13">
        <v>5158</v>
      </c>
      <c r="AD5" s="13">
        <f t="shared" si="12"/>
        <v>5318</v>
      </c>
      <c r="AE5" s="13">
        <f t="shared" si="12"/>
        <v>5326</v>
      </c>
      <c r="AF5" s="10">
        <f t="shared" si="5"/>
        <v>3.9056036103798417E-2</v>
      </c>
      <c r="AG5" s="10">
        <f t="shared" si="13"/>
        <v>60.7</v>
      </c>
      <c r="AH5" s="16">
        <f t="shared" si="6"/>
        <v>1</v>
      </c>
      <c r="AI5" s="16">
        <f t="shared" si="7"/>
        <v>0.85</v>
      </c>
      <c r="AJ5" s="14">
        <f>+X5*AA5*AH5</f>
        <v>0.40648736661725166</v>
      </c>
      <c r="AK5" s="14">
        <f t="shared" si="8"/>
        <v>0.85</v>
      </c>
      <c r="AL5" s="14">
        <f t="shared" si="9"/>
        <v>0.44351263338274832</v>
      </c>
    </row>
    <row r="6" spans="1:38" x14ac:dyDescent="0.25">
      <c r="A6" s="13" t="s">
        <v>10</v>
      </c>
      <c r="B6" s="13" t="s">
        <v>15</v>
      </c>
      <c r="C6" s="13" t="s">
        <v>11</v>
      </c>
      <c r="D6" s="2"/>
      <c r="E6" s="2"/>
      <c r="F6" s="2"/>
      <c r="G6" s="2"/>
      <c r="H6" s="13">
        <v>134.9</v>
      </c>
      <c r="I6" s="13">
        <v>177.5</v>
      </c>
      <c r="J6" s="13">
        <v>146.30000000000001</v>
      </c>
      <c r="K6" s="13">
        <v>61.7</v>
      </c>
      <c r="L6" s="13">
        <v>0.14699999999999999</v>
      </c>
      <c r="M6" s="13">
        <v>3.2970000000000002</v>
      </c>
      <c r="N6" s="13">
        <v>0.55000000000000004</v>
      </c>
      <c r="O6" s="13">
        <v>0</v>
      </c>
      <c r="P6" s="2"/>
      <c r="Q6" s="2"/>
      <c r="R6" s="13" t="s">
        <v>24</v>
      </c>
      <c r="S6" s="6" t="s">
        <v>21</v>
      </c>
      <c r="T6" s="6">
        <v>4.7</v>
      </c>
      <c r="U6" s="8">
        <f t="shared" si="0"/>
        <v>65.549250000000001</v>
      </c>
      <c r="V6" s="9">
        <f t="shared" si="1"/>
        <v>6.3201048094943868E-2</v>
      </c>
      <c r="W6" s="10">
        <f t="shared" si="2"/>
        <v>4.7822043131441374</v>
      </c>
      <c r="X6" s="14">
        <f t="shared" si="3"/>
        <v>0.47822043131441372</v>
      </c>
      <c r="Y6" s="1">
        <f t="shared" si="10"/>
        <v>66</v>
      </c>
      <c r="Z6" s="1">
        <f t="shared" si="10"/>
        <v>60</v>
      </c>
      <c r="AA6" s="15">
        <f t="shared" si="4"/>
        <v>0.85</v>
      </c>
      <c r="AB6" s="13">
        <f t="shared" si="11"/>
        <v>4000</v>
      </c>
      <c r="AC6" s="13">
        <v>5158</v>
      </c>
      <c r="AD6" s="13">
        <f t="shared" si="12"/>
        <v>5318</v>
      </c>
      <c r="AE6" s="13">
        <f t="shared" si="12"/>
        <v>5326</v>
      </c>
      <c r="AF6" s="10">
        <f t="shared" si="5"/>
        <v>3.9056036103798417E-2</v>
      </c>
      <c r="AG6" s="10">
        <f t="shared" si="13"/>
        <v>60.7</v>
      </c>
      <c r="AH6" s="16">
        <f t="shared" si="6"/>
        <v>1</v>
      </c>
      <c r="AI6" s="16">
        <f t="shared" si="7"/>
        <v>0.85</v>
      </c>
      <c r="AJ6" s="14">
        <f>+X6*AA6*AH6</f>
        <v>0.40648736661725166</v>
      </c>
      <c r="AK6" s="14">
        <f t="shared" si="8"/>
        <v>0.85</v>
      </c>
      <c r="AL6" s="14">
        <f t="shared" si="9"/>
        <v>0.44351263338274832</v>
      </c>
    </row>
    <row r="7" spans="1:38" x14ac:dyDescent="0.25">
      <c r="A7" s="13" t="s">
        <v>10</v>
      </c>
      <c r="B7" s="13" t="s">
        <v>16</v>
      </c>
      <c r="C7" s="13" t="s">
        <v>11</v>
      </c>
      <c r="E7" s="13">
        <v>22.2</v>
      </c>
      <c r="F7" s="13">
        <v>18.7</v>
      </c>
      <c r="G7" s="13">
        <v>32.9</v>
      </c>
      <c r="H7" s="13">
        <v>31</v>
      </c>
      <c r="I7" s="13">
        <v>23.9</v>
      </c>
      <c r="J7" s="13">
        <v>27.5</v>
      </c>
      <c r="K7" s="13">
        <v>5.0999999999999996</v>
      </c>
      <c r="L7" s="2"/>
      <c r="M7" s="2"/>
      <c r="N7" s="2"/>
      <c r="O7" s="2"/>
      <c r="P7" s="2"/>
      <c r="Q7" s="2"/>
      <c r="R7" s="13" t="s">
        <v>26</v>
      </c>
      <c r="S7" s="12" t="s">
        <v>32</v>
      </c>
      <c r="T7" s="7">
        <v>8.4</v>
      </c>
      <c r="U7" s="8">
        <f t="shared" si="0"/>
        <v>23.042857142857141</v>
      </c>
      <c r="V7" s="9">
        <f t="shared" si="1"/>
        <v>2.2217381930847949E-2</v>
      </c>
      <c r="W7" s="10">
        <f t="shared" si="2"/>
        <v>4.7822043131441374</v>
      </c>
      <c r="X7" s="14">
        <f t="shared" si="3"/>
        <v>0.47822043131441372</v>
      </c>
      <c r="Y7" s="1">
        <f t="shared" si="10"/>
        <v>66</v>
      </c>
      <c r="Z7" s="1">
        <f t="shared" si="10"/>
        <v>60</v>
      </c>
      <c r="AA7" s="15">
        <f t="shared" si="4"/>
        <v>0.85</v>
      </c>
      <c r="AB7" s="13">
        <f t="shared" si="11"/>
        <v>4000</v>
      </c>
      <c r="AC7" s="13">
        <v>5158</v>
      </c>
      <c r="AD7" s="13">
        <f t="shared" si="12"/>
        <v>5318</v>
      </c>
      <c r="AE7" s="13">
        <f t="shared" si="12"/>
        <v>5326</v>
      </c>
      <c r="AF7" s="10">
        <f t="shared" si="5"/>
        <v>3.9056036103798417E-2</v>
      </c>
      <c r="AG7" s="10">
        <f t="shared" si="13"/>
        <v>60.7</v>
      </c>
      <c r="AH7" s="16">
        <f t="shared" si="6"/>
        <v>1</v>
      </c>
      <c r="AI7" s="16">
        <f t="shared" si="7"/>
        <v>0.85</v>
      </c>
      <c r="AJ7" s="14">
        <f>+X7*AA7*AH7</f>
        <v>0.40648736661725166</v>
      </c>
      <c r="AK7" s="14">
        <f t="shared" si="8"/>
        <v>0.85</v>
      </c>
      <c r="AL7" s="14">
        <f t="shared" si="9"/>
        <v>0.44351263338274832</v>
      </c>
    </row>
    <row r="8" spans="1:38" x14ac:dyDescent="0.25">
      <c r="A8" s="13" t="s">
        <v>7</v>
      </c>
      <c r="B8" s="13" t="s">
        <v>3</v>
      </c>
      <c r="C8" s="13" t="s">
        <v>8</v>
      </c>
      <c r="D8" s="13">
        <v>54.8</v>
      </c>
      <c r="E8" s="13">
        <v>0</v>
      </c>
      <c r="F8" s="13">
        <v>0</v>
      </c>
      <c r="G8" s="13">
        <v>8.3000000000000007</v>
      </c>
      <c r="H8" s="13">
        <v>24.5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5" t="s">
        <v>17</v>
      </c>
      <c r="S8" s="6" t="s">
        <v>18</v>
      </c>
      <c r="T8" s="6">
        <v>7.1</v>
      </c>
      <c r="U8" s="8">
        <f t="shared" si="0"/>
        <v>6.2571428571428571</v>
      </c>
      <c r="V8" s="9">
        <f>+U8/SUM($U$8:$U$19)</f>
        <v>2.0807061790668348E-2</v>
      </c>
      <c r="W8" s="3">
        <f>+($T$8*$V$8)+($T$9*$V$9)+($T$10*$V$10)+($T$11*$V$11)+($T$12*$V$12)+($T$13*$V$13)+($T$14*$V$14)+($T$15*$V$15)+($T$16*$V$16)+($T$17*$V$17)+($T$18*$V$18)+($T$19*$V$19)</f>
        <v>4.7525022024909749</v>
      </c>
      <c r="X8" s="14">
        <f t="shared" si="3"/>
        <v>0.47525022024909747</v>
      </c>
      <c r="Y8" s="1">
        <v>66.2</v>
      </c>
      <c r="Z8" s="1">
        <f>+Z7</f>
        <v>60</v>
      </c>
      <c r="AA8" s="15">
        <f t="shared" si="4"/>
        <v>0.84499999999999997</v>
      </c>
      <c r="AB8" s="13">
        <v>765</v>
      </c>
      <c r="AC8" s="13">
        <v>13469</v>
      </c>
      <c r="AD8" s="13">
        <v>10678</v>
      </c>
      <c r="AE8" s="13">
        <v>10734</v>
      </c>
      <c r="AF8" s="10">
        <f>+SUM($P$8:$P$19)/AD8</f>
        <v>0</v>
      </c>
      <c r="AG8" s="10">
        <v>54.1</v>
      </c>
      <c r="AH8" s="16">
        <f t="shared" si="6"/>
        <v>0.89126853377265236</v>
      </c>
      <c r="AI8" s="16">
        <f t="shared" si="7"/>
        <v>0.75312191103789117</v>
      </c>
      <c r="AJ8" s="14">
        <f>+X8*AA8*AH8</f>
        <v>0.357921354095179</v>
      </c>
      <c r="AK8" s="14">
        <f t="shared" si="8"/>
        <v>0.75312191103789117</v>
      </c>
      <c r="AL8" s="14">
        <f t="shared" si="9"/>
        <v>0.39520055694271217</v>
      </c>
    </row>
    <row r="9" spans="1:38" x14ac:dyDescent="0.25">
      <c r="A9" s="13" t="s">
        <v>7</v>
      </c>
      <c r="B9" s="13" t="s">
        <v>3</v>
      </c>
      <c r="C9" s="13" t="s">
        <v>9</v>
      </c>
      <c r="D9" s="13">
        <v>2.8</v>
      </c>
      <c r="E9" s="13">
        <v>0</v>
      </c>
      <c r="F9" s="13">
        <v>0.1</v>
      </c>
      <c r="G9" s="13">
        <v>1.6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5" t="s">
        <v>17</v>
      </c>
      <c r="S9" s="6" t="s">
        <v>18</v>
      </c>
      <c r="T9" s="6">
        <v>7.1</v>
      </c>
      <c r="U9" s="8">
        <f t="shared" si="0"/>
        <v>0.32142857142857145</v>
      </c>
      <c r="V9" s="9">
        <f t="shared" ref="V9:V19" si="14">+U9/SUM($U$8:$U$19)</f>
        <v>1.0688559139041961E-3</v>
      </c>
      <c r="W9" s="3">
        <f t="shared" ref="W9:W19" si="15">+($T$8*$V$8)+($T$9*$V$9)+($T$10*$V$10)+($T$11*$V$11)+($T$12*$V$12)+($T$13*$V$13)+($T$14*$V$14)+($T$15*$V$15)+($T$16*$V$16)+($T$17*$V$17)+($T$18*$V$18)+($T$19*$V$19)</f>
        <v>4.7525022024909749</v>
      </c>
      <c r="X9" s="14">
        <f t="shared" si="3"/>
        <v>0.47525022024909747</v>
      </c>
      <c r="Y9" s="1">
        <f>+Y8</f>
        <v>66.2</v>
      </c>
      <c r="Z9" s="1">
        <f t="shared" si="10"/>
        <v>60</v>
      </c>
      <c r="AA9" s="15">
        <f t="shared" si="4"/>
        <v>0.84499999999999997</v>
      </c>
      <c r="AB9" s="13">
        <f>+AB8</f>
        <v>765</v>
      </c>
      <c r="AC9" s="13">
        <v>13469</v>
      </c>
      <c r="AD9" s="13">
        <f>+AD8</f>
        <v>10678</v>
      </c>
      <c r="AE9" s="13">
        <f>+AE8</f>
        <v>10734</v>
      </c>
      <c r="AF9" s="10">
        <f t="shared" ref="AF9:AF19" si="16">+SUM($P$8:$P$19)/AD9</f>
        <v>0</v>
      </c>
      <c r="AG9" s="10">
        <f>+AG8</f>
        <v>54.1</v>
      </c>
      <c r="AH9" s="16">
        <f t="shared" si="6"/>
        <v>0.89126853377265236</v>
      </c>
      <c r="AI9" s="16">
        <f t="shared" si="7"/>
        <v>0.75312191103789117</v>
      </c>
      <c r="AJ9" s="14">
        <f>+X9*AA9*AH9</f>
        <v>0.357921354095179</v>
      </c>
      <c r="AK9" s="14">
        <f t="shared" si="8"/>
        <v>0.75312191103789117</v>
      </c>
      <c r="AL9" s="14">
        <f t="shared" si="9"/>
        <v>0.39520055694271217</v>
      </c>
    </row>
    <row r="10" spans="1:38" x14ac:dyDescent="0.25">
      <c r="A10" s="13" t="s">
        <v>7</v>
      </c>
      <c r="B10" s="13" t="s">
        <v>12</v>
      </c>
      <c r="C10" s="13" t="s">
        <v>8</v>
      </c>
      <c r="D10" s="13">
        <v>176.9</v>
      </c>
      <c r="E10" s="13">
        <v>11.9</v>
      </c>
      <c r="F10" s="13">
        <v>133.19999999999999</v>
      </c>
      <c r="G10" s="13">
        <v>175.9</v>
      </c>
      <c r="H10" s="13">
        <v>577.6</v>
      </c>
      <c r="I10" s="13">
        <v>209.4</v>
      </c>
      <c r="J10" s="13">
        <v>192.7</v>
      </c>
      <c r="K10" s="13">
        <v>60.3</v>
      </c>
      <c r="L10" s="2"/>
      <c r="M10" s="2"/>
      <c r="N10" s="2"/>
      <c r="O10" s="2"/>
      <c r="P10" s="2"/>
      <c r="Q10" s="2"/>
      <c r="R10" s="13" t="s">
        <v>24</v>
      </c>
      <c r="S10" s="6" t="s">
        <v>21</v>
      </c>
      <c r="T10" s="6">
        <v>4.7</v>
      </c>
      <c r="U10" s="8">
        <f t="shared" si="0"/>
        <v>192.23750000000001</v>
      </c>
      <c r="V10" s="9">
        <f t="shared" si="14"/>
        <v>0.63925303166404679</v>
      </c>
      <c r="W10" s="3">
        <f t="shared" si="15"/>
        <v>4.7525022024909749</v>
      </c>
      <c r="X10" s="14">
        <f t="shared" si="3"/>
        <v>0.47525022024909747</v>
      </c>
      <c r="Y10" s="1">
        <f t="shared" ref="Y10:Y19" si="17">+Y9</f>
        <v>66.2</v>
      </c>
      <c r="Z10" s="1">
        <f t="shared" si="10"/>
        <v>60</v>
      </c>
      <c r="AA10" s="15">
        <f t="shared" si="4"/>
        <v>0.84499999999999997</v>
      </c>
      <c r="AB10" s="13">
        <f t="shared" ref="AB10:AB19" si="18">+AB9</f>
        <v>765</v>
      </c>
      <c r="AC10" s="13">
        <v>13469</v>
      </c>
      <c r="AD10" s="13">
        <f t="shared" ref="AD10:AE19" si="19">+AD9</f>
        <v>10678</v>
      </c>
      <c r="AE10" s="13">
        <f t="shared" si="19"/>
        <v>10734</v>
      </c>
      <c r="AF10" s="10">
        <f t="shared" si="16"/>
        <v>0</v>
      </c>
      <c r="AG10" s="10">
        <f t="shared" ref="AG10:AG13" si="20">+AG9</f>
        <v>54.1</v>
      </c>
      <c r="AH10" s="16">
        <f t="shared" si="6"/>
        <v>0.89126853377265236</v>
      </c>
      <c r="AI10" s="16">
        <f t="shared" si="7"/>
        <v>0.75312191103789117</v>
      </c>
      <c r="AJ10" s="14">
        <f>+X10*AA10*AH10</f>
        <v>0.357921354095179</v>
      </c>
      <c r="AK10" s="14">
        <f t="shared" si="8"/>
        <v>0.75312191103789117</v>
      </c>
      <c r="AL10" s="14">
        <f t="shared" si="9"/>
        <v>0.39520055694271217</v>
      </c>
    </row>
    <row r="11" spans="1:38" x14ac:dyDescent="0.25">
      <c r="A11" s="13" t="s">
        <v>7</v>
      </c>
      <c r="B11" s="13" t="s">
        <v>12</v>
      </c>
      <c r="C11" s="13" t="s">
        <v>9</v>
      </c>
      <c r="D11" s="13">
        <v>42.8</v>
      </c>
      <c r="E11" s="13">
        <v>30.6</v>
      </c>
      <c r="F11" s="13">
        <v>45.6</v>
      </c>
      <c r="G11" s="13">
        <v>143.1</v>
      </c>
      <c r="H11" s="13">
        <v>100.6</v>
      </c>
      <c r="I11" s="13">
        <v>6.3</v>
      </c>
      <c r="J11" s="13">
        <v>74.7</v>
      </c>
      <c r="K11" s="13">
        <v>6</v>
      </c>
      <c r="L11" s="2"/>
      <c r="M11" s="2"/>
      <c r="N11" s="2"/>
      <c r="O11" s="2"/>
      <c r="P11" s="2"/>
      <c r="Q11" s="2"/>
      <c r="R11" s="13" t="s">
        <v>24</v>
      </c>
      <c r="S11" s="6" t="s">
        <v>21</v>
      </c>
      <c r="T11" s="6">
        <v>4.7</v>
      </c>
      <c r="U11" s="8">
        <f t="shared" si="0"/>
        <v>56.212500000000006</v>
      </c>
      <c r="V11" s="9">
        <f t="shared" si="14"/>
        <v>0.18692508507661215</v>
      </c>
      <c r="W11" s="3">
        <f t="shared" si="15"/>
        <v>4.7525022024909749</v>
      </c>
      <c r="X11" s="14">
        <f t="shared" si="3"/>
        <v>0.47525022024909747</v>
      </c>
      <c r="Y11" s="1">
        <f t="shared" si="17"/>
        <v>66.2</v>
      </c>
      <c r="Z11" s="1">
        <f t="shared" si="10"/>
        <v>60</v>
      </c>
      <c r="AA11" s="15">
        <f t="shared" si="4"/>
        <v>0.84499999999999997</v>
      </c>
      <c r="AB11" s="13">
        <f t="shared" si="18"/>
        <v>765</v>
      </c>
      <c r="AC11" s="13">
        <v>13469</v>
      </c>
      <c r="AD11" s="13">
        <f t="shared" si="19"/>
        <v>10678</v>
      </c>
      <c r="AE11" s="13">
        <f t="shared" si="19"/>
        <v>10734</v>
      </c>
      <c r="AF11" s="10">
        <f t="shared" si="16"/>
        <v>0</v>
      </c>
      <c r="AG11" s="10">
        <f t="shared" si="20"/>
        <v>54.1</v>
      </c>
      <c r="AH11" s="16">
        <f t="shared" si="6"/>
        <v>0.89126853377265236</v>
      </c>
      <c r="AI11" s="16">
        <f t="shared" si="7"/>
        <v>0.75312191103789117</v>
      </c>
      <c r="AJ11" s="14">
        <f>+X11*AA11*AH11</f>
        <v>0.357921354095179</v>
      </c>
      <c r="AK11" s="14">
        <f t="shared" si="8"/>
        <v>0.75312191103789117</v>
      </c>
      <c r="AL11" s="14">
        <f t="shared" si="9"/>
        <v>0.39520055694271217</v>
      </c>
    </row>
    <row r="12" spans="1:38" x14ac:dyDescent="0.25">
      <c r="A12" s="13" t="s">
        <v>7</v>
      </c>
      <c r="B12" s="13" t="s">
        <v>13</v>
      </c>
      <c r="C12" s="13" t="s">
        <v>8</v>
      </c>
      <c r="D12" s="2"/>
      <c r="E12" s="13">
        <v>0.2</v>
      </c>
      <c r="F12" s="13">
        <v>0</v>
      </c>
      <c r="G12" s="13">
        <v>8.3000000000000007</v>
      </c>
      <c r="H12" s="13">
        <v>0</v>
      </c>
      <c r="I12" s="13">
        <v>0</v>
      </c>
      <c r="J12" s="13">
        <v>0</v>
      </c>
      <c r="K12" s="13">
        <v>0</v>
      </c>
      <c r="L12" s="2"/>
      <c r="M12" s="2"/>
      <c r="N12" s="2"/>
      <c r="O12" s="2"/>
      <c r="P12" s="2"/>
      <c r="Q12" s="2"/>
      <c r="R12" s="5" t="s">
        <v>25</v>
      </c>
      <c r="S12" s="6" t="s">
        <v>21</v>
      </c>
      <c r="T12" s="6">
        <v>4.7</v>
      </c>
      <c r="U12" s="8">
        <f t="shared" si="0"/>
        <v>1.2142857142857142</v>
      </c>
      <c r="V12" s="9">
        <f t="shared" si="14"/>
        <v>4.0379001191936286E-3</v>
      </c>
      <c r="W12" s="3">
        <f t="shared" si="15"/>
        <v>4.7525022024909749</v>
      </c>
      <c r="X12" s="14">
        <f t="shared" si="3"/>
        <v>0.47525022024909747</v>
      </c>
      <c r="Y12" s="1">
        <f t="shared" si="17"/>
        <v>66.2</v>
      </c>
      <c r="Z12" s="1">
        <f t="shared" si="10"/>
        <v>60</v>
      </c>
      <c r="AA12" s="15">
        <f t="shared" si="4"/>
        <v>0.84499999999999997</v>
      </c>
      <c r="AB12" s="13">
        <f t="shared" si="18"/>
        <v>765</v>
      </c>
      <c r="AC12" s="13">
        <v>13469</v>
      </c>
      <c r="AD12" s="13">
        <f t="shared" si="19"/>
        <v>10678</v>
      </c>
      <c r="AE12" s="13">
        <f t="shared" si="19"/>
        <v>10734</v>
      </c>
      <c r="AF12" s="10">
        <f t="shared" si="16"/>
        <v>0</v>
      </c>
      <c r="AG12" s="10">
        <f t="shared" si="20"/>
        <v>54.1</v>
      </c>
      <c r="AH12" s="16">
        <f t="shared" si="6"/>
        <v>0.89126853377265236</v>
      </c>
      <c r="AI12" s="16">
        <f t="shared" si="7"/>
        <v>0.75312191103789117</v>
      </c>
      <c r="AJ12" s="14">
        <f>+X12*AA12*AH12</f>
        <v>0.357921354095179</v>
      </c>
      <c r="AK12" s="14">
        <f t="shared" si="8"/>
        <v>0.75312191103789117</v>
      </c>
      <c r="AL12" s="14">
        <f t="shared" si="9"/>
        <v>0.39520055694271217</v>
      </c>
    </row>
    <row r="13" spans="1:38" x14ac:dyDescent="0.25">
      <c r="A13" s="13" t="s">
        <v>7</v>
      </c>
      <c r="B13" s="13" t="s">
        <v>13</v>
      </c>
      <c r="C13" s="13" t="s">
        <v>9</v>
      </c>
      <c r="D13" s="2"/>
      <c r="E13" s="13">
        <v>0</v>
      </c>
      <c r="F13" s="13">
        <v>0.1</v>
      </c>
      <c r="G13" s="13">
        <v>1</v>
      </c>
      <c r="H13" s="13">
        <v>0</v>
      </c>
      <c r="I13" s="13">
        <v>0</v>
      </c>
      <c r="J13" s="13">
        <v>0</v>
      </c>
      <c r="K13" s="13">
        <v>0</v>
      </c>
      <c r="L13" s="2"/>
      <c r="M13" s="2"/>
      <c r="N13" s="2"/>
      <c r="O13" s="2"/>
      <c r="P13" s="2"/>
      <c r="Q13" s="2"/>
      <c r="R13" s="5" t="s">
        <v>25</v>
      </c>
      <c r="S13" s="6" t="s">
        <v>21</v>
      </c>
      <c r="T13" s="6">
        <v>4.7</v>
      </c>
      <c r="U13" s="8">
        <f t="shared" si="0"/>
        <v>0.15714285714285717</v>
      </c>
      <c r="V13" s="9">
        <f t="shared" si="14"/>
        <v>5.2255178013094032E-4</v>
      </c>
      <c r="W13" s="3">
        <f t="shared" si="15"/>
        <v>4.7525022024909749</v>
      </c>
      <c r="X13" s="14">
        <f t="shared" si="3"/>
        <v>0.47525022024909747</v>
      </c>
      <c r="Y13" s="1">
        <f t="shared" si="17"/>
        <v>66.2</v>
      </c>
      <c r="Z13" s="1">
        <f t="shared" si="10"/>
        <v>60</v>
      </c>
      <c r="AA13" s="15">
        <f t="shared" si="4"/>
        <v>0.84499999999999997</v>
      </c>
      <c r="AB13" s="13">
        <f t="shared" si="18"/>
        <v>765</v>
      </c>
      <c r="AC13" s="13">
        <v>13469</v>
      </c>
      <c r="AD13" s="13">
        <f t="shared" si="19"/>
        <v>10678</v>
      </c>
      <c r="AE13" s="13">
        <f t="shared" si="19"/>
        <v>10734</v>
      </c>
      <c r="AF13" s="10">
        <f t="shared" si="16"/>
        <v>0</v>
      </c>
      <c r="AG13" s="10">
        <f t="shared" si="20"/>
        <v>54.1</v>
      </c>
      <c r="AH13" s="16">
        <f t="shared" si="6"/>
        <v>0.89126853377265236</v>
      </c>
      <c r="AI13" s="16">
        <f t="shared" si="7"/>
        <v>0.75312191103789117</v>
      </c>
      <c r="AJ13" s="14">
        <f>+X13*AA13*AH13</f>
        <v>0.357921354095179</v>
      </c>
      <c r="AK13" s="14">
        <f t="shared" si="8"/>
        <v>0.75312191103789117</v>
      </c>
      <c r="AL13" s="14">
        <f t="shared" si="9"/>
        <v>0.39520055694271217</v>
      </c>
    </row>
    <row r="14" spans="1:38" x14ac:dyDescent="0.25">
      <c r="A14" s="13" t="s">
        <v>7</v>
      </c>
      <c r="B14" s="13" t="s">
        <v>14</v>
      </c>
      <c r="C14" s="13" t="s">
        <v>8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2"/>
      <c r="P14" s="2"/>
      <c r="Q14" s="2"/>
      <c r="R14" s="5" t="s">
        <v>24</v>
      </c>
      <c r="S14" s="6" t="s">
        <v>21</v>
      </c>
      <c r="T14" s="6">
        <v>4.7</v>
      </c>
      <c r="U14" s="8">
        <f t="shared" si="0"/>
        <v>0</v>
      </c>
      <c r="V14" s="9">
        <f t="shared" si="14"/>
        <v>0</v>
      </c>
      <c r="W14" s="3">
        <f t="shared" si="15"/>
        <v>4.7525022024909749</v>
      </c>
      <c r="X14" s="14">
        <f t="shared" si="3"/>
        <v>0.47525022024909747</v>
      </c>
      <c r="Y14" s="1">
        <f t="shared" si="17"/>
        <v>66.2</v>
      </c>
      <c r="Z14" s="1">
        <f t="shared" si="10"/>
        <v>60</v>
      </c>
      <c r="AA14" s="15">
        <f t="shared" si="4"/>
        <v>0.84499999999999997</v>
      </c>
      <c r="AB14" s="13">
        <f t="shared" si="18"/>
        <v>765</v>
      </c>
      <c r="AC14" s="13">
        <v>13469</v>
      </c>
      <c r="AD14" s="13">
        <f t="shared" si="19"/>
        <v>10678</v>
      </c>
      <c r="AE14" s="13">
        <f t="shared" si="19"/>
        <v>10734</v>
      </c>
      <c r="AF14" s="10">
        <f t="shared" si="16"/>
        <v>0</v>
      </c>
      <c r="AG14" s="10">
        <f>+AG13</f>
        <v>54.1</v>
      </c>
      <c r="AH14" s="16">
        <f t="shared" si="6"/>
        <v>0.89126853377265236</v>
      </c>
      <c r="AI14" s="16">
        <f t="shared" si="7"/>
        <v>0.75312191103789117</v>
      </c>
      <c r="AJ14" s="14">
        <f>+X14*AA14*AH14</f>
        <v>0.357921354095179</v>
      </c>
      <c r="AK14" s="14">
        <f t="shared" si="8"/>
        <v>0.75312191103789117</v>
      </c>
      <c r="AL14" s="14">
        <f t="shared" si="9"/>
        <v>0.39520055694271217</v>
      </c>
    </row>
    <row r="15" spans="1:38" x14ac:dyDescent="0.25">
      <c r="A15" s="13" t="s">
        <v>7</v>
      </c>
      <c r="B15" s="13" t="s">
        <v>14</v>
      </c>
      <c r="C15" s="13" t="s">
        <v>9</v>
      </c>
      <c r="D15" s="13">
        <v>0.1</v>
      </c>
      <c r="E15" s="13">
        <v>0</v>
      </c>
      <c r="F15" s="13">
        <v>0</v>
      </c>
      <c r="G15" s="13">
        <v>0</v>
      </c>
      <c r="H15" s="13">
        <v>0</v>
      </c>
      <c r="I15" s="13">
        <v>0.3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2"/>
      <c r="P15" s="2"/>
      <c r="Q15" s="2"/>
      <c r="R15" s="5" t="s">
        <v>24</v>
      </c>
      <c r="S15" s="6" t="s">
        <v>21</v>
      </c>
      <c r="T15" s="6">
        <v>4.7</v>
      </c>
      <c r="U15" s="8">
        <f t="shared" si="0"/>
        <v>3.6363636363636369E-2</v>
      </c>
      <c r="V15" s="9">
        <f t="shared" si="14"/>
        <v>1.2092107308815149E-4</v>
      </c>
      <c r="W15" s="3">
        <f t="shared" si="15"/>
        <v>4.7525022024909749</v>
      </c>
      <c r="X15" s="14">
        <f t="shared" si="3"/>
        <v>0.47525022024909747</v>
      </c>
      <c r="Y15" s="1">
        <f t="shared" si="17"/>
        <v>66.2</v>
      </c>
      <c r="Z15" s="1">
        <f t="shared" si="10"/>
        <v>60</v>
      </c>
      <c r="AA15" s="15">
        <f t="shared" si="4"/>
        <v>0.84499999999999997</v>
      </c>
      <c r="AB15" s="13">
        <f t="shared" si="18"/>
        <v>765</v>
      </c>
      <c r="AC15" s="13">
        <v>13469</v>
      </c>
      <c r="AD15" s="13">
        <f t="shared" si="19"/>
        <v>10678</v>
      </c>
      <c r="AE15" s="13">
        <f t="shared" si="19"/>
        <v>10734</v>
      </c>
      <c r="AF15" s="10">
        <f t="shared" si="16"/>
        <v>0</v>
      </c>
      <c r="AG15" s="10">
        <f t="shared" ref="AG15:AG30" si="21">+AG14</f>
        <v>54.1</v>
      </c>
      <c r="AH15" s="16">
        <f t="shared" si="6"/>
        <v>0.89126853377265236</v>
      </c>
      <c r="AI15" s="16">
        <f t="shared" si="7"/>
        <v>0.75312191103789117</v>
      </c>
      <c r="AJ15" s="14">
        <f>+X15*AA15*AH15</f>
        <v>0.357921354095179</v>
      </c>
      <c r="AK15" s="14">
        <f t="shared" si="8"/>
        <v>0.75312191103789117</v>
      </c>
      <c r="AL15" s="14">
        <f t="shared" si="9"/>
        <v>0.39520055694271217</v>
      </c>
    </row>
    <row r="16" spans="1:38" x14ac:dyDescent="0.25">
      <c r="A16" s="13" t="s">
        <v>7</v>
      </c>
      <c r="B16" s="13" t="s">
        <v>15</v>
      </c>
      <c r="C16" s="13" t="s">
        <v>8</v>
      </c>
      <c r="D16" s="2"/>
      <c r="E16" s="2"/>
      <c r="F16" s="2"/>
      <c r="G16" s="2"/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2"/>
      <c r="Q16" s="2"/>
      <c r="R16" s="5" t="s">
        <v>24</v>
      </c>
      <c r="S16" s="6" t="s">
        <v>21</v>
      </c>
      <c r="T16" s="6">
        <v>4.7</v>
      </c>
      <c r="U16" s="8">
        <f t="shared" si="0"/>
        <v>0</v>
      </c>
      <c r="V16" s="9">
        <f t="shared" si="14"/>
        <v>0</v>
      </c>
      <c r="W16" s="3">
        <f t="shared" si="15"/>
        <v>4.7525022024909749</v>
      </c>
      <c r="X16" s="14">
        <f t="shared" si="3"/>
        <v>0.47525022024909747</v>
      </c>
      <c r="Y16" s="1">
        <f t="shared" si="17"/>
        <v>66.2</v>
      </c>
      <c r="Z16" s="1">
        <f t="shared" si="10"/>
        <v>60</v>
      </c>
      <c r="AA16" s="15">
        <f t="shared" si="4"/>
        <v>0.84499999999999997</v>
      </c>
      <c r="AB16" s="13">
        <f t="shared" si="18"/>
        <v>765</v>
      </c>
      <c r="AC16" s="13">
        <v>13469</v>
      </c>
      <c r="AD16" s="13">
        <f t="shared" si="19"/>
        <v>10678</v>
      </c>
      <c r="AE16" s="13">
        <f t="shared" si="19"/>
        <v>10734</v>
      </c>
      <c r="AF16" s="10">
        <f t="shared" si="16"/>
        <v>0</v>
      </c>
      <c r="AG16" s="10">
        <f t="shared" si="21"/>
        <v>54.1</v>
      </c>
      <c r="AH16" s="16">
        <f t="shared" si="6"/>
        <v>0.89126853377265236</v>
      </c>
      <c r="AI16" s="16">
        <f t="shared" si="7"/>
        <v>0.75312191103789117</v>
      </c>
      <c r="AJ16" s="14">
        <f>+X16*AA16*AH16</f>
        <v>0.357921354095179</v>
      </c>
      <c r="AK16" s="14">
        <f t="shared" si="8"/>
        <v>0.75312191103789117</v>
      </c>
      <c r="AL16" s="14">
        <f t="shared" si="9"/>
        <v>0.39520055694271217</v>
      </c>
    </row>
    <row r="17" spans="1:39" x14ac:dyDescent="0.25">
      <c r="A17" s="13" t="s">
        <v>7</v>
      </c>
      <c r="B17" s="13" t="s">
        <v>15</v>
      </c>
      <c r="C17" s="13" t="s">
        <v>9</v>
      </c>
      <c r="D17" s="2"/>
      <c r="E17" s="2"/>
      <c r="F17" s="2"/>
      <c r="G17" s="2"/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2"/>
      <c r="Q17" s="2"/>
      <c r="R17" s="5" t="s">
        <v>24</v>
      </c>
      <c r="S17" s="6" t="s">
        <v>21</v>
      </c>
      <c r="T17" s="6">
        <v>4.7</v>
      </c>
      <c r="U17" s="8">
        <f t="shared" si="0"/>
        <v>0</v>
      </c>
      <c r="V17" s="9">
        <f t="shared" si="14"/>
        <v>0</v>
      </c>
      <c r="W17" s="3">
        <f t="shared" si="15"/>
        <v>4.7525022024909749</v>
      </c>
      <c r="X17" s="14">
        <f t="shared" si="3"/>
        <v>0.47525022024909747</v>
      </c>
      <c r="Y17" s="1">
        <f t="shared" si="17"/>
        <v>66.2</v>
      </c>
      <c r="Z17" s="1">
        <f t="shared" si="10"/>
        <v>60</v>
      </c>
      <c r="AA17" s="15">
        <f t="shared" si="4"/>
        <v>0.84499999999999997</v>
      </c>
      <c r="AB17" s="13">
        <f t="shared" si="18"/>
        <v>765</v>
      </c>
      <c r="AC17" s="13">
        <v>13469</v>
      </c>
      <c r="AD17" s="13">
        <f t="shared" si="19"/>
        <v>10678</v>
      </c>
      <c r="AE17" s="13">
        <f t="shared" si="19"/>
        <v>10734</v>
      </c>
      <c r="AF17" s="10">
        <f t="shared" si="16"/>
        <v>0</v>
      </c>
      <c r="AG17" s="10">
        <f t="shared" si="21"/>
        <v>54.1</v>
      </c>
      <c r="AH17" s="16">
        <f t="shared" si="6"/>
        <v>0.89126853377265236</v>
      </c>
      <c r="AI17" s="16">
        <f t="shared" si="7"/>
        <v>0.75312191103789117</v>
      </c>
      <c r="AJ17" s="14">
        <f>+X17*AA17*AH17</f>
        <v>0.357921354095179</v>
      </c>
      <c r="AK17" s="14">
        <f t="shared" si="8"/>
        <v>0.75312191103789117</v>
      </c>
      <c r="AL17" s="14">
        <f t="shared" si="9"/>
        <v>0.39520055694271217</v>
      </c>
    </row>
    <row r="18" spans="1:39" x14ac:dyDescent="0.25">
      <c r="A18" s="13" t="s">
        <v>7</v>
      </c>
      <c r="B18" s="13" t="s">
        <v>16</v>
      </c>
      <c r="C18" s="13" t="s">
        <v>8</v>
      </c>
      <c r="E18" s="13">
        <v>7</v>
      </c>
      <c r="F18" s="13">
        <v>13.2</v>
      </c>
      <c r="G18" s="13">
        <v>32</v>
      </c>
      <c r="H18" s="13">
        <v>20.7</v>
      </c>
      <c r="I18" s="13">
        <v>13.7</v>
      </c>
      <c r="J18" s="13">
        <v>17.2</v>
      </c>
      <c r="K18" s="13">
        <v>3.1</v>
      </c>
      <c r="L18" s="2"/>
      <c r="M18" s="2"/>
      <c r="N18" s="2"/>
      <c r="O18" s="2"/>
      <c r="P18" s="2"/>
      <c r="Q18" s="2"/>
      <c r="R18" s="13" t="s">
        <v>25</v>
      </c>
      <c r="S18" s="6" t="s">
        <v>21</v>
      </c>
      <c r="T18" s="6">
        <v>4.7</v>
      </c>
      <c r="U18" s="8">
        <f t="shared" si="0"/>
        <v>15.271428571428572</v>
      </c>
      <c r="V18" s="9">
        <f t="shared" si="14"/>
        <v>5.0782532087270467E-2</v>
      </c>
      <c r="W18" s="3">
        <f t="shared" si="15"/>
        <v>4.7525022024909749</v>
      </c>
      <c r="X18" s="14">
        <f t="shared" si="3"/>
        <v>0.47525022024909747</v>
      </c>
      <c r="Y18" s="1">
        <f t="shared" si="17"/>
        <v>66.2</v>
      </c>
      <c r="Z18" s="1">
        <f t="shared" si="10"/>
        <v>60</v>
      </c>
      <c r="AA18" s="15">
        <f t="shared" si="4"/>
        <v>0.84499999999999997</v>
      </c>
      <c r="AB18" s="13">
        <f t="shared" si="18"/>
        <v>765</v>
      </c>
      <c r="AC18" s="13">
        <v>13469</v>
      </c>
      <c r="AD18" s="13">
        <f t="shared" si="19"/>
        <v>10678</v>
      </c>
      <c r="AE18" s="13">
        <f t="shared" si="19"/>
        <v>10734</v>
      </c>
      <c r="AF18" s="10">
        <f t="shared" si="16"/>
        <v>0</v>
      </c>
      <c r="AG18" s="10">
        <f t="shared" si="21"/>
        <v>54.1</v>
      </c>
      <c r="AH18" s="16">
        <f t="shared" si="6"/>
        <v>0.89126853377265236</v>
      </c>
      <c r="AI18" s="16">
        <f t="shared" si="7"/>
        <v>0.75312191103789117</v>
      </c>
      <c r="AJ18" s="14">
        <f>+X18*AA18*AH18</f>
        <v>0.357921354095179</v>
      </c>
      <c r="AK18" s="14">
        <f t="shared" si="8"/>
        <v>0.75312191103789117</v>
      </c>
      <c r="AL18" s="14">
        <f t="shared" si="9"/>
        <v>0.39520055694271217</v>
      </c>
    </row>
    <row r="19" spans="1:39" x14ac:dyDescent="0.25">
      <c r="A19" s="13" t="s">
        <v>7</v>
      </c>
      <c r="B19" s="13" t="s">
        <v>16</v>
      </c>
      <c r="C19" s="13" t="s">
        <v>9</v>
      </c>
      <c r="E19" s="13">
        <v>11.3</v>
      </c>
      <c r="F19" s="13">
        <v>20.100000000000001</v>
      </c>
      <c r="G19" s="13">
        <v>31.2</v>
      </c>
      <c r="H19" s="13">
        <v>69.900000000000006</v>
      </c>
      <c r="I19" s="13">
        <v>19.5</v>
      </c>
      <c r="J19" s="13">
        <v>44.7</v>
      </c>
      <c r="K19" s="13">
        <v>6.4</v>
      </c>
      <c r="L19" s="2"/>
      <c r="M19" s="2"/>
      <c r="N19" s="2"/>
      <c r="O19" s="2"/>
      <c r="P19" s="2"/>
      <c r="Q19" s="2"/>
      <c r="R19" s="13" t="s">
        <v>25</v>
      </c>
      <c r="S19" s="6" t="s">
        <v>21</v>
      </c>
      <c r="T19" s="6">
        <v>4.7</v>
      </c>
      <c r="U19" s="8">
        <f t="shared" si="0"/>
        <v>29.014285714285712</v>
      </c>
      <c r="V19" s="9">
        <f t="shared" si="14"/>
        <v>9.6482060495085412E-2</v>
      </c>
      <c r="W19" s="3">
        <f t="shared" si="15"/>
        <v>4.7525022024909749</v>
      </c>
      <c r="X19" s="14">
        <f t="shared" si="3"/>
        <v>0.47525022024909747</v>
      </c>
      <c r="Y19" s="1">
        <f t="shared" si="17"/>
        <v>66.2</v>
      </c>
      <c r="Z19" s="1">
        <f t="shared" si="10"/>
        <v>60</v>
      </c>
      <c r="AA19" s="15">
        <f t="shared" si="4"/>
        <v>0.84499999999999997</v>
      </c>
      <c r="AB19" s="13">
        <f t="shared" si="18"/>
        <v>765</v>
      </c>
      <c r="AC19" s="13">
        <v>13469</v>
      </c>
      <c r="AD19" s="13">
        <f t="shared" si="19"/>
        <v>10678</v>
      </c>
      <c r="AE19" s="13">
        <f t="shared" si="19"/>
        <v>10734</v>
      </c>
      <c r="AF19" s="10">
        <f t="shared" si="16"/>
        <v>0</v>
      </c>
      <c r="AG19" s="10">
        <f t="shared" si="21"/>
        <v>54.1</v>
      </c>
      <c r="AH19" s="16">
        <f t="shared" si="6"/>
        <v>0.89126853377265236</v>
      </c>
      <c r="AI19" s="16">
        <f t="shared" si="7"/>
        <v>0.75312191103789117</v>
      </c>
      <c r="AJ19" s="14">
        <f>+X19*AA19*AH19</f>
        <v>0.357921354095179</v>
      </c>
      <c r="AK19" s="14">
        <f t="shared" si="8"/>
        <v>0.75312191103789117</v>
      </c>
      <c r="AL19" s="14">
        <f t="shared" si="9"/>
        <v>0.39520055694271217</v>
      </c>
    </row>
    <row r="20" spans="1:39" x14ac:dyDescent="0.25">
      <c r="A20" s="13" t="s">
        <v>4</v>
      </c>
      <c r="B20" s="13" t="s">
        <v>3</v>
      </c>
      <c r="C20" s="13" t="s">
        <v>5</v>
      </c>
      <c r="D20" s="13">
        <v>1511.7</v>
      </c>
      <c r="E20" s="13">
        <v>1194.0999999999999</v>
      </c>
      <c r="F20" s="13">
        <v>1271.5</v>
      </c>
      <c r="G20" s="13">
        <v>2932.3</v>
      </c>
      <c r="H20" s="13">
        <v>2761.7</v>
      </c>
      <c r="I20" s="13">
        <v>1207.4000000000001</v>
      </c>
      <c r="J20" s="13">
        <v>1670.9</v>
      </c>
      <c r="K20" s="13">
        <v>553.1</v>
      </c>
      <c r="L20" s="13">
        <v>3553.2</v>
      </c>
      <c r="M20" s="13">
        <v>1897.42</v>
      </c>
      <c r="N20" s="13">
        <v>2306.9</v>
      </c>
      <c r="O20" s="13">
        <v>1913</v>
      </c>
      <c r="P20" s="13">
        <v>4263.5</v>
      </c>
      <c r="Q20" s="13">
        <v>569</v>
      </c>
      <c r="R20" s="13" t="s">
        <v>17</v>
      </c>
      <c r="S20" s="6" t="s">
        <v>18</v>
      </c>
      <c r="T20" s="6">
        <v>7.1</v>
      </c>
      <c r="U20" s="8">
        <f t="shared" si="0"/>
        <v>1971.8371428571429</v>
      </c>
      <c r="V20" s="9">
        <f>+U20/SUM($U$20:$U$30)</f>
        <v>0.36450603007898735</v>
      </c>
      <c r="W20" s="3">
        <f>+($T$20*$V$20)+($T$21*$V$21)+($T$22*$V$22)+($T$23*$V$23)+($T$24*$V$24)+($T$25*$V$25)+($T$26*$V$26)+($T$27*$V$27)+($T$28*$V$28)+($T$29*$V$29)+($T$30*$V$30)</f>
        <v>6.9023153254397558</v>
      </c>
      <c r="X20" s="14">
        <f t="shared" si="3"/>
        <v>0.69023153254397562</v>
      </c>
      <c r="Y20" s="1">
        <v>60</v>
      </c>
      <c r="Z20" s="1">
        <f t="shared" ref="Z20:Z30" si="22">+Z19</f>
        <v>60</v>
      </c>
      <c r="AA20" s="15">
        <f t="shared" si="4"/>
        <v>1</v>
      </c>
      <c r="AB20" s="13">
        <v>3110</v>
      </c>
      <c r="AC20" s="13">
        <v>4174</v>
      </c>
      <c r="AD20" s="13">
        <v>7475</v>
      </c>
      <c r="AE20" s="13">
        <v>7688</v>
      </c>
      <c r="AF20" s="10">
        <f>+SUM($P$20:$P$30)/AE20</f>
        <v>1.2596904266389177</v>
      </c>
      <c r="AG20" s="10">
        <v>54.1</v>
      </c>
      <c r="AH20" s="16">
        <f t="shared" si="6"/>
        <v>0.89126853377265236</v>
      </c>
      <c r="AI20" s="16">
        <f t="shared" si="7"/>
        <v>0.89126853377265236</v>
      </c>
      <c r="AJ20" s="14">
        <f>+X20*AA20*AH20</f>
        <v>0.61518164597411995</v>
      </c>
      <c r="AK20" s="14">
        <f t="shared" si="8"/>
        <v>0.89126853377265236</v>
      </c>
      <c r="AL20" s="14">
        <f t="shared" si="9"/>
        <v>0.27608688779853241</v>
      </c>
    </row>
    <row r="21" spans="1:39" x14ac:dyDescent="0.25">
      <c r="A21" s="13" t="s">
        <v>4</v>
      </c>
      <c r="B21" s="13" t="s">
        <v>3</v>
      </c>
      <c r="C21" s="13" t="s">
        <v>6</v>
      </c>
      <c r="D21" s="13">
        <v>939.6</v>
      </c>
      <c r="E21" s="13">
        <v>2700.2</v>
      </c>
      <c r="F21" s="13">
        <v>1473.3</v>
      </c>
      <c r="G21" s="13">
        <v>2270.8000000000002</v>
      </c>
      <c r="H21" s="13">
        <v>1138.2</v>
      </c>
      <c r="I21" s="13">
        <v>1072.4000000000001</v>
      </c>
      <c r="J21" s="13">
        <v>3068.6</v>
      </c>
      <c r="K21" s="13">
        <v>877.8</v>
      </c>
      <c r="L21" s="13">
        <v>2380.4</v>
      </c>
      <c r="M21" s="13">
        <v>1602.18</v>
      </c>
      <c r="N21" s="13">
        <v>1875.6</v>
      </c>
      <c r="O21" s="13">
        <v>3407.4</v>
      </c>
      <c r="P21" s="13">
        <v>5421</v>
      </c>
      <c r="Q21" s="13">
        <v>258.89999999999998</v>
      </c>
      <c r="R21" s="13" t="s">
        <v>17</v>
      </c>
      <c r="S21" s="6" t="s">
        <v>18</v>
      </c>
      <c r="T21" s="6">
        <v>7.1</v>
      </c>
      <c r="U21" s="8">
        <f t="shared" si="0"/>
        <v>2034.7414285714287</v>
      </c>
      <c r="V21" s="9">
        <f t="shared" ref="V21:V30" si="23">+U21/SUM($U$20:$U$30)</f>
        <v>0.37613426801117539</v>
      </c>
      <c r="W21" s="3">
        <f t="shared" ref="W21:W30" si="24">+($T$20*$V$20)+($T$21*$V$21)+($T$22*$V$22)+($T$23*$V$23)+($T$24*$V$24)+($T$25*$V$25)+($T$26*$V$26)+($T$27*$V$27)+($T$28*$V$28)+($T$29*$V$29)+($T$30*$V$30)</f>
        <v>6.9023153254397558</v>
      </c>
      <c r="X21" s="14">
        <f t="shared" si="3"/>
        <v>0.69023153254397562</v>
      </c>
      <c r="Y21" s="1">
        <f>+Y20</f>
        <v>60</v>
      </c>
      <c r="Z21" s="1">
        <f t="shared" si="22"/>
        <v>60</v>
      </c>
      <c r="AA21" s="15">
        <f t="shared" si="4"/>
        <v>1</v>
      </c>
      <c r="AB21" s="13">
        <f>+AB20</f>
        <v>3110</v>
      </c>
      <c r="AC21" s="13">
        <v>4174</v>
      </c>
      <c r="AD21" s="13">
        <f>+AD20</f>
        <v>7475</v>
      </c>
      <c r="AE21" s="13">
        <f>+AE20</f>
        <v>7688</v>
      </c>
      <c r="AF21" s="10">
        <f t="shared" ref="AF21:AF30" si="25">+SUM($P$20:$P$30)/AE21</f>
        <v>1.2596904266389177</v>
      </c>
      <c r="AG21" s="10">
        <f t="shared" si="21"/>
        <v>54.1</v>
      </c>
      <c r="AH21" s="16">
        <f t="shared" si="6"/>
        <v>0.89126853377265236</v>
      </c>
      <c r="AI21" s="16">
        <f t="shared" si="7"/>
        <v>0.89126853377265236</v>
      </c>
      <c r="AJ21" s="14">
        <f>+X21*AA21*AH21</f>
        <v>0.61518164597411995</v>
      </c>
      <c r="AK21" s="14">
        <f t="shared" si="8"/>
        <v>0.89126853377265236</v>
      </c>
      <c r="AL21" s="14">
        <f t="shared" si="9"/>
        <v>0.27608688779853241</v>
      </c>
    </row>
    <row r="22" spans="1:39" x14ac:dyDescent="0.25">
      <c r="A22" s="13" t="s">
        <v>4</v>
      </c>
      <c r="B22" s="13" t="s">
        <v>12</v>
      </c>
      <c r="C22" s="13" t="s">
        <v>5</v>
      </c>
      <c r="D22" s="13">
        <v>34.5</v>
      </c>
      <c r="E22" s="13">
        <v>169.5</v>
      </c>
      <c r="F22" s="13">
        <v>191.2</v>
      </c>
      <c r="G22" s="13">
        <v>212.9</v>
      </c>
      <c r="H22" s="13">
        <v>126.1</v>
      </c>
      <c r="I22" s="13">
        <v>6.1</v>
      </c>
      <c r="J22" s="13">
        <v>109.5</v>
      </c>
      <c r="K22" s="13">
        <v>7.2</v>
      </c>
      <c r="L22" s="2"/>
      <c r="M22" s="2"/>
      <c r="N22" s="2"/>
      <c r="O22" s="2"/>
      <c r="P22" s="2"/>
      <c r="Q22" s="2"/>
      <c r="R22" s="13" t="s">
        <v>22</v>
      </c>
      <c r="S22" s="6" t="s">
        <v>18</v>
      </c>
      <c r="T22" s="6">
        <v>7.1</v>
      </c>
      <c r="U22" s="8">
        <f t="shared" si="0"/>
        <v>107.12500000000001</v>
      </c>
      <c r="V22" s="9">
        <f t="shared" si="23"/>
        <v>1.980270460654391E-2</v>
      </c>
      <c r="W22" s="3">
        <f t="shared" si="24"/>
        <v>6.9023153254397558</v>
      </c>
      <c r="X22" s="14">
        <f t="shared" si="3"/>
        <v>0.69023153254397562</v>
      </c>
      <c r="Y22" s="1">
        <f t="shared" ref="Y22:Y30" si="26">+Y21</f>
        <v>60</v>
      </c>
      <c r="Z22" s="1">
        <f t="shared" si="22"/>
        <v>60</v>
      </c>
      <c r="AA22" s="15">
        <f t="shared" si="4"/>
        <v>1</v>
      </c>
      <c r="AB22" s="13">
        <f t="shared" ref="AB22:AB30" si="27">+AB21</f>
        <v>3110</v>
      </c>
      <c r="AC22" s="13">
        <v>4174</v>
      </c>
      <c r="AD22" s="13">
        <f t="shared" ref="AD22:AE30" si="28">+AD21</f>
        <v>7475</v>
      </c>
      <c r="AE22" s="13">
        <f t="shared" si="28"/>
        <v>7688</v>
      </c>
      <c r="AF22" s="10">
        <f t="shared" si="25"/>
        <v>1.2596904266389177</v>
      </c>
      <c r="AG22" s="10">
        <f t="shared" si="21"/>
        <v>54.1</v>
      </c>
      <c r="AH22" s="16">
        <f t="shared" si="6"/>
        <v>0.89126853377265236</v>
      </c>
      <c r="AI22" s="16">
        <f t="shared" si="7"/>
        <v>0.89126853377265236</v>
      </c>
      <c r="AJ22" s="14">
        <f>+X22*AA22*AH22</f>
        <v>0.61518164597411995</v>
      </c>
      <c r="AK22" s="14">
        <f t="shared" si="8"/>
        <v>0.89126853377265236</v>
      </c>
      <c r="AL22" s="14">
        <f t="shared" si="9"/>
        <v>0.27608688779853241</v>
      </c>
    </row>
    <row r="23" spans="1:39" x14ac:dyDescent="0.25">
      <c r="A23" s="13" t="s">
        <v>4</v>
      </c>
      <c r="B23" s="13" t="s">
        <v>12</v>
      </c>
      <c r="C23" s="13" t="s">
        <v>6</v>
      </c>
      <c r="D23" s="13">
        <v>63</v>
      </c>
      <c r="E23" s="13">
        <v>158.9</v>
      </c>
      <c r="F23" s="13">
        <v>234.2</v>
      </c>
      <c r="G23" s="13">
        <v>274.89999999999998</v>
      </c>
      <c r="H23" s="13">
        <v>77.599999999999994</v>
      </c>
      <c r="I23" s="13">
        <v>77.099999999999994</v>
      </c>
      <c r="J23" s="13">
        <v>176</v>
      </c>
      <c r="K23" s="13">
        <v>15.4</v>
      </c>
      <c r="L23" s="2"/>
      <c r="M23" s="2"/>
      <c r="N23" s="2"/>
      <c r="O23" s="2"/>
      <c r="P23" s="2"/>
      <c r="Q23" s="2"/>
      <c r="R23" s="13" t="s">
        <v>23</v>
      </c>
      <c r="S23" s="6" t="s">
        <v>21</v>
      </c>
      <c r="T23" s="6">
        <v>4.7</v>
      </c>
      <c r="U23" s="8">
        <f t="shared" si="0"/>
        <v>134.63750000000002</v>
      </c>
      <c r="V23" s="9">
        <f t="shared" si="23"/>
        <v>2.4888556746450928E-2</v>
      </c>
      <c r="W23" s="3">
        <f t="shared" si="24"/>
        <v>6.9023153254397558</v>
      </c>
      <c r="X23" s="14">
        <f t="shared" si="3"/>
        <v>0.69023153254397562</v>
      </c>
      <c r="Y23" s="1">
        <f t="shared" si="26"/>
        <v>60</v>
      </c>
      <c r="Z23" s="1">
        <f t="shared" si="22"/>
        <v>60</v>
      </c>
      <c r="AA23" s="15">
        <f t="shared" si="4"/>
        <v>1</v>
      </c>
      <c r="AB23" s="13">
        <f t="shared" si="27"/>
        <v>3110</v>
      </c>
      <c r="AC23" s="13">
        <v>4174</v>
      </c>
      <c r="AD23" s="13">
        <f t="shared" si="28"/>
        <v>7475</v>
      </c>
      <c r="AE23" s="13">
        <f t="shared" si="28"/>
        <v>7688</v>
      </c>
      <c r="AF23" s="10">
        <f t="shared" si="25"/>
        <v>1.2596904266389177</v>
      </c>
      <c r="AG23" s="10">
        <f t="shared" si="21"/>
        <v>54.1</v>
      </c>
      <c r="AH23" s="16">
        <f t="shared" si="6"/>
        <v>0.89126853377265236</v>
      </c>
      <c r="AI23" s="16">
        <f t="shared" si="7"/>
        <v>0.89126853377265236</v>
      </c>
      <c r="AJ23" s="14">
        <f>+X23*AA23*AH23</f>
        <v>0.61518164597411995</v>
      </c>
      <c r="AK23" s="14">
        <f t="shared" si="8"/>
        <v>0.89126853377265236</v>
      </c>
      <c r="AL23" s="14">
        <f t="shared" si="9"/>
        <v>0.27608688779853241</v>
      </c>
    </row>
    <row r="24" spans="1:39" x14ac:dyDescent="0.25">
      <c r="A24" s="13" t="s">
        <v>4</v>
      </c>
      <c r="B24" s="13" t="s">
        <v>13</v>
      </c>
      <c r="C24" s="13" t="s">
        <v>5</v>
      </c>
      <c r="D24" s="2"/>
      <c r="E24" s="13">
        <v>136.4</v>
      </c>
      <c r="F24" s="13">
        <v>532.1</v>
      </c>
      <c r="G24" s="13">
        <v>1467.4</v>
      </c>
      <c r="H24" s="13">
        <v>588.6</v>
      </c>
      <c r="I24" s="13">
        <v>500.9</v>
      </c>
      <c r="J24" s="13">
        <v>1160.8</v>
      </c>
      <c r="K24" s="13">
        <v>497.4</v>
      </c>
      <c r="L24" s="2"/>
      <c r="M24" s="2"/>
      <c r="N24" s="2"/>
      <c r="O24" s="2"/>
      <c r="P24" s="2"/>
      <c r="Q24" s="2"/>
      <c r="R24" s="13" t="s">
        <v>17</v>
      </c>
      <c r="S24" s="6" t="s">
        <v>18</v>
      </c>
      <c r="T24" s="6">
        <v>7.1</v>
      </c>
      <c r="U24" s="8">
        <f t="shared" si="0"/>
        <v>697.65714285714273</v>
      </c>
      <c r="V24" s="9">
        <f t="shared" si="23"/>
        <v>0.12896614531290923</v>
      </c>
      <c r="W24" s="3">
        <f t="shared" si="24"/>
        <v>6.9023153254397558</v>
      </c>
      <c r="X24" s="14">
        <f t="shared" si="3"/>
        <v>0.69023153254397562</v>
      </c>
      <c r="Y24" s="1">
        <f t="shared" si="26"/>
        <v>60</v>
      </c>
      <c r="Z24" s="1">
        <f t="shared" si="22"/>
        <v>60</v>
      </c>
      <c r="AA24" s="15">
        <f t="shared" si="4"/>
        <v>1</v>
      </c>
      <c r="AB24" s="13">
        <f t="shared" si="27"/>
        <v>3110</v>
      </c>
      <c r="AC24" s="13">
        <v>4174</v>
      </c>
      <c r="AD24" s="13">
        <f t="shared" si="28"/>
        <v>7475</v>
      </c>
      <c r="AE24" s="13">
        <f t="shared" si="28"/>
        <v>7688</v>
      </c>
      <c r="AF24" s="10">
        <f t="shared" si="25"/>
        <v>1.2596904266389177</v>
      </c>
      <c r="AG24" s="10">
        <f t="shared" si="21"/>
        <v>54.1</v>
      </c>
      <c r="AH24" s="16">
        <f t="shared" si="6"/>
        <v>0.89126853377265236</v>
      </c>
      <c r="AI24" s="16">
        <f t="shared" si="7"/>
        <v>0.89126853377265236</v>
      </c>
      <c r="AJ24" s="14">
        <f>+X24*AA24*AH24</f>
        <v>0.61518164597411995</v>
      </c>
      <c r="AK24" s="14">
        <f t="shared" si="8"/>
        <v>0.89126853377265236</v>
      </c>
      <c r="AL24" s="14">
        <f t="shared" si="9"/>
        <v>0.27608688779853241</v>
      </c>
    </row>
    <row r="25" spans="1:39" x14ac:dyDescent="0.25">
      <c r="A25" s="13" t="s">
        <v>4</v>
      </c>
      <c r="B25" s="13" t="s">
        <v>13</v>
      </c>
      <c r="C25" s="13" t="s">
        <v>6</v>
      </c>
      <c r="D25" s="2"/>
      <c r="E25" s="13">
        <v>488.9</v>
      </c>
      <c r="F25" s="13">
        <v>43.9</v>
      </c>
      <c r="G25" s="13">
        <v>88.9</v>
      </c>
      <c r="H25" s="13">
        <v>27.3</v>
      </c>
      <c r="I25" s="13">
        <v>34.5</v>
      </c>
      <c r="J25" s="13">
        <v>195.7</v>
      </c>
      <c r="K25" s="13">
        <v>189.5</v>
      </c>
      <c r="L25" s="2"/>
      <c r="M25" s="2"/>
      <c r="N25" s="2"/>
      <c r="O25" s="2"/>
      <c r="P25" s="2"/>
      <c r="Q25" s="2"/>
      <c r="R25" s="13" t="s">
        <v>17</v>
      </c>
      <c r="S25" s="6" t="s">
        <v>18</v>
      </c>
      <c r="T25" s="6">
        <v>7.1</v>
      </c>
      <c r="U25" s="8">
        <f t="shared" si="0"/>
        <v>152.67142857142855</v>
      </c>
      <c r="V25" s="9">
        <f t="shared" si="23"/>
        <v>2.8222237590283011E-2</v>
      </c>
      <c r="W25" s="3">
        <f t="shared" si="24"/>
        <v>6.9023153254397558</v>
      </c>
      <c r="X25" s="14">
        <f t="shared" si="3"/>
        <v>0.69023153254397562</v>
      </c>
      <c r="Y25" s="1">
        <f t="shared" si="26"/>
        <v>60</v>
      </c>
      <c r="Z25" s="1">
        <f t="shared" si="22"/>
        <v>60</v>
      </c>
      <c r="AA25" s="15">
        <f t="shared" si="4"/>
        <v>1</v>
      </c>
      <c r="AB25" s="13">
        <f t="shared" si="27"/>
        <v>3110</v>
      </c>
      <c r="AC25" s="13">
        <v>4174</v>
      </c>
      <c r="AD25" s="13">
        <f t="shared" si="28"/>
        <v>7475</v>
      </c>
      <c r="AE25" s="13">
        <f t="shared" si="28"/>
        <v>7688</v>
      </c>
      <c r="AF25" s="10">
        <f t="shared" si="25"/>
        <v>1.2596904266389177</v>
      </c>
      <c r="AG25" s="10">
        <f t="shared" si="21"/>
        <v>54.1</v>
      </c>
      <c r="AH25" s="16">
        <f t="shared" si="6"/>
        <v>0.89126853377265236</v>
      </c>
      <c r="AI25" s="16">
        <f t="shared" si="7"/>
        <v>0.89126853377265236</v>
      </c>
      <c r="AJ25" s="14">
        <f>+X25*AA25*AH25</f>
        <v>0.61518164597411995</v>
      </c>
      <c r="AK25" s="14">
        <f t="shared" si="8"/>
        <v>0.89126853377265236</v>
      </c>
      <c r="AL25" s="14">
        <f t="shared" si="9"/>
        <v>0.27608688779853241</v>
      </c>
    </row>
    <row r="26" spans="1:39" x14ac:dyDescent="0.25">
      <c r="A26" s="13" t="s">
        <v>4</v>
      </c>
      <c r="B26" s="13" t="s">
        <v>14</v>
      </c>
      <c r="C26" s="13" t="s">
        <v>5</v>
      </c>
      <c r="D26" s="13">
        <v>257.10000000000002</v>
      </c>
      <c r="E26" s="13">
        <v>228.5</v>
      </c>
      <c r="F26" s="13">
        <v>233.9</v>
      </c>
      <c r="G26" s="13">
        <v>207</v>
      </c>
      <c r="H26" s="13">
        <v>291.19</v>
      </c>
      <c r="I26" s="13">
        <v>11.1</v>
      </c>
      <c r="J26" s="13">
        <v>86.4</v>
      </c>
      <c r="K26" s="13">
        <v>395.6</v>
      </c>
      <c r="L26" s="13">
        <v>184.9</v>
      </c>
      <c r="M26" s="13">
        <v>46.1</v>
      </c>
      <c r="N26" s="13">
        <v>327.60000000000002</v>
      </c>
      <c r="O26" s="2"/>
      <c r="P26" s="2"/>
      <c r="Q26" s="2"/>
      <c r="R26" s="5" t="s">
        <v>24</v>
      </c>
      <c r="S26" s="6" t="s">
        <v>21</v>
      </c>
      <c r="T26" s="6">
        <v>4.7</v>
      </c>
      <c r="U26" s="8">
        <f t="shared" si="0"/>
        <v>206.30818181818179</v>
      </c>
      <c r="V26" s="9">
        <f t="shared" si="23"/>
        <v>3.8137316055622934E-2</v>
      </c>
      <c r="W26" s="3">
        <f t="shared" si="24"/>
        <v>6.9023153254397558</v>
      </c>
      <c r="X26" s="14">
        <f t="shared" si="3"/>
        <v>0.69023153254397562</v>
      </c>
      <c r="Y26" s="1">
        <f t="shared" si="26"/>
        <v>60</v>
      </c>
      <c r="Z26" s="1">
        <f t="shared" si="22"/>
        <v>60</v>
      </c>
      <c r="AA26" s="15">
        <f t="shared" si="4"/>
        <v>1</v>
      </c>
      <c r="AB26" s="13">
        <f t="shared" si="27"/>
        <v>3110</v>
      </c>
      <c r="AC26" s="13">
        <v>4174</v>
      </c>
      <c r="AD26" s="13">
        <f t="shared" si="28"/>
        <v>7475</v>
      </c>
      <c r="AE26" s="13">
        <f t="shared" si="28"/>
        <v>7688</v>
      </c>
      <c r="AF26" s="10">
        <f t="shared" si="25"/>
        <v>1.2596904266389177</v>
      </c>
      <c r="AG26" s="10">
        <f t="shared" si="21"/>
        <v>54.1</v>
      </c>
      <c r="AH26" s="16">
        <f t="shared" si="6"/>
        <v>0.89126853377265236</v>
      </c>
      <c r="AI26" s="16">
        <f t="shared" si="7"/>
        <v>0.89126853377265236</v>
      </c>
      <c r="AJ26" s="14">
        <f>+X26*AA26*AH26</f>
        <v>0.61518164597411995</v>
      </c>
      <c r="AK26" s="14">
        <f t="shared" si="8"/>
        <v>0.89126853377265236</v>
      </c>
      <c r="AL26" s="14">
        <f t="shared" si="9"/>
        <v>0.27608688779853241</v>
      </c>
    </row>
    <row r="27" spans="1:39" x14ac:dyDescent="0.25">
      <c r="A27" s="13" t="s">
        <v>4</v>
      </c>
      <c r="B27" s="13" t="s">
        <v>14</v>
      </c>
      <c r="C27" s="13" t="s">
        <v>6</v>
      </c>
      <c r="D27" s="13">
        <v>40.4</v>
      </c>
      <c r="E27" s="13">
        <v>80.3</v>
      </c>
      <c r="F27" s="13">
        <v>25.4</v>
      </c>
      <c r="G27" s="13">
        <v>58.3</v>
      </c>
      <c r="H27" s="13">
        <v>23.16</v>
      </c>
      <c r="I27" s="13">
        <v>16.399999999999999</v>
      </c>
      <c r="J27" s="13">
        <v>32.799999999999997</v>
      </c>
      <c r="K27" s="13">
        <v>46</v>
      </c>
      <c r="L27" s="13">
        <v>152.30000000000001</v>
      </c>
      <c r="M27" s="13">
        <v>87.5</v>
      </c>
      <c r="N27" s="13">
        <v>234.3</v>
      </c>
      <c r="O27" s="2"/>
      <c r="P27" s="2"/>
      <c r="Q27" s="2"/>
      <c r="R27" s="5" t="s">
        <v>24</v>
      </c>
      <c r="S27" s="6" t="s">
        <v>21</v>
      </c>
      <c r="T27" s="6">
        <v>4.7</v>
      </c>
      <c r="U27" s="8">
        <f t="shared" si="0"/>
        <v>72.441818181818178</v>
      </c>
      <c r="V27" s="9">
        <f t="shared" si="23"/>
        <v>1.3391308533166927E-2</v>
      </c>
      <c r="W27" s="3">
        <f t="shared" si="24"/>
        <v>6.9023153254397558</v>
      </c>
      <c r="X27" s="14">
        <f t="shared" si="3"/>
        <v>0.69023153254397562</v>
      </c>
      <c r="Y27" s="1">
        <f t="shared" si="26"/>
        <v>60</v>
      </c>
      <c r="Z27" s="1">
        <f t="shared" si="22"/>
        <v>60</v>
      </c>
      <c r="AA27" s="15">
        <f t="shared" si="4"/>
        <v>1</v>
      </c>
      <c r="AB27" s="13">
        <f t="shared" si="27"/>
        <v>3110</v>
      </c>
      <c r="AC27" s="13">
        <v>4174</v>
      </c>
      <c r="AD27" s="13">
        <f t="shared" si="28"/>
        <v>7475</v>
      </c>
      <c r="AE27" s="13">
        <f t="shared" si="28"/>
        <v>7688</v>
      </c>
      <c r="AF27" s="10">
        <f t="shared" si="25"/>
        <v>1.2596904266389177</v>
      </c>
      <c r="AG27" s="10">
        <f t="shared" si="21"/>
        <v>54.1</v>
      </c>
      <c r="AH27" s="16">
        <f t="shared" si="6"/>
        <v>0.89126853377265236</v>
      </c>
      <c r="AI27" s="16">
        <f t="shared" si="7"/>
        <v>0.89126853377265236</v>
      </c>
      <c r="AJ27" s="14">
        <f>+X27*AA27*AH27</f>
        <v>0.61518164597411995</v>
      </c>
      <c r="AK27" s="14">
        <f t="shared" si="8"/>
        <v>0.89126853377265236</v>
      </c>
      <c r="AL27" s="14">
        <f t="shared" si="9"/>
        <v>0.27608688779853241</v>
      </c>
    </row>
    <row r="28" spans="1:39" x14ac:dyDescent="0.25">
      <c r="A28" s="13" t="s">
        <v>4</v>
      </c>
      <c r="B28" s="13" t="s">
        <v>15</v>
      </c>
      <c r="C28" s="13" t="s">
        <v>5</v>
      </c>
      <c r="D28" s="2"/>
      <c r="E28" s="2"/>
      <c r="F28" s="2"/>
      <c r="G28" s="2"/>
      <c r="H28" s="13">
        <v>16.600000000000001</v>
      </c>
      <c r="I28" s="13">
        <v>28.6</v>
      </c>
      <c r="J28" s="13">
        <v>22.3</v>
      </c>
      <c r="K28" s="13">
        <v>12.7</v>
      </c>
      <c r="L28" s="13">
        <v>0</v>
      </c>
      <c r="M28" s="13">
        <v>0.76</v>
      </c>
      <c r="N28" s="3">
        <v>14.297430830039533</v>
      </c>
      <c r="O28" s="13">
        <v>0</v>
      </c>
      <c r="P28" s="2"/>
      <c r="Q28" s="2"/>
      <c r="R28" s="5" t="s">
        <v>24</v>
      </c>
      <c r="S28" s="6" t="s">
        <v>21</v>
      </c>
      <c r="T28" s="6">
        <v>4.7</v>
      </c>
      <c r="U28" s="8">
        <f t="shared" si="0"/>
        <v>11.907178853754942</v>
      </c>
      <c r="V28" s="9">
        <f t="shared" si="23"/>
        <v>2.2011140773693836E-3</v>
      </c>
      <c r="W28" s="3">
        <f t="shared" si="24"/>
        <v>6.9023153254397558</v>
      </c>
      <c r="X28" s="14">
        <f t="shared" si="3"/>
        <v>0.69023153254397562</v>
      </c>
      <c r="Y28" s="1">
        <f t="shared" si="26"/>
        <v>60</v>
      </c>
      <c r="Z28" s="1">
        <f t="shared" si="22"/>
        <v>60</v>
      </c>
      <c r="AA28" s="15">
        <f t="shared" si="4"/>
        <v>1</v>
      </c>
      <c r="AB28" s="13">
        <f t="shared" si="27"/>
        <v>3110</v>
      </c>
      <c r="AC28" s="13">
        <v>4174</v>
      </c>
      <c r="AD28" s="13">
        <f t="shared" si="28"/>
        <v>7475</v>
      </c>
      <c r="AE28" s="13">
        <f t="shared" si="28"/>
        <v>7688</v>
      </c>
      <c r="AF28" s="10">
        <f t="shared" si="25"/>
        <v>1.2596904266389177</v>
      </c>
      <c r="AG28" s="10">
        <f t="shared" si="21"/>
        <v>54.1</v>
      </c>
      <c r="AH28" s="16">
        <f t="shared" si="6"/>
        <v>0.89126853377265236</v>
      </c>
      <c r="AI28" s="16">
        <f t="shared" si="7"/>
        <v>0.89126853377265236</v>
      </c>
      <c r="AJ28" s="14">
        <f>+X28*AA28*AH28</f>
        <v>0.61518164597411995</v>
      </c>
      <c r="AK28" s="14">
        <f t="shared" si="8"/>
        <v>0.89126853377265236</v>
      </c>
      <c r="AL28" s="14">
        <f t="shared" si="9"/>
        <v>0.27608688779853241</v>
      </c>
    </row>
    <row r="29" spans="1:39" x14ac:dyDescent="0.25">
      <c r="A29" s="13" t="s">
        <v>4</v>
      </c>
      <c r="B29" s="13" t="s">
        <v>15</v>
      </c>
      <c r="C29" s="13" t="s">
        <v>6</v>
      </c>
      <c r="D29" s="2"/>
      <c r="E29" s="2"/>
      <c r="F29" s="2"/>
      <c r="G29" s="2"/>
      <c r="H29" s="13">
        <v>22.4</v>
      </c>
      <c r="I29" s="13">
        <v>32.1</v>
      </c>
      <c r="J29" s="13">
        <v>6.4</v>
      </c>
      <c r="K29" s="13">
        <v>51.4</v>
      </c>
      <c r="L29" s="13">
        <v>0</v>
      </c>
      <c r="M29" s="13">
        <v>0.63600000000000001</v>
      </c>
      <c r="N29" s="13">
        <v>0</v>
      </c>
      <c r="O29" s="13">
        <v>0.1091</v>
      </c>
      <c r="P29" s="2"/>
      <c r="Q29" s="2"/>
      <c r="R29" s="5" t="s">
        <v>24</v>
      </c>
      <c r="S29" s="6" t="s">
        <v>21</v>
      </c>
      <c r="T29" s="6">
        <v>4.7</v>
      </c>
      <c r="U29" s="8">
        <f t="shared" si="0"/>
        <v>14.130637499999999</v>
      </c>
      <c r="V29" s="9">
        <f t="shared" si="23"/>
        <v>2.6121338652476274E-3</v>
      </c>
      <c r="W29" s="3">
        <f t="shared" si="24"/>
        <v>6.9023153254397558</v>
      </c>
      <c r="X29" s="14">
        <f t="shared" si="3"/>
        <v>0.69023153254397562</v>
      </c>
      <c r="Y29" s="1">
        <f t="shared" si="26"/>
        <v>60</v>
      </c>
      <c r="Z29" s="1">
        <f t="shared" si="22"/>
        <v>60</v>
      </c>
      <c r="AA29" s="15">
        <f t="shared" si="4"/>
        <v>1</v>
      </c>
      <c r="AB29" s="13">
        <f t="shared" si="27"/>
        <v>3110</v>
      </c>
      <c r="AC29" s="13">
        <v>4174</v>
      </c>
      <c r="AD29" s="13">
        <f t="shared" si="28"/>
        <v>7475</v>
      </c>
      <c r="AE29" s="13">
        <f t="shared" si="28"/>
        <v>7688</v>
      </c>
      <c r="AF29" s="10">
        <f t="shared" si="25"/>
        <v>1.2596904266389177</v>
      </c>
      <c r="AG29" s="10">
        <f t="shared" si="21"/>
        <v>54.1</v>
      </c>
      <c r="AH29" s="16">
        <f t="shared" si="6"/>
        <v>0.89126853377265236</v>
      </c>
      <c r="AI29" s="16">
        <f t="shared" si="7"/>
        <v>0.89126853377265236</v>
      </c>
      <c r="AJ29" s="14">
        <f>+X29*AA29*AH29</f>
        <v>0.61518164597411995</v>
      </c>
      <c r="AK29" s="14">
        <f t="shared" si="8"/>
        <v>0.89126853377265236</v>
      </c>
      <c r="AL29" s="14">
        <f t="shared" si="9"/>
        <v>0.27608688779853241</v>
      </c>
    </row>
    <row r="30" spans="1:39" x14ac:dyDescent="0.25">
      <c r="A30" s="13" t="s">
        <v>4</v>
      </c>
      <c r="B30" s="13" t="s">
        <v>16</v>
      </c>
      <c r="C30" s="13" t="s">
        <v>6</v>
      </c>
      <c r="E30" s="13">
        <v>1.9</v>
      </c>
      <c r="F30" s="13">
        <v>9.4</v>
      </c>
      <c r="G30" s="13">
        <v>12.4</v>
      </c>
      <c r="H30" s="13">
        <v>7.8</v>
      </c>
      <c r="I30" s="13">
        <v>4.4000000000000004</v>
      </c>
      <c r="J30" s="13">
        <v>6.1</v>
      </c>
      <c r="K30" s="13">
        <v>1.1000000000000001</v>
      </c>
      <c r="L30" s="2"/>
      <c r="M30" s="2"/>
      <c r="N30" s="2"/>
      <c r="O30" s="2"/>
      <c r="P30" s="2"/>
      <c r="Q30" s="2"/>
      <c r="R30" s="13" t="s">
        <v>25</v>
      </c>
      <c r="S30" s="6" t="s">
        <v>21</v>
      </c>
      <c r="T30" s="6">
        <v>4.7</v>
      </c>
      <c r="U30" s="8">
        <f t="shared" si="0"/>
        <v>6.1571428571428584</v>
      </c>
      <c r="V30" s="9">
        <f t="shared" si="23"/>
        <v>1.1381851222430973E-3</v>
      </c>
      <c r="W30" s="3">
        <f t="shared" si="24"/>
        <v>6.9023153254397558</v>
      </c>
      <c r="X30" s="14">
        <f t="shared" si="3"/>
        <v>0.69023153254397562</v>
      </c>
      <c r="Y30" s="1">
        <f t="shared" si="26"/>
        <v>60</v>
      </c>
      <c r="Z30" s="1">
        <f t="shared" si="22"/>
        <v>60</v>
      </c>
      <c r="AA30" s="15">
        <f t="shared" si="4"/>
        <v>1</v>
      </c>
      <c r="AB30" s="13">
        <f t="shared" si="27"/>
        <v>3110</v>
      </c>
      <c r="AC30" s="13">
        <v>4174</v>
      </c>
      <c r="AD30" s="13">
        <f t="shared" si="28"/>
        <v>7475</v>
      </c>
      <c r="AE30" s="13">
        <f t="shared" si="28"/>
        <v>7688</v>
      </c>
      <c r="AF30" s="10">
        <f t="shared" si="25"/>
        <v>1.2596904266389177</v>
      </c>
      <c r="AG30" s="10">
        <f t="shared" si="21"/>
        <v>54.1</v>
      </c>
      <c r="AH30" s="16">
        <f t="shared" si="6"/>
        <v>0.89126853377265236</v>
      </c>
      <c r="AI30" s="16">
        <f t="shared" si="7"/>
        <v>0.89126853377265236</v>
      </c>
      <c r="AJ30" s="14">
        <f>+X30*AA30*AH30</f>
        <v>0.61518164597411995</v>
      </c>
      <c r="AK30" s="14">
        <f t="shared" si="8"/>
        <v>0.89126853377265236</v>
      </c>
      <c r="AL30" s="14">
        <f t="shared" si="9"/>
        <v>0.27608688779853241</v>
      </c>
    </row>
    <row r="31" spans="1:39" x14ac:dyDescent="0.25">
      <c r="A31" s="18" t="s">
        <v>49</v>
      </c>
      <c r="B31" s="18"/>
      <c r="C31" s="18"/>
      <c r="W31" s="17">
        <f>+AVERAGE(W30,W19,W7)</f>
        <v>5.4790072803582897</v>
      </c>
      <c r="X31" s="17">
        <f>+AVERAGE(X30,X19,X7)</f>
        <v>0.5479007280358289</v>
      </c>
      <c r="Y31" s="17">
        <f t="shared" ref="Y31:AI31" si="29">+AVERAGE(Y30,Y19,Y7)</f>
        <v>64.066666666666663</v>
      </c>
      <c r="Z31" s="17">
        <f t="shared" si="29"/>
        <v>60</v>
      </c>
      <c r="AA31" s="17">
        <f>+AVERAGE(AA30,AA19,AA7)</f>
        <v>0.89833333333333332</v>
      </c>
      <c r="AB31" s="17">
        <f t="shared" si="29"/>
        <v>2625</v>
      </c>
      <c r="AC31" s="17">
        <f t="shared" si="29"/>
        <v>7600.333333333333</v>
      </c>
      <c r="AD31" s="17">
        <f t="shared" si="29"/>
        <v>7823.666666666667</v>
      </c>
      <c r="AE31" s="17">
        <f t="shared" si="29"/>
        <v>7916</v>
      </c>
      <c r="AF31" s="17">
        <f t="shared" si="29"/>
        <v>0.43291548758090537</v>
      </c>
      <c r="AG31" s="17">
        <f>+AVERAGE(AG2,AG8,AG20)</f>
        <v>56.300000000000004</v>
      </c>
      <c r="AH31" s="17">
        <f t="shared" si="29"/>
        <v>0.92751235584843494</v>
      </c>
      <c r="AI31" s="17">
        <f t="shared" si="29"/>
        <v>0.83146348160351458</v>
      </c>
      <c r="AJ31" s="17">
        <f>+AVERAGE(AJ30,AJ19,AJ7)</f>
        <v>0.4598634555621835</v>
      </c>
      <c r="AK31" s="17">
        <f t="shared" ref="AK31:AL31" si="30">+AVERAGE(AK30,AK19,AK7)</f>
        <v>0.83146348160351458</v>
      </c>
      <c r="AL31" s="17">
        <f t="shared" si="30"/>
        <v>0.37160002604133097</v>
      </c>
      <c r="AM31" s="14"/>
    </row>
  </sheetData>
  <mergeCells count="1">
    <mergeCell ref="A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Geovagi</dc:creator>
  <cp:lastModifiedBy>Geovagi</cp:lastModifiedBy>
  <dcterms:created xsi:type="dcterms:W3CDTF">2015-04-14T16:23:15Z</dcterms:created>
  <dcterms:modified xsi:type="dcterms:W3CDTF">2015-04-27T16:20:03Z</dcterms:modified>
</cp:coreProperties>
</file>