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18"/>
  <workbookPr/>
  <mc:AlternateContent xmlns:mc="http://schemas.openxmlformats.org/markup-compatibility/2006">
    <mc:Choice Requires="x15">
      <x15ac:absPath xmlns:x15ac="http://schemas.microsoft.com/office/spreadsheetml/2010/11/ac" url="D:\TempUserProfiles\NetworkService\AppData\Local\Packages\oice_16_974fa576_32c1d314_2e97\AC\Temp\"/>
    </mc:Choice>
  </mc:AlternateContent>
  <xr:revisionPtr revIDLastSave="495" documentId="13_ncr:1_{623BACF4-43CD-438F-A885-B9773F8658D7}" xr6:coauthVersionLast="45" xr6:coauthVersionMax="45" xr10:uidLastSave="{4E495BB6-D366-4F44-8BBA-C42C5C528C70}"/>
  <bookViews>
    <workbookView xWindow="-105" yWindow="-105" windowWidth="22695" windowHeight="14595" firstSheet="8" activeTab="8" xr2:uid="{00000000-000D-0000-FFFF-FFFF00000000}"/>
  </bookViews>
  <sheets>
    <sheet name="Old Sudoku" sheetId="1" state="hidden" r:id="rId1"/>
    <sheet name="Old Scrabble" sheetId="2" state="hidden" r:id="rId2"/>
    <sheet name="OldSommaire" sheetId="7" state="hidden" r:id="rId3"/>
    <sheet name="Sudoku" sheetId="5" state="hidden" r:id="rId4"/>
    <sheet name="Scrabble" sheetId="4" state="hidden" r:id="rId5"/>
    <sheet name="Curling" sheetId="3" state="hidden" r:id="rId6"/>
    <sheet name="Assurance Qualité" sheetId="10" r:id="rId7"/>
    <sheet name="Sommaire" sheetId="9" r:id="rId8"/>
    <sheet name="Fonctionnalité" sheetId="8" r:id="rId9"/>
  </sheets>
  <calcPr calcId="191028" calcCompleted="0"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E54" i="8" l="1"/>
  <c r="E55" i="8"/>
  <c r="E56" i="8"/>
  <c r="E57" i="8"/>
  <c r="E58" i="8"/>
  <c r="E59" i="8"/>
  <c r="E60" i="8"/>
  <c r="E61" i="8"/>
  <c r="D62" i="8"/>
  <c r="E62" i="8"/>
  <c r="B7" i="9"/>
  <c r="B25" i="8"/>
  <c r="D32" i="8"/>
  <c r="E31" i="8"/>
  <c r="E30" i="8"/>
  <c r="E8" i="8"/>
  <c r="D16" i="8"/>
  <c r="E9" i="8"/>
  <c r="E10" i="8"/>
  <c r="E11" i="8"/>
  <c r="E12" i="8"/>
  <c r="E13" i="8"/>
  <c r="E14" i="8"/>
  <c r="E15" i="8"/>
  <c r="E16" i="8"/>
  <c r="B10" i="10"/>
  <c r="B15" i="10"/>
  <c r="B20" i="10"/>
  <c r="B25" i="10"/>
  <c r="B30" i="10"/>
  <c r="B41" i="10"/>
  <c r="B46" i="10"/>
  <c r="B48" i="10"/>
  <c r="B4" i="9"/>
  <c r="D46" i="10"/>
  <c r="D41" i="10"/>
  <c r="D20" i="10"/>
  <c r="D25" i="10"/>
  <c r="D30" i="10"/>
  <c r="D10" i="10"/>
  <c r="D15" i="10"/>
  <c r="D48" i="10"/>
  <c r="E22" i="8"/>
  <c r="E23" i="8"/>
  <c r="E24" i="8"/>
  <c r="E25" i="8"/>
  <c r="E26" i="8"/>
  <c r="E27" i="8"/>
  <c r="E28" i="8"/>
  <c r="E29" i="8"/>
  <c r="F46" i="10"/>
  <c r="F41" i="10"/>
  <c r="F20" i="10"/>
  <c r="F25" i="10"/>
  <c r="F30" i="10"/>
  <c r="F10" i="10"/>
  <c r="F15" i="10"/>
  <c r="F48" i="10"/>
  <c r="E39" i="8"/>
  <c r="E40" i="8"/>
  <c r="E41" i="8"/>
  <c r="E42" i="8"/>
  <c r="E43" i="8"/>
  <c r="E44" i="8"/>
  <c r="E45" i="8"/>
  <c r="E46" i="8"/>
  <c r="D47" i="8"/>
  <c r="E47" i="8"/>
  <c r="B6" i="9"/>
  <c r="H46" i="10"/>
  <c r="H41" i="10"/>
  <c r="H20" i="10"/>
  <c r="H25" i="10"/>
  <c r="H30" i="10"/>
  <c r="H10" i="10"/>
  <c r="H15" i="10"/>
  <c r="H48" i="10"/>
  <c r="C10" i="10"/>
  <c r="C15" i="10"/>
  <c r="C20" i="10"/>
  <c r="C25" i="10"/>
  <c r="C30" i="10"/>
  <c r="C41" i="10"/>
  <c r="C46" i="10"/>
  <c r="C48" i="10"/>
  <c r="B49" i="10"/>
  <c r="C4" i="9"/>
  <c r="D4" i="9"/>
  <c r="I10" i="10"/>
  <c r="I15" i="10"/>
  <c r="I20" i="10"/>
  <c r="I25" i="10"/>
  <c r="I30" i="10"/>
  <c r="I41" i="10"/>
  <c r="I46" i="10"/>
  <c r="I48" i="10"/>
  <c r="H49" i="10"/>
  <c r="C7" i="9"/>
  <c r="D7" i="9"/>
  <c r="G10" i="10"/>
  <c r="G15" i="10"/>
  <c r="G20" i="10"/>
  <c r="G25" i="10"/>
  <c r="G30" i="10"/>
  <c r="G41" i="10"/>
  <c r="G46" i="10"/>
  <c r="G48" i="10"/>
  <c r="F49" i="10"/>
  <c r="C6" i="9"/>
  <c r="D6" i="9"/>
  <c r="E10" i="10"/>
  <c r="E15" i="10"/>
  <c r="E20" i="10"/>
  <c r="E25" i="10"/>
  <c r="E30" i="10"/>
  <c r="E41" i="10"/>
  <c r="E46" i="10"/>
  <c r="E48" i="10"/>
  <c r="D49" i="10"/>
  <c r="C5" i="9"/>
  <c r="K8" i="7"/>
  <c r="K7" i="7"/>
  <c r="K6" i="7"/>
  <c r="K5" i="7"/>
  <c r="K4" i="7"/>
  <c r="F29" i="3"/>
  <c r="F31" i="3"/>
  <c r="F43" i="3"/>
  <c r="F44" i="3"/>
  <c r="F47" i="3"/>
  <c r="F50" i="3"/>
  <c r="H8" i="7"/>
  <c r="C29" i="3"/>
  <c r="C31" i="3"/>
  <c r="C43" i="3"/>
  <c r="C44" i="3"/>
  <c r="C47" i="3"/>
  <c r="C50" i="3"/>
  <c r="H5" i="7"/>
  <c r="F27" i="4"/>
  <c r="F29" i="4"/>
  <c r="F41" i="4"/>
  <c r="F42" i="4"/>
  <c r="F45" i="4"/>
  <c r="F48" i="4"/>
  <c r="F8" i="7"/>
  <c r="F23" i="5"/>
  <c r="F25" i="5"/>
  <c r="F37" i="5"/>
  <c r="F38" i="5"/>
  <c r="F41" i="5"/>
  <c r="F44" i="5"/>
  <c r="D8" i="7"/>
  <c r="I8" i="7"/>
  <c r="J8" i="7"/>
  <c r="E27" i="4"/>
  <c r="E29" i="4"/>
  <c r="E41" i="4"/>
  <c r="E42" i="4"/>
  <c r="E45" i="4"/>
  <c r="E48" i="4"/>
  <c r="F7" i="7"/>
  <c r="E23" i="5"/>
  <c r="E25" i="5"/>
  <c r="E37" i="5"/>
  <c r="E38" i="5"/>
  <c r="E41" i="5"/>
  <c r="E44" i="5"/>
  <c r="D7" i="7"/>
  <c r="E29" i="3"/>
  <c r="E31" i="3"/>
  <c r="E43" i="3"/>
  <c r="E44" i="3"/>
  <c r="E47" i="3"/>
  <c r="E50" i="3"/>
  <c r="H7" i="7"/>
  <c r="I7" i="7"/>
  <c r="J7" i="7"/>
  <c r="C27" i="4"/>
  <c r="C29" i="4"/>
  <c r="C41" i="4"/>
  <c r="C42" i="4"/>
  <c r="C45" i="4"/>
  <c r="C48" i="4"/>
  <c r="F5" i="7"/>
  <c r="C23" i="5"/>
  <c r="C25" i="5"/>
  <c r="C37" i="5"/>
  <c r="C38" i="5"/>
  <c r="C41" i="5"/>
  <c r="C44" i="5"/>
  <c r="D5" i="7"/>
  <c r="I5" i="7"/>
  <c r="J5" i="7"/>
  <c r="B27" i="4"/>
  <c r="B29" i="4"/>
  <c r="B41" i="4"/>
  <c r="B42" i="4"/>
  <c r="B45" i="4"/>
  <c r="B48" i="4"/>
  <c r="F4" i="7"/>
  <c r="B23" i="5"/>
  <c r="B25" i="5"/>
  <c r="B37" i="5"/>
  <c r="B38" i="5"/>
  <c r="B41" i="5"/>
  <c r="B44" i="5"/>
  <c r="D4" i="7"/>
  <c r="B29" i="3"/>
  <c r="B31" i="3"/>
  <c r="B43" i="3"/>
  <c r="B44" i="3"/>
  <c r="B47" i="3"/>
  <c r="B50" i="3"/>
  <c r="H4" i="7"/>
  <c r="I4" i="7"/>
  <c r="J4" i="7"/>
  <c r="B49" i="4"/>
  <c r="F45" i="5"/>
  <c r="E45" i="5"/>
  <c r="D45" i="5"/>
  <c r="C45" i="5"/>
  <c r="B45" i="5"/>
  <c r="D38" i="5"/>
  <c r="D37" i="5"/>
  <c r="D23" i="5"/>
  <c r="D25" i="5"/>
  <c r="F22" i="5"/>
  <c r="E22" i="5"/>
  <c r="D22" i="5"/>
  <c r="C22" i="5"/>
  <c r="B22" i="5"/>
  <c r="F49" i="4"/>
  <c r="E49" i="4"/>
  <c r="D49" i="4"/>
  <c r="C49" i="4"/>
  <c r="D42" i="4"/>
  <c r="D41" i="4"/>
  <c r="D27" i="4"/>
  <c r="D29" i="4"/>
  <c r="D45" i="4"/>
  <c r="D48" i="4"/>
  <c r="F6" i="7"/>
  <c r="D41" i="5"/>
  <c r="D44" i="5"/>
  <c r="D6" i="7"/>
  <c r="D29" i="3"/>
  <c r="D31" i="3"/>
  <c r="D43" i="3"/>
  <c r="D44" i="3"/>
  <c r="D47" i="3"/>
  <c r="D50" i="3"/>
  <c r="H6" i="7"/>
  <c r="I6" i="7"/>
  <c r="J6" i="7"/>
  <c r="F26" i="4"/>
  <c r="E26" i="4"/>
  <c r="D26" i="4"/>
  <c r="C26" i="4"/>
  <c r="B26" i="4"/>
  <c r="F51" i="3"/>
  <c r="E51" i="3"/>
  <c r="D51" i="3"/>
  <c r="C51" i="3"/>
  <c r="B51" i="3"/>
  <c r="F28" i="3"/>
  <c r="E28" i="3"/>
  <c r="D28" i="3"/>
  <c r="C28" i="3"/>
  <c r="B28" i="3"/>
  <c r="D26" i="2"/>
  <c r="C26" i="2"/>
  <c r="D25" i="2"/>
  <c r="C25" i="2"/>
  <c r="B26" i="2"/>
  <c r="B25" i="2"/>
  <c r="D22" i="1"/>
  <c r="C22" i="1"/>
  <c r="D21" i="1"/>
  <c r="C21" i="1"/>
  <c r="B22" i="1"/>
  <c r="B21" i="1"/>
  <c r="E32" i="8"/>
  <c r="B5" i="9"/>
  <c r="D5" i="9"/>
</calcChain>
</file>

<file path=xl/sharedStrings.xml><?xml version="1.0" encoding="utf-8"?>
<sst xmlns="http://schemas.openxmlformats.org/spreadsheetml/2006/main" count="460" uniqueCount="244">
  <si>
    <t>Sprint 1</t>
  </si>
  <si>
    <t>Sprint 2</t>
  </si>
  <si>
    <t>Sprint 3</t>
  </si>
  <si>
    <t>Poids</t>
  </si>
  <si>
    <t>Gestion de la file</t>
  </si>
  <si>
    <t>Service REST pour GET un Sudoku</t>
  </si>
  <si>
    <t>Affichage de sudoku sur le client avec niveau de difficulté</t>
  </si>
  <si>
    <t>Vérification de la validité d’un sudoku</t>
  </si>
  <si>
    <t>Génération de sudokus faciles</t>
  </si>
  <si>
    <t>Génération de sudokus difficiles</t>
  </si>
  <si>
    <t>Vérification immédiate de la validité d’un sudoku sur le client à chaque nouveau numéro entré</t>
  </si>
  <si>
    <t>Réinitialiser une partie</t>
  </si>
  <si>
    <t>Choisir un nom de joueur valide pour toute la session</t>
  </si>
  <si>
    <t>Demander un nouveau sudoku selon un niveau de difficulté spécifié</t>
  </si>
  <si>
    <t>Implémenter un chronomètre pour calculer la durée d’une partie</t>
  </si>
  <si>
    <t>Ajout et suppression de numéro dans une case du sudoku</t>
  </si>
  <si>
    <t>Indication de la dernière case sélectionnée</t>
  </si>
  <si>
    <t>Sélection d’un case par les touches du clavier</t>
  </si>
  <si>
    <t>Afficher message de félicitations pour une grille correctement remplie</t>
  </si>
  <si>
    <t>Possibilité de masquer le chronomètre</t>
  </si>
  <si>
    <t>Panneau de contrôle</t>
  </si>
  <si>
    <t>Tableau de bord</t>
  </si>
  <si>
    <t>Points obtenus pour le sprint</t>
  </si>
  <si>
    <t>Points choisis pour le sprint</t>
  </si>
  <si>
    <t>Développement d’une interface minimale: plateau de jeu, chavalet, boite de communication, panneau informatif</t>
  </si>
  <si>
    <t>Trois types de parties: à un, deux ou trois jouers</t>
  </si>
  <si>
    <t>Jumelage automatique des joueurs</t>
  </si>
  <si>
    <t>Message d’attente tant que le nombre de joueurs pour une partie n’est pas atteint</t>
  </si>
  <si>
    <t>Possibilité d’annuler la participation à une partie</t>
  </si>
  <si>
    <t>À la fin d’une partie, le joueur reste dans la vue du jeu tant qu’il ne demande pas d’en sortir</t>
  </si>
  <si>
    <t>Pouvoir créer autant de parties de Scrabble en parallèle que nécessaire (selon le nombre de joueurs inscrits)</t>
  </si>
  <si>
    <t>Clavarder avec les autres membres du groupe d'utilisateurs en attente.</t>
  </si>
  <si>
    <t>Gérer l'alternance entre les panneaux actifs</t>
  </si>
  <si>
    <t>Gestion des tours de jeu</t>
  </si>
  <si>
    <t>Valider du mot choisi par le joueur à son tour (tenant compte du placement des lettres sur le plateau)</t>
  </si>
  <si>
    <t>Implémentation des règles pour le calcul de pointage</t>
  </si>
  <si>
    <t>Limitation en temps des tours de jeu</t>
  </si>
  <si>
    <t>Échange de lettres</t>
  </si>
  <si>
    <t>Gestion de la réserve de lettres</t>
  </si>
  <si>
    <t>Gestion des abandons en cours de jeu</t>
  </si>
  <si>
    <t>Manipulation des lettres sur le chevalet</t>
  </si>
  <si>
    <t>Communication avec le serveur, notamment pour effectuer les actions à chaque tour</t>
  </si>
  <si>
    <t>Gestion de la fin de partie, avec message de félicitation</t>
  </si>
  <si>
    <t>Menu d'aide</t>
  </si>
  <si>
    <t>Actualisation du panneau informatif</t>
  </si>
  <si>
    <t>Sudoku</t>
  </si>
  <si>
    <t>Scrabble</t>
  </si>
  <si>
    <t>Curling</t>
  </si>
  <si>
    <t>Note</t>
  </si>
  <si>
    <t>Sprint 4</t>
  </si>
  <si>
    <t>Ev. F.</t>
  </si>
  <si>
    <t>Fonctionnalités</t>
  </si>
  <si>
    <t>Numéro de révision (SHA)</t>
  </si>
  <si>
    <t>Score pour les fonctionnalités</t>
  </si>
  <si>
    <t>Assurance Qualité</t>
  </si>
  <si>
    <t>Poids associé</t>
  </si>
  <si>
    <t>Contient des tests ?</t>
  </si>
  <si>
    <t>Oui</t>
  </si>
  <si>
    <t>Avec test</t>
  </si>
  <si>
    <t>Sans test</t>
  </si>
  <si>
    <t>Tous les critères du TSlint doivent être respectés</t>
  </si>
  <si>
    <t>Aucune méthode trop longue (une méthode ne doit assumer qu'une seule tâche)</t>
  </si>
  <si>
    <t>Les classes ne doivent pas contenir trop d'attributs ni trop de méthodes (une classe ne doit avoir qu'une seule responsabilité)</t>
  </si>
  <si>
    <t>Le moins de paramètres possible dans les appels de méthodes</t>
  </si>
  <si>
    <t>Usage approprié des commentaires (il faut en mettre lorsque nécessaire, et seulement lorsque nécessaire)</t>
  </si>
  <si>
    <t>Il faut utiliser des noms pertinents pour les variables, les fonctions et les classes</t>
  </si>
  <si>
    <t>Il faut être cohérent dans la manière de coder</t>
  </si>
  <si>
    <t>Qualité des tests / Qualité du code</t>
  </si>
  <si>
    <t>Total accumulé</t>
  </si>
  <si>
    <t>Total possible</t>
  </si>
  <si>
    <t>Score pour l'assurance qualité</t>
  </si>
  <si>
    <t>Score du Sudoku</t>
  </si>
  <si>
    <t>Nombre de fonctionnalités choisies</t>
  </si>
  <si>
    <t>Score du Scrabble</t>
  </si>
  <si>
    <t>Implémentation d’un joueur virtuel avec deux niveaux: facile et difficile</t>
  </si>
  <si>
    <t>Démarrer une nouvelle partie selon le niveau de difficulté spécifié</t>
  </si>
  <si>
    <t>Développement de la fenêtre de jeu</t>
  </si>
  <si>
    <t>Deux points de vue sur la scène: vue de dessus et vue en plongée</t>
  </si>
  <si>
    <t>La caméra doit suivre la pierre</t>
  </si>
  <si>
    <t>Possibilité de changer de caméra en tout temps</t>
  </si>
  <si>
    <t>Positionnement de la caméra au début d’un tour</t>
  </si>
  <si>
    <t>Affichage des informations sur la partie</t>
  </si>
  <si>
    <t>Implémentation du déroulement des trois manches d’une partie</t>
  </si>
  <si>
    <t>Lancer de la pierre: spin,</t>
  </si>
  <si>
    <t>Balayage de la surface de la glace</t>
  </si>
  <si>
    <t>Pierre en situation de hors-jeu</t>
  </si>
  <si>
    <t>Collision de pierres</t>
  </si>
  <si>
    <t>Illumination des pierres en position de donner des points</t>
  </si>
  <si>
    <t>Abandon d’une partie</t>
  </si>
  <si>
    <t>Pointage à la fin d’une manche</t>
  </si>
  <si>
    <t>Gestion de la fin de partie, avec animation en cas de victoire et affichage des meilleurs scores</t>
  </si>
  <si>
    <t>Ajout au tableau des meilleurs score</t>
  </si>
  <si>
    <t>Physique du jeu: spin, vitesse, friction, collision, etc.</t>
  </si>
  <si>
    <t>Chargement de modèles 3D sur la scène.</t>
  </si>
  <si>
    <t>Gestion des raccourcis clavier.</t>
  </si>
  <si>
    <t>Implémentation d'une Skybox réaliste et appropriée.</t>
  </si>
  <si>
    <t>Implémentation des sources d'éclairage et de leur effet.</t>
  </si>
  <si>
    <t>Score du Curling</t>
  </si>
  <si>
    <t>Grille de correction Projet 2</t>
  </si>
  <si>
    <t>Critère</t>
  </si>
  <si>
    <t>Commentaires</t>
  </si>
  <si>
    <t>Poid</t>
  </si>
  <si>
    <t>Qualité des classes (Anes)</t>
  </si>
  <si>
    <t>La classe n'a qu'une responsabilitée et elle est non triviale. Son nom est court, clair pertinent et représentatif de sa responsabilité. La classe ne contient que l'information qu'elle nécessite (idéalement moins de 7 attributs)</t>
  </si>
  <si>
    <t xml:space="preserve">Le ToolsAttributesComponent a trop de responsabilités (fragmentez le en plusieurs components au besoin)
</t>
  </si>
  <si>
    <t>DrawingViewComponent contient trop d'attributs. Posez-vous la question suivante: "allez-vous créer un attribut pour chaque nouvel outil?"
Dans ModalManagerService.showCreateDrawingDialog entre autres, une fois qu'un subscribe est fait, il n'y a jamais de unsubscribe ce qui peut mener à des bugs.
LineGeneratorService contient entre autres trop d'attributs.</t>
  </si>
  <si>
    <t xml:space="preserve">Suggestion: Utilisez l'héritage et RendererFactory2 à la place de RendererSingleton </t>
  </si>
  <si>
    <t>La classe minimise l'accessibilité des membres</t>
  </si>
  <si>
    <t>PenGeneratorService entre autres ne limite pas l'accès à ses membres</t>
  </si>
  <si>
    <t>Total de la catégorie</t>
  </si>
  <si>
    <t>Qualité des fonctions (Anes)</t>
  </si>
  <si>
    <t>La fonction ne fait qu'une chose et elle est non triviale. Son nom est clair, pertinent, représentatif de sa tâche et respecte les conventions.</t>
  </si>
  <si>
    <t>Getters déguisés en fonctions (ex: dans ColorService, getPrimaryColor() devrait être getter ou non existant. Pensez à refactor ce service)
Dans ColorPaletteComponent, draw() a entre autres la responsabilité d'initialiser le contexte 2d du canvas.
Dans LateralBarComponent, keyDownEvent n'est pas DRY. Indice: utilisez une hashmap.</t>
  </si>
  <si>
    <t>Dans DrawingViewComponent, keyDownEvent n'est pas DRY.
Dans LateralBarComponent, loadSVGIcons (entre autres) n'est pas DRY. 
Pensez à utiliser des maps et autres structures de données.
Dans DrawingsService, il n'est pas nécessaire de savoir qu'une fonction communique par http dans son nom (ex: httpPostDrawing).</t>
  </si>
  <si>
    <t>PenGeneratorService.updateStrokeWidth pourrait utiliser une fonction générique clamp afin de minimiser ses responsabilités
ToolManagerService.setCurrentGenerator pourrait utiliser une map</t>
  </si>
  <si>
    <t>L'ordre des paramètres est cohérent. (x, y, z) plutôt que (y, z, x) par exemple.</t>
  </si>
  <si>
    <t>Tous les paramètres de fonction sont utilisés</t>
  </si>
  <si>
    <t>Exceptions (William)</t>
  </si>
  <si>
    <t>Les constructeurs ne lancent pas d'exceptions</t>
  </si>
  <si>
    <t>Les exceptions sont claires et spécifiques (Pas d'erreurs génériques)</t>
  </si>
  <si>
    <t>Il n'y a pas de bloc "catch" vide, ou s'ils sont présents, ils sont documentés.</t>
  </si>
  <si>
    <t>- `drawings.service.ts` - l'erreur handling de fs.unlink ne fait que relancer l'erreur dans un autre contexte. De cette manière, il est impossible que l'appelant de deleteDrawing puisse la gérer (à l'aide d'un try/catch async/await ou encore un .then().catch()). Ainsi, en simulant que fs.unlink plante, le serveur retourne quand même true (comme quoi le dessin est supprimé avec succès), et ne reflète donc pas la réalité puisqu'on voit toujours le dessin en ré-ouvrant la liste.</t>
  </si>
  <si>
    <t>Variables (William)</t>
  </si>
  <si>
    <t>Les variables ont une seule raison-d'être (pas utilisées pour deux choses différentes)</t>
  </si>
  <si>
    <t>- `tool-selector.service.ts` -- get &amp; set inutiles'</t>
  </si>
  <si>
    <t>Bonne utilisation des constantes.</t>
  </si>
  <si>
    <t xml:space="preserve"> - `color-palette.component.html/ts`: RED, GREEN, BLUE &amp; OK inutiles et non cohérents avec les autres strings du fichier.
- `color-applicator.service.ts`:
Pour limiter les erreurs, les attributs associables aux éléments svg ('fill', 'stroke', etc) devraient être une enum - 0.25'</t>
  </si>
  <si>
    <t>- Server `drawings.service.ts` - const dir = './app/storage' est répété (utilisez votre constante DIRECTORY_NAME).</t>
  </si>
  <si>
    <t>Les variables et constantes ont des noms explicites qui respectent les conventions de nommage.</t>
  </si>
  <si>
    <t>-`brush-generator.service.ts` - 0.25
    - OFFSET_CANVAS_X, OFFSET_CANVAS_Y ne sont pas des constantes =&gt; devraient être camelCase 
        - Se retrouvent aussi dans `pencil-generator.service.ts` &amp; `rectangle-generator.service.ts`
    - currentBrushPathNumber est un id =&gt; currentBrushPathId ?
        - Même chose pour `pencil-generator.service.ts`-&gt;currentPencilPathNumber &amp; `rectangle-generator.service.ts`-&gt;currentRectNumber
- `color-slider.component.ts` - 0.25
    - mousedown devrait être camelCase (comme dans `brush-generator.service.ts`)
- `welcome-modal.component.ts` - 0.25
    - title, welcomeMessage, doNotShowAgain ne respectent pas la convention de nommage de constante que vous utilisez partout ailleurs dans le code'</t>
  </si>
  <si>
    <t>- `drawings.service.spec.ts` ToolManagerSpy &amp; `object-selector.service.ts` SVGArray should be camelCase.</t>
  </si>
  <si>
    <t>Expression Booléennes (William)</t>
  </si>
  <si>
    <t>Les expression booléennes ne sont pas comparées à true et false</t>
  </si>
  <si>
    <t xml:space="preserve"> - `open-drawing-dialog.component.ts` Méthode JSONIsEmpty: if (expression) return true; else return false; - Retournez directement l'expression booléenne. (return jsonContent.length === 0;). Même chose pour la méthode JSONIsNotADrawing. - 0.5</t>
  </si>
  <si>
    <t>Utilisation des opérateurs ternaires dans les bon scénarii</t>
  </si>
  <si>
    <t>- `rectangle-generator.service.ts`:
        - Les setAttribute() n'ont que la valeur qui change des les if/else. L'utilisation de l'opérateur ternaire est ici valable. - 0.25'</t>
  </si>
  <si>
    <t>- `polygon-generator.service.ts` méthode determineRadius. Conditions pourraient être simplifiées avec des ternaires.</t>
  </si>
  <si>
    <t xml:space="preserve"> - `lateral-bar.component.ts` - Méthode setAppropriateIconsClass. -0.5
- `ellipse-generator.service.ts` - Méthode updateEllipse. Les deux if/else sur radiusWidth et radiusHeight me semblaient à première vu nécessiter un ternaire, mais sont en fait exactement identique. S'il y a un paramètre à changer dans l'appel des méthodes selon le if/else, utilisez un ternaire; sinon, enlevez complètement les if/else. -0.25</t>
  </si>
  <si>
    <t>Pas d'expressions booléennes complexes. Des prédicats sont utilisés pour simplifier les conditions complexes</t>
  </si>
  <si>
    <t>- `color-applicator.service.ts`
        - lignes 15 `('' + targetObject.getAttribute('id')).startsWith('pencil')` - 0.25
            - Devrait être extrait dans une méthode pour être réutilisé aux lignes 15, 18 et 52
    - `rectangle-generator.service.ts`:
        - Les deux paires de conditions booléennes sont recalculées deux fois 
        (`Math.abs(actualHeight) &gt; Math.abs(actualWidth)`) et (`Math.abs(actualWidth) &gt; Math.abs(actualHeight)`) - 0.25'</t>
  </si>
  <si>
    <t>- `object-selector.service.ts` conditions répétées dans selectItems et selectAll. Exporter en prédicat.</t>
  </si>
  <si>
    <t>Qualité Générale (Ryan)</t>
  </si>
  <si>
    <t>Le programme utilise des enums lorsqu'elles sont nécessaires</t>
  </si>
  <si>
    <t>Les objets javascript ne sont pas utilisés, des classes ou des interfaces sont utilisés</t>
  </si>
  <si>
    <t>Le code est correctement indenté et organisé en groupes logiques (Page 352).</t>
  </si>
  <si>
    <t>Il y a une séparation entre le code typescript, html et css.</t>
  </si>
  <si>
    <t>Il n'y a pas de duplication de code.</t>
  </si>
  <si>
    <t xml:space="preserve">color-tool.component.ts. </t>
  </si>
  <si>
    <t>Les commentaires sont pertinents (Voir p.780 et p.816)</t>
  </si>
  <si>
    <t xml:space="preserve">eyedropper.service.ts. pencil-generator.service.ts. polygon-generator.service.ts. </t>
  </si>
  <si>
    <t>Aucune erreur TSLint non justifiée. (Des commentaires TODO sont acceptables). (25% de la note sera retirée par type d'erreur présente)</t>
  </si>
  <si>
    <t>***semicolon (ceci devait probablement être une erreur, la prochaine fois faites attention, ce sont des points gagné facilement)***</t>
  </si>
  <si>
    <t xml:space="preserve">ordered-imports*2. quotemark*2. </t>
  </si>
  <si>
    <t>La qualité des test est acceptable</t>
  </si>
  <si>
    <t>Le logiciel a des performances acceptables</t>
  </si>
  <si>
    <t>Gestion de Versions (Anes)</t>
  </si>
  <si>
    <t>La branche de release possède le bon TAG pour les remises de sprint (sprint1, sprint2, ...)</t>
  </si>
  <si>
    <t>Chaque commit concerne une seule "issue" et les messages sont pertinents et suffisamment descriptifs pour chaque commit</t>
  </si>
  <si>
    <t>Noms de commits vagues, ex: refactoring, test, etc.
Diff trop gros (ex: b0adccd44014c66630641e33ac765c1f63bed124)</t>
  </si>
  <si>
    <t>Nom de commits vagues (ex: refactoring)</t>
  </si>
  <si>
    <t>Le repo git ne contient que les fichiers nécessaires. (pas de dossier node_modules ou de package-lock.json et pas de package.json dans des dossiers autre que client ou server)</t>
  </si>
  <si>
    <t>Avertissement: Une grande partie de vos fichiers contient les permissions execute inutilement. Consultez ce lien pour voir comment batch fix cette erreur: https://superuser.com/questions/91935/how-to-recursively-chmod-all-directories-except-files. Par la suite faites un clean install de vos node_modules.</t>
  </si>
  <si>
    <t>Total</t>
  </si>
  <si>
    <t xml:space="preserve">Total </t>
  </si>
  <si>
    <t>Note assurance qualité</t>
  </si>
  <si>
    <t>Fonct.</t>
  </si>
  <si>
    <t>A.Q</t>
  </si>
  <si>
    <t>Heures de retard</t>
  </si>
  <si>
    <t>Métriques</t>
  </si>
  <si>
    <t>Bonne explication en générale. Le 2ème paragraphe est moins pertinent. Le dernier paragraphe aurait pu être plus développé. Attention au français.</t>
  </si>
  <si>
    <t>Timeline inclus sprint 1 ET 2. Vos stats semblent inclure le sprint 1 aussi. Pas de comparaison avec sprint 1</t>
  </si>
  <si>
    <t>Analyse un peu de surface, mais tous les éléments demandés sont présents</t>
  </si>
  <si>
    <t>81cc07e</t>
  </si>
  <si>
    <t>Fonctionnalité</t>
  </si>
  <si>
    <t>Testé</t>
  </si>
  <si>
    <t>Note finale</t>
  </si>
  <si>
    <t>Outil-Pinceau</t>
  </si>
  <si>
    <t>L'attribut de couleur n'est pas pris en compte. Pas de transparence non plus
Vos textures sont quand même assez similaires</t>
  </si>
  <si>
    <t>WK</t>
  </si>
  <si>
    <t>Point d'entrée dans l'application</t>
  </si>
  <si>
    <t>On peut faire CTRL+O pendant que le message est ouvert. Vous n'avez pas de guide d'utilisation.| Tests: Il aurait fallu tester le fait que les raccourcis sont désactivés</t>
  </si>
  <si>
    <t>ER</t>
  </si>
  <si>
    <t>Vue de dessin</t>
  </si>
  <si>
    <t>Il est possible de perdre la barre d'outils en appuyant sur escape, à ce moment, il est impossible de voir la barre d'outil à nouveau. La barre d'attributs ne s'affiche pas quand on change d'outil</t>
  </si>
  <si>
    <t>Créer un nouveau dessin</t>
  </si>
  <si>
    <t>Il est possible de créer plusieurs modales en appuyant beaucoup de fois à répétition. Les raccourcis ne sont pas ignorés (on peut changer d'outil pendant que la fenêtre de création est active). Il me semble impossible d'entrer une taille (la validation fail). La couleur par défaut n'est pas blanc. Les couleurs ne peuvent pas spécifier le alpha dans tous les fureteurs. Impossible de vérifier si les validation fonctionnent (on ne peut rien entrer dans les champs).</t>
  </si>
  <si>
    <t>Outil de couleur</t>
  </si>
  <si>
    <t>Impossible d'entrer des valeurs dans les champs RGB
La palette ne se met pas à jour en même temps que le slider
La couleur la plus récente devrait être à gauche, c'est plus intuitif (pas de pénalité)
Il n'y a aucune indication que le slider défini la transparence.</t>
  </si>
  <si>
    <t>Outil-Rectangle</t>
  </si>
  <si>
    <t>Outil-Crayon</t>
  </si>
  <si>
    <t>Outil-Application de couleur</t>
  </si>
  <si>
    <t>L'application de couleur sur un trait de pinceau modifie la couleur de tous les autres traits de pinceau</t>
  </si>
  <si>
    <t>Note finale pour le sprint</t>
  </si>
  <si>
    <t>Vous avez quasiment aucun tests, et le peu que vous avez échouent en partie</t>
  </si>
  <si>
    <t>Crash</t>
  </si>
  <si>
    <t>Ne build pas</t>
  </si>
  <si>
    <t>e9d9f6ad3565ee2f666a0efd5f59f4aff37e2a88</t>
  </si>
  <si>
    <t>repasser</t>
  </si>
  <si>
    <t>Repasser pour Imade</t>
  </si>
  <si>
    <t>Ouvrir un dessin-Serveur</t>
  </si>
  <si>
    <t>Pas de raccourci pour ovrir un dessin, du moins, pas celui demandé (CTRL + O).  La liste doit être chargeable sans présenter trop de choix à l'utilisateur (max de 8 en même temps). Lors des requêtes pour charger les dessins dans la liste, un élément de chargement doit indiquer que la requête est en cours. Il n'est pas possible de voir tous les dessins lorsqu'il y en a beaucoup. Pas assez de tests|N.B: C'est CTRL+G, mais c'était pas fait quand même</t>
  </si>
  <si>
    <t>Pas détaillé dans le guide d'utilisation</t>
  </si>
  <si>
    <t>Etiquettes</t>
  </si>
  <si>
    <t>Les étiquettes avec le même nom ne sont pas "merged".  Aucun test serveur pour les tags</t>
  </si>
  <si>
    <t>Sauvegarder le dessin-serveur</t>
  </si>
  <si>
    <t>Raccourci ne fonctionne pas. Les raccourcis ne sont pas ignorés pendant la sauvegarde</t>
  </si>
  <si>
    <t>Outil-Sélection et inversion de sélection</t>
  </si>
  <si>
    <t>Si on double clique, le rectangle de sélection commence à une autre position que celle initiale. Raccourci ne fonctionne pas (s). Pas d'inversion de sélection. Pas de test.|Recorrection: Les tests sont présents (ligne ~970). Oubli de rajouter les points bonis pour bouger la sélection. Inversion de sélection...?</t>
  </si>
  <si>
    <t>Grille(surface de dessin)</t>
  </si>
  <si>
    <t>Quand on dessine, on ne peut plus afficher/cacher la grille 
Raccourci non fonctionnel
Mettez des tests directement dans vos services</t>
  </si>
  <si>
    <t>Outil - Ligne</t>
  </si>
  <si>
    <t>Vous devriez cacher le slider pour la taille des jonctions quand il n'est pas utilisé
Pas de tests pour le service</t>
  </si>
  <si>
    <t>Outil-Ellipse</t>
  </si>
  <si>
    <t>Pas de tests pour le service</t>
  </si>
  <si>
    <t>Outil - Polygone</t>
  </si>
  <si>
    <t>Un slider tout seul n'est pas si pratique pour choisir le nombre de côtés
Pas de tests pour le service
Tests insuffisants</t>
  </si>
  <si>
    <t>Outil- Pipette</t>
  </si>
  <si>
    <t>Quand on clique sur une forme qui a un intérieur vide, la pipette sélectionne quand même la couleur.</t>
  </si>
  <si>
    <t>Outil-Étampe</t>
  </si>
  <si>
    <t>Mettez des tests directement dans vos services</t>
  </si>
  <si>
    <t>Encore une fois vous n'avez pas assez de tests, et il y en a qui échoue. Vous avez beaucoup de tests qui ne sont pas exécutés à cause de vos describe (ils échouent sinon)</t>
  </si>
  <si>
    <t>Anciennes fonctionnalités brisées</t>
  </si>
  <si>
    <t>17748bf70138780f6d1c4ee7983860b0260010cd</t>
  </si>
  <si>
    <t>Ouvrir un dessin-Local</t>
  </si>
  <si>
    <t>Sauvegarder le dessin-local</t>
  </si>
  <si>
    <t>Manipulation de sélections avec presse-papier</t>
  </si>
  <si>
    <t>Le raccourci pour la suppression ne fonctionne pas</t>
  </si>
  <si>
    <t>Exporter le dessin</t>
  </si>
  <si>
    <t>Outi-Texte</t>
  </si>
  <si>
    <t>Outil-Efface</t>
  </si>
  <si>
    <t>Les bordures ne fonctionnent pas correctement
Le carré blanc devrait tout le temps être affiché, pas seulement quand on clique</t>
  </si>
  <si>
    <t>Outil-Stylo</t>
  </si>
  <si>
    <t>Annuler-refaire</t>
  </si>
  <si>
    <t>Sur firefox, une fois qu'on fait une sélection, on peut pas en refaire d'autre (ça déplace la première à la place)</t>
  </si>
  <si>
    <t>Outil-Aérosol</t>
  </si>
  <si>
    <t>Outil-Plume</t>
  </si>
  <si>
    <t>Magnétisme(surface de dessin)</t>
  </si>
  <si>
    <t>Outil-Sceau de peinture</t>
  </si>
  <si>
    <t>Redimensionnement de la fenêtre</t>
  </si>
  <si>
    <t>Rotation d'une sélection</t>
  </si>
  <si>
    <t>Déplacement d'une sélection</t>
  </si>
  <si>
    <t>Base de données</t>
  </si>
  <si>
    <t>Bonus (CDN (4), Timestamp(1), Countour et tracé (4))</t>
  </si>
  <si>
    <t>Mettre un chiffre de 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</si>
</sst>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theme="1"/>
      <name val="Calibri"/>
      <scheme val="minor"/>
    </font>
    <font>
      <sz val="11"/>
      <color theme="1"/>
      <name val="Calibri"/>
      <family val="2"/>
      <scheme val="minor"/>
    </font>
    <font>
      <sz val="11"/>
      <color theme="0"/>
      <name val="Calibri"/>
      <family val="2"/>
      <scheme val="minor"/>
    </font>
    <font>
      <b/>
      <sz val="11"/>
      <color theme="1"/>
      <name val="Calibri"/>
      <scheme val="minor"/>
    </font>
    <font>
      <b/>
      <sz val="11"/>
      <color theme="0"/>
      <name val="Calibri"/>
      <scheme val="minor"/>
    </font>
    <font>
      <i/>
      <sz val="11"/>
      <color theme="1"/>
      <name val="Calibri"/>
      <scheme val="minor"/>
    </font>
    <font>
      <sz val="11"/>
      <color theme="0"/>
      <name val="Calibri"/>
      <scheme val="minor"/>
    </font>
    <font>
      <b/>
      <sz val="11"/>
      <color rgb="FF3F3F3F"/>
      <name val="Calibri"/>
      <family val="2"/>
      <scheme val="minor"/>
    </font>
    <font>
      <u/>
      <sz val="11"/>
      <color theme="10"/>
      <name val="Calibri"/>
      <family val="2"/>
      <scheme val="minor"/>
    </font>
    <font>
      <u/>
      <sz val="11"/>
      <color theme="11"/>
      <name val="Calibri"/>
      <family val="2"/>
      <scheme val="minor"/>
    </font>
    <font>
      <b/>
      <sz val="14"/>
      <color theme="1"/>
      <name val="Calibri"/>
      <family val="2"/>
      <scheme val="minor"/>
    </font>
    <font>
      <b/>
      <sz val="11"/>
      <color theme="1"/>
      <name val="Calibri"/>
      <family val="2"/>
      <scheme val="minor"/>
    </font>
    <font>
      <sz val="18"/>
      <color theme="1"/>
      <name val="Calibri"/>
      <family val="2"/>
      <scheme val="minor"/>
    </font>
    <font>
      <b/>
      <sz val="18"/>
      <color theme="1"/>
      <name val="Calibri"/>
      <family val="2"/>
      <scheme val="minor"/>
    </font>
  </fonts>
  <fills count="21">
    <fill>
      <patternFill patternType="none"/>
    </fill>
    <fill>
      <patternFill patternType="gray125"/>
    </fill>
    <fill>
      <patternFill patternType="solid">
        <fgColor theme="4" tint="0.59999389629810485"/>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patternFill>
    </fill>
    <fill>
      <patternFill patternType="solid">
        <fgColor theme="7" tint="0.59999389629810485"/>
        <bgColor indexed="65"/>
      </patternFill>
    </fill>
    <fill>
      <patternFill patternType="solid">
        <fgColor theme="9"/>
      </patternFill>
    </fill>
    <fill>
      <patternFill patternType="solid">
        <fgColor rgb="FFFFC000"/>
        <bgColor indexed="64"/>
      </patternFill>
    </fill>
    <fill>
      <patternFill patternType="solid">
        <fgColor rgb="FFF2F2F2"/>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249977111117893"/>
        <bgColor indexed="64"/>
      </patternFill>
    </fill>
    <fill>
      <patternFill patternType="solid">
        <fgColor rgb="FF00B0F0"/>
        <bgColor indexed="64"/>
      </patternFill>
    </fill>
    <fill>
      <patternFill patternType="solid">
        <fgColor rgb="FF0070C0"/>
        <bgColor indexed="64"/>
      </patternFill>
    </fill>
    <fill>
      <patternFill patternType="solid">
        <fgColor theme="4" tint="0.59999389629810485"/>
        <bgColor indexed="64"/>
      </patternFill>
    </fill>
    <fill>
      <patternFill patternType="solid">
        <fgColor theme="0"/>
        <bgColor indexed="64"/>
      </patternFill>
    </fill>
    <fill>
      <patternFill patternType="solid">
        <fgColor theme="4" tint="0.39997558519241921"/>
        <bgColor indexed="64"/>
      </patternFill>
    </fill>
    <fill>
      <patternFill patternType="solid">
        <fgColor theme="3" tint="0.79998168889431442"/>
        <bgColor indexed="64"/>
      </patternFill>
    </fill>
  </fills>
  <borders count="102">
    <border>
      <left/>
      <right/>
      <top/>
      <bottom/>
      <diagonal/>
    </border>
    <border>
      <left style="medium">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diagonal/>
    </border>
    <border>
      <left style="medium">
        <color auto="1"/>
      </left>
      <right style="medium">
        <color auto="1"/>
      </right>
      <top style="thin">
        <color auto="1"/>
      </top>
      <bottom style="medium">
        <color auto="1"/>
      </bottom>
      <diagonal/>
    </border>
    <border>
      <left style="double">
        <color auto="1"/>
      </left>
      <right style="medium">
        <color auto="1"/>
      </right>
      <top style="thin">
        <color auto="1"/>
      </top>
      <bottom style="thin">
        <color auto="1"/>
      </bottom>
      <diagonal/>
    </border>
    <border>
      <left style="double">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double">
        <color auto="1"/>
      </left>
      <right style="medium">
        <color auto="1"/>
      </right>
      <top style="medium">
        <color auto="1"/>
      </top>
      <bottom/>
      <diagonal/>
    </border>
    <border>
      <left style="double">
        <color auto="1"/>
      </left>
      <right style="medium">
        <color auto="1"/>
      </right>
      <top style="double">
        <color auto="1"/>
      </top>
      <bottom style="thin">
        <color auto="1"/>
      </bottom>
      <diagonal/>
    </border>
    <border>
      <left style="medium">
        <color auto="1"/>
      </left>
      <right style="medium">
        <color auto="1"/>
      </right>
      <top/>
      <bottom style="thin">
        <color auto="1"/>
      </bottom>
      <diagonal/>
    </border>
    <border>
      <left style="medium">
        <color auto="1"/>
      </left>
      <right style="medium">
        <color auto="1"/>
      </right>
      <top/>
      <bottom style="medium">
        <color auto="1"/>
      </bottom>
      <diagonal/>
    </border>
    <border>
      <left style="medium">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thin">
        <color auto="1"/>
      </right>
      <top style="medium">
        <color auto="1"/>
      </top>
      <bottom style="medium">
        <color auto="1"/>
      </bottom>
      <diagonal/>
    </border>
    <border>
      <left/>
      <right/>
      <top style="medium">
        <color auto="1"/>
      </top>
      <bottom/>
      <diagonal/>
    </border>
    <border>
      <left style="double">
        <color auto="1"/>
      </left>
      <right style="medium">
        <color auto="1"/>
      </right>
      <top/>
      <bottom style="double">
        <color auto="1"/>
      </bottom>
      <diagonal/>
    </border>
    <border>
      <left style="medium">
        <color auto="1"/>
      </left>
      <right style="medium">
        <color auto="1"/>
      </right>
      <top style="medium">
        <color auto="1"/>
      </top>
      <bottom/>
      <diagonal/>
    </border>
    <border>
      <left style="medium">
        <color auto="1"/>
      </left>
      <right style="medium">
        <color auto="1"/>
      </right>
      <top style="thin">
        <color auto="1"/>
      </top>
      <bottom style="double">
        <color auto="1"/>
      </bottom>
      <diagonal/>
    </border>
    <border>
      <left style="medium">
        <color auto="1"/>
      </left>
      <right style="mediumDashed">
        <color auto="1"/>
      </right>
      <top style="thin">
        <color auto="1"/>
      </top>
      <bottom style="thin">
        <color auto="1"/>
      </bottom>
      <diagonal/>
    </border>
    <border>
      <left style="mediumDashed">
        <color auto="1"/>
      </left>
      <right style="mediumDashed">
        <color auto="1"/>
      </right>
      <top style="thin">
        <color auto="1"/>
      </top>
      <bottom style="thin">
        <color auto="1"/>
      </bottom>
      <diagonal/>
    </border>
    <border>
      <left style="medium">
        <color auto="1"/>
      </left>
      <right style="mediumDashDot">
        <color auto="1"/>
      </right>
      <top style="medium">
        <color auto="1"/>
      </top>
      <bottom/>
      <diagonal/>
    </border>
    <border>
      <left style="mediumDashDot">
        <color auto="1"/>
      </left>
      <right style="mediumDashDot">
        <color auto="1"/>
      </right>
      <top style="medium">
        <color auto="1"/>
      </top>
      <bottom/>
      <diagonal/>
    </border>
    <border>
      <left style="mediumDashDot">
        <color auto="1"/>
      </left>
      <right style="double">
        <color auto="1"/>
      </right>
      <top style="medium">
        <color auto="1"/>
      </top>
      <bottom/>
      <diagonal/>
    </border>
    <border>
      <left style="medium">
        <color auto="1"/>
      </left>
      <right style="mediumDashDot">
        <color auto="1"/>
      </right>
      <top/>
      <bottom/>
      <diagonal/>
    </border>
    <border>
      <left style="mediumDashDot">
        <color auto="1"/>
      </left>
      <right style="mediumDashDot">
        <color auto="1"/>
      </right>
      <top/>
      <bottom/>
      <diagonal/>
    </border>
    <border>
      <left style="mediumDashDot">
        <color auto="1"/>
      </left>
      <right style="double">
        <color auto="1"/>
      </right>
      <top/>
      <bottom/>
      <diagonal/>
    </border>
    <border>
      <left style="medium">
        <color auto="1"/>
      </left>
      <right style="mediumDashDot">
        <color auto="1"/>
      </right>
      <top style="double">
        <color auto="1"/>
      </top>
      <bottom style="thin">
        <color auto="1"/>
      </bottom>
      <diagonal/>
    </border>
    <border>
      <left style="mediumDashDot">
        <color auto="1"/>
      </left>
      <right style="mediumDashDot">
        <color auto="1"/>
      </right>
      <top style="double">
        <color auto="1"/>
      </top>
      <bottom style="thin">
        <color auto="1"/>
      </bottom>
      <diagonal/>
    </border>
    <border>
      <left style="mediumDashDot">
        <color auto="1"/>
      </left>
      <right style="double">
        <color auto="1"/>
      </right>
      <top style="double">
        <color auto="1"/>
      </top>
      <bottom style="thin">
        <color auto="1"/>
      </bottom>
      <diagonal/>
    </border>
    <border>
      <left style="medium">
        <color auto="1"/>
      </left>
      <right style="mediumDashDot">
        <color auto="1"/>
      </right>
      <top style="thin">
        <color auto="1"/>
      </top>
      <bottom style="thin">
        <color auto="1"/>
      </bottom>
      <diagonal/>
    </border>
    <border>
      <left style="mediumDashDot">
        <color auto="1"/>
      </left>
      <right style="mediumDashDot">
        <color auto="1"/>
      </right>
      <top style="thin">
        <color auto="1"/>
      </top>
      <bottom style="thin">
        <color auto="1"/>
      </bottom>
      <diagonal/>
    </border>
    <border>
      <left style="mediumDashDot">
        <color auto="1"/>
      </left>
      <right style="double">
        <color auto="1"/>
      </right>
      <top style="thin">
        <color auto="1"/>
      </top>
      <bottom style="thin">
        <color auto="1"/>
      </bottom>
      <diagonal/>
    </border>
    <border>
      <left style="medium">
        <color auto="1"/>
      </left>
      <right style="mediumDashDot">
        <color auto="1"/>
      </right>
      <top style="thin">
        <color auto="1"/>
      </top>
      <bottom/>
      <diagonal/>
    </border>
    <border>
      <left style="mediumDashDot">
        <color auto="1"/>
      </left>
      <right style="mediumDashDot">
        <color auto="1"/>
      </right>
      <top style="thin">
        <color auto="1"/>
      </top>
      <bottom/>
      <diagonal/>
    </border>
    <border>
      <left style="mediumDashDot">
        <color auto="1"/>
      </left>
      <right style="double">
        <color auto="1"/>
      </right>
      <top style="thin">
        <color auto="1"/>
      </top>
      <bottom/>
      <diagonal/>
    </border>
    <border>
      <left style="medium">
        <color auto="1"/>
      </left>
      <right style="mediumDashDot">
        <color auto="1"/>
      </right>
      <top style="medium">
        <color auto="1"/>
      </top>
      <bottom style="thin">
        <color auto="1"/>
      </bottom>
      <diagonal/>
    </border>
    <border>
      <left style="mediumDashDot">
        <color auto="1"/>
      </left>
      <right style="mediumDashDot">
        <color auto="1"/>
      </right>
      <top style="medium">
        <color auto="1"/>
      </top>
      <bottom style="thin">
        <color auto="1"/>
      </bottom>
      <diagonal/>
    </border>
    <border>
      <left style="mediumDashDot">
        <color auto="1"/>
      </left>
      <right style="medium">
        <color auto="1"/>
      </right>
      <top style="medium">
        <color auto="1"/>
      </top>
      <bottom style="thin">
        <color auto="1"/>
      </bottom>
      <diagonal/>
    </border>
    <border>
      <left style="medium">
        <color auto="1"/>
      </left>
      <right style="mediumDashDot">
        <color auto="1"/>
      </right>
      <top style="thin">
        <color auto="1"/>
      </top>
      <bottom style="medium">
        <color auto="1"/>
      </bottom>
      <diagonal/>
    </border>
    <border>
      <left style="mediumDashDot">
        <color auto="1"/>
      </left>
      <right style="mediumDashDot">
        <color auto="1"/>
      </right>
      <top style="thin">
        <color auto="1"/>
      </top>
      <bottom style="medium">
        <color auto="1"/>
      </bottom>
      <diagonal/>
    </border>
    <border>
      <left style="mediumDashDot">
        <color auto="1"/>
      </left>
      <right style="medium">
        <color auto="1"/>
      </right>
      <top style="thin">
        <color auto="1"/>
      </top>
      <bottom style="medium">
        <color auto="1"/>
      </bottom>
      <diagonal/>
    </border>
    <border>
      <left style="medium">
        <color auto="1"/>
      </left>
      <right style="mediumDashed">
        <color auto="1"/>
      </right>
      <top style="medium">
        <color auto="1"/>
      </top>
      <bottom style="double">
        <color auto="1"/>
      </bottom>
      <diagonal/>
    </border>
    <border>
      <left style="mediumDashed">
        <color auto="1"/>
      </left>
      <right style="mediumDashed">
        <color auto="1"/>
      </right>
      <top style="medium">
        <color auto="1"/>
      </top>
      <bottom style="double">
        <color auto="1"/>
      </bottom>
      <diagonal/>
    </border>
    <border>
      <left style="mediumDashed">
        <color auto="1"/>
      </left>
      <right style="medium">
        <color auto="1"/>
      </right>
      <top style="medium">
        <color auto="1"/>
      </top>
      <bottom style="double">
        <color auto="1"/>
      </bottom>
      <diagonal/>
    </border>
    <border>
      <left style="medium">
        <color auto="1"/>
      </left>
      <right style="mediumDashed">
        <color auto="1"/>
      </right>
      <top/>
      <bottom style="thin">
        <color auto="1"/>
      </bottom>
      <diagonal/>
    </border>
    <border>
      <left style="mediumDashed">
        <color auto="1"/>
      </left>
      <right style="mediumDashed">
        <color auto="1"/>
      </right>
      <top/>
      <bottom style="thin">
        <color auto="1"/>
      </bottom>
      <diagonal/>
    </border>
    <border>
      <left style="mediumDashed">
        <color auto="1"/>
      </left>
      <right style="medium">
        <color auto="1"/>
      </right>
      <top/>
      <bottom style="thin">
        <color auto="1"/>
      </bottom>
      <diagonal/>
    </border>
    <border>
      <left style="mediumDashed">
        <color auto="1"/>
      </left>
      <right style="medium">
        <color auto="1"/>
      </right>
      <top style="thin">
        <color auto="1"/>
      </top>
      <bottom style="thin">
        <color auto="1"/>
      </bottom>
      <diagonal/>
    </border>
    <border>
      <left style="medium">
        <color auto="1"/>
      </left>
      <right style="mediumDashed">
        <color auto="1"/>
      </right>
      <top style="thin">
        <color auto="1"/>
      </top>
      <bottom/>
      <diagonal/>
    </border>
    <border>
      <left style="mediumDashed">
        <color auto="1"/>
      </left>
      <right style="mediumDashed">
        <color auto="1"/>
      </right>
      <top style="thin">
        <color auto="1"/>
      </top>
      <bottom/>
      <diagonal/>
    </border>
    <border>
      <left style="mediumDashed">
        <color auto="1"/>
      </left>
      <right style="medium">
        <color auto="1"/>
      </right>
      <top style="thin">
        <color auto="1"/>
      </top>
      <bottom/>
      <diagonal/>
    </border>
    <border>
      <left style="medium">
        <color auto="1"/>
      </left>
      <right style="mediumDashed">
        <color auto="1"/>
      </right>
      <top style="medium">
        <color auto="1"/>
      </top>
      <bottom style="medium">
        <color auto="1"/>
      </bottom>
      <diagonal/>
    </border>
    <border>
      <left style="mediumDashed">
        <color auto="1"/>
      </left>
      <right style="mediumDashed">
        <color auto="1"/>
      </right>
      <top style="medium">
        <color auto="1"/>
      </top>
      <bottom style="medium">
        <color auto="1"/>
      </bottom>
      <diagonal/>
    </border>
    <border>
      <left style="mediumDashed">
        <color auto="1"/>
      </left>
      <right style="medium">
        <color auto="1"/>
      </right>
      <top style="medium">
        <color auto="1"/>
      </top>
      <bottom style="medium">
        <color auto="1"/>
      </bottom>
      <diagonal/>
    </border>
    <border>
      <left style="medium">
        <color auto="1"/>
      </left>
      <right style="medium">
        <color auto="1"/>
      </right>
      <top/>
      <bottom/>
      <diagonal/>
    </border>
    <border>
      <left/>
      <right style="mediumDashed">
        <color auto="1"/>
      </right>
      <top style="medium">
        <color auto="1"/>
      </top>
      <bottom style="medium">
        <color auto="1"/>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thin">
        <color rgb="FF3F3F3F"/>
      </left>
      <right style="thin">
        <color rgb="FF3F3F3F"/>
      </right>
      <top style="thin">
        <color rgb="FF3F3F3F"/>
      </top>
      <bottom style="thin">
        <color rgb="FF3F3F3F"/>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style="medium">
        <color auto="1"/>
      </bottom>
      <diagonal/>
    </border>
    <border>
      <left style="medium">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indexed="64"/>
      </left>
      <right/>
      <top style="thin">
        <color indexed="64"/>
      </top>
      <bottom style="thin">
        <color indexed="64"/>
      </bottom>
      <diagonal/>
    </border>
    <border>
      <left style="thin">
        <color auto="1"/>
      </left>
      <right/>
      <top style="thin">
        <color auto="1"/>
      </top>
      <bottom/>
      <diagonal/>
    </border>
    <border>
      <left style="medium">
        <color auto="1"/>
      </left>
      <right/>
      <top style="thin">
        <color auto="1"/>
      </top>
      <bottom/>
      <diagonal/>
    </border>
    <border>
      <left style="medium">
        <color auto="1"/>
      </left>
      <right style="thin">
        <color auto="1"/>
      </right>
      <top/>
      <bottom/>
      <diagonal/>
    </border>
    <border>
      <left style="thin">
        <color auto="1"/>
      </left>
      <right style="medium">
        <color auto="1"/>
      </right>
      <top/>
      <bottom/>
      <diagonal/>
    </border>
    <border>
      <left style="thin">
        <color auto="1"/>
      </left>
      <right/>
      <top style="thin">
        <color indexed="64"/>
      </top>
      <bottom style="medium">
        <color indexed="64"/>
      </bottom>
      <diagonal/>
    </border>
    <border>
      <left style="thin">
        <color auto="1"/>
      </left>
      <right style="medium">
        <color auto="1"/>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auto="1"/>
      </left>
      <right style="thin">
        <color auto="1"/>
      </right>
      <top/>
      <bottom/>
      <diagonal/>
    </border>
    <border>
      <left style="thin">
        <color rgb="FF3F3F3F"/>
      </left>
      <right style="thin">
        <color rgb="FF3F3F3F"/>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auto="1"/>
      </right>
      <top style="medium">
        <color indexed="64"/>
      </top>
      <bottom style="thin">
        <color indexed="64"/>
      </bottom>
      <diagonal/>
    </border>
    <border>
      <left style="thin">
        <color auto="1"/>
      </left>
      <right style="thin">
        <color auto="1"/>
      </right>
      <top style="thin">
        <color auto="1"/>
      </top>
      <bottom/>
      <diagonal/>
    </border>
  </borders>
  <cellStyleXfs count="17">
    <xf numFmtId="0" fontId="0" fillId="0" borderId="0"/>
    <xf numFmtId="0" fontId="2"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2" fillId="5" borderId="0" applyNumberFormat="0" applyBorder="0" applyAlignment="0" applyProtection="0"/>
    <xf numFmtId="0" fontId="3" fillId="6" borderId="0" applyNumberFormat="0" applyBorder="0" applyAlignment="0" applyProtection="0"/>
    <xf numFmtId="0" fontId="2" fillId="7" borderId="0" applyNumberFormat="0" applyBorder="0" applyAlignment="0" applyProtection="0"/>
    <xf numFmtId="0" fontId="3" fillId="8" borderId="0" applyNumberFormat="0" applyBorder="0" applyAlignment="0" applyProtection="0"/>
    <xf numFmtId="0" fontId="3" fillId="9" borderId="0" applyAlignment="0">
      <alignment horizontal="center"/>
    </xf>
    <xf numFmtId="0" fontId="8" fillId="10" borderId="72" applyNumberFormat="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9" fontId="2" fillId="0" borderId="0" applyFont="0" applyFill="0" applyBorder="0" applyAlignment="0" applyProtection="0"/>
  </cellStyleXfs>
  <cellXfs count="343">
    <xf numFmtId="0" fontId="0" fillId="0" borderId="0" xfId="0"/>
    <xf numFmtId="0" fontId="0" fillId="0" borderId="0" xfId="0" applyAlignment="1">
      <alignment wrapText="1"/>
    </xf>
    <xf numFmtId="0" fontId="0" fillId="0" borderId="6" xfId="0" applyBorder="1"/>
    <xf numFmtId="0" fontId="0" fillId="0" borderId="9" xfId="0" applyBorder="1"/>
    <xf numFmtId="0" fontId="0" fillId="0" borderId="21" xfId="0" applyBorder="1"/>
    <xf numFmtId="0" fontId="0" fillId="0" borderId="22" xfId="0" applyBorder="1"/>
    <xf numFmtId="0" fontId="0" fillId="0" borderId="19" xfId="0" applyBorder="1" applyAlignment="1">
      <alignment horizontal="center"/>
    </xf>
    <xf numFmtId="0" fontId="0" fillId="0" borderId="20"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23" xfId="0" applyBorder="1" applyAlignment="1">
      <alignment horizontal="center"/>
    </xf>
    <xf numFmtId="0" fontId="0" fillId="0" borderId="12" xfId="0" applyBorder="1" applyAlignment="1">
      <alignment horizontal="center"/>
    </xf>
    <xf numFmtId="0" fontId="0" fillId="0" borderId="24" xfId="0" applyBorder="1"/>
    <xf numFmtId="0" fontId="0" fillId="0" borderId="27" xfId="0" applyBorder="1" applyAlignment="1">
      <alignment horizontal="right"/>
    </xf>
    <xf numFmtId="0" fontId="0" fillId="0" borderId="1" xfId="0" applyBorder="1"/>
    <xf numFmtId="0" fontId="2" fillId="2" borderId="33" xfId="1" applyBorder="1"/>
    <xf numFmtId="0" fontId="2" fillId="2" borderId="45" xfId="1" applyBorder="1"/>
    <xf numFmtId="0" fontId="2" fillId="2" borderId="48" xfId="1" applyBorder="1"/>
    <xf numFmtId="0" fontId="2" fillId="2" borderId="61" xfId="1" applyBorder="1"/>
    <xf numFmtId="0" fontId="2" fillId="3" borderId="34" xfId="2" applyBorder="1"/>
    <xf numFmtId="0" fontId="2" fillId="3" borderId="46" xfId="2" applyBorder="1"/>
    <xf numFmtId="0" fontId="2" fillId="3" borderId="49" xfId="2" applyBorder="1"/>
    <xf numFmtId="0" fontId="2" fillId="3" borderId="62" xfId="2" applyBorder="1"/>
    <xf numFmtId="0" fontId="2" fillId="5" borderId="34" xfId="4" applyBorder="1"/>
    <xf numFmtId="0" fontId="2" fillId="5" borderId="46" xfId="4" applyBorder="1"/>
    <xf numFmtId="0" fontId="2" fillId="5" borderId="49" xfId="4" applyBorder="1"/>
    <xf numFmtId="0" fontId="2" fillId="5" borderId="62" xfId="4" applyBorder="1"/>
    <xf numFmtId="0" fontId="2" fillId="7" borderId="34" xfId="6" applyBorder="1"/>
    <xf numFmtId="0" fontId="2" fillId="7" borderId="46" xfId="6" applyBorder="1"/>
    <xf numFmtId="0" fontId="2" fillId="7" borderId="49" xfId="6" applyBorder="1"/>
    <xf numFmtId="0" fontId="2" fillId="7" borderId="62" xfId="6" applyBorder="1"/>
    <xf numFmtId="0" fontId="3" fillId="8" borderId="35" xfId="7" applyBorder="1"/>
    <xf numFmtId="0" fontId="3" fillId="8" borderId="47" xfId="7" applyBorder="1"/>
    <xf numFmtId="0" fontId="3" fillId="8" borderId="50" xfId="7" applyBorder="1"/>
    <xf numFmtId="0" fontId="3" fillId="8" borderId="63" xfId="7" applyBorder="1"/>
    <xf numFmtId="0" fontId="0" fillId="0" borderId="14"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9" fontId="2" fillId="2" borderId="36" xfId="1" applyNumberFormat="1" applyBorder="1" applyAlignment="1">
      <alignment horizontal="center" vertical="center"/>
    </xf>
    <xf numFmtId="9" fontId="2" fillId="3" borderId="37" xfId="2" applyNumberFormat="1" applyBorder="1" applyAlignment="1">
      <alignment horizontal="center" vertical="center"/>
    </xf>
    <xf numFmtId="9" fontId="2" fillId="5" borderId="37" xfId="4" applyNumberFormat="1" applyBorder="1" applyAlignment="1">
      <alignment horizontal="center" vertical="center"/>
    </xf>
    <xf numFmtId="9" fontId="2" fillId="7" borderId="37" xfId="6" applyNumberFormat="1" applyBorder="1" applyAlignment="1">
      <alignment horizontal="center" vertical="center"/>
    </xf>
    <xf numFmtId="9" fontId="3" fillId="8" borderId="38" xfId="7" applyNumberFormat="1" applyBorder="1" applyAlignment="1">
      <alignment horizontal="center" vertical="center"/>
    </xf>
    <xf numFmtId="9" fontId="2" fillId="2" borderId="39" xfId="1" applyNumberFormat="1" applyBorder="1" applyAlignment="1">
      <alignment horizontal="center" vertical="center"/>
    </xf>
    <xf numFmtId="9" fontId="2" fillId="3" borderId="40" xfId="2" applyNumberFormat="1" applyBorder="1" applyAlignment="1">
      <alignment horizontal="center" vertical="center"/>
    </xf>
    <xf numFmtId="9" fontId="2" fillId="5" borderId="40" xfId="4" applyNumberFormat="1" applyBorder="1" applyAlignment="1">
      <alignment horizontal="center" vertical="center"/>
    </xf>
    <xf numFmtId="9" fontId="2" fillId="7" borderId="40" xfId="6" applyNumberFormat="1" applyBorder="1" applyAlignment="1">
      <alignment horizontal="center" vertical="center"/>
    </xf>
    <xf numFmtId="9" fontId="3" fillId="8" borderId="41" xfId="7" applyNumberFormat="1" applyBorder="1" applyAlignment="1">
      <alignment horizontal="center" vertical="center"/>
    </xf>
    <xf numFmtId="9" fontId="2" fillId="2" borderId="42" xfId="1" applyNumberFormat="1" applyBorder="1" applyAlignment="1">
      <alignment horizontal="center" vertical="center"/>
    </xf>
    <xf numFmtId="9" fontId="2" fillId="3" borderId="43" xfId="2" applyNumberFormat="1" applyBorder="1" applyAlignment="1">
      <alignment horizontal="center" vertical="center"/>
    </xf>
    <xf numFmtId="9" fontId="2" fillId="5" borderId="43" xfId="4" applyNumberFormat="1" applyBorder="1" applyAlignment="1">
      <alignment horizontal="center" vertical="center"/>
    </xf>
    <xf numFmtId="9" fontId="2" fillId="7" borderId="43" xfId="6" applyNumberFormat="1" applyBorder="1" applyAlignment="1">
      <alignment horizontal="center" vertical="center"/>
    </xf>
    <xf numFmtId="9" fontId="3" fillId="8" borderId="44" xfId="7" applyNumberFormat="1" applyBorder="1" applyAlignment="1">
      <alignment horizontal="center" vertical="center"/>
    </xf>
    <xf numFmtId="9" fontId="2" fillId="2" borderId="54" xfId="1" applyNumberFormat="1" applyBorder="1"/>
    <xf numFmtId="9" fontId="2" fillId="3" borderId="55" xfId="2" applyNumberFormat="1" applyBorder="1"/>
    <xf numFmtId="9" fontId="2" fillId="5" borderId="55" xfId="4" applyNumberFormat="1" applyBorder="1"/>
    <xf numFmtId="9" fontId="2" fillId="7" borderId="55" xfId="6" applyNumberFormat="1" applyBorder="1"/>
    <xf numFmtId="9" fontId="3" fillId="8" borderId="56" xfId="7" applyNumberFormat="1" applyBorder="1"/>
    <xf numFmtId="9" fontId="2" fillId="2" borderId="28" xfId="1" applyNumberFormat="1" applyBorder="1"/>
    <xf numFmtId="9" fontId="2" fillId="3" borderId="29" xfId="2" applyNumberFormat="1" applyBorder="1"/>
    <xf numFmtId="9" fontId="2" fillId="5" borderId="29" xfId="4" applyNumberFormat="1" applyBorder="1"/>
    <xf numFmtId="9" fontId="2" fillId="7" borderId="29" xfId="6" applyNumberFormat="1" applyBorder="1"/>
    <xf numFmtId="9" fontId="3" fillId="8" borderId="57" xfId="7" applyNumberFormat="1" applyBorder="1"/>
    <xf numFmtId="9" fontId="2" fillId="2" borderId="58" xfId="1" applyNumberFormat="1" applyBorder="1"/>
    <xf numFmtId="9" fontId="2" fillId="3" borderId="59" xfId="2" applyNumberFormat="1" applyBorder="1"/>
    <xf numFmtId="9" fontId="2" fillId="5" borderId="59" xfId="4" applyNumberFormat="1" applyBorder="1"/>
    <xf numFmtId="9" fontId="2" fillId="7" borderId="59" xfId="6" applyNumberFormat="1" applyBorder="1"/>
    <xf numFmtId="9" fontId="3" fillId="8" borderId="60" xfId="7" applyNumberFormat="1" applyBorder="1"/>
    <xf numFmtId="0" fontId="4" fillId="0" borderId="6" xfId="0" applyFont="1" applyBorder="1" applyAlignment="1">
      <alignment horizontal="center"/>
    </xf>
    <xf numFmtId="0" fontId="4" fillId="2" borderId="30" xfId="1" applyFont="1" applyBorder="1" applyAlignment="1">
      <alignment horizontal="center"/>
    </xf>
    <xf numFmtId="0" fontId="4" fillId="3" borderId="31" xfId="2" applyFont="1" applyBorder="1" applyAlignment="1">
      <alignment horizontal="center"/>
    </xf>
    <xf numFmtId="0" fontId="4" fillId="5" borderId="31" xfId="4" applyFont="1" applyBorder="1" applyAlignment="1">
      <alignment horizontal="center"/>
    </xf>
    <xf numFmtId="0" fontId="4" fillId="7" borderId="31" xfId="6" applyFont="1" applyBorder="1" applyAlignment="1">
      <alignment horizontal="center"/>
    </xf>
    <xf numFmtId="0" fontId="5" fillId="8" borderId="32" xfId="7" applyFont="1" applyBorder="1" applyAlignment="1">
      <alignment horizontal="center"/>
    </xf>
    <xf numFmtId="0" fontId="6" fillId="0" borderId="15" xfId="0" applyFont="1" applyBorder="1" applyAlignment="1">
      <alignment wrapText="1"/>
    </xf>
    <xf numFmtId="0" fontId="6" fillId="0" borderId="7" xfId="0" applyFont="1" applyBorder="1" applyAlignment="1">
      <alignment wrapText="1"/>
    </xf>
    <xf numFmtId="0" fontId="6" fillId="0" borderId="8" xfId="0" applyFont="1" applyBorder="1" applyAlignment="1">
      <alignment wrapText="1"/>
    </xf>
    <xf numFmtId="0" fontId="6" fillId="0" borderId="15" xfId="0" applyFont="1" applyBorder="1"/>
    <xf numFmtId="0" fontId="6" fillId="0" borderId="7" xfId="0" applyFont="1" applyBorder="1"/>
    <xf numFmtId="0" fontId="6" fillId="0" borderId="8" xfId="0" applyFont="1" applyBorder="1"/>
    <xf numFmtId="0" fontId="4" fillId="0" borderId="1" xfId="0" applyFont="1" applyBorder="1"/>
    <xf numFmtId="10" fontId="4" fillId="2" borderId="61" xfId="1" applyNumberFormat="1" applyFont="1" applyBorder="1"/>
    <xf numFmtId="10" fontId="4" fillId="3" borderId="62" xfId="2" applyNumberFormat="1" applyFont="1" applyBorder="1"/>
    <xf numFmtId="10" fontId="4" fillId="5" borderId="62" xfId="4" applyNumberFormat="1" applyFont="1" applyBorder="1"/>
    <xf numFmtId="10" fontId="4" fillId="7" borderId="62" xfId="6" applyNumberFormat="1" applyFont="1" applyBorder="1"/>
    <xf numFmtId="10" fontId="5" fillId="8" borderId="63" xfId="7" applyNumberFormat="1" applyFont="1" applyBorder="1"/>
    <xf numFmtId="10" fontId="4" fillId="2" borderId="65" xfId="1" applyNumberFormat="1" applyFont="1" applyBorder="1"/>
    <xf numFmtId="0" fontId="4" fillId="2" borderId="65" xfId="1" applyFont="1" applyBorder="1"/>
    <xf numFmtId="0" fontId="4" fillId="3" borderId="62" xfId="2" applyFont="1" applyBorder="1"/>
    <xf numFmtId="0" fontId="4" fillId="5" borderId="62" xfId="4" applyFont="1" applyBorder="1"/>
    <xf numFmtId="0" fontId="4" fillId="7" borderId="62" xfId="6" applyFont="1" applyBorder="1"/>
    <xf numFmtId="0" fontId="5" fillId="8" borderId="63" xfId="7" applyFont="1" applyBorder="1"/>
    <xf numFmtId="0" fontId="7" fillId="8" borderId="53" xfId="7" applyFont="1" applyBorder="1" applyAlignment="1">
      <alignment horizontal="left"/>
    </xf>
    <xf numFmtId="0" fontId="3" fillId="4" borderId="64" xfId="3" applyBorder="1" applyAlignment="1">
      <alignment horizontal="center" vertical="center"/>
    </xf>
    <xf numFmtId="0" fontId="3" fillId="9" borderId="64" xfId="8" applyBorder="1" applyAlignment="1">
      <alignment horizontal="center" vertical="center"/>
    </xf>
    <xf numFmtId="0" fontId="3" fillId="6" borderId="64" xfId="5" applyBorder="1" applyAlignment="1">
      <alignment horizontal="center" vertical="center"/>
    </xf>
    <xf numFmtId="9" fontId="3" fillId="4" borderId="64" xfId="3" applyNumberFormat="1" applyBorder="1" applyAlignment="1">
      <alignment horizontal="center" vertical="center"/>
    </xf>
    <xf numFmtId="10" fontId="3" fillId="4" borderId="64" xfId="3" applyNumberFormat="1" applyBorder="1" applyAlignment="1">
      <alignment horizontal="center" vertical="center"/>
    </xf>
    <xf numFmtId="9" fontId="3" fillId="9" borderId="64" xfId="8" applyNumberFormat="1" applyBorder="1" applyAlignment="1">
      <alignment horizontal="center" vertical="center"/>
    </xf>
    <xf numFmtId="10" fontId="3" fillId="9" borderId="64" xfId="8" applyNumberFormat="1" applyBorder="1" applyAlignment="1">
      <alignment horizontal="center" vertical="center"/>
    </xf>
    <xf numFmtId="9" fontId="3" fillId="6" borderId="64" xfId="5" applyNumberFormat="1" applyBorder="1" applyAlignment="1">
      <alignment horizontal="center" vertical="center"/>
    </xf>
    <xf numFmtId="10" fontId="3" fillId="6" borderId="64" xfId="5" applyNumberFormat="1" applyBorder="1" applyAlignment="1">
      <alignment horizontal="center" vertical="center"/>
    </xf>
    <xf numFmtId="9" fontId="3" fillId="4" borderId="16" xfId="3" applyNumberFormat="1" applyBorder="1" applyAlignment="1">
      <alignment horizontal="center" vertical="center"/>
    </xf>
    <xf numFmtId="10" fontId="3" fillId="4" borderId="16" xfId="3" applyNumberFormat="1" applyBorder="1" applyAlignment="1">
      <alignment horizontal="center" vertical="center"/>
    </xf>
    <xf numFmtId="9" fontId="3" fillId="9" borderId="16" xfId="8" applyNumberFormat="1" applyBorder="1" applyAlignment="1">
      <alignment horizontal="center" vertical="center"/>
    </xf>
    <xf numFmtId="10" fontId="3" fillId="9" borderId="16" xfId="8" applyNumberFormat="1" applyBorder="1" applyAlignment="1">
      <alignment horizontal="center" vertical="center"/>
    </xf>
    <xf numFmtId="9" fontId="3" fillId="6" borderId="16" xfId="5" applyNumberFormat="1" applyBorder="1" applyAlignment="1">
      <alignment horizontal="center" vertical="center"/>
    </xf>
    <xf numFmtId="10" fontId="3" fillId="6" borderId="16" xfId="5" applyNumberFormat="1" applyBorder="1" applyAlignment="1">
      <alignment horizontal="center" vertical="center"/>
    </xf>
    <xf numFmtId="0" fontId="2" fillId="2" borderId="26" xfId="1" applyBorder="1"/>
    <xf numFmtId="10" fontId="3" fillId="4" borderId="26" xfId="3" applyNumberFormat="1" applyBorder="1" applyAlignment="1">
      <alignment horizontal="center" vertical="center"/>
    </xf>
    <xf numFmtId="10" fontId="3" fillId="9" borderId="26" xfId="8" applyNumberFormat="1" applyBorder="1" applyAlignment="1">
      <alignment horizontal="center" vertical="center"/>
    </xf>
    <xf numFmtId="10" fontId="3" fillId="6" borderId="26" xfId="5" applyNumberFormat="1" applyBorder="1" applyAlignment="1">
      <alignment horizontal="center" vertical="center"/>
    </xf>
    <xf numFmtId="0" fontId="2" fillId="3" borderId="64" xfId="2" applyBorder="1"/>
    <xf numFmtId="0" fontId="2" fillId="5" borderId="64" xfId="4" applyBorder="1"/>
    <xf numFmtId="0" fontId="2" fillId="7" borderId="64" xfId="6" applyBorder="1"/>
    <xf numFmtId="0" fontId="3" fillId="8" borderId="16" xfId="7" applyBorder="1"/>
    <xf numFmtId="9" fontId="2" fillId="2" borderId="26" xfId="1" applyNumberFormat="1" applyBorder="1"/>
    <xf numFmtId="9" fontId="2" fillId="3" borderId="64" xfId="2" applyNumberFormat="1" applyBorder="1"/>
    <xf numFmtId="9" fontId="2" fillId="5" borderId="64" xfId="4" applyNumberFormat="1" applyBorder="1"/>
    <xf numFmtId="9" fontId="2" fillId="7" borderId="64" xfId="6" applyNumberFormat="1" applyBorder="1"/>
    <xf numFmtId="10" fontId="2" fillId="2" borderId="66" xfId="1" applyNumberFormat="1" applyBorder="1"/>
    <xf numFmtId="10" fontId="2" fillId="3" borderId="67" xfId="2" applyNumberFormat="1" applyBorder="1"/>
    <xf numFmtId="10" fontId="2" fillId="5" borderId="67" xfId="4" applyNumberFormat="1" applyBorder="1"/>
    <xf numFmtId="10" fontId="2" fillId="7" borderId="67" xfId="6" applyNumberFormat="1" applyBorder="1"/>
    <xf numFmtId="10" fontId="3" fillId="8" borderId="68" xfId="7" applyNumberFormat="1" applyBorder="1"/>
    <xf numFmtId="10" fontId="2" fillId="2" borderId="69" xfId="1" applyNumberFormat="1" applyBorder="1" applyAlignment="1">
      <alignment horizontal="right"/>
    </xf>
    <xf numFmtId="10" fontId="2" fillId="3" borderId="70" xfId="2" applyNumberFormat="1" applyBorder="1" applyAlignment="1">
      <alignment horizontal="right"/>
    </xf>
    <xf numFmtId="10" fontId="2" fillId="5" borderId="70" xfId="4" applyNumberFormat="1" applyBorder="1" applyAlignment="1">
      <alignment horizontal="right"/>
    </xf>
    <xf numFmtId="10" fontId="2" fillId="7" borderId="70" xfId="6" applyNumberFormat="1" applyBorder="1" applyAlignment="1">
      <alignment horizontal="right"/>
    </xf>
    <xf numFmtId="10" fontId="3" fillId="8" borderId="71" xfId="7" applyNumberFormat="1" applyBorder="1" applyAlignment="1">
      <alignment horizontal="right"/>
    </xf>
    <xf numFmtId="12" fontId="3" fillId="4" borderId="26" xfId="3" applyNumberFormat="1" applyBorder="1" applyAlignment="1">
      <alignment horizontal="center" vertical="center"/>
    </xf>
    <xf numFmtId="12" fontId="3" fillId="9" borderId="26" xfId="8" applyNumberFormat="1" applyBorder="1" applyAlignment="1">
      <alignment horizontal="center" vertical="center"/>
    </xf>
    <xf numFmtId="12" fontId="3" fillId="6" borderId="26" xfId="5" applyNumberFormat="1" applyBorder="1" applyAlignment="1">
      <alignment horizontal="center" vertical="center"/>
    </xf>
    <xf numFmtId="12" fontId="3" fillId="4" borderId="64" xfId="3" applyNumberFormat="1" applyBorder="1" applyAlignment="1">
      <alignment horizontal="center" vertical="center"/>
    </xf>
    <xf numFmtId="12" fontId="3" fillId="9" borderId="64" xfId="8" applyNumberFormat="1" applyBorder="1" applyAlignment="1">
      <alignment horizontal="center" vertical="center"/>
    </xf>
    <xf numFmtId="12" fontId="3" fillId="6" borderId="64" xfId="5" applyNumberFormat="1" applyBorder="1" applyAlignment="1">
      <alignment horizontal="center" vertical="center"/>
    </xf>
    <xf numFmtId="0" fontId="0" fillId="0" borderId="0" xfId="0" applyAlignment="1">
      <alignment horizontal="center"/>
    </xf>
    <xf numFmtId="2" fontId="0" fillId="0" borderId="0" xfId="0" applyNumberFormat="1" applyAlignment="1">
      <alignment horizontal="center" vertical="center"/>
    </xf>
    <xf numFmtId="49" fontId="0" fillId="15" borderId="19" xfId="0" applyNumberFormat="1" applyFill="1" applyBorder="1" applyAlignment="1">
      <alignment horizontal="center" vertical="center" wrapText="1"/>
    </xf>
    <xf numFmtId="49" fontId="0" fillId="15" borderId="2" xfId="0" applyNumberFormat="1" applyFill="1" applyBorder="1" applyAlignment="1">
      <alignment horizontal="center" vertical="center" wrapText="1"/>
    </xf>
    <xf numFmtId="49" fontId="0" fillId="15" borderId="4" xfId="0" applyNumberFormat="1" applyFill="1" applyBorder="1" applyAlignment="1">
      <alignment horizontal="center" vertical="center" wrapText="1"/>
    </xf>
    <xf numFmtId="49" fontId="0" fillId="15" borderId="81" xfId="0" applyNumberFormat="1" applyFill="1" applyBorder="1" applyAlignment="1">
      <alignment horizontal="center" vertical="center" wrapText="1"/>
    </xf>
    <xf numFmtId="49" fontId="0" fillId="15" borderId="87" xfId="0" applyNumberFormat="1" applyFill="1" applyBorder="1" applyAlignment="1">
      <alignment horizontal="center" vertical="center" wrapText="1"/>
    </xf>
    <xf numFmtId="49" fontId="0" fillId="11" borderId="79" xfId="0" applyNumberFormat="1" applyFill="1" applyBorder="1" applyAlignment="1">
      <alignment horizontal="center" vertical="center" wrapText="1"/>
    </xf>
    <xf numFmtId="49" fontId="0" fillId="16" borderId="81" xfId="0" applyNumberFormat="1" applyFill="1" applyBorder="1" applyAlignment="1">
      <alignment horizontal="center" vertical="center" wrapText="1"/>
    </xf>
    <xf numFmtId="49" fontId="0" fillId="16" borderId="83" xfId="0" applyNumberFormat="1" applyFill="1" applyBorder="1" applyAlignment="1">
      <alignment horizontal="center" vertical="center" wrapText="1"/>
    </xf>
    <xf numFmtId="0" fontId="11" fillId="11" borderId="18" xfId="0" applyFont="1" applyFill="1" applyBorder="1" applyAlignment="1">
      <alignment horizontal="center" vertical="center" wrapText="1"/>
    </xf>
    <xf numFmtId="0" fontId="11" fillId="12" borderId="18" xfId="0" applyFont="1" applyFill="1" applyBorder="1" applyAlignment="1">
      <alignment horizontal="center" vertical="center" wrapText="1"/>
    </xf>
    <xf numFmtId="0" fontId="11" fillId="13" borderId="18" xfId="0" applyFont="1" applyFill="1" applyBorder="1" applyAlignment="1">
      <alignment horizontal="center" vertical="center" wrapText="1"/>
    </xf>
    <xf numFmtId="0" fontId="0" fillId="11" borderId="20" xfId="0" applyFill="1" applyBorder="1" applyAlignment="1">
      <alignment horizontal="center" vertical="center" wrapText="1"/>
    </xf>
    <xf numFmtId="0" fontId="0" fillId="12" borderId="20" xfId="0" applyFill="1" applyBorder="1" applyAlignment="1">
      <alignment horizontal="center" vertical="center" wrapText="1"/>
    </xf>
    <xf numFmtId="0" fontId="0" fillId="13" borderId="20" xfId="0" applyFill="1" applyBorder="1" applyAlignment="1">
      <alignment horizontal="center" vertical="center" wrapText="1"/>
    </xf>
    <xf numFmtId="0" fontId="0" fillId="11" borderId="3" xfId="0" applyFill="1" applyBorder="1" applyAlignment="1">
      <alignment horizontal="center" vertical="center" wrapText="1"/>
    </xf>
    <xf numFmtId="0" fontId="0" fillId="12" borderId="3" xfId="0" applyFill="1" applyBorder="1" applyAlignment="1">
      <alignment horizontal="center" vertical="center" wrapText="1"/>
    </xf>
    <xf numFmtId="0" fontId="0" fillId="13" borderId="3" xfId="0" applyFill="1" applyBorder="1" applyAlignment="1">
      <alignment horizontal="center" vertical="center" wrapText="1"/>
    </xf>
    <xf numFmtId="0" fontId="0" fillId="11" borderId="5" xfId="0" applyFill="1" applyBorder="1" applyAlignment="1">
      <alignment horizontal="center" vertical="center" wrapText="1"/>
    </xf>
    <xf numFmtId="0" fontId="0" fillId="12" borderId="5" xfId="0" applyFill="1" applyBorder="1" applyAlignment="1">
      <alignment horizontal="center" vertical="center" wrapText="1"/>
    </xf>
    <xf numFmtId="0" fontId="0" fillId="13" borderId="5" xfId="0" applyFill="1" applyBorder="1" applyAlignment="1">
      <alignment horizontal="center" vertical="center" wrapText="1"/>
    </xf>
    <xf numFmtId="0" fontId="0" fillId="11" borderId="82" xfId="0" applyFill="1" applyBorder="1" applyAlignment="1">
      <alignment horizontal="center" vertical="center" wrapText="1"/>
    </xf>
    <xf numFmtId="0" fontId="0" fillId="11" borderId="88" xfId="0" applyFill="1" applyBorder="1" applyAlignment="1">
      <alignment horizontal="center" vertical="center" wrapText="1"/>
    </xf>
    <xf numFmtId="0" fontId="0" fillId="12" borderId="88" xfId="0" applyFill="1" applyBorder="1" applyAlignment="1">
      <alignment horizontal="center" vertical="center" wrapText="1"/>
    </xf>
    <xf numFmtId="0" fontId="0" fillId="13" borderId="88" xfId="0" applyFill="1" applyBorder="1" applyAlignment="1">
      <alignment horizontal="center" vertical="center" wrapText="1"/>
    </xf>
    <xf numFmtId="0" fontId="0" fillId="11" borderId="90" xfId="0" applyFill="1" applyBorder="1" applyAlignment="1">
      <alignment horizontal="center" vertical="center" wrapText="1"/>
    </xf>
    <xf numFmtId="0" fontId="0" fillId="12" borderId="90" xfId="0" applyFill="1" applyBorder="1" applyAlignment="1">
      <alignment horizontal="center" vertical="center" wrapText="1"/>
    </xf>
    <xf numFmtId="0" fontId="0" fillId="13" borderId="90" xfId="0" applyFill="1" applyBorder="1" applyAlignment="1">
      <alignment horizontal="center" vertical="center" wrapText="1"/>
    </xf>
    <xf numFmtId="0" fontId="0" fillId="11" borderId="78" xfId="0" applyFill="1" applyBorder="1" applyAlignment="1">
      <alignment horizontal="center" vertical="center" wrapText="1"/>
    </xf>
    <xf numFmtId="0" fontId="0" fillId="11" borderId="86" xfId="0" applyFill="1" applyBorder="1" applyAlignment="1">
      <alignment horizontal="center" vertical="center" wrapText="1"/>
    </xf>
    <xf numFmtId="0" fontId="0" fillId="11" borderId="79" xfId="0" applyFill="1" applyBorder="1" applyAlignment="1">
      <alignment horizontal="center" vertical="center" wrapText="1"/>
    </xf>
    <xf numFmtId="0" fontId="0" fillId="11" borderId="85" xfId="0" applyFill="1" applyBorder="1" applyAlignment="1">
      <alignment horizontal="center" vertical="center" wrapText="1"/>
    </xf>
    <xf numFmtId="0" fontId="0" fillId="11" borderId="80" xfId="0" applyFill="1" applyBorder="1" applyAlignment="1">
      <alignment horizontal="center" vertical="center" wrapText="1"/>
    </xf>
    <xf numFmtId="0" fontId="0" fillId="11" borderId="66" xfId="0" applyFill="1" applyBorder="1" applyAlignment="1">
      <alignment horizontal="center" vertical="center" wrapText="1"/>
    </xf>
    <xf numFmtId="49" fontId="0" fillId="11" borderId="78" xfId="0" applyNumberFormat="1" applyFill="1" applyBorder="1" applyAlignment="1">
      <alignment horizontal="center" vertical="center" wrapText="1"/>
    </xf>
    <xf numFmtId="0" fontId="0" fillId="12" borderId="78" xfId="0" applyFill="1" applyBorder="1" applyAlignment="1">
      <alignment horizontal="center" vertical="center" wrapText="1"/>
    </xf>
    <xf numFmtId="0" fontId="0" fillId="12" borderId="86" xfId="0" applyFill="1" applyBorder="1" applyAlignment="1">
      <alignment horizontal="center" vertical="center" wrapText="1"/>
    </xf>
    <xf numFmtId="0" fontId="0" fillId="12" borderId="79" xfId="0" applyFill="1" applyBorder="1" applyAlignment="1">
      <alignment horizontal="center" vertical="center" wrapText="1"/>
    </xf>
    <xf numFmtId="0" fontId="0" fillId="12" borderId="84" xfId="0" applyFill="1" applyBorder="1" applyAlignment="1">
      <alignment horizontal="center" vertical="center" wrapText="1"/>
    </xf>
    <xf numFmtId="0" fontId="0" fillId="12" borderId="85" xfId="0" applyFill="1" applyBorder="1" applyAlignment="1">
      <alignment horizontal="center" vertical="center" wrapText="1"/>
    </xf>
    <xf numFmtId="0" fontId="0" fillId="12" borderId="66" xfId="0" applyFill="1" applyBorder="1" applyAlignment="1">
      <alignment horizontal="center" vertical="center" wrapText="1"/>
    </xf>
    <xf numFmtId="49" fontId="0" fillId="12" borderId="78" xfId="0" applyNumberFormat="1" applyFill="1" applyBorder="1" applyAlignment="1">
      <alignment horizontal="center" vertical="center" wrapText="1"/>
    </xf>
    <xf numFmtId="0" fontId="0" fillId="13" borderId="78" xfId="0" applyFill="1" applyBorder="1" applyAlignment="1">
      <alignment horizontal="center" vertical="center" wrapText="1"/>
    </xf>
    <xf numFmtId="0" fontId="0" fillId="13" borderId="86" xfId="0" applyFill="1" applyBorder="1" applyAlignment="1">
      <alignment horizontal="center" vertical="center" wrapText="1"/>
    </xf>
    <xf numFmtId="0" fontId="0" fillId="13" borderId="79" xfId="0" applyFill="1" applyBorder="1" applyAlignment="1">
      <alignment horizontal="center" vertical="center" wrapText="1"/>
    </xf>
    <xf numFmtId="0" fontId="0" fillId="13" borderId="84" xfId="0" applyFill="1" applyBorder="1" applyAlignment="1">
      <alignment horizontal="center" vertical="center" wrapText="1"/>
    </xf>
    <xf numFmtId="0" fontId="0" fillId="13" borderId="85" xfId="0" applyFill="1" applyBorder="1" applyAlignment="1">
      <alignment horizontal="center" vertical="center" wrapText="1"/>
    </xf>
    <xf numFmtId="49" fontId="0" fillId="13" borderId="78" xfId="0" applyNumberFormat="1" applyFill="1" applyBorder="1" applyAlignment="1">
      <alignment horizontal="center" vertical="center" wrapText="1"/>
    </xf>
    <xf numFmtId="0" fontId="0" fillId="16" borderId="1" xfId="0" applyFill="1" applyBorder="1" applyAlignment="1">
      <alignment horizontal="center" vertical="center" wrapText="1"/>
    </xf>
    <xf numFmtId="0" fontId="8" fillId="10" borderId="72" xfId="9" applyAlignment="1">
      <alignment horizontal="center" vertical="center"/>
    </xf>
    <xf numFmtId="0" fontId="2" fillId="2" borderId="26" xfId="1" applyBorder="1" applyAlignment="1">
      <alignment horizontal="center" vertical="center"/>
    </xf>
    <xf numFmtId="10" fontId="2" fillId="2" borderId="24" xfId="1" applyNumberFormat="1" applyBorder="1" applyAlignment="1">
      <alignment horizontal="center" vertical="center"/>
    </xf>
    <xf numFmtId="0" fontId="2" fillId="3" borderId="64" xfId="2" applyBorder="1" applyAlignment="1">
      <alignment horizontal="center" vertical="center"/>
    </xf>
    <xf numFmtId="10" fontId="2" fillId="3" borderId="67" xfId="2" applyNumberFormat="1" applyBorder="1" applyAlignment="1">
      <alignment horizontal="center" vertical="center"/>
    </xf>
    <xf numFmtId="10" fontId="2" fillId="3" borderId="0" xfId="2" applyNumberFormat="1" applyAlignment="1">
      <alignment horizontal="center" vertical="center"/>
    </xf>
    <xf numFmtId="0" fontId="2" fillId="5" borderId="64" xfId="4" applyBorder="1" applyAlignment="1">
      <alignment horizontal="center" vertical="center"/>
    </xf>
    <xf numFmtId="10" fontId="2" fillId="5" borderId="67" xfId="4" applyNumberFormat="1" applyBorder="1" applyAlignment="1">
      <alignment horizontal="center" vertical="center"/>
    </xf>
    <xf numFmtId="10" fontId="2" fillId="5" borderId="0" xfId="4" applyNumberFormat="1" applyAlignment="1">
      <alignment horizontal="center" vertical="center"/>
    </xf>
    <xf numFmtId="0" fontId="2" fillId="7" borderId="16" xfId="6" applyBorder="1" applyAlignment="1">
      <alignment horizontal="center" vertical="center"/>
    </xf>
    <xf numFmtId="10" fontId="2" fillId="7" borderId="68" xfId="6" applyNumberFormat="1" applyBorder="1" applyAlignment="1">
      <alignment horizontal="center" vertical="center"/>
    </xf>
    <xf numFmtId="10" fontId="2" fillId="7" borderId="73" xfId="6" applyNumberFormat="1" applyBorder="1" applyAlignment="1">
      <alignment horizontal="center" vertical="center"/>
    </xf>
    <xf numFmtId="0" fontId="0" fillId="12" borderId="82" xfId="0" applyFill="1" applyBorder="1" applyAlignment="1">
      <alignment horizontal="center" vertical="center" wrapText="1"/>
    </xf>
    <xf numFmtId="0" fontId="0" fillId="13" borderId="82" xfId="0" applyFill="1" applyBorder="1" applyAlignment="1">
      <alignment horizontal="center" vertical="center" wrapText="1"/>
    </xf>
    <xf numFmtId="0" fontId="11" fillId="0" borderId="67" xfId="0" applyFont="1" applyBorder="1" applyAlignment="1">
      <alignment horizontal="center" vertical="center" wrapText="1"/>
    </xf>
    <xf numFmtId="0" fontId="11" fillId="0" borderId="73" xfId="0" applyFont="1" applyBorder="1" applyAlignment="1">
      <alignment horizontal="center" vertical="center" wrapText="1"/>
    </xf>
    <xf numFmtId="0" fontId="11" fillId="0" borderId="0" xfId="0" applyFont="1" applyAlignment="1">
      <alignment horizontal="center" vertical="center" wrapText="1"/>
    </xf>
    <xf numFmtId="0" fontId="11" fillId="17" borderId="18" xfId="0" applyFont="1" applyFill="1" applyBorder="1" applyAlignment="1">
      <alignment horizontal="center" vertical="center" wrapText="1"/>
    </xf>
    <xf numFmtId="0" fontId="0" fillId="17" borderId="78" xfId="0" applyFill="1" applyBorder="1" applyAlignment="1">
      <alignment horizontal="center" vertical="center" wrapText="1"/>
    </xf>
    <xf numFmtId="0" fontId="0" fillId="17" borderId="20" xfId="0" applyFill="1" applyBorder="1" applyAlignment="1">
      <alignment horizontal="center" vertical="center" wrapText="1"/>
    </xf>
    <xf numFmtId="0" fontId="0" fillId="17" borderId="86" xfId="0" applyFill="1" applyBorder="1" applyAlignment="1">
      <alignment horizontal="center" vertical="center" wrapText="1"/>
    </xf>
    <xf numFmtId="0" fontId="0" fillId="17" borderId="3" xfId="0" applyFill="1" applyBorder="1" applyAlignment="1">
      <alignment horizontal="center" vertical="center" wrapText="1"/>
    </xf>
    <xf numFmtId="0" fontId="0" fillId="17" borderId="5" xfId="0" applyFill="1" applyBorder="1" applyAlignment="1">
      <alignment horizontal="center" vertical="center" wrapText="1"/>
    </xf>
    <xf numFmtId="0" fontId="0" fillId="17" borderId="79" xfId="0" applyFill="1" applyBorder="1" applyAlignment="1">
      <alignment horizontal="center" vertical="center" wrapText="1"/>
    </xf>
    <xf numFmtId="0" fontId="0" fillId="17" borderId="82" xfId="0" applyFill="1" applyBorder="1" applyAlignment="1">
      <alignment horizontal="center" vertical="center" wrapText="1"/>
    </xf>
    <xf numFmtId="0" fontId="0" fillId="17" borderId="85" xfId="0" applyFill="1" applyBorder="1" applyAlignment="1">
      <alignment horizontal="center" vertical="center" wrapText="1"/>
    </xf>
    <xf numFmtId="0" fontId="0" fillId="17" borderId="80" xfId="0" applyFill="1" applyBorder="1" applyAlignment="1">
      <alignment horizontal="center" vertical="center" wrapText="1"/>
    </xf>
    <xf numFmtId="0" fontId="0" fillId="17" borderId="66" xfId="0" applyFill="1" applyBorder="1" applyAlignment="1">
      <alignment horizontal="center" vertical="center" wrapText="1"/>
    </xf>
    <xf numFmtId="49" fontId="0" fillId="17" borderId="79" xfId="0" applyNumberFormat="1" applyFill="1" applyBorder="1" applyAlignment="1">
      <alignment horizontal="center" vertical="center" wrapText="1"/>
    </xf>
    <xf numFmtId="0" fontId="0" fillId="17" borderId="88" xfId="0" applyFill="1" applyBorder="1" applyAlignment="1">
      <alignment horizontal="center" vertical="center" wrapText="1"/>
    </xf>
    <xf numFmtId="49" fontId="0" fillId="17" borderId="78" xfId="0" applyNumberFormat="1" applyFill="1" applyBorder="1" applyAlignment="1">
      <alignment horizontal="center" vertical="center" wrapText="1"/>
    </xf>
    <xf numFmtId="0" fontId="0" fillId="17" borderId="90" xfId="0" applyFill="1" applyBorder="1" applyAlignment="1">
      <alignment horizontal="center" vertical="center" wrapText="1"/>
    </xf>
    <xf numFmtId="0" fontId="0" fillId="13" borderId="89" xfId="0" applyFill="1" applyBorder="1" applyAlignment="1">
      <alignment horizontal="center" vertical="center" wrapText="1"/>
    </xf>
    <xf numFmtId="0" fontId="0" fillId="12" borderId="89" xfId="0" applyFill="1" applyBorder="1" applyAlignment="1">
      <alignment horizontal="center" vertical="center" wrapText="1"/>
    </xf>
    <xf numFmtId="0" fontId="12" fillId="18" borderId="81" xfId="0" applyFont="1" applyFill="1" applyBorder="1" applyAlignment="1">
      <alignment vertical="center"/>
    </xf>
    <xf numFmtId="0" fontId="0" fillId="18" borderId="81" xfId="0" applyFill="1" applyBorder="1"/>
    <xf numFmtId="2" fontId="0" fillId="18" borderId="81" xfId="0" applyNumberFormat="1" applyFill="1" applyBorder="1" applyAlignment="1">
      <alignment horizontal="center" vertical="center"/>
    </xf>
    <xf numFmtId="0" fontId="0" fillId="18" borderId="81" xfId="0" applyFill="1" applyBorder="1" applyAlignment="1">
      <alignment horizontal="center" vertical="center"/>
    </xf>
    <xf numFmtId="0" fontId="0" fillId="17" borderId="1" xfId="0" applyFill="1" applyBorder="1" applyAlignment="1">
      <alignment horizontal="center" vertical="center"/>
    </xf>
    <xf numFmtId="0" fontId="0" fillId="18" borderId="94" xfId="0" applyFill="1" applyBorder="1"/>
    <xf numFmtId="0" fontId="12" fillId="17" borderId="92" xfId="0" applyFont="1" applyFill="1" applyBorder="1" applyAlignment="1">
      <alignment horizontal="center" vertical="center"/>
    </xf>
    <xf numFmtId="0" fontId="0" fillId="17" borderId="90" xfId="0" applyFill="1" applyBorder="1" applyAlignment="1">
      <alignment horizontal="center" vertical="center"/>
    </xf>
    <xf numFmtId="0" fontId="0" fillId="17" borderId="2" xfId="0" applyFill="1" applyBorder="1" applyAlignment="1">
      <alignment horizontal="center" vertical="center"/>
    </xf>
    <xf numFmtId="0" fontId="0" fillId="17" borderId="81" xfId="0" applyFill="1" applyBorder="1" applyAlignment="1">
      <alignment horizontal="center" vertical="center"/>
    </xf>
    <xf numFmtId="0" fontId="0" fillId="17" borderId="3" xfId="0" applyFill="1" applyBorder="1" applyAlignment="1">
      <alignment horizontal="center" vertical="center"/>
    </xf>
    <xf numFmtId="0" fontId="0" fillId="0" borderId="94" xfId="0" applyBorder="1"/>
    <xf numFmtId="0" fontId="0" fillId="0" borderId="81" xfId="0" applyBorder="1"/>
    <xf numFmtId="0" fontId="12" fillId="19" borderId="93" xfId="0" applyFont="1" applyFill="1" applyBorder="1" applyAlignment="1">
      <alignment horizontal="center" vertical="center"/>
    </xf>
    <xf numFmtId="0" fontId="0" fillId="19" borderId="82" xfId="0" applyFill="1" applyBorder="1" applyAlignment="1">
      <alignment horizontal="center" vertical="center"/>
    </xf>
    <xf numFmtId="0" fontId="0" fillId="13" borderId="91" xfId="0" applyFill="1" applyBorder="1" applyAlignment="1">
      <alignment horizontal="center" vertical="center"/>
    </xf>
    <xf numFmtId="0" fontId="12" fillId="13" borderId="2" xfId="0" applyFont="1" applyFill="1" applyBorder="1" applyAlignment="1">
      <alignment horizontal="center" vertical="center"/>
    </xf>
    <xf numFmtId="0" fontId="12" fillId="13" borderId="81" xfId="0" applyFont="1" applyFill="1" applyBorder="1" applyAlignment="1">
      <alignment horizontal="center" vertical="center"/>
    </xf>
    <xf numFmtId="0" fontId="0" fillId="13" borderId="3" xfId="0" applyFill="1" applyBorder="1" applyAlignment="1">
      <alignment horizontal="center" vertical="center"/>
    </xf>
    <xf numFmtId="0" fontId="0" fillId="13" borderId="2" xfId="0" applyFill="1" applyBorder="1" applyAlignment="1">
      <alignment horizontal="center" vertical="center"/>
    </xf>
    <xf numFmtId="0" fontId="0" fillId="13" borderId="81" xfId="0" applyFill="1" applyBorder="1" applyAlignment="1">
      <alignment horizontal="center" vertical="center"/>
    </xf>
    <xf numFmtId="0" fontId="12" fillId="11" borderId="78" xfId="0" applyFont="1" applyFill="1" applyBorder="1" applyAlignment="1">
      <alignment horizontal="center" vertical="center" wrapText="1"/>
    </xf>
    <xf numFmtId="0" fontId="0" fillId="12" borderId="91" xfId="0" applyFill="1" applyBorder="1" applyAlignment="1">
      <alignment horizontal="center" vertical="center"/>
    </xf>
    <xf numFmtId="0" fontId="12" fillId="12" borderId="2" xfId="0" applyFont="1" applyFill="1" applyBorder="1" applyAlignment="1">
      <alignment horizontal="center" vertical="center"/>
    </xf>
    <xf numFmtId="0" fontId="12" fillId="12" borderId="81" xfId="0" applyFont="1" applyFill="1" applyBorder="1" applyAlignment="1">
      <alignment horizontal="center" vertical="center"/>
    </xf>
    <xf numFmtId="0" fontId="0" fillId="12" borderId="3" xfId="0" applyFill="1" applyBorder="1" applyAlignment="1">
      <alignment horizontal="center" vertical="center"/>
    </xf>
    <xf numFmtId="0" fontId="0" fillId="12" borderId="2" xfId="0" applyFill="1" applyBorder="1" applyAlignment="1">
      <alignment horizontal="center" vertical="center"/>
    </xf>
    <xf numFmtId="0" fontId="0" fillId="12" borderId="81" xfId="0" applyFill="1" applyBorder="1" applyAlignment="1">
      <alignment horizontal="center" vertical="center"/>
    </xf>
    <xf numFmtId="0" fontId="12" fillId="12" borderId="93" xfId="0" applyFont="1" applyFill="1" applyBorder="1" applyAlignment="1">
      <alignment horizontal="center" vertical="center"/>
    </xf>
    <xf numFmtId="0" fontId="12" fillId="12" borderId="83" xfId="0" applyFont="1" applyFill="1" applyBorder="1" applyAlignment="1">
      <alignment horizontal="center" vertical="center"/>
    </xf>
    <xf numFmtId="0" fontId="0" fillId="12" borderId="82" xfId="0" applyFill="1" applyBorder="1" applyAlignment="1">
      <alignment horizontal="center" vertical="center"/>
    </xf>
    <xf numFmtId="0" fontId="12" fillId="13" borderId="93" xfId="0" applyFont="1" applyFill="1" applyBorder="1" applyAlignment="1">
      <alignment horizontal="center" vertical="center"/>
    </xf>
    <xf numFmtId="0" fontId="12" fillId="13" borderId="83" xfId="0" applyFont="1" applyFill="1" applyBorder="1"/>
    <xf numFmtId="10" fontId="12" fillId="11" borderId="78" xfId="16" applyNumberFormat="1" applyFont="1" applyFill="1" applyBorder="1" applyAlignment="1">
      <alignment horizontal="center" vertical="center" wrapText="1"/>
    </xf>
    <xf numFmtId="10" fontId="12" fillId="12" borderId="83" xfId="16" applyNumberFormat="1" applyFont="1" applyFill="1" applyBorder="1" applyAlignment="1">
      <alignment horizontal="center" vertical="center"/>
    </xf>
    <xf numFmtId="10" fontId="12" fillId="13" borderId="83" xfId="16" applyNumberFormat="1" applyFont="1" applyFill="1" applyBorder="1"/>
    <xf numFmtId="0" fontId="0" fillId="17" borderId="87" xfId="0" applyFill="1" applyBorder="1" applyAlignment="1">
      <alignment horizontal="center" vertical="center"/>
    </xf>
    <xf numFmtId="0" fontId="0" fillId="11" borderId="67" xfId="0" applyFill="1" applyBorder="1" applyAlignment="1">
      <alignment horizontal="center" vertical="center" wrapText="1"/>
    </xf>
    <xf numFmtId="9" fontId="0" fillId="18" borderId="67" xfId="0" applyNumberFormat="1" applyFill="1" applyBorder="1" applyAlignment="1">
      <alignment horizontal="center" vertical="center" wrapText="1"/>
    </xf>
    <xf numFmtId="9" fontId="0" fillId="0" borderId="0" xfId="0" applyNumberFormat="1" applyAlignment="1">
      <alignment horizontal="center"/>
    </xf>
    <xf numFmtId="9" fontId="0" fillId="20" borderId="0" xfId="0" applyNumberFormat="1" applyFill="1"/>
    <xf numFmtId="0" fontId="0" fillId="12" borderId="87" xfId="0" applyFill="1" applyBorder="1" applyAlignment="1">
      <alignment horizontal="center" vertical="center"/>
    </xf>
    <xf numFmtId="0" fontId="0" fillId="13" borderId="87" xfId="0" applyFill="1" applyBorder="1" applyAlignment="1">
      <alignment horizontal="center" vertical="center"/>
    </xf>
    <xf numFmtId="0" fontId="12" fillId="13" borderId="83" xfId="0" applyFont="1" applyFill="1" applyBorder="1" applyAlignment="1">
      <alignment horizontal="center"/>
    </xf>
    <xf numFmtId="9" fontId="0" fillId="18" borderId="96" xfId="0" applyNumberFormat="1" applyFill="1" applyBorder="1" applyAlignment="1">
      <alignment horizontal="center" vertical="center"/>
    </xf>
    <xf numFmtId="0" fontId="8" fillId="10" borderId="97" xfId="9" applyBorder="1" applyAlignment="1">
      <alignment horizontal="center" vertical="center"/>
    </xf>
    <xf numFmtId="0" fontId="13" fillId="13" borderId="74" xfId="0" applyFont="1" applyFill="1" applyBorder="1" applyAlignment="1">
      <alignment horizontal="center" vertical="center" wrapText="1"/>
    </xf>
    <xf numFmtId="0" fontId="13" fillId="13" borderId="75" xfId="0" applyFont="1" applyFill="1" applyBorder="1" applyAlignment="1">
      <alignment horizontal="center" vertical="center" wrapText="1"/>
    </xf>
    <xf numFmtId="0" fontId="0" fillId="18" borderId="0" xfId="0" applyFill="1"/>
    <xf numFmtId="9" fontId="0" fillId="0" borderId="0" xfId="0" applyNumberFormat="1" applyAlignment="1">
      <alignment horizontal="center" vertical="center"/>
    </xf>
    <xf numFmtId="0" fontId="0" fillId="12" borderId="67" xfId="0" applyFill="1" applyBorder="1" applyAlignment="1">
      <alignment horizontal="center" vertical="center"/>
    </xf>
    <xf numFmtId="10" fontId="0" fillId="0" borderId="0" xfId="0" applyNumberFormat="1"/>
    <xf numFmtId="0" fontId="12" fillId="13" borderId="82" xfId="0" applyFont="1" applyFill="1" applyBorder="1" applyAlignment="1">
      <alignment wrapText="1"/>
    </xf>
    <xf numFmtId="10" fontId="2" fillId="2" borderId="66" xfId="1" applyNumberFormat="1" applyBorder="1" applyAlignment="1">
      <alignment horizontal="center" vertical="center"/>
    </xf>
    <xf numFmtId="0" fontId="0" fillId="0" borderId="0" xfId="0" quotePrefix="1" applyAlignment="1"/>
    <xf numFmtId="0" fontId="0" fillId="0" borderId="0" xfId="0" quotePrefix="1" applyAlignment="1">
      <alignment wrapText="1"/>
    </xf>
    <xf numFmtId="9" fontId="0" fillId="0" borderId="0" xfId="0" applyNumberFormat="1"/>
    <xf numFmtId="10" fontId="12" fillId="19" borderId="83" xfId="0" applyNumberFormat="1" applyFont="1" applyFill="1" applyBorder="1" applyAlignment="1">
      <alignment horizontal="center" vertical="center"/>
    </xf>
    <xf numFmtId="0" fontId="0" fillId="0" borderId="0" xfId="0" quotePrefix="1"/>
    <xf numFmtId="0" fontId="0" fillId="13" borderId="4" xfId="0" applyFill="1" applyBorder="1" applyAlignment="1">
      <alignment horizontal="center" vertical="center"/>
    </xf>
    <xf numFmtId="0" fontId="0" fillId="13" borderId="101" xfId="0" applyFill="1" applyBorder="1" applyAlignment="1">
      <alignment horizontal="center" vertical="center"/>
    </xf>
    <xf numFmtId="0" fontId="0" fillId="13" borderId="5" xfId="0" applyFill="1" applyBorder="1" applyAlignment="1">
      <alignment horizontal="center" vertical="center"/>
    </xf>
    <xf numFmtId="0" fontId="0" fillId="0" borderId="0" xfId="0" applyAlignment="1">
      <alignment horizontal="center" vertical="center"/>
    </xf>
    <xf numFmtId="0" fontId="11" fillId="11" borderId="74" xfId="0" applyFont="1" applyFill="1" applyBorder="1" applyAlignment="1">
      <alignment horizontal="center" vertical="center" wrapText="1"/>
    </xf>
    <xf numFmtId="0" fontId="11" fillId="17" borderId="74" xfId="0" applyFont="1" applyFill="1" applyBorder="1" applyAlignment="1">
      <alignment horizontal="center" vertical="center" wrapText="1"/>
    </xf>
    <xf numFmtId="0" fontId="11" fillId="12" borderId="74" xfId="0" applyFont="1" applyFill="1" applyBorder="1" applyAlignment="1">
      <alignment horizontal="center" vertical="center" wrapText="1"/>
    </xf>
    <xf numFmtId="0" fontId="11" fillId="13" borderId="74" xfId="0" applyFont="1" applyFill="1" applyBorder="1" applyAlignment="1">
      <alignment horizontal="center" vertical="center" wrapText="1"/>
    </xf>
    <xf numFmtId="0" fontId="12" fillId="19" borderId="83" xfId="0" applyFont="1" applyFill="1" applyBorder="1" applyAlignment="1">
      <alignment horizontal="center" vertical="center"/>
    </xf>
    <xf numFmtId="0" fontId="3" fillId="4" borderId="26" xfId="3" applyBorder="1" applyAlignment="1">
      <alignment horizontal="center" vertical="center"/>
    </xf>
    <xf numFmtId="0" fontId="3" fillId="9" borderId="26" xfId="8" applyBorder="1" applyAlignment="1">
      <alignment horizontal="center" vertical="center"/>
    </xf>
    <xf numFmtId="0" fontId="3" fillId="6" borderId="26" xfId="5" applyBorder="1" applyAlignment="1">
      <alignment horizontal="center" vertical="center"/>
    </xf>
    <xf numFmtId="0" fontId="0" fillId="0" borderId="13" xfId="0" applyBorder="1" applyAlignment="1">
      <alignment horizontal="center" vertical="center"/>
    </xf>
    <xf numFmtId="0" fontId="0" fillId="0" borderId="25" xfId="0" applyBorder="1" applyAlignment="1">
      <alignment horizontal="center" vertical="center"/>
    </xf>
    <xf numFmtId="0" fontId="0" fillId="0" borderId="17" xfId="0" applyBorder="1" applyAlignment="1">
      <alignment horizontal="center"/>
    </xf>
    <xf numFmtId="0" fontId="0" fillId="0" borderId="18" xfId="0" applyBorder="1" applyAlignment="1">
      <alignment horizontal="center"/>
    </xf>
    <xf numFmtId="9" fontId="0" fillId="12" borderId="79" xfId="16" applyFont="1" applyFill="1" applyBorder="1" applyAlignment="1">
      <alignment horizontal="center" vertical="center" wrapText="1"/>
    </xf>
    <xf numFmtId="9" fontId="0" fillId="12" borderId="77" xfId="16" applyFont="1" applyFill="1" applyBorder="1" applyAlignment="1">
      <alignment horizontal="center" vertical="center" wrapText="1"/>
    </xf>
    <xf numFmtId="9" fontId="0" fillId="13" borderId="79" xfId="16" applyFont="1" applyFill="1" applyBorder="1" applyAlignment="1">
      <alignment horizontal="center" vertical="center" wrapText="1"/>
    </xf>
    <xf numFmtId="9" fontId="0" fillId="13" borderId="77" xfId="16" applyFont="1" applyFill="1" applyBorder="1" applyAlignment="1">
      <alignment horizontal="center" vertical="center" wrapText="1"/>
    </xf>
    <xf numFmtId="0" fontId="11" fillId="14" borderId="74" xfId="0" applyFont="1" applyFill="1" applyBorder="1" applyAlignment="1">
      <alignment horizontal="center" vertical="center" wrapText="1"/>
    </xf>
    <xf numFmtId="0" fontId="11" fillId="14" borderId="75" xfId="0" applyFont="1" applyFill="1" applyBorder="1" applyAlignment="1">
      <alignment horizontal="center" vertical="center" wrapText="1"/>
    </xf>
    <xf numFmtId="0" fontId="11" fillId="14" borderId="76" xfId="0" applyFont="1" applyFill="1" applyBorder="1" applyAlignment="1">
      <alignment horizontal="center" vertical="center" wrapText="1"/>
    </xf>
    <xf numFmtId="0" fontId="11" fillId="17" borderId="74" xfId="0" applyFont="1" applyFill="1" applyBorder="1" applyAlignment="1">
      <alignment horizontal="center" vertical="center" wrapText="1"/>
    </xf>
    <xf numFmtId="0" fontId="11" fillId="17" borderId="76" xfId="0" applyFont="1" applyFill="1" applyBorder="1" applyAlignment="1">
      <alignment horizontal="center" vertical="center" wrapText="1"/>
    </xf>
    <xf numFmtId="9" fontId="0" fillId="17" borderId="79" xfId="16" applyFont="1" applyFill="1" applyBorder="1" applyAlignment="1">
      <alignment horizontal="center" vertical="center" wrapText="1"/>
    </xf>
    <xf numFmtId="9" fontId="0" fillId="17" borderId="77" xfId="16" applyFont="1" applyFill="1" applyBorder="1" applyAlignment="1">
      <alignment horizontal="center" vertical="center" wrapText="1"/>
    </xf>
    <xf numFmtId="9" fontId="0" fillId="11" borderId="79" xfId="16" applyFont="1" applyFill="1" applyBorder="1" applyAlignment="1">
      <alignment horizontal="center" vertical="center" wrapText="1"/>
    </xf>
    <xf numFmtId="9" fontId="0" fillId="11" borderId="77" xfId="16" applyFont="1" applyFill="1" applyBorder="1" applyAlignment="1">
      <alignment horizontal="center" vertical="center" wrapText="1"/>
    </xf>
    <xf numFmtId="0" fontId="11" fillId="12" borderId="74" xfId="0" applyFont="1" applyFill="1" applyBorder="1" applyAlignment="1">
      <alignment horizontal="center" vertical="center" wrapText="1"/>
    </xf>
    <xf numFmtId="0" fontId="11" fillId="12" borderId="76" xfId="0" applyFont="1" applyFill="1" applyBorder="1" applyAlignment="1">
      <alignment horizontal="center" vertical="center" wrapText="1"/>
    </xf>
    <xf numFmtId="0" fontId="11" fillId="13" borderId="74" xfId="0" applyFont="1" applyFill="1" applyBorder="1" applyAlignment="1">
      <alignment horizontal="center" vertical="center" wrapText="1"/>
    </xf>
    <xf numFmtId="0" fontId="11" fillId="13" borderId="76" xfId="0" applyFont="1" applyFill="1" applyBorder="1" applyAlignment="1">
      <alignment horizontal="center" vertical="center" wrapText="1"/>
    </xf>
    <xf numFmtId="0" fontId="0" fillId="0" borderId="67" xfId="0" applyBorder="1" applyAlignment="1">
      <alignment horizontal="center" vertical="center"/>
    </xf>
    <xf numFmtId="0" fontId="0" fillId="0" borderId="0" xfId="0" applyAlignment="1">
      <alignment horizontal="center" vertical="center"/>
    </xf>
    <xf numFmtId="0" fontId="11" fillId="14" borderId="74" xfId="0" applyFont="1" applyFill="1" applyBorder="1" applyAlignment="1">
      <alignment horizontal="center" vertical="center"/>
    </xf>
    <xf numFmtId="0" fontId="11" fillId="14" borderId="75" xfId="0" applyFont="1" applyFill="1" applyBorder="1" applyAlignment="1">
      <alignment horizontal="center" vertical="center"/>
    </xf>
    <xf numFmtId="0" fontId="11" fillId="14" borderId="76" xfId="0" applyFont="1" applyFill="1" applyBorder="1" applyAlignment="1">
      <alignment horizontal="center" vertical="center"/>
    </xf>
    <xf numFmtId="49" fontId="11" fillId="16" borderId="26" xfId="0" applyNumberFormat="1" applyFont="1" applyFill="1" applyBorder="1" applyAlignment="1">
      <alignment horizontal="center" vertical="center" wrapText="1"/>
    </xf>
    <xf numFmtId="49" fontId="11" fillId="16" borderId="16" xfId="0" applyNumberFormat="1" applyFont="1" applyFill="1" applyBorder="1" applyAlignment="1">
      <alignment horizontal="center" vertical="center" wrapText="1"/>
    </xf>
    <xf numFmtId="0" fontId="11" fillId="11" borderId="74" xfId="0" applyFont="1" applyFill="1" applyBorder="1" applyAlignment="1">
      <alignment horizontal="center" vertical="center" wrapText="1"/>
    </xf>
    <xf numFmtId="0" fontId="11" fillId="11" borderId="76" xfId="0" applyFont="1" applyFill="1" applyBorder="1" applyAlignment="1">
      <alignment horizontal="center" vertical="center" wrapText="1"/>
    </xf>
    <xf numFmtId="0" fontId="0" fillId="13" borderId="98" xfId="0" applyFill="1" applyBorder="1" applyAlignment="1">
      <alignment horizontal="center" vertical="center" wrapText="1"/>
    </xf>
    <xf numFmtId="0" fontId="0" fillId="13" borderId="99" xfId="0" applyFill="1" applyBorder="1" applyAlignment="1">
      <alignment horizontal="center" vertical="center"/>
    </xf>
    <xf numFmtId="0" fontId="0" fillId="13" borderId="100" xfId="0" applyFill="1" applyBorder="1" applyAlignment="1">
      <alignment horizontal="center" vertical="center"/>
    </xf>
    <xf numFmtId="0" fontId="14" fillId="19" borderId="0" xfId="0" applyFont="1" applyFill="1" applyAlignment="1">
      <alignment horizontal="center"/>
    </xf>
    <xf numFmtId="0" fontId="0" fillId="17" borderId="75" xfId="0" applyFill="1" applyBorder="1" applyAlignment="1">
      <alignment horizontal="center" vertical="center"/>
    </xf>
    <xf numFmtId="0" fontId="0" fillId="17" borderId="76" xfId="0" applyFill="1" applyBorder="1" applyAlignment="1">
      <alignment horizontal="center" vertical="center"/>
    </xf>
    <xf numFmtId="0" fontId="12" fillId="19" borderId="83" xfId="0" applyFont="1" applyFill="1" applyBorder="1" applyAlignment="1">
      <alignment horizontal="center" vertical="center"/>
    </xf>
    <xf numFmtId="0" fontId="13" fillId="12" borderId="0" xfId="0" applyFont="1" applyFill="1" applyAlignment="1">
      <alignment horizontal="center"/>
    </xf>
    <xf numFmtId="0" fontId="0" fillId="12" borderId="92" xfId="0" applyFill="1" applyBorder="1" applyAlignment="1">
      <alignment horizontal="center" vertical="center"/>
    </xf>
    <xf numFmtId="0" fontId="0" fillId="12" borderId="90" xfId="0" applyFill="1" applyBorder="1" applyAlignment="1">
      <alignment horizontal="center" vertical="center"/>
    </xf>
    <xf numFmtId="0" fontId="12" fillId="12" borderId="89" xfId="0" applyFont="1" applyFill="1" applyBorder="1" applyAlignment="1">
      <alignment horizontal="center" vertical="center"/>
    </xf>
    <xf numFmtId="0" fontId="12" fillId="12" borderId="95" xfId="0" applyFont="1" applyFill="1" applyBorder="1" applyAlignment="1">
      <alignment horizontal="center" vertical="center"/>
    </xf>
    <xf numFmtId="0" fontId="14" fillId="11" borderId="74" xfId="0" applyFont="1" applyFill="1" applyBorder="1" applyAlignment="1">
      <alignment horizontal="center" vertical="center" wrapText="1"/>
    </xf>
    <xf numFmtId="0" fontId="14" fillId="11" borderId="75" xfId="0" applyFont="1" applyFill="1" applyBorder="1" applyAlignment="1">
      <alignment horizontal="center" vertical="center" wrapText="1"/>
    </xf>
    <xf numFmtId="0" fontId="0" fillId="11" borderId="74" xfId="0" applyFill="1" applyBorder="1" applyAlignment="1">
      <alignment horizontal="center" vertical="center" wrapText="1"/>
    </xf>
    <xf numFmtId="0" fontId="0" fillId="11" borderId="75" xfId="0" applyFill="1" applyBorder="1" applyAlignment="1">
      <alignment horizontal="center" vertical="center" wrapText="1"/>
    </xf>
    <xf numFmtId="0" fontId="1" fillId="2" borderId="51" xfId="1" applyFont="1" applyBorder="1" applyAlignment="1">
      <alignment horizontal="left"/>
    </xf>
    <xf numFmtId="0" fontId="1" fillId="3" borderId="52" xfId="2" applyFont="1" applyBorder="1" applyAlignment="1">
      <alignment horizontal="left"/>
    </xf>
    <xf numFmtId="0" fontId="1" fillId="5" borderId="52" xfId="4" applyFont="1" applyBorder="1" applyAlignment="1">
      <alignment horizontal="left"/>
    </xf>
    <xf numFmtId="0" fontId="1" fillId="7" borderId="52" xfId="6" applyFont="1" applyBorder="1" applyAlignment="1">
      <alignment horizontal="left"/>
    </xf>
  </cellXfs>
  <cellStyles count="17">
    <cellStyle name="40% - Accent1" xfId="1" builtinId="31"/>
    <cellStyle name="40% - Accent2" xfId="2" builtinId="35"/>
    <cellStyle name="40% - Accent3" xfId="4" builtinId="39"/>
    <cellStyle name="40% - Accent4" xfId="6" builtinId="43"/>
    <cellStyle name="Accent3" xfId="3" builtinId="37"/>
    <cellStyle name="Accent4" xfId="5" builtinId="41"/>
    <cellStyle name="Accent6" xfId="7" builtinId="49"/>
    <cellStyle name="Followed Hyperlink" xfId="11" builtinId="9" hidden="1"/>
    <cellStyle name="Followed Hyperlink" xfId="13" builtinId="9" hidden="1"/>
    <cellStyle name="Followed Hyperlink" xfId="15" builtinId="9" hidden="1"/>
    <cellStyle name="Hyperlink" xfId="10" builtinId="8" hidden="1"/>
    <cellStyle name="Hyperlink" xfId="12" builtinId="8" hidden="1"/>
    <cellStyle name="Hyperlink" xfId="14" builtinId="8" hidden="1"/>
    <cellStyle name="Normal" xfId="0" builtinId="0"/>
    <cellStyle name="Output" xfId="9" builtinId="21"/>
    <cellStyle name="Percent" xfId="16" builtinId="5"/>
    <cellStyle name="Scrabble" xfId="8" xr:uid="{00000000-0005-0000-0000-00000F000000}"/>
  </cellStyles>
  <dxfs count="0"/>
  <tableStyles count="0" defaultTableStyle="TableStyleMedium2" defaultPivotStyle="PivotStyleMedium9"/>
  <colors>
    <mruColors>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workbookViewId="0">
      <selection activeCell="E3" sqref="E3:E20"/>
    </sheetView>
  </sheetViews>
  <sheetFormatPr defaultColWidth="9" defaultRowHeight="14.25"/>
  <cols>
    <col min="1" max="1" width="45.7109375" customWidth="1"/>
  </cols>
  <sheetData>
    <row r="1" spans="1:5" ht="15">
      <c r="A1" s="1"/>
    </row>
    <row r="2" spans="1:5" ht="15">
      <c r="A2" s="1"/>
      <c r="B2" t="s">
        <v>0</v>
      </c>
      <c r="C2" t="s">
        <v>1</v>
      </c>
      <c r="D2" t="s">
        <v>2</v>
      </c>
      <c r="E2" t="s">
        <v>3</v>
      </c>
    </row>
    <row r="3" spans="1:5" ht="15">
      <c r="A3" s="1" t="s">
        <v>4</v>
      </c>
      <c r="E3">
        <v>3</v>
      </c>
    </row>
    <row r="4" spans="1:5" ht="15">
      <c r="A4" s="1" t="s">
        <v>5</v>
      </c>
      <c r="E4">
        <v>3</v>
      </c>
    </row>
    <row r="5" spans="1:5" ht="30">
      <c r="A5" s="1" t="s">
        <v>6</v>
      </c>
      <c r="E5">
        <v>3</v>
      </c>
    </row>
    <row r="6" spans="1:5" ht="15">
      <c r="A6" s="1" t="s">
        <v>7</v>
      </c>
      <c r="E6">
        <v>2</v>
      </c>
    </row>
    <row r="7" spans="1:5" ht="15">
      <c r="A7" s="1" t="s">
        <v>8</v>
      </c>
      <c r="E7">
        <v>2</v>
      </c>
    </row>
    <row r="8" spans="1:5" ht="15">
      <c r="A8" s="1" t="s">
        <v>9</v>
      </c>
      <c r="E8">
        <v>2</v>
      </c>
    </row>
    <row r="9" spans="1:5" ht="45">
      <c r="A9" s="1" t="s">
        <v>10</v>
      </c>
      <c r="E9">
        <v>3</v>
      </c>
    </row>
    <row r="10" spans="1:5" ht="15">
      <c r="A10" s="1" t="s">
        <v>11</v>
      </c>
      <c r="E10">
        <v>2</v>
      </c>
    </row>
    <row r="11" spans="1:5" ht="30">
      <c r="A11" s="1" t="s">
        <v>12</v>
      </c>
      <c r="E11">
        <v>3</v>
      </c>
    </row>
    <row r="12" spans="1:5" ht="30">
      <c r="A12" s="1" t="s">
        <v>13</v>
      </c>
      <c r="E12">
        <v>2</v>
      </c>
    </row>
    <row r="13" spans="1:5" ht="30">
      <c r="A13" s="1" t="s">
        <v>14</v>
      </c>
      <c r="E13">
        <v>3</v>
      </c>
    </row>
    <row r="14" spans="1:5" ht="30">
      <c r="A14" s="1" t="s">
        <v>15</v>
      </c>
      <c r="E14">
        <v>1</v>
      </c>
    </row>
    <row r="15" spans="1:5" ht="15">
      <c r="A15" s="1" t="s">
        <v>16</v>
      </c>
      <c r="E15">
        <v>2</v>
      </c>
    </row>
    <row r="16" spans="1:5" ht="15">
      <c r="A16" s="1" t="s">
        <v>17</v>
      </c>
      <c r="E16">
        <v>3</v>
      </c>
    </row>
    <row r="17" spans="1:5" ht="30">
      <c r="A17" s="1" t="s">
        <v>18</v>
      </c>
      <c r="E17">
        <v>2</v>
      </c>
    </row>
    <row r="18" spans="1:5" ht="15">
      <c r="A18" s="1" t="s">
        <v>19</v>
      </c>
      <c r="E18">
        <v>1</v>
      </c>
    </row>
    <row r="19" spans="1:5" ht="15">
      <c r="A19" s="1" t="s">
        <v>20</v>
      </c>
      <c r="E19">
        <v>2</v>
      </c>
    </row>
    <row r="20" spans="1:5" ht="15">
      <c r="A20" t="s">
        <v>21</v>
      </c>
      <c r="E20">
        <v>3</v>
      </c>
    </row>
    <row r="21" spans="1:5" ht="15">
      <c r="A21" t="s">
        <v>22</v>
      </c>
      <c r="B21">
        <f>SUMPRODUCT(B$3:B$20,$E$3:$E$20)</f>
        <v>0</v>
      </c>
      <c r="C21">
        <f t="shared" ref="C21:D21" si="0">SUMPRODUCT(C$3:C$20,$E$3:$E$20)</f>
        <v>0</v>
      </c>
      <c r="D21">
        <f t="shared" si="0"/>
        <v>0</v>
      </c>
    </row>
    <row r="22" spans="1:5" ht="15">
      <c r="A22" t="s">
        <v>23</v>
      </c>
      <c r="B22">
        <f>SUMPRODUCT(--ISNUMBER(B$3:B$20),$E$3:$E$20)</f>
        <v>0</v>
      </c>
      <c r="C22">
        <f t="shared" ref="C22:D22" si="1">SUMPRODUCT(--ISNUMBER(C$3:C$20),$E$3:$E$20)</f>
        <v>0</v>
      </c>
      <c r="D22">
        <f t="shared" si="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26"/>
  <sheetViews>
    <sheetView workbookViewId="0">
      <selection activeCell="E3" sqref="E3:E24"/>
    </sheetView>
  </sheetViews>
  <sheetFormatPr defaultColWidth="9" defaultRowHeight="14.25"/>
  <cols>
    <col min="1" max="1" width="45.7109375" customWidth="1"/>
  </cols>
  <sheetData>
    <row r="2" spans="1:5" ht="15">
      <c r="B2" t="s">
        <v>0</v>
      </c>
      <c r="C2" t="s">
        <v>1</v>
      </c>
      <c r="D2" t="s">
        <v>2</v>
      </c>
      <c r="E2" t="s">
        <v>3</v>
      </c>
    </row>
    <row r="3" spans="1:5" ht="30">
      <c r="A3" s="1" t="s">
        <v>12</v>
      </c>
      <c r="E3">
        <v>3</v>
      </c>
    </row>
    <row r="4" spans="1:5" ht="45">
      <c r="A4" s="1" t="s">
        <v>24</v>
      </c>
      <c r="E4">
        <v>4</v>
      </c>
    </row>
    <row r="5" spans="1:5" ht="15">
      <c r="A5" s="1" t="s">
        <v>25</v>
      </c>
      <c r="E5">
        <v>2</v>
      </c>
    </row>
    <row r="6" spans="1:5" ht="15">
      <c r="A6" s="1" t="s">
        <v>26</v>
      </c>
      <c r="E6">
        <v>5</v>
      </c>
    </row>
    <row r="7" spans="1:5" ht="30">
      <c r="A7" s="1" t="s">
        <v>27</v>
      </c>
      <c r="E7">
        <v>3</v>
      </c>
    </row>
    <row r="8" spans="1:5" ht="15">
      <c r="A8" s="1" t="s">
        <v>28</v>
      </c>
      <c r="E8">
        <v>2</v>
      </c>
    </row>
    <row r="9" spans="1:5" ht="30">
      <c r="A9" s="1" t="s">
        <v>29</v>
      </c>
      <c r="E9">
        <v>2</v>
      </c>
    </row>
    <row r="10" spans="1:5" ht="45">
      <c r="A10" s="1" t="s">
        <v>30</v>
      </c>
      <c r="E10">
        <v>3</v>
      </c>
    </row>
    <row r="11" spans="1:5" ht="30">
      <c r="A11" s="1" t="s">
        <v>31</v>
      </c>
      <c r="E11">
        <v>5</v>
      </c>
    </row>
    <row r="12" spans="1:5" ht="15">
      <c r="A12" s="1" t="s">
        <v>32</v>
      </c>
      <c r="E12">
        <v>3</v>
      </c>
    </row>
    <row r="13" spans="1:5" ht="15">
      <c r="A13" s="1" t="s">
        <v>33</v>
      </c>
      <c r="E13">
        <v>3</v>
      </c>
    </row>
    <row r="14" spans="1:5" ht="45">
      <c r="A14" s="1" t="s">
        <v>34</v>
      </c>
      <c r="E14">
        <v>3</v>
      </c>
    </row>
    <row r="15" spans="1:5" ht="30">
      <c r="A15" s="1" t="s">
        <v>35</v>
      </c>
      <c r="E15">
        <v>3</v>
      </c>
    </row>
    <row r="16" spans="1:5" ht="15">
      <c r="A16" s="1" t="s">
        <v>36</v>
      </c>
      <c r="E16">
        <v>2</v>
      </c>
    </row>
    <row r="17" spans="1:5" ht="15">
      <c r="A17" s="1" t="s">
        <v>37</v>
      </c>
      <c r="E17">
        <v>4</v>
      </c>
    </row>
    <row r="18" spans="1:5" ht="15">
      <c r="A18" s="1" t="s">
        <v>38</v>
      </c>
      <c r="E18">
        <v>3</v>
      </c>
    </row>
    <row r="19" spans="1:5" ht="15">
      <c r="A19" s="1" t="s">
        <v>39</v>
      </c>
      <c r="E19">
        <v>3</v>
      </c>
    </row>
    <row r="20" spans="1:5" ht="15">
      <c r="A20" s="1" t="s">
        <v>40</v>
      </c>
      <c r="E20">
        <v>3</v>
      </c>
    </row>
    <row r="21" spans="1:5" ht="30">
      <c r="A21" s="1" t="s">
        <v>41</v>
      </c>
      <c r="E21">
        <v>3</v>
      </c>
    </row>
    <row r="22" spans="1:5" ht="30">
      <c r="A22" s="1" t="s">
        <v>42</v>
      </c>
      <c r="E22">
        <v>2</v>
      </c>
    </row>
    <row r="23" spans="1:5" ht="15">
      <c r="A23" s="1" t="s">
        <v>43</v>
      </c>
      <c r="E23">
        <v>1</v>
      </c>
    </row>
    <row r="24" spans="1:5" ht="15">
      <c r="A24" s="1" t="s">
        <v>44</v>
      </c>
      <c r="E24">
        <v>2</v>
      </c>
    </row>
    <row r="25" spans="1:5" ht="15">
      <c r="A25" t="s">
        <v>22</v>
      </c>
      <c r="B25">
        <f>SUMPRODUCT(B$3:B$24,$E$3:$E$24)</f>
        <v>0</v>
      </c>
      <c r="C25">
        <f t="shared" ref="C25:D25" si="0">SUMPRODUCT(C$3:C$24,$E$3:$E$24)</f>
        <v>0</v>
      </c>
      <c r="D25">
        <f t="shared" si="0"/>
        <v>0</v>
      </c>
    </row>
    <row r="26" spans="1:5" ht="15">
      <c r="A26" t="s">
        <v>23</v>
      </c>
      <c r="B26">
        <f>SUMPRODUCT(--ISNUMBER(B$3:B$24),$E$3:$E$24)</f>
        <v>0</v>
      </c>
      <c r="C26">
        <f t="shared" ref="C26:D26" si="1">SUMPRODUCT(--ISNUMBER(C$3:C$24),$E$3:$E$24)</f>
        <v>0</v>
      </c>
      <c r="D26">
        <f t="shared" si="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8"/>
  <sheetViews>
    <sheetView workbookViewId="0">
      <selection activeCell="F26" sqref="F26"/>
    </sheetView>
  </sheetViews>
  <sheetFormatPr defaultColWidth="9" defaultRowHeight="14.25"/>
  <cols>
    <col min="9" max="9" width="9.85546875" bestFit="1" customWidth="1"/>
  </cols>
  <sheetData>
    <row r="1" spans="1:11" ht="15.75" thickBot="1"/>
    <row r="2" spans="1:11" ht="15">
      <c r="C2" s="290" t="s">
        <v>45</v>
      </c>
      <c r="D2" s="290"/>
      <c r="E2" s="291" t="s">
        <v>46</v>
      </c>
      <c r="F2" s="291"/>
      <c r="G2" s="292" t="s">
        <v>47</v>
      </c>
      <c r="H2" s="292"/>
    </row>
    <row r="3" spans="1:11" ht="15.75" thickBot="1">
      <c r="A3" s="138"/>
      <c r="B3" s="138"/>
      <c r="C3" s="95" t="s">
        <v>3</v>
      </c>
      <c r="D3" s="95" t="s">
        <v>48</v>
      </c>
      <c r="E3" s="96" t="s">
        <v>3</v>
      </c>
      <c r="F3" s="96" t="s">
        <v>48</v>
      </c>
      <c r="G3" s="97" t="s">
        <v>3</v>
      </c>
      <c r="H3" s="97" t="s">
        <v>48</v>
      </c>
    </row>
    <row r="4" spans="1:11" ht="15">
      <c r="A4" s="110" t="s">
        <v>0</v>
      </c>
      <c r="B4" s="118">
        <v>0.06</v>
      </c>
      <c r="C4" s="132">
        <v>0.33333333333333331</v>
      </c>
      <c r="D4" s="111">
        <f>HLOOKUP(A4,Sudoku!$B$2:$F$44,43)</f>
        <v>0.5</v>
      </c>
      <c r="E4" s="133">
        <v>0.33333333333333331</v>
      </c>
      <c r="F4" s="112">
        <f>HLOOKUP(OldSommaire!A4,Scrabble!$B$2:$F$48,47,FALSE)</f>
        <v>0.5</v>
      </c>
      <c r="G4" s="134">
        <v>0.33333333333333331</v>
      </c>
      <c r="H4" s="113">
        <f>HLOOKUP(A4,Curling!$B$2:$F$50,49, FALSE)</f>
        <v>0.5</v>
      </c>
      <c r="I4" s="122">
        <f>SUMPRODUCT(C4:D4,E4:F4,G4:H4)</f>
        <v>0.16203703703703703</v>
      </c>
      <c r="J4" s="127" t="str">
        <f>CONCATENATE(TEXT(I4*B4*100,"0.00"),"/",B4*100)</f>
        <v>0.97/6</v>
      </c>
      <c r="K4" t="str">
        <f>IF(C4+E4+G4&lt;&gt;1, "Attention la somme des poids n'égale pas 100%", "")</f>
        <v/>
      </c>
    </row>
    <row r="5" spans="1:11" ht="15">
      <c r="A5" s="114" t="s">
        <v>1</v>
      </c>
      <c r="B5" s="119">
        <v>0.14000000000000001</v>
      </c>
      <c r="C5" s="135">
        <v>0.5</v>
      </c>
      <c r="D5" s="99">
        <f>HLOOKUP(A5,Sudoku!$B$2:$F$44,43)</f>
        <v>0.5</v>
      </c>
      <c r="E5" s="136">
        <v>0.25</v>
      </c>
      <c r="F5" s="101">
        <f>HLOOKUP(OldSommaire!A5,Scrabble!$B$2:$F$48,47,FALSE)</f>
        <v>0.5</v>
      </c>
      <c r="G5" s="137">
        <v>0.25</v>
      </c>
      <c r="H5" s="103">
        <f>HLOOKUP(A5,Curling!$B$2:$F$50,49, FALSE)</f>
        <v>0.5</v>
      </c>
      <c r="I5" s="123">
        <f t="shared" ref="I5:I7" si="0">SUMPRODUCT(C5:D5,E5:F5,G5:H5)</f>
        <v>0.15625</v>
      </c>
      <c r="J5" s="128" t="str">
        <f t="shared" ref="J5:J8" si="1">CONCATENATE(TEXT(I5*B5*100,"0.00"),"/",B5*100)</f>
        <v>2.19/14</v>
      </c>
      <c r="K5" t="str">
        <f t="shared" ref="K5:K8" si="2">IF(C5+E5+G5&lt;&gt;1, "Attention la somme des poids n'égale pas 100%", "")</f>
        <v/>
      </c>
    </row>
    <row r="6" spans="1:11" ht="15">
      <c r="A6" s="115" t="s">
        <v>2</v>
      </c>
      <c r="B6" s="120">
        <v>0.25</v>
      </c>
      <c r="C6" s="98">
        <v>0.2</v>
      </c>
      <c r="D6" s="99">
        <f>HLOOKUP(A6,Sudoku!$B$2:$F$44,43)</f>
        <v>0.5</v>
      </c>
      <c r="E6" s="100">
        <v>0.2</v>
      </c>
      <c r="F6" s="101">
        <f>HLOOKUP(OldSommaire!A6,Scrabble!$B$2:$F$48,47,FALSE)</f>
        <v>0.5</v>
      </c>
      <c r="G6" s="102">
        <v>0.6</v>
      </c>
      <c r="H6" s="103">
        <f>HLOOKUP(A6,Curling!$B$2:$F$50,49, FALSE)</f>
        <v>0.5</v>
      </c>
      <c r="I6" s="124">
        <f t="shared" si="0"/>
        <v>0.14899999999999999</v>
      </c>
      <c r="J6" s="129" t="str">
        <f t="shared" si="1"/>
        <v>3.73/25</v>
      </c>
      <c r="K6" t="str">
        <f t="shared" si="2"/>
        <v/>
      </c>
    </row>
    <row r="7" spans="1:11" ht="15">
      <c r="A7" s="116" t="s">
        <v>49</v>
      </c>
      <c r="B7" s="121">
        <v>0.25</v>
      </c>
      <c r="C7" s="98">
        <v>0.3</v>
      </c>
      <c r="D7" s="99">
        <f>HLOOKUP(A7,Sudoku!$B$2:$F$44,43)</f>
        <v>0.5</v>
      </c>
      <c r="E7" s="100">
        <v>0.33</v>
      </c>
      <c r="F7" s="101">
        <f>HLOOKUP(OldSommaire!A7,Scrabble!$B$2:$F$48,47,FALSE)</f>
        <v>0.5</v>
      </c>
      <c r="G7" s="102">
        <v>0.11</v>
      </c>
      <c r="H7" s="103">
        <f>HLOOKUP(A7,Curling!$B$2:$F$50,49, FALSE)</f>
        <v>0.5</v>
      </c>
      <c r="I7" s="125">
        <f t="shared" si="0"/>
        <v>0.13589000000000001</v>
      </c>
      <c r="J7" s="130" t="str">
        <f t="shared" si="1"/>
        <v>3.40/25</v>
      </c>
      <c r="K7" t="str">
        <f t="shared" si="2"/>
        <v>Attention la somme des poids n'égale pas 100%</v>
      </c>
    </row>
    <row r="8" spans="1:11" ht="15.75" thickBot="1">
      <c r="A8" s="117" t="s">
        <v>50</v>
      </c>
      <c r="B8" s="117"/>
      <c r="C8" s="104">
        <v>0.02</v>
      </c>
      <c r="D8" s="105">
        <f>HLOOKUP(A8,Sudoku!$B$2:$F$44,43,FALSE)</f>
        <v>0.5</v>
      </c>
      <c r="E8" s="106">
        <v>0.01</v>
      </c>
      <c r="F8" s="107">
        <f>HLOOKUP(OldSommaire!A8,Scrabble!$B$2:$F$48,47,FALSE)</f>
        <v>0.5</v>
      </c>
      <c r="G8" s="108">
        <v>0.97</v>
      </c>
      <c r="H8" s="109">
        <f>HLOOKUP(A8,Curling!$B$2:$F$50,49, FALSE)</f>
        <v>0.5</v>
      </c>
      <c r="I8" s="126">
        <f>SUMPRODUCT(C8:D8,E8:F8,G8:H8)</f>
        <v>0.125194</v>
      </c>
      <c r="J8" s="131" t="str">
        <f t="shared" si="1"/>
        <v>0.00/0</v>
      </c>
      <c r="K8" t="str">
        <f t="shared" si="2"/>
        <v/>
      </c>
    </row>
  </sheetData>
  <sheetProtection algorithmName="SHA-512" hashValue="rknYa/Iu5Qm87fiYrs0XN7SULY+ktswMU1jwGNES2/0q6OggtPCDjROOfAqiGFfsgzot89MDNARq2328dYU9Bg==" saltValue="cWm8JyDW7WZ75XvIuZR/ew==" spinCount="100000" sheet="1" objects="1" scenarios="1"/>
  <mergeCells count="3">
    <mergeCell ref="C2:D2"/>
    <mergeCell ref="E2:F2"/>
    <mergeCell ref="G2:H2"/>
  </mergeCells>
  <dataValidations count="1">
    <dataValidation type="decimal" allowBlank="1" showInputMessage="1" showErrorMessage="1" error="Les poids sont en terme de pourcentage. Veuillez entrer une valeur entre 0 et 1" sqref="C4:C8 E4:E8 G4:G8" xr:uid="{00000000-0002-0000-0200-000000000000}">
      <formula1>0</formula1>
      <formula2>1</formula2>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I45"/>
  <sheetViews>
    <sheetView topLeftCell="A16" workbookViewId="0">
      <selection activeCell="A27" sqref="A27:I38"/>
    </sheetView>
  </sheetViews>
  <sheetFormatPr defaultColWidth="9" defaultRowHeight="14.25"/>
  <cols>
    <col min="1" max="1" width="41.85546875" customWidth="1"/>
    <col min="6" max="6" width="8" bestFit="1" customWidth="1"/>
  </cols>
  <sheetData>
    <row r="1" spans="1:7" ht="15.75" thickBot="1"/>
    <row r="2" spans="1:7" ht="15">
      <c r="A2" s="70" t="s">
        <v>51</v>
      </c>
      <c r="B2" s="71" t="s">
        <v>0</v>
      </c>
      <c r="C2" s="72" t="s">
        <v>1</v>
      </c>
      <c r="D2" s="73" t="s">
        <v>2</v>
      </c>
      <c r="E2" s="74" t="s">
        <v>49</v>
      </c>
      <c r="F2" s="75" t="s">
        <v>50</v>
      </c>
      <c r="G2" s="293" t="s">
        <v>3</v>
      </c>
    </row>
    <row r="3" spans="1:7" ht="15.75" thickBot="1">
      <c r="A3" s="15" t="s">
        <v>52</v>
      </c>
      <c r="B3" s="17"/>
      <c r="C3" s="21"/>
      <c r="D3" s="25"/>
      <c r="E3" s="29"/>
      <c r="F3" s="33"/>
      <c r="G3" s="294"/>
    </row>
    <row r="4" spans="1:7" ht="15.75" thickTop="1">
      <c r="A4" s="76" t="s">
        <v>4</v>
      </c>
      <c r="B4" s="40"/>
      <c r="C4" s="41"/>
      <c r="D4" s="42"/>
      <c r="E4" s="43"/>
      <c r="F4" s="44"/>
      <c r="G4" s="37">
        <v>3</v>
      </c>
    </row>
    <row r="5" spans="1:7" ht="15">
      <c r="A5" s="77" t="s">
        <v>5</v>
      </c>
      <c r="B5" s="45"/>
      <c r="C5" s="46"/>
      <c r="D5" s="47"/>
      <c r="E5" s="48"/>
      <c r="F5" s="49"/>
      <c r="G5" s="38">
        <v>3</v>
      </c>
    </row>
    <row r="6" spans="1:7" ht="30">
      <c r="A6" s="77" t="s">
        <v>6</v>
      </c>
      <c r="B6" s="45"/>
      <c r="C6" s="46"/>
      <c r="D6" s="47"/>
      <c r="E6" s="48"/>
      <c r="F6" s="49"/>
      <c r="G6" s="38">
        <v>3</v>
      </c>
    </row>
    <row r="7" spans="1:7" ht="15">
      <c r="A7" s="77" t="s">
        <v>7</v>
      </c>
      <c r="B7" s="45"/>
      <c r="C7" s="46"/>
      <c r="D7" s="47"/>
      <c r="E7" s="48"/>
      <c r="F7" s="49"/>
      <c r="G7" s="38">
        <v>2</v>
      </c>
    </row>
    <row r="8" spans="1:7" ht="15">
      <c r="A8" s="77" t="s">
        <v>8</v>
      </c>
      <c r="B8" s="45"/>
      <c r="C8" s="46"/>
      <c r="D8" s="47"/>
      <c r="E8" s="48"/>
      <c r="F8" s="49"/>
      <c r="G8" s="38">
        <v>2</v>
      </c>
    </row>
    <row r="9" spans="1:7" ht="15">
      <c r="A9" s="77" t="s">
        <v>9</v>
      </c>
      <c r="B9" s="45"/>
      <c r="C9" s="46"/>
      <c r="D9" s="47"/>
      <c r="E9" s="48"/>
      <c r="F9" s="49"/>
      <c r="G9" s="38">
        <v>2</v>
      </c>
    </row>
    <row r="10" spans="1:7" ht="45">
      <c r="A10" s="77" t="s">
        <v>10</v>
      </c>
      <c r="B10" s="45"/>
      <c r="C10" s="46"/>
      <c r="D10" s="47"/>
      <c r="E10" s="48"/>
      <c r="F10" s="49"/>
      <c r="G10" s="38">
        <v>3</v>
      </c>
    </row>
    <row r="11" spans="1:7" ht="15">
      <c r="A11" s="77" t="s">
        <v>11</v>
      </c>
      <c r="B11" s="45"/>
      <c r="C11" s="46"/>
      <c r="D11" s="47"/>
      <c r="E11" s="48"/>
      <c r="F11" s="49"/>
      <c r="G11" s="38">
        <v>2</v>
      </c>
    </row>
    <row r="12" spans="1:7" ht="30">
      <c r="A12" s="77" t="s">
        <v>12</v>
      </c>
      <c r="B12" s="45"/>
      <c r="C12" s="46"/>
      <c r="D12" s="47"/>
      <c r="E12" s="48"/>
      <c r="F12" s="49"/>
      <c r="G12" s="38">
        <v>3</v>
      </c>
    </row>
    <row r="13" spans="1:7" ht="30">
      <c r="A13" s="77" t="s">
        <v>13</v>
      </c>
      <c r="B13" s="45"/>
      <c r="C13" s="46"/>
      <c r="D13" s="47"/>
      <c r="E13" s="48"/>
      <c r="F13" s="49"/>
      <c r="G13" s="38">
        <v>2</v>
      </c>
    </row>
    <row r="14" spans="1:7" ht="30">
      <c r="A14" s="77" t="s">
        <v>14</v>
      </c>
      <c r="B14" s="45"/>
      <c r="C14" s="46"/>
      <c r="D14" s="47"/>
      <c r="E14" s="48"/>
      <c r="F14" s="49"/>
      <c r="G14" s="38">
        <v>3</v>
      </c>
    </row>
    <row r="15" spans="1:7" ht="30">
      <c r="A15" s="77" t="s">
        <v>15</v>
      </c>
      <c r="B15" s="45"/>
      <c r="C15" s="46"/>
      <c r="D15" s="47"/>
      <c r="E15" s="48"/>
      <c r="F15" s="49"/>
      <c r="G15" s="38">
        <v>1</v>
      </c>
    </row>
    <row r="16" spans="1:7" ht="15">
      <c r="A16" s="77" t="s">
        <v>16</v>
      </c>
      <c r="B16" s="45"/>
      <c r="C16" s="46"/>
      <c r="D16" s="47"/>
      <c r="E16" s="48"/>
      <c r="F16" s="49"/>
      <c r="G16" s="38">
        <v>2</v>
      </c>
    </row>
    <row r="17" spans="1:9" ht="15">
      <c r="A17" s="77" t="s">
        <v>17</v>
      </c>
      <c r="B17" s="45"/>
      <c r="C17" s="46"/>
      <c r="D17" s="47"/>
      <c r="E17" s="48"/>
      <c r="F17" s="49"/>
      <c r="G17" s="38">
        <v>3</v>
      </c>
    </row>
    <row r="18" spans="1:9" ht="30">
      <c r="A18" s="77" t="s">
        <v>18</v>
      </c>
      <c r="B18" s="45"/>
      <c r="C18" s="46"/>
      <c r="D18" s="47"/>
      <c r="E18" s="48"/>
      <c r="F18" s="49"/>
      <c r="G18" s="38">
        <v>2</v>
      </c>
    </row>
    <row r="19" spans="1:9" ht="15">
      <c r="A19" s="77" t="s">
        <v>19</v>
      </c>
      <c r="B19" s="45"/>
      <c r="C19" s="46"/>
      <c r="D19" s="47"/>
      <c r="E19" s="48"/>
      <c r="F19" s="49"/>
      <c r="G19" s="38">
        <v>1</v>
      </c>
    </row>
    <row r="20" spans="1:9" ht="15">
      <c r="A20" s="77" t="s">
        <v>20</v>
      </c>
      <c r="B20" s="45"/>
      <c r="C20" s="46"/>
      <c r="D20" s="47"/>
      <c r="E20" s="48"/>
      <c r="F20" s="49"/>
      <c r="G20" s="38">
        <v>2</v>
      </c>
    </row>
    <row r="21" spans="1:9" ht="15.75" thickBot="1">
      <c r="A21" s="78" t="s">
        <v>21</v>
      </c>
      <c r="B21" s="50"/>
      <c r="C21" s="51"/>
      <c r="D21" s="52"/>
      <c r="E21" s="53"/>
      <c r="F21" s="54"/>
      <c r="G21" s="39">
        <v>3</v>
      </c>
    </row>
    <row r="22" spans="1:9" ht="15">
      <c r="A22" s="2" t="s">
        <v>22</v>
      </c>
      <c r="B22" s="18">
        <f>SUMPRODUCT(B$4:B$21,$G$4:$G$21)</f>
        <v>0</v>
      </c>
      <c r="C22" s="22">
        <f>SUMPRODUCT(C$4:C$21,$G$4:$G$21)</f>
        <v>0</v>
      </c>
      <c r="D22" s="26">
        <f>SUMPRODUCT(D$4:D$21,$G$4:$G$21)</f>
        <v>0</v>
      </c>
      <c r="E22" s="30">
        <f>SUMPRODUCT(E$4:E$21,$G$4:$G$21)</f>
        <v>0</v>
      </c>
      <c r="F22" s="34">
        <f>SUMPRODUCT(F$4:F$21,$G$4:$G$21)</f>
        <v>0</v>
      </c>
    </row>
    <row r="23" spans="1:9" ht="15.75" thickBot="1">
      <c r="A23" s="3" t="s">
        <v>23</v>
      </c>
      <c r="B23" s="19">
        <f>SUMPRODUCT(--ISNUMBER(B$4:B$21),$G$4:$G$21)</f>
        <v>0</v>
      </c>
      <c r="C23" s="23">
        <f>SUMPRODUCT(--ISNUMBER(C$4:C$21),$G$4:$G$21)</f>
        <v>0</v>
      </c>
      <c r="D23" s="27">
        <f>SUMPRODUCT(--ISNUMBER(D$4:D$21),$G$4:$G$21)</f>
        <v>0</v>
      </c>
      <c r="E23" s="31">
        <f>SUMPRODUCT(--ISNUMBER(E$4:E$21),$G$4:$G$21)</f>
        <v>0</v>
      </c>
      <c r="F23" s="35">
        <f>SUMPRODUCT(--ISNUMBER(F$4:F$21),$G$4:$G$21)</f>
        <v>0</v>
      </c>
    </row>
    <row r="24" spans="1:9" ht="15.75" thickBot="1"/>
    <row r="25" spans="1:9" ht="15.75" thickBot="1">
      <c r="A25" s="82" t="s">
        <v>53</v>
      </c>
      <c r="B25" s="83">
        <f>IF(B$23=0,1,B$22)/IF(B$23=0,1,B$23)</f>
        <v>1</v>
      </c>
      <c r="C25" s="84">
        <f t="shared" ref="C25:E25" si="0">IF(C$23=0,1,C$22)/IF(C$23=0,1,C$23)</f>
        <v>1</v>
      </c>
      <c r="D25" s="85">
        <f t="shared" si="0"/>
        <v>1</v>
      </c>
      <c r="E25" s="86">
        <f t="shared" si="0"/>
        <v>1</v>
      </c>
      <c r="F25" s="87">
        <f>IF(F$23=0,1,F$22)/IF(F$23=0,1,F$23)</f>
        <v>1</v>
      </c>
    </row>
    <row r="26" spans="1:9" ht="15.75" thickBot="1"/>
    <row r="27" spans="1:9" ht="15.75" thickBot="1">
      <c r="A27" s="70" t="s">
        <v>54</v>
      </c>
      <c r="H27" s="295" t="s">
        <v>55</v>
      </c>
      <c r="I27" s="296"/>
    </row>
    <row r="28" spans="1:9" ht="15.75" thickBot="1">
      <c r="A28" s="15" t="s">
        <v>56</v>
      </c>
      <c r="B28" s="339" t="s">
        <v>57</v>
      </c>
      <c r="C28" s="340"/>
      <c r="D28" s="341"/>
      <c r="E28" s="342"/>
      <c r="F28" s="94"/>
      <c r="H28" s="4" t="s">
        <v>58</v>
      </c>
      <c r="I28" s="5" t="s">
        <v>59</v>
      </c>
    </row>
    <row r="29" spans="1:9" ht="15.75" thickTop="1">
      <c r="A29" s="79" t="s">
        <v>60</v>
      </c>
      <c r="B29" s="55"/>
      <c r="C29" s="56"/>
      <c r="D29" s="57"/>
      <c r="E29" s="58"/>
      <c r="F29" s="59"/>
      <c r="H29" s="6">
        <v>2</v>
      </c>
      <c r="I29" s="7">
        <v>2.2000000000000002</v>
      </c>
    </row>
    <row r="30" spans="1:9" ht="15">
      <c r="A30" s="80" t="s">
        <v>61</v>
      </c>
      <c r="B30" s="60"/>
      <c r="C30" s="61"/>
      <c r="D30" s="62"/>
      <c r="E30" s="63"/>
      <c r="F30" s="64"/>
      <c r="H30" s="8">
        <v>1</v>
      </c>
      <c r="I30" s="9">
        <v>1.3</v>
      </c>
    </row>
    <row r="31" spans="1:9" ht="15">
      <c r="A31" s="80" t="s">
        <v>62</v>
      </c>
      <c r="B31" s="60"/>
      <c r="C31" s="61"/>
      <c r="D31" s="62"/>
      <c r="E31" s="63"/>
      <c r="F31" s="64"/>
      <c r="H31" s="8">
        <v>1</v>
      </c>
      <c r="I31" s="9">
        <v>1.3</v>
      </c>
    </row>
    <row r="32" spans="1:9" ht="15">
      <c r="A32" s="80" t="s">
        <v>63</v>
      </c>
      <c r="B32" s="60"/>
      <c r="C32" s="61"/>
      <c r="D32" s="62"/>
      <c r="E32" s="63"/>
      <c r="F32" s="64"/>
      <c r="H32" s="8">
        <v>1</v>
      </c>
      <c r="I32" s="9">
        <v>1.3</v>
      </c>
    </row>
    <row r="33" spans="1:9" ht="15">
      <c r="A33" s="80" t="s">
        <v>64</v>
      </c>
      <c r="B33" s="60"/>
      <c r="C33" s="61"/>
      <c r="D33" s="62"/>
      <c r="E33" s="63"/>
      <c r="F33" s="64"/>
      <c r="H33" s="8">
        <v>1</v>
      </c>
      <c r="I33" s="9">
        <v>1.3</v>
      </c>
    </row>
    <row r="34" spans="1:9" ht="15">
      <c r="A34" s="80" t="s">
        <v>65</v>
      </c>
      <c r="B34" s="60"/>
      <c r="C34" s="61"/>
      <c r="D34" s="62"/>
      <c r="E34" s="63"/>
      <c r="F34" s="64"/>
      <c r="H34" s="8">
        <v>1</v>
      </c>
      <c r="I34" s="9">
        <v>1.3</v>
      </c>
    </row>
    <row r="35" spans="1:9" ht="15">
      <c r="A35" s="80" t="s">
        <v>66</v>
      </c>
      <c r="B35" s="60"/>
      <c r="C35" s="61"/>
      <c r="D35" s="62"/>
      <c r="E35" s="63"/>
      <c r="F35" s="64"/>
      <c r="H35" s="8">
        <v>1</v>
      </c>
      <c r="I35" s="9">
        <v>1.3</v>
      </c>
    </row>
    <row r="36" spans="1:9" ht="15.75" thickBot="1">
      <c r="A36" s="81" t="s">
        <v>67</v>
      </c>
      <c r="B36" s="65"/>
      <c r="C36" s="66"/>
      <c r="D36" s="67"/>
      <c r="E36" s="68"/>
      <c r="F36" s="69"/>
      <c r="H36" s="10">
        <v>2</v>
      </c>
      <c r="I36" s="11">
        <v>0</v>
      </c>
    </row>
    <row r="37" spans="1:9" ht="15.75" thickBot="1">
      <c r="A37" s="16" t="s">
        <v>68</v>
      </c>
      <c r="B37" s="20">
        <f>SUMPRODUCT(B$29:B$36,IF(B$28="Oui",$H$29:$H$36,$I$29:$I$36))</f>
        <v>0</v>
      </c>
      <c r="C37" s="24">
        <f>SUMPRODUCT(C$29:C$36,IF(C$28="Oui",$H$29:$H$36,$I$29:$I$36))</f>
        <v>0</v>
      </c>
      <c r="D37" s="28">
        <f>SUMPRODUCT(D$29:D$36,IF(D$28="Oui",$H$29:$H$36,$I$29:$I$36))</f>
        <v>0</v>
      </c>
      <c r="E37" s="32">
        <f>SUMPRODUCT(E$29:E$36,IF(E$28="Oui",$H$29:$H$36,$I$29:$I$36))</f>
        <v>0</v>
      </c>
      <c r="F37" s="36">
        <f>SUMPRODUCT(F$29:F$36,IF(F$28="Oui",$H$29:$H$36,$I$29:$I$36))</f>
        <v>0</v>
      </c>
      <c r="H37" s="12">
        <v>10</v>
      </c>
      <c r="I37" s="13">
        <v>10</v>
      </c>
    </row>
    <row r="38" spans="1:9" ht="15.75" thickBot="1">
      <c r="A38" s="16" t="s">
        <v>69</v>
      </c>
      <c r="B38" s="20">
        <f>IF(B$28="Oui",$H$37,$I$37)</f>
        <v>10</v>
      </c>
      <c r="C38" s="24">
        <f t="shared" ref="C38:F38" si="1">IF(C$28="Oui",$H$37,$I$37)</f>
        <v>10</v>
      </c>
      <c r="D38" s="28">
        <f t="shared" si="1"/>
        <v>10</v>
      </c>
      <c r="E38" s="32">
        <f t="shared" si="1"/>
        <v>10</v>
      </c>
      <c r="F38" s="36">
        <f t="shared" si="1"/>
        <v>10</v>
      </c>
      <c r="H38" s="138"/>
      <c r="I38" s="138"/>
    </row>
    <row r="39" spans="1:9" ht="15">
      <c r="A39" s="14"/>
      <c r="B39" s="14"/>
      <c r="C39" s="14"/>
      <c r="D39" s="14"/>
      <c r="E39" s="14"/>
      <c r="F39" s="14"/>
    </row>
    <row r="40" spans="1:9" ht="15.75" thickBot="1"/>
    <row r="41" spans="1:9" ht="15.75" thickBot="1">
      <c r="A41" s="82" t="s">
        <v>70</v>
      </c>
      <c r="B41" s="83">
        <f>B$37/B$38</f>
        <v>0</v>
      </c>
      <c r="C41" s="84">
        <f t="shared" ref="C41:F41" si="2">C$37/C$38</f>
        <v>0</v>
      </c>
      <c r="D41" s="85">
        <f t="shared" si="2"/>
        <v>0</v>
      </c>
      <c r="E41" s="86">
        <f t="shared" si="2"/>
        <v>0</v>
      </c>
      <c r="F41" s="87">
        <f t="shared" si="2"/>
        <v>0</v>
      </c>
    </row>
    <row r="43" spans="1:9" ht="15.75" thickBot="1"/>
    <row r="44" spans="1:9" ht="15.75" thickBot="1">
      <c r="A44" s="82" t="s">
        <v>71</v>
      </c>
      <c r="B44" s="88">
        <f>(B$25+B$41)/2</f>
        <v>0.5</v>
      </c>
      <c r="C44" s="84">
        <f>(C$25+C$41)/2</f>
        <v>0.5</v>
      </c>
      <c r="D44" s="85">
        <f>(D$25+D$41)/2</f>
        <v>0.5</v>
      </c>
      <c r="E44" s="86">
        <f>(E$25+E$41)/2</f>
        <v>0.5</v>
      </c>
      <c r="F44" s="87">
        <f>(F$25+F$41)/2</f>
        <v>0.5</v>
      </c>
    </row>
    <row r="45" spans="1:9" ht="15.75" thickBot="1">
      <c r="A45" s="82" t="s">
        <v>72</v>
      </c>
      <c r="B45" s="89">
        <f>COUNTA(B$4:B$21)</f>
        <v>0</v>
      </c>
      <c r="C45" s="90">
        <f t="shared" ref="C45:F45" si="3">COUNTA(C$4:C$21)</f>
        <v>0</v>
      </c>
      <c r="D45" s="91">
        <f t="shared" si="3"/>
        <v>0</v>
      </c>
      <c r="E45" s="92">
        <f t="shared" si="3"/>
        <v>0</v>
      </c>
      <c r="F45" s="93">
        <f t="shared" si="3"/>
        <v>0</v>
      </c>
    </row>
  </sheetData>
  <sheetProtection algorithmName="SHA-512" hashValue="nydR6Rm1TNSaSFoaT6if8CD+e1bSWQU7/nRb/pGxK6lBScrD7e5C7Q5kgtlySqLKBYTygKJn5mZOYBmheOcRLA==" saltValue="FqdyGOj0Kd3tBzYY0DRxMA==" spinCount="100000" sheet="1" objects="1" scenarios="1"/>
  <mergeCells count="2">
    <mergeCell ref="G2:G3"/>
    <mergeCell ref="H27:I27"/>
  </mergeCells>
  <dataValidations count="2">
    <dataValidation type="list" allowBlank="1" showInputMessage="1" showErrorMessage="1" sqref="B28:F28" xr:uid="{00000000-0002-0000-0300-000000000000}">
      <formula1>"Oui,Non"</formula1>
    </dataValidation>
    <dataValidation type="decimal" allowBlank="1" showInputMessage="1" showErrorMessage="1" error="Les évaluations sont faites en terme de pourcentage. Veuillez entrer une valeur entre 0 et 1" sqref="B4:F21 B29:F36" xr:uid="{00000000-0002-0000-0300-000001000000}">
      <formula1>0</formula1>
      <formula2>1</formula2>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I49"/>
  <sheetViews>
    <sheetView topLeftCell="A21" workbookViewId="0">
      <selection activeCell="A45" sqref="A45:F45"/>
    </sheetView>
  </sheetViews>
  <sheetFormatPr defaultColWidth="9" defaultRowHeight="14.25"/>
  <cols>
    <col min="1" max="1" width="41.85546875" customWidth="1"/>
    <col min="6" max="6" width="8" bestFit="1" customWidth="1"/>
  </cols>
  <sheetData>
    <row r="1" spans="1:7" ht="15.75" thickBot="1"/>
    <row r="2" spans="1:7" ht="15">
      <c r="A2" s="70" t="s">
        <v>51</v>
      </c>
      <c r="B2" s="71" t="s">
        <v>0</v>
      </c>
      <c r="C2" s="72" t="s">
        <v>1</v>
      </c>
      <c r="D2" s="73" t="s">
        <v>2</v>
      </c>
      <c r="E2" s="74" t="s">
        <v>49</v>
      </c>
      <c r="F2" s="75" t="s">
        <v>50</v>
      </c>
      <c r="G2" s="293" t="s">
        <v>3</v>
      </c>
    </row>
    <row r="3" spans="1:7" ht="15.75" thickBot="1">
      <c r="A3" s="15" t="s">
        <v>52</v>
      </c>
      <c r="B3" s="17"/>
      <c r="C3" s="21"/>
      <c r="D3" s="25"/>
      <c r="E3" s="29"/>
      <c r="F3" s="33"/>
      <c r="G3" s="294"/>
    </row>
    <row r="4" spans="1:7" ht="30.75" thickTop="1">
      <c r="A4" s="76" t="s">
        <v>12</v>
      </c>
      <c r="B4" s="40"/>
      <c r="C4" s="41"/>
      <c r="D4" s="42"/>
      <c r="E4" s="43"/>
      <c r="F4" s="44"/>
      <c r="G4" s="37">
        <v>3</v>
      </c>
    </row>
    <row r="5" spans="1:7" ht="45">
      <c r="A5" s="77" t="s">
        <v>24</v>
      </c>
      <c r="B5" s="45"/>
      <c r="C5" s="46"/>
      <c r="D5" s="47"/>
      <c r="E5" s="48"/>
      <c r="F5" s="49"/>
      <c r="G5" s="38">
        <v>4</v>
      </c>
    </row>
    <row r="6" spans="1:7" ht="30">
      <c r="A6" s="77" t="s">
        <v>25</v>
      </c>
      <c r="B6" s="45"/>
      <c r="C6" s="46"/>
      <c r="D6" s="47"/>
      <c r="E6" s="48"/>
      <c r="F6" s="49"/>
      <c r="G6" s="38">
        <v>2</v>
      </c>
    </row>
    <row r="7" spans="1:7" ht="15">
      <c r="A7" s="77" t="s">
        <v>26</v>
      </c>
      <c r="B7" s="45"/>
      <c r="C7" s="46"/>
      <c r="D7" s="47"/>
      <c r="E7" s="48"/>
      <c r="F7" s="49"/>
      <c r="G7" s="38">
        <v>5</v>
      </c>
    </row>
    <row r="8" spans="1:7" ht="30">
      <c r="A8" s="77" t="s">
        <v>27</v>
      </c>
      <c r="B8" s="45"/>
      <c r="C8" s="46"/>
      <c r="D8" s="47"/>
      <c r="E8" s="48"/>
      <c r="F8" s="49"/>
      <c r="G8" s="38">
        <v>3</v>
      </c>
    </row>
    <row r="9" spans="1:7" ht="30">
      <c r="A9" s="77" t="s">
        <v>28</v>
      </c>
      <c r="B9" s="45"/>
      <c r="C9" s="46"/>
      <c r="D9" s="47"/>
      <c r="E9" s="48"/>
      <c r="F9" s="49"/>
      <c r="G9" s="38">
        <v>2</v>
      </c>
    </row>
    <row r="10" spans="1:7" ht="45">
      <c r="A10" s="77" t="s">
        <v>29</v>
      </c>
      <c r="B10" s="45"/>
      <c r="C10" s="46"/>
      <c r="D10" s="47"/>
      <c r="E10" s="48"/>
      <c r="F10" s="49"/>
      <c r="G10" s="38">
        <v>2</v>
      </c>
    </row>
    <row r="11" spans="1:7" ht="45">
      <c r="A11" s="77" t="s">
        <v>30</v>
      </c>
      <c r="B11" s="45"/>
      <c r="C11" s="46"/>
      <c r="D11" s="47"/>
      <c r="E11" s="48"/>
      <c r="F11" s="49"/>
      <c r="G11" s="38">
        <v>3</v>
      </c>
    </row>
    <row r="12" spans="1:7" ht="30">
      <c r="A12" s="77" t="s">
        <v>31</v>
      </c>
      <c r="B12" s="45"/>
      <c r="C12" s="46"/>
      <c r="D12" s="47"/>
      <c r="E12" s="48"/>
      <c r="F12" s="49"/>
      <c r="G12" s="38">
        <v>5</v>
      </c>
    </row>
    <row r="13" spans="1:7" ht="15">
      <c r="A13" s="77" t="s">
        <v>32</v>
      </c>
      <c r="B13" s="45"/>
      <c r="C13" s="46"/>
      <c r="D13" s="47"/>
      <c r="E13" s="48"/>
      <c r="F13" s="49"/>
      <c r="G13" s="38">
        <v>3</v>
      </c>
    </row>
    <row r="14" spans="1:7" ht="15">
      <c r="A14" s="77" t="s">
        <v>33</v>
      </c>
      <c r="B14" s="45"/>
      <c r="C14" s="46"/>
      <c r="D14" s="47"/>
      <c r="E14" s="48"/>
      <c r="F14" s="49"/>
      <c r="G14" s="38">
        <v>3</v>
      </c>
    </row>
    <row r="15" spans="1:7" ht="45">
      <c r="A15" s="77" t="s">
        <v>34</v>
      </c>
      <c r="B15" s="45"/>
      <c r="C15" s="46"/>
      <c r="D15" s="47"/>
      <c r="E15" s="48"/>
      <c r="F15" s="49"/>
      <c r="G15" s="38">
        <v>3</v>
      </c>
    </row>
    <row r="16" spans="1:7" ht="30">
      <c r="A16" s="77" t="s">
        <v>35</v>
      </c>
      <c r="B16" s="45"/>
      <c r="C16" s="46"/>
      <c r="D16" s="47"/>
      <c r="E16" s="48"/>
      <c r="F16" s="49"/>
      <c r="G16" s="38">
        <v>3</v>
      </c>
    </row>
    <row r="17" spans="1:9" ht="15">
      <c r="A17" s="77" t="s">
        <v>36</v>
      </c>
      <c r="B17" s="45"/>
      <c r="C17" s="46"/>
      <c r="D17" s="47"/>
      <c r="E17" s="48"/>
      <c r="F17" s="49"/>
      <c r="G17" s="38">
        <v>2</v>
      </c>
    </row>
    <row r="18" spans="1:9" ht="15">
      <c r="A18" s="77" t="s">
        <v>37</v>
      </c>
      <c r="B18" s="45"/>
      <c r="C18" s="46"/>
      <c r="D18" s="47"/>
      <c r="E18" s="48"/>
      <c r="F18" s="49"/>
      <c r="G18" s="38">
        <v>4</v>
      </c>
    </row>
    <row r="19" spans="1:9" ht="15">
      <c r="A19" s="77" t="s">
        <v>38</v>
      </c>
      <c r="B19" s="45"/>
      <c r="C19" s="46"/>
      <c r="D19" s="47"/>
      <c r="E19" s="48"/>
      <c r="F19" s="49"/>
      <c r="G19" s="38">
        <v>3</v>
      </c>
    </row>
    <row r="20" spans="1:9" ht="15">
      <c r="A20" s="77" t="s">
        <v>39</v>
      </c>
      <c r="B20" s="45"/>
      <c r="C20" s="46"/>
      <c r="D20" s="47"/>
      <c r="E20" s="48"/>
      <c r="F20" s="49"/>
      <c r="G20" s="38">
        <v>3</v>
      </c>
    </row>
    <row r="21" spans="1:9" ht="15">
      <c r="A21" s="77" t="s">
        <v>40</v>
      </c>
      <c r="B21" s="45"/>
      <c r="C21" s="46"/>
      <c r="D21" s="47"/>
      <c r="E21" s="48"/>
      <c r="F21" s="49"/>
      <c r="G21" s="38">
        <v>3</v>
      </c>
    </row>
    <row r="22" spans="1:9" ht="30">
      <c r="A22" s="77" t="s">
        <v>41</v>
      </c>
      <c r="B22" s="45"/>
      <c r="C22" s="46"/>
      <c r="D22" s="47"/>
      <c r="E22" s="48"/>
      <c r="F22" s="49"/>
      <c r="G22" s="38">
        <v>3</v>
      </c>
    </row>
    <row r="23" spans="1:9" ht="30">
      <c r="A23" s="77" t="s">
        <v>42</v>
      </c>
      <c r="B23" s="45"/>
      <c r="C23" s="46"/>
      <c r="D23" s="47"/>
      <c r="E23" s="48"/>
      <c r="F23" s="49"/>
      <c r="G23" s="38">
        <v>2</v>
      </c>
    </row>
    <row r="24" spans="1:9" ht="15">
      <c r="A24" s="77" t="s">
        <v>43</v>
      </c>
      <c r="B24" s="45"/>
      <c r="C24" s="46"/>
      <c r="D24" s="47"/>
      <c r="E24" s="48"/>
      <c r="F24" s="49"/>
      <c r="G24" s="38">
        <v>1</v>
      </c>
    </row>
    <row r="25" spans="1:9" ht="15.75" thickBot="1">
      <c r="A25" s="78" t="s">
        <v>44</v>
      </c>
      <c r="B25" s="50"/>
      <c r="C25" s="51"/>
      <c r="D25" s="52"/>
      <c r="E25" s="53"/>
      <c r="F25" s="54"/>
      <c r="G25" s="39">
        <v>2</v>
      </c>
    </row>
    <row r="26" spans="1:9" ht="15">
      <c r="A26" s="2" t="s">
        <v>22</v>
      </c>
      <c r="B26" s="18">
        <f>SUMPRODUCT(B$4:B$25,$G$4:$G$25)</f>
        <v>0</v>
      </c>
      <c r="C26" s="22">
        <f>SUMPRODUCT(C$4:C$25,$G$4:$G$25)</f>
        <v>0</v>
      </c>
      <c r="D26" s="26">
        <f>SUMPRODUCT(D$4:D$25,$G$4:$G$25)</f>
        <v>0</v>
      </c>
      <c r="E26" s="30">
        <f>SUMPRODUCT(E$4:E$25,$G$4:$G$25)</f>
        <v>0</v>
      </c>
      <c r="F26" s="34">
        <f>SUMPRODUCT(F$4:F$25,$G$4:$G$25)</f>
        <v>0</v>
      </c>
    </row>
    <row r="27" spans="1:9" ht="15.75" thickBot="1">
      <c r="A27" s="3" t="s">
        <v>23</v>
      </c>
      <c r="B27" s="19">
        <f>SUMPRODUCT(--ISNUMBER(B$4:B$25),$G$4:$G$25)</f>
        <v>0</v>
      </c>
      <c r="C27" s="23">
        <f>SUMPRODUCT(--ISNUMBER(C$4:C$25),$G$4:$G$25)</f>
        <v>0</v>
      </c>
      <c r="D27" s="27">
        <f>SUMPRODUCT(--ISNUMBER(D$4:D$25),$G$4:$G$25)</f>
        <v>0</v>
      </c>
      <c r="E27" s="31">
        <f>SUMPRODUCT(--ISNUMBER(E$4:E$25),$G$4:$G$25)</f>
        <v>0</v>
      </c>
      <c r="F27" s="35">
        <f>SUMPRODUCT(--ISNUMBER(F$4:F$25),$G$4:$G$25)</f>
        <v>0</v>
      </c>
    </row>
    <row r="28" spans="1:9" ht="15.75" thickBot="1"/>
    <row r="29" spans="1:9" ht="15.75" thickBot="1">
      <c r="A29" s="82" t="s">
        <v>53</v>
      </c>
      <c r="B29" s="83">
        <f>IF(B$27=0,1,B$26)/IF(B$27=0,1,B$27)</f>
        <v>1</v>
      </c>
      <c r="C29" s="84">
        <f t="shared" ref="C29:E29" si="0">IF(C$27=0,1,C$26)/IF(C$27=0,1,C$27)</f>
        <v>1</v>
      </c>
      <c r="D29" s="85">
        <f t="shared" si="0"/>
        <v>1</v>
      </c>
      <c r="E29" s="86">
        <f t="shared" si="0"/>
        <v>1</v>
      </c>
      <c r="F29" s="87">
        <f>IF(F$27=0,1,F$26)/IF(F$27=0,1,F$27)</f>
        <v>1</v>
      </c>
    </row>
    <row r="30" spans="1:9" ht="15.75" thickBot="1"/>
    <row r="31" spans="1:9" ht="15.75" thickBot="1">
      <c r="A31" s="70" t="s">
        <v>54</v>
      </c>
      <c r="H31" s="295" t="s">
        <v>55</v>
      </c>
      <c r="I31" s="296"/>
    </row>
    <row r="32" spans="1:9" ht="15.75" thickBot="1">
      <c r="A32" s="15" t="s">
        <v>56</v>
      </c>
      <c r="B32" s="339" t="s">
        <v>57</v>
      </c>
      <c r="C32" s="340"/>
      <c r="D32" s="341"/>
      <c r="E32" s="342"/>
      <c r="F32" s="94"/>
      <c r="H32" s="4" t="s">
        <v>58</v>
      </c>
      <c r="I32" s="5" t="s">
        <v>59</v>
      </c>
    </row>
    <row r="33" spans="1:9" ht="15.75" thickTop="1">
      <c r="A33" s="79" t="s">
        <v>60</v>
      </c>
      <c r="B33" s="55"/>
      <c r="C33" s="56"/>
      <c r="D33" s="57"/>
      <c r="E33" s="58"/>
      <c r="F33" s="59"/>
      <c r="H33" s="6">
        <v>2</v>
      </c>
      <c r="I33" s="7">
        <v>2.2000000000000002</v>
      </c>
    </row>
    <row r="34" spans="1:9" ht="15">
      <c r="A34" s="80" t="s">
        <v>61</v>
      </c>
      <c r="B34" s="60"/>
      <c r="C34" s="61"/>
      <c r="D34" s="62"/>
      <c r="E34" s="63"/>
      <c r="F34" s="64"/>
      <c r="H34" s="8">
        <v>1</v>
      </c>
      <c r="I34" s="9">
        <v>1.3</v>
      </c>
    </row>
    <row r="35" spans="1:9" ht="15">
      <c r="A35" s="80" t="s">
        <v>62</v>
      </c>
      <c r="B35" s="60"/>
      <c r="C35" s="61"/>
      <c r="D35" s="62"/>
      <c r="E35" s="63"/>
      <c r="F35" s="64"/>
      <c r="H35" s="8">
        <v>1</v>
      </c>
      <c r="I35" s="9">
        <v>1.3</v>
      </c>
    </row>
    <row r="36" spans="1:9" ht="15">
      <c r="A36" s="80" t="s">
        <v>63</v>
      </c>
      <c r="B36" s="60"/>
      <c r="C36" s="61"/>
      <c r="D36" s="62"/>
      <c r="E36" s="63"/>
      <c r="F36" s="64"/>
      <c r="H36" s="8">
        <v>1</v>
      </c>
      <c r="I36" s="9">
        <v>1.3</v>
      </c>
    </row>
    <row r="37" spans="1:9" ht="15">
      <c r="A37" s="80" t="s">
        <v>64</v>
      </c>
      <c r="B37" s="60"/>
      <c r="C37" s="61"/>
      <c r="D37" s="62"/>
      <c r="E37" s="63"/>
      <c r="F37" s="64"/>
      <c r="H37" s="8">
        <v>1</v>
      </c>
      <c r="I37" s="9">
        <v>1.3</v>
      </c>
    </row>
    <row r="38" spans="1:9" ht="15">
      <c r="A38" s="80" t="s">
        <v>65</v>
      </c>
      <c r="B38" s="60"/>
      <c r="C38" s="61"/>
      <c r="D38" s="62"/>
      <c r="E38" s="63"/>
      <c r="F38" s="64"/>
      <c r="H38" s="8">
        <v>1</v>
      </c>
      <c r="I38" s="9">
        <v>1.3</v>
      </c>
    </row>
    <row r="39" spans="1:9" ht="15">
      <c r="A39" s="80" t="s">
        <v>66</v>
      </c>
      <c r="B39" s="60"/>
      <c r="C39" s="61"/>
      <c r="D39" s="62"/>
      <c r="E39" s="63"/>
      <c r="F39" s="64"/>
      <c r="H39" s="8">
        <v>1</v>
      </c>
      <c r="I39" s="9">
        <v>1.3</v>
      </c>
    </row>
    <row r="40" spans="1:9" ht="15.75" thickBot="1">
      <c r="A40" s="81" t="s">
        <v>67</v>
      </c>
      <c r="B40" s="65"/>
      <c r="C40" s="66"/>
      <c r="D40" s="67"/>
      <c r="E40" s="68"/>
      <c r="F40" s="69"/>
      <c r="H40" s="10">
        <v>2</v>
      </c>
      <c r="I40" s="11">
        <v>0</v>
      </c>
    </row>
    <row r="41" spans="1:9" ht="15.75" thickBot="1">
      <c r="A41" s="16" t="s">
        <v>68</v>
      </c>
      <c r="B41" s="20">
        <f>SUMPRODUCT(B$33:B$40,IF(B$32="Oui",$H$33:$H$40,$I$33:$I$40))</f>
        <v>0</v>
      </c>
      <c r="C41" s="24">
        <f>SUMPRODUCT(C$33:C$40,IF(C$32="Oui",$H$33:$H$40,$I$33:$I$40))</f>
        <v>0</v>
      </c>
      <c r="D41" s="28">
        <f>SUMPRODUCT(D$33:D$40,IF(D$32="Oui",$H$33:$H$40,$I$33:$I$40))</f>
        <v>0</v>
      </c>
      <c r="E41" s="32">
        <f>SUMPRODUCT(E$33:E$40,IF(E$32="Oui",$H$33:$H$40,$I$33:$I$40))</f>
        <v>0</v>
      </c>
      <c r="F41" s="36">
        <f>SUMPRODUCT(F$33:F$40,IF(F$32="Oui",$H$33:$H$40,$I$33:$I$40))</f>
        <v>0</v>
      </c>
      <c r="H41" s="12">
        <v>10</v>
      </c>
      <c r="I41" s="13">
        <v>10</v>
      </c>
    </row>
    <row r="42" spans="1:9" ht="15.75" thickBot="1">
      <c r="A42" s="16" t="s">
        <v>69</v>
      </c>
      <c r="B42" s="20">
        <f>IF(B$32="Oui",$H$41,$I$41)</f>
        <v>10</v>
      </c>
      <c r="C42" s="24">
        <f t="shared" ref="C42:F42" si="1">IF(C$32="Oui",$H$41,$I$41)</f>
        <v>10</v>
      </c>
      <c r="D42" s="28">
        <f t="shared" si="1"/>
        <v>10</v>
      </c>
      <c r="E42" s="32">
        <f t="shared" si="1"/>
        <v>10</v>
      </c>
      <c r="F42" s="36">
        <f t="shared" si="1"/>
        <v>10</v>
      </c>
      <c r="H42" s="138"/>
      <c r="I42" s="138"/>
    </row>
    <row r="43" spans="1:9" ht="15">
      <c r="A43" s="14"/>
      <c r="B43" s="14"/>
      <c r="C43" s="14"/>
      <c r="D43" s="14"/>
      <c r="E43" s="14"/>
      <c r="F43" s="14"/>
    </row>
    <row r="44" spans="1:9" ht="15.75" thickBot="1"/>
    <row r="45" spans="1:9" ht="15.75" thickBot="1">
      <c r="A45" s="82" t="s">
        <v>70</v>
      </c>
      <c r="B45" s="83">
        <f>B$41/B$42</f>
        <v>0</v>
      </c>
      <c r="C45" s="84">
        <f t="shared" ref="C45:F45" si="2">C$41/C$42</f>
        <v>0</v>
      </c>
      <c r="D45" s="85">
        <f t="shared" si="2"/>
        <v>0</v>
      </c>
      <c r="E45" s="86">
        <f t="shared" si="2"/>
        <v>0</v>
      </c>
      <c r="F45" s="87">
        <f t="shared" si="2"/>
        <v>0</v>
      </c>
    </row>
    <row r="47" spans="1:9" ht="15.75" thickBot="1"/>
    <row r="48" spans="1:9" ht="15.75" thickBot="1">
      <c r="A48" s="82" t="s">
        <v>73</v>
      </c>
      <c r="B48" s="88">
        <f>(B$29+B$45)/2</f>
        <v>0.5</v>
      </c>
      <c r="C48" s="84">
        <f>(C$29+C$45)/2</f>
        <v>0.5</v>
      </c>
      <c r="D48" s="85">
        <f>(D$29+D$45)/2</f>
        <v>0.5</v>
      </c>
      <c r="E48" s="86">
        <f>(E$29+E$45)/2</f>
        <v>0.5</v>
      </c>
      <c r="F48" s="87">
        <f>(F$29+F$45)/2</f>
        <v>0.5</v>
      </c>
    </row>
    <row r="49" spans="1:6" ht="15.75" thickBot="1">
      <c r="A49" s="82" t="s">
        <v>72</v>
      </c>
      <c r="B49" s="89">
        <f>COUNTA(B$4:B$25)</f>
        <v>0</v>
      </c>
      <c r="C49" s="90">
        <f t="shared" ref="C49:F49" si="3">COUNTA(C$4:C$25)</f>
        <v>0</v>
      </c>
      <c r="D49" s="91">
        <f t="shared" si="3"/>
        <v>0</v>
      </c>
      <c r="E49" s="92">
        <f t="shared" si="3"/>
        <v>0</v>
      </c>
      <c r="F49" s="93">
        <f t="shared" si="3"/>
        <v>0</v>
      </c>
    </row>
  </sheetData>
  <sheetProtection algorithmName="SHA-512" hashValue="N7f14MxeSyqHIpOmGW0gvbQAN7oZ8cBatG+oQ9JKJFTIG0HtjqYNPjZ5+VQQnQulBnlEk4cIUS2f8cuVMwOcPA==" saltValue="RIUErEI4FCCzUK/IeleOLQ==" spinCount="100000" sheet="1" objects="1" scenarios="1"/>
  <mergeCells count="2">
    <mergeCell ref="G2:G3"/>
    <mergeCell ref="H31:I31"/>
  </mergeCells>
  <dataValidations count="2">
    <dataValidation type="list" allowBlank="1" showInputMessage="1" showErrorMessage="1" sqref="B32:F32" xr:uid="{00000000-0002-0000-0400-000000000000}">
      <formula1>"Oui,Non"</formula1>
    </dataValidation>
    <dataValidation type="decimal" allowBlank="1" showInputMessage="1" showErrorMessage="1" error="Les évaluations sont faites en terme de pourcentage. Veuillez entrer une valeur entre 0 et 1" sqref="B4:F25 B33:F40" xr:uid="{00000000-0002-0000-0400-000001000000}">
      <formula1>0</formula1>
      <formula2>1</formula2>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7"/>
  </sheetPr>
  <dimension ref="A1:I51"/>
  <sheetViews>
    <sheetView topLeftCell="A14" workbookViewId="0">
      <selection activeCell="B31" sqref="B31"/>
    </sheetView>
  </sheetViews>
  <sheetFormatPr defaultColWidth="9" defaultRowHeight="14.25"/>
  <cols>
    <col min="1" max="1" width="41.85546875" customWidth="1"/>
    <col min="6" max="6" width="8" bestFit="1" customWidth="1"/>
  </cols>
  <sheetData>
    <row r="1" spans="1:7" ht="15.75" thickBot="1"/>
    <row r="2" spans="1:7" ht="15">
      <c r="A2" s="70" t="s">
        <v>51</v>
      </c>
      <c r="B2" s="71" t="s">
        <v>0</v>
      </c>
      <c r="C2" s="72" t="s">
        <v>1</v>
      </c>
      <c r="D2" s="73" t="s">
        <v>2</v>
      </c>
      <c r="E2" s="74" t="s">
        <v>49</v>
      </c>
      <c r="F2" s="75" t="s">
        <v>50</v>
      </c>
      <c r="G2" s="293" t="s">
        <v>3</v>
      </c>
    </row>
    <row r="3" spans="1:7" ht="15.75" thickBot="1">
      <c r="A3" s="15" t="s">
        <v>52</v>
      </c>
      <c r="B3" s="17"/>
      <c r="C3" s="21"/>
      <c r="D3" s="25"/>
      <c r="E3" s="29"/>
      <c r="F3" s="33"/>
      <c r="G3" s="294"/>
    </row>
    <row r="4" spans="1:7" ht="30.75" thickTop="1">
      <c r="A4" s="76" t="s">
        <v>74</v>
      </c>
      <c r="B4" s="40"/>
      <c r="C4" s="41"/>
      <c r="D4" s="42"/>
      <c r="E4" s="43"/>
      <c r="F4" s="44"/>
      <c r="G4" s="37">
        <v>6</v>
      </c>
    </row>
    <row r="5" spans="1:7" ht="30">
      <c r="A5" s="77" t="s">
        <v>12</v>
      </c>
      <c r="B5" s="45"/>
      <c r="C5" s="46"/>
      <c r="D5" s="47"/>
      <c r="E5" s="48"/>
      <c r="F5" s="49"/>
      <c r="G5" s="38">
        <v>3</v>
      </c>
    </row>
    <row r="6" spans="1:7" ht="30">
      <c r="A6" s="77" t="s">
        <v>75</v>
      </c>
      <c r="B6" s="45"/>
      <c r="C6" s="46"/>
      <c r="D6" s="47"/>
      <c r="E6" s="48"/>
      <c r="F6" s="49"/>
      <c r="G6" s="38">
        <v>2</v>
      </c>
    </row>
    <row r="7" spans="1:7" ht="15">
      <c r="A7" s="77" t="s">
        <v>76</v>
      </c>
      <c r="B7" s="45"/>
      <c r="C7" s="46"/>
      <c r="D7" s="47"/>
      <c r="E7" s="48"/>
      <c r="F7" s="49"/>
      <c r="G7" s="38">
        <v>4</v>
      </c>
    </row>
    <row r="8" spans="1:7" ht="30">
      <c r="A8" s="77" t="s">
        <v>77</v>
      </c>
      <c r="B8" s="45"/>
      <c r="C8" s="46"/>
      <c r="D8" s="47"/>
      <c r="E8" s="48"/>
      <c r="F8" s="49"/>
      <c r="G8" s="38">
        <v>3</v>
      </c>
    </row>
    <row r="9" spans="1:7" ht="15">
      <c r="A9" s="77" t="s">
        <v>78</v>
      </c>
      <c r="B9" s="45"/>
      <c r="C9" s="46"/>
      <c r="D9" s="47"/>
      <c r="E9" s="48"/>
      <c r="F9" s="49"/>
      <c r="G9" s="38">
        <v>3</v>
      </c>
    </row>
    <row r="10" spans="1:7" ht="30">
      <c r="A10" s="77" t="s">
        <v>79</v>
      </c>
      <c r="B10" s="45"/>
      <c r="C10" s="46"/>
      <c r="D10" s="47"/>
      <c r="E10" s="48"/>
      <c r="F10" s="49"/>
      <c r="G10" s="38">
        <v>3</v>
      </c>
    </row>
    <row r="11" spans="1:7" ht="30">
      <c r="A11" s="77" t="s">
        <v>80</v>
      </c>
      <c r="B11" s="45"/>
      <c r="C11" s="46"/>
      <c r="D11" s="47"/>
      <c r="E11" s="48"/>
      <c r="F11" s="49"/>
      <c r="G11" s="38">
        <v>3</v>
      </c>
    </row>
    <row r="12" spans="1:7" ht="15">
      <c r="A12" s="77" t="s">
        <v>81</v>
      </c>
      <c r="B12" s="45"/>
      <c r="C12" s="46"/>
      <c r="D12" s="47"/>
      <c r="E12" s="48"/>
      <c r="F12" s="49"/>
      <c r="G12" s="38">
        <v>2</v>
      </c>
    </row>
    <row r="13" spans="1:7" ht="30">
      <c r="A13" s="77" t="s">
        <v>82</v>
      </c>
      <c r="B13" s="45"/>
      <c r="C13" s="46"/>
      <c r="D13" s="47"/>
      <c r="E13" s="48"/>
      <c r="F13" s="49"/>
      <c r="G13" s="38">
        <v>5</v>
      </c>
    </row>
    <row r="14" spans="1:7" ht="15">
      <c r="A14" s="77" t="s">
        <v>83</v>
      </c>
      <c r="B14" s="45"/>
      <c r="C14" s="46"/>
      <c r="D14" s="47"/>
      <c r="E14" s="48"/>
      <c r="F14" s="49"/>
      <c r="G14" s="38">
        <v>2</v>
      </c>
    </row>
    <row r="15" spans="1:7" ht="15">
      <c r="A15" s="77" t="s">
        <v>84</v>
      </c>
      <c r="B15" s="45"/>
      <c r="C15" s="46"/>
      <c r="D15" s="47"/>
      <c r="E15" s="48"/>
      <c r="F15" s="49"/>
      <c r="G15" s="38">
        <v>3</v>
      </c>
    </row>
    <row r="16" spans="1:7" ht="15">
      <c r="A16" s="77" t="s">
        <v>85</v>
      </c>
      <c r="B16" s="45"/>
      <c r="C16" s="46"/>
      <c r="D16" s="47"/>
      <c r="E16" s="48"/>
      <c r="F16" s="49"/>
      <c r="G16" s="38">
        <v>1</v>
      </c>
    </row>
    <row r="17" spans="1:7" ht="15">
      <c r="A17" s="77" t="s">
        <v>86</v>
      </c>
      <c r="B17" s="45"/>
      <c r="C17" s="46"/>
      <c r="D17" s="47"/>
      <c r="E17" s="48"/>
      <c r="F17" s="49"/>
      <c r="G17" s="38">
        <v>3</v>
      </c>
    </row>
    <row r="18" spans="1:7" ht="30">
      <c r="A18" s="77" t="s">
        <v>87</v>
      </c>
      <c r="B18" s="45"/>
      <c r="C18" s="46"/>
      <c r="D18" s="47"/>
      <c r="E18" s="48"/>
      <c r="F18" s="49"/>
      <c r="G18" s="38">
        <v>2</v>
      </c>
    </row>
    <row r="19" spans="1:7" ht="15">
      <c r="A19" s="77" t="s">
        <v>88</v>
      </c>
      <c r="B19" s="45"/>
      <c r="C19" s="46"/>
      <c r="D19" s="47"/>
      <c r="E19" s="48"/>
      <c r="F19" s="49"/>
      <c r="G19" s="38">
        <v>1</v>
      </c>
    </row>
    <row r="20" spans="1:7" ht="15">
      <c r="A20" s="77" t="s">
        <v>89</v>
      </c>
      <c r="B20" s="45"/>
      <c r="C20" s="46"/>
      <c r="D20" s="47"/>
      <c r="E20" s="48"/>
      <c r="F20" s="49"/>
      <c r="G20" s="38">
        <v>2</v>
      </c>
    </row>
    <row r="21" spans="1:7" ht="45">
      <c r="A21" s="77" t="s">
        <v>90</v>
      </c>
      <c r="B21" s="45"/>
      <c r="C21" s="46"/>
      <c r="D21" s="47"/>
      <c r="E21" s="48"/>
      <c r="F21" s="49"/>
      <c r="G21" s="38">
        <v>3</v>
      </c>
    </row>
    <row r="22" spans="1:7" ht="15">
      <c r="A22" s="77" t="s">
        <v>91</v>
      </c>
      <c r="B22" s="45"/>
      <c r="C22" s="46"/>
      <c r="D22" s="47"/>
      <c r="E22" s="48"/>
      <c r="F22" s="49"/>
      <c r="G22" s="38">
        <v>1</v>
      </c>
    </row>
    <row r="23" spans="1:7" ht="30">
      <c r="A23" s="77" t="s">
        <v>92</v>
      </c>
      <c r="B23" s="45"/>
      <c r="C23" s="46"/>
      <c r="D23" s="47"/>
      <c r="E23" s="48"/>
      <c r="F23" s="49"/>
      <c r="G23" s="38">
        <v>3</v>
      </c>
    </row>
    <row r="24" spans="1:7" ht="15">
      <c r="A24" s="77" t="s">
        <v>93</v>
      </c>
      <c r="B24" s="45"/>
      <c r="C24" s="46"/>
      <c r="D24" s="47"/>
      <c r="E24" s="48"/>
      <c r="F24" s="49"/>
      <c r="G24" s="38">
        <v>1</v>
      </c>
    </row>
    <row r="25" spans="1:7" ht="15">
      <c r="A25" s="77" t="s">
        <v>94</v>
      </c>
      <c r="B25" s="45"/>
      <c r="C25" s="46"/>
      <c r="D25" s="47"/>
      <c r="E25" s="48"/>
      <c r="F25" s="49"/>
      <c r="G25" s="38">
        <v>1</v>
      </c>
    </row>
    <row r="26" spans="1:7" ht="30">
      <c r="A26" s="77" t="s">
        <v>95</v>
      </c>
      <c r="B26" s="45"/>
      <c r="C26" s="46"/>
      <c r="D26" s="47"/>
      <c r="E26" s="48"/>
      <c r="F26" s="49"/>
      <c r="G26" s="38">
        <v>2</v>
      </c>
    </row>
    <row r="27" spans="1:7" ht="30.75" thickBot="1">
      <c r="A27" s="78" t="s">
        <v>96</v>
      </c>
      <c r="B27" s="50"/>
      <c r="C27" s="51"/>
      <c r="D27" s="52"/>
      <c r="E27" s="53"/>
      <c r="F27" s="54"/>
      <c r="G27" s="39">
        <v>2</v>
      </c>
    </row>
    <row r="28" spans="1:7" ht="15">
      <c r="A28" s="2" t="s">
        <v>22</v>
      </c>
      <c r="B28" s="18">
        <f>SUMPRODUCT(B$4:B$27,$G$4:$G$27)</f>
        <v>0</v>
      </c>
      <c r="C28" s="22">
        <f>SUMPRODUCT(C$4:C$27,$G$4:$G$27)</f>
        <v>0</v>
      </c>
      <c r="D28" s="26">
        <f>SUMPRODUCT(D$4:D$27,$G$4:$G$27)</f>
        <v>0</v>
      </c>
      <c r="E28" s="30">
        <f>SUMPRODUCT(E$4:E$27,$G$4:$G$27)</f>
        <v>0</v>
      </c>
      <c r="F28" s="34">
        <f>SUMPRODUCT(F$4:F$27,$G$4:$G$27)</f>
        <v>0</v>
      </c>
    </row>
    <row r="29" spans="1:7" ht="15.75" thickBot="1">
      <c r="A29" s="3" t="s">
        <v>23</v>
      </c>
      <c r="B29" s="19">
        <f>SUMPRODUCT(--ISNUMBER(B$4:B$27),$G$4:$G$27)</f>
        <v>0</v>
      </c>
      <c r="C29" s="23">
        <f>SUMPRODUCT(--ISNUMBER(C$4:C$27),$G$4:$G$27)</f>
        <v>0</v>
      </c>
      <c r="D29" s="27">
        <f>SUMPRODUCT(--ISNUMBER(D$4:D$27),$G$4:$G$27)</f>
        <v>0</v>
      </c>
      <c r="E29" s="31">
        <f>SUMPRODUCT(--ISNUMBER(E$4:E$27),$G$4:$G$27)</f>
        <v>0</v>
      </c>
      <c r="F29" s="35">
        <f>SUMPRODUCT(--ISNUMBER(F$4:F$27),$G$4:$G$27)</f>
        <v>0</v>
      </c>
    </row>
    <row r="30" spans="1:7" ht="15.75" thickBot="1"/>
    <row r="31" spans="1:7" ht="15.75" thickBot="1">
      <c r="A31" s="82" t="s">
        <v>53</v>
      </c>
      <c r="B31" s="83">
        <f>IF(B$29=0,1,B$28)/IF(B$29=0,1,B$29)</f>
        <v>1</v>
      </c>
      <c r="C31" s="84">
        <f t="shared" ref="C31:E31" si="0">IF(C$29=0,1,C$28)/IF(C$29=0,1,C$29)</f>
        <v>1</v>
      </c>
      <c r="D31" s="85">
        <f t="shared" si="0"/>
        <v>1</v>
      </c>
      <c r="E31" s="86">
        <f t="shared" si="0"/>
        <v>1</v>
      </c>
      <c r="F31" s="87">
        <f>IF(F$29=0,1,F$28)/IF(F$29=0,1,F$29)</f>
        <v>1</v>
      </c>
    </row>
    <row r="32" spans="1:7" ht="15.75" thickBot="1"/>
    <row r="33" spans="1:9" ht="15.75" thickBot="1">
      <c r="A33" s="70" t="s">
        <v>54</v>
      </c>
      <c r="H33" s="295" t="s">
        <v>55</v>
      </c>
      <c r="I33" s="296"/>
    </row>
    <row r="34" spans="1:9" ht="15.75" thickBot="1">
      <c r="A34" s="15" t="s">
        <v>56</v>
      </c>
      <c r="B34" s="339" t="s">
        <v>57</v>
      </c>
      <c r="C34" s="340"/>
      <c r="D34" s="341"/>
      <c r="E34" s="342"/>
      <c r="F34" s="94"/>
      <c r="H34" s="4" t="s">
        <v>58</v>
      </c>
      <c r="I34" s="5" t="s">
        <v>59</v>
      </c>
    </row>
    <row r="35" spans="1:9" ht="15.75" thickTop="1">
      <c r="A35" s="79" t="s">
        <v>60</v>
      </c>
      <c r="B35" s="55"/>
      <c r="C35" s="56"/>
      <c r="D35" s="57"/>
      <c r="E35" s="58"/>
      <c r="F35" s="59"/>
      <c r="H35" s="6">
        <v>2</v>
      </c>
      <c r="I35" s="7">
        <v>2.2000000000000002</v>
      </c>
    </row>
    <row r="36" spans="1:9" ht="15">
      <c r="A36" s="80" t="s">
        <v>61</v>
      </c>
      <c r="B36" s="60"/>
      <c r="C36" s="61"/>
      <c r="D36" s="62"/>
      <c r="E36" s="63"/>
      <c r="F36" s="64"/>
      <c r="H36" s="8">
        <v>1</v>
      </c>
      <c r="I36" s="9">
        <v>1.3</v>
      </c>
    </row>
    <row r="37" spans="1:9" ht="15">
      <c r="A37" s="80" t="s">
        <v>62</v>
      </c>
      <c r="B37" s="60"/>
      <c r="C37" s="61"/>
      <c r="D37" s="62"/>
      <c r="E37" s="63"/>
      <c r="F37" s="64"/>
      <c r="H37" s="8">
        <v>1</v>
      </c>
      <c r="I37" s="9">
        <v>1.3</v>
      </c>
    </row>
    <row r="38" spans="1:9" ht="15">
      <c r="A38" s="80" t="s">
        <v>63</v>
      </c>
      <c r="B38" s="60"/>
      <c r="C38" s="61"/>
      <c r="D38" s="62"/>
      <c r="E38" s="63"/>
      <c r="F38" s="64"/>
      <c r="H38" s="8">
        <v>1</v>
      </c>
      <c r="I38" s="9">
        <v>1.3</v>
      </c>
    </row>
    <row r="39" spans="1:9" ht="15">
      <c r="A39" s="80" t="s">
        <v>64</v>
      </c>
      <c r="B39" s="60"/>
      <c r="C39" s="61"/>
      <c r="D39" s="62"/>
      <c r="E39" s="63"/>
      <c r="F39" s="64"/>
      <c r="H39" s="8">
        <v>1</v>
      </c>
      <c r="I39" s="9">
        <v>1.3</v>
      </c>
    </row>
    <row r="40" spans="1:9" ht="15">
      <c r="A40" s="80" t="s">
        <v>65</v>
      </c>
      <c r="B40" s="60"/>
      <c r="C40" s="61"/>
      <c r="D40" s="62"/>
      <c r="E40" s="63"/>
      <c r="F40" s="64"/>
      <c r="H40" s="8">
        <v>1</v>
      </c>
      <c r="I40" s="9">
        <v>1.3</v>
      </c>
    </row>
    <row r="41" spans="1:9" ht="15">
      <c r="A41" s="80" t="s">
        <v>66</v>
      </c>
      <c r="B41" s="60"/>
      <c r="C41" s="61"/>
      <c r="D41" s="62"/>
      <c r="E41" s="63"/>
      <c r="F41" s="64"/>
      <c r="H41" s="8">
        <v>1</v>
      </c>
      <c r="I41" s="9">
        <v>1.3</v>
      </c>
    </row>
    <row r="42" spans="1:9" ht="15.75" thickBot="1">
      <c r="A42" s="81" t="s">
        <v>67</v>
      </c>
      <c r="B42" s="65"/>
      <c r="C42" s="66"/>
      <c r="D42" s="67"/>
      <c r="E42" s="68"/>
      <c r="F42" s="69"/>
      <c r="H42" s="10">
        <v>2</v>
      </c>
      <c r="I42" s="11">
        <v>0</v>
      </c>
    </row>
    <row r="43" spans="1:9" ht="15.75" thickBot="1">
      <c r="A43" s="16" t="s">
        <v>68</v>
      </c>
      <c r="B43" s="20">
        <f>SUMPRODUCT(B$35:B$42,IF(B$34="Oui",$H$35:$H$42,$I$35:$I$42))</f>
        <v>0</v>
      </c>
      <c r="C43" s="24">
        <f>SUMPRODUCT(C$35:C$42,IF(C$34="Oui",$H$35:$H$42,$I$35:$I$42))</f>
        <v>0</v>
      </c>
      <c r="D43" s="28">
        <f>SUMPRODUCT(D$35:D$42,IF(D$34="Oui",$H$35:$H$42,$I$35:$I$42))</f>
        <v>0</v>
      </c>
      <c r="E43" s="32">
        <f>SUMPRODUCT(E$35:E$42,IF(E$34="Oui",$H$35:$H$42,$I$35:$I$42))</f>
        <v>0</v>
      </c>
      <c r="F43" s="36">
        <f>SUMPRODUCT(F$35:F$42,IF(F$34="Oui",$H$35:$H$42,$I$35:$I$42))</f>
        <v>0</v>
      </c>
      <c r="H43" s="12">
        <v>10</v>
      </c>
      <c r="I43" s="13">
        <v>10</v>
      </c>
    </row>
    <row r="44" spans="1:9" ht="15.75" thickBot="1">
      <c r="A44" s="16" t="s">
        <v>69</v>
      </c>
      <c r="B44" s="20">
        <f>IF(B$34="Oui",$H$43,$I$43)</f>
        <v>10</v>
      </c>
      <c r="C44" s="24">
        <f t="shared" ref="C44:F44" si="1">IF(C$34="Oui",$H$43,$I$43)</f>
        <v>10</v>
      </c>
      <c r="D44" s="28">
        <f t="shared" si="1"/>
        <v>10</v>
      </c>
      <c r="E44" s="32">
        <f t="shared" si="1"/>
        <v>10</v>
      </c>
      <c r="F44" s="36">
        <f t="shared" si="1"/>
        <v>10</v>
      </c>
      <c r="H44" s="138"/>
      <c r="I44" s="138"/>
    </row>
    <row r="45" spans="1:9" ht="15">
      <c r="A45" s="14"/>
      <c r="B45" s="14"/>
      <c r="C45" s="14"/>
      <c r="D45" s="14"/>
      <c r="E45" s="14"/>
      <c r="F45" s="14"/>
    </row>
    <row r="46" spans="1:9" ht="15.75" thickBot="1"/>
    <row r="47" spans="1:9" ht="15.75" thickBot="1">
      <c r="A47" s="82" t="s">
        <v>70</v>
      </c>
      <c r="B47" s="83">
        <f>B$43/B$44</f>
        <v>0</v>
      </c>
      <c r="C47" s="84">
        <f t="shared" ref="C47:F47" si="2">C$43/C$44</f>
        <v>0</v>
      </c>
      <c r="D47" s="85">
        <f t="shared" si="2"/>
        <v>0</v>
      </c>
      <c r="E47" s="86">
        <f t="shared" si="2"/>
        <v>0</v>
      </c>
      <c r="F47" s="87">
        <f t="shared" si="2"/>
        <v>0</v>
      </c>
    </row>
    <row r="49" spans="1:6" ht="15.75" thickBot="1"/>
    <row r="50" spans="1:6" ht="15.75" thickBot="1">
      <c r="A50" s="82" t="s">
        <v>97</v>
      </c>
      <c r="B50" s="88">
        <f>(B$31+B$47)/2</f>
        <v>0.5</v>
      </c>
      <c r="C50" s="84">
        <f>(C$31+C$47)/2</f>
        <v>0.5</v>
      </c>
      <c r="D50" s="85">
        <f>(D$31+D$47)/2</f>
        <v>0.5</v>
      </c>
      <c r="E50" s="86">
        <f>(E$31+E$47)/2</f>
        <v>0.5</v>
      </c>
      <c r="F50" s="87">
        <f>(F$31+F$47)/2</f>
        <v>0.5</v>
      </c>
    </row>
    <row r="51" spans="1:6" ht="15.75" thickBot="1">
      <c r="A51" s="82" t="s">
        <v>72</v>
      </c>
      <c r="B51" s="89">
        <f>COUNTA(B$4:B$27)</f>
        <v>0</v>
      </c>
      <c r="C51" s="90">
        <f t="shared" ref="C51:F51" si="3">COUNTA(C$4:C$27)</f>
        <v>0</v>
      </c>
      <c r="D51" s="91">
        <f t="shared" si="3"/>
        <v>0</v>
      </c>
      <c r="E51" s="92">
        <f t="shared" si="3"/>
        <v>0</v>
      </c>
      <c r="F51" s="93">
        <f t="shared" si="3"/>
        <v>0</v>
      </c>
    </row>
  </sheetData>
  <sheetProtection algorithmName="SHA-512" hashValue="AIaBxy11jGLkuvIdM8kIcAJxaMOWj+JwF5Jw0l08T7UtYkhcNa4WtizJFoCLWf7O375hKDBnmn7ib3Dz7/psnA==" saltValue="X3O5TbIIHsMYt+9BTO49ew==" spinCount="100000" sheet="1" objects="1" scenarios="1"/>
  <mergeCells count="2">
    <mergeCell ref="H33:I33"/>
    <mergeCell ref="G2:G3"/>
  </mergeCells>
  <dataValidations count="2">
    <dataValidation type="list" allowBlank="1" showInputMessage="1" showErrorMessage="1" sqref="B34:F34" xr:uid="{00000000-0002-0000-0700-000000000000}">
      <formula1>"Oui,Non"</formula1>
    </dataValidation>
    <dataValidation type="decimal" allowBlank="1" showInputMessage="1" showErrorMessage="1" error="Les évaluations sont faites en terme de pourcentage. Veuillez entrer une valeur entre 0 et 1" sqref="B4:F27 B35:F42" xr:uid="{00000000-0002-0000-0700-000001000000}">
      <formula1>0</formula1>
      <formula2>1</formula2>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68761-F424-44AF-8353-006282F54B4A}">
  <dimension ref="A1:M51"/>
  <sheetViews>
    <sheetView topLeftCell="A15" zoomScaleNormal="100" workbookViewId="0">
      <selection activeCell="L27" sqref="L27"/>
    </sheetView>
  </sheetViews>
  <sheetFormatPr defaultColWidth="11.42578125" defaultRowHeight="14.25"/>
  <cols>
    <col min="1" max="1" width="68.7109375" style="1" customWidth="1"/>
    <col min="2" max="3" width="12.7109375" style="1" customWidth="1"/>
    <col min="4" max="8" width="12.7109375" customWidth="1"/>
    <col min="9" max="9" width="7.85546875" customWidth="1"/>
    <col min="10" max="10" width="30.140625" customWidth="1"/>
    <col min="11" max="11" width="20" customWidth="1"/>
    <col min="12" max="12" width="14.85546875" customWidth="1"/>
  </cols>
  <sheetData>
    <row r="1" spans="1:13" ht="19.5" thickBot="1">
      <c r="A1" s="316" t="s">
        <v>98</v>
      </c>
      <c r="B1" s="317"/>
      <c r="C1" s="317"/>
      <c r="D1" s="317"/>
      <c r="E1" s="317"/>
      <c r="F1" s="317"/>
      <c r="G1" s="317"/>
      <c r="H1" s="317"/>
      <c r="I1" s="318"/>
    </row>
    <row r="2" spans="1:13" ht="15.75" thickBot="1"/>
    <row r="3" spans="1:13" ht="19.5" thickBot="1">
      <c r="A3" s="301" t="s">
        <v>54</v>
      </c>
      <c r="B3" s="302"/>
      <c r="C3" s="302"/>
      <c r="D3" s="302"/>
      <c r="E3" s="302"/>
      <c r="F3" s="302"/>
      <c r="G3" s="302"/>
      <c r="H3" s="302"/>
      <c r="I3" s="303"/>
    </row>
    <row r="4" spans="1:13" ht="19.5" thickBot="1">
      <c r="A4" s="202"/>
      <c r="B4" s="204"/>
      <c r="C4" s="204"/>
      <c r="D4" s="203"/>
      <c r="E4" s="203"/>
      <c r="F4" s="203"/>
      <c r="G4" s="203"/>
      <c r="H4" s="203"/>
      <c r="I4" s="203"/>
    </row>
    <row r="5" spans="1:13" ht="19.5" thickBot="1">
      <c r="A5" s="319" t="s">
        <v>99</v>
      </c>
      <c r="B5" s="304" t="s">
        <v>0</v>
      </c>
      <c r="C5" s="305"/>
      <c r="D5" s="321" t="s">
        <v>1</v>
      </c>
      <c r="E5" s="322"/>
      <c r="F5" s="310" t="s">
        <v>2</v>
      </c>
      <c r="G5" s="311"/>
      <c r="H5" s="312" t="s">
        <v>49</v>
      </c>
      <c r="I5" s="313"/>
      <c r="J5" s="314" t="s">
        <v>100</v>
      </c>
      <c r="K5" s="315"/>
      <c r="L5" s="315"/>
    </row>
    <row r="6" spans="1:13" ht="18.75">
      <c r="A6" s="320"/>
      <c r="B6" s="286" t="s">
        <v>48</v>
      </c>
      <c r="C6" s="205" t="s">
        <v>101</v>
      </c>
      <c r="D6" s="285" t="s">
        <v>48</v>
      </c>
      <c r="E6" s="148" t="s">
        <v>101</v>
      </c>
      <c r="F6" s="287" t="s">
        <v>48</v>
      </c>
      <c r="G6" s="149" t="s">
        <v>101</v>
      </c>
      <c r="H6" s="288" t="s">
        <v>48</v>
      </c>
      <c r="I6" s="150" t="s">
        <v>101</v>
      </c>
      <c r="J6" s="284" t="s">
        <v>0</v>
      </c>
      <c r="K6" s="284" t="s">
        <v>1</v>
      </c>
      <c r="L6" s="284" t="s">
        <v>2</v>
      </c>
      <c r="M6" s="284" t="s">
        <v>49</v>
      </c>
    </row>
    <row r="7" spans="1:13" ht="18.75">
      <c r="A7" s="301" t="s">
        <v>102</v>
      </c>
      <c r="B7" s="302"/>
      <c r="C7" s="302"/>
      <c r="D7" s="302"/>
      <c r="E7" s="302"/>
      <c r="F7" s="302"/>
      <c r="G7" s="302"/>
      <c r="H7" s="302"/>
      <c r="I7" s="303"/>
    </row>
    <row r="8" spans="1:13" ht="360">
      <c r="A8" s="140" t="s">
        <v>103</v>
      </c>
      <c r="B8" s="206">
        <v>0.75</v>
      </c>
      <c r="C8" s="207">
        <v>9</v>
      </c>
      <c r="D8" s="167">
        <v>0</v>
      </c>
      <c r="E8" s="151">
        <v>9</v>
      </c>
      <c r="F8" s="174">
        <v>1</v>
      </c>
      <c r="G8" s="152">
        <v>9</v>
      </c>
      <c r="H8" s="181"/>
      <c r="I8" s="153">
        <v>9</v>
      </c>
      <c r="J8" s="1" t="s">
        <v>104</v>
      </c>
      <c r="K8" s="1" t="s">
        <v>105</v>
      </c>
      <c r="L8" s="1" t="s">
        <v>106</v>
      </c>
    </row>
    <row r="9" spans="1:13" ht="15">
      <c r="A9" s="141" t="s">
        <v>107</v>
      </c>
      <c r="B9" s="208">
        <v>1</v>
      </c>
      <c r="C9" s="209">
        <v>3</v>
      </c>
      <c r="D9" s="168">
        <v>1</v>
      </c>
      <c r="E9" s="154">
        <v>3</v>
      </c>
      <c r="F9" s="175">
        <v>0</v>
      </c>
      <c r="G9" s="155">
        <v>3</v>
      </c>
      <c r="H9" s="182"/>
      <c r="I9" s="156">
        <v>3</v>
      </c>
      <c r="L9" t="s">
        <v>108</v>
      </c>
    </row>
    <row r="10" spans="1:13" ht="15.75" thickBot="1">
      <c r="A10" s="146" t="s">
        <v>109</v>
      </c>
      <c r="B10" s="211">
        <f>SUMPRODUCT(B8:B9,C8:C9)</f>
        <v>9.75</v>
      </c>
      <c r="C10" s="212">
        <f>SUM(C8:C9)</f>
        <v>12</v>
      </c>
      <c r="D10" s="169">
        <f>SUMPRODUCT(D8:D9,E8:E9)</f>
        <v>3</v>
      </c>
      <c r="E10" s="160">
        <f>SUM(E8:E9)</f>
        <v>12</v>
      </c>
      <c r="F10" s="176">
        <f>SUMPRODUCT(F8:F9,G8:G9)</f>
        <v>9</v>
      </c>
      <c r="G10" s="158">
        <f>SUM(G8:G9)</f>
        <v>12</v>
      </c>
      <c r="H10" s="183">
        <f>SUMPRODUCT(H8:H9,I8:I9)</f>
        <v>0</v>
      </c>
      <c r="I10" s="159">
        <f>SUM(I8:I9)</f>
        <v>12</v>
      </c>
    </row>
    <row r="11" spans="1:13" ht="18.75">
      <c r="A11" s="301" t="s">
        <v>110</v>
      </c>
      <c r="B11" s="302"/>
      <c r="C11" s="302"/>
      <c r="D11" s="302"/>
      <c r="E11" s="302"/>
      <c r="F11" s="302"/>
      <c r="G11" s="302"/>
      <c r="H11" s="302"/>
      <c r="I11" s="303"/>
    </row>
    <row r="12" spans="1:13" ht="375">
      <c r="A12" s="140" t="s">
        <v>111</v>
      </c>
      <c r="B12" s="206">
        <v>0.25</v>
      </c>
      <c r="C12" s="209">
        <v>9</v>
      </c>
      <c r="D12" s="167">
        <v>0</v>
      </c>
      <c r="E12" s="154">
        <v>9</v>
      </c>
      <c r="F12" s="174">
        <v>0.5</v>
      </c>
      <c r="G12" s="152">
        <v>9</v>
      </c>
      <c r="H12" s="181"/>
      <c r="I12" s="153">
        <v>9</v>
      </c>
      <c r="J12" s="1" t="s">
        <v>112</v>
      </c>
      <c r="K12" s="1" t="s">
        <v>113</v>
      </c>
      <c r="L12" s="1" t="s">
        <v>114</v>
      </c>
    </row>
    <row r="13" spans="1:13" ht="30">
      <c r="A13" s="141" t="s">
        <v>115</v>
      </c>
      <c r="B13" s="213">
        <v>1</v>
      </c>
      <c r="C13" s="209">
        <v>2</v>
      </c>
      <c r="D13" s="170">
        <v>1</v>
      </c>
      <c r="E13" s="154">
        <v>2</v>
      </c>
      <c r="F13" s="177">
        <v>1</v>
      </c>
      <c r="G13" s="155">
        <v>2</v>
      </c>
      <c r="H13" s="184"/>
      <c r="I13" s="156">
        <v>2</v>
      </c>
    </row>
    <row r="14" spans="1:13" ht="15">
      <c r="A14" s="142" t="s">
        <v>116</v>
      </c>
      <c r="B14" s="214">
        <v>1</v>
      </c>
      <c r="C14" s="209">
        <v>2</v>
      </c>
      <c r="D14" s="171">
        <v>1</v>
      </c>
      <c r="E14" s="154">
        <v>2</v>
      </c>
      <c r="F14" s="177">
        <v>1</v>
      </c>
      <c r="G14" s="155">
        <v>2</v>
      </c>
      <c r="H14" s="184"/>
      <c r="I14" s="156">
        <v>2</v>
      </c>
    </row>
    <row r="15" spans="1:13" ht="15.75" thickBot="1">
      <c r="A15" s="146" t="s">
        <v>109</v>
      </c>
      <c r="B15" s="211">
        <f>SUMPRODUCT(B12:B14,C12:C14)</f>
        <v>6.25</v>
      </c>
      <c r="C15" s="210">
        <f>SUM(C12:C14)</f>
        <v>13</v>
      </c>
      <c r="D15" s="169">
        <f>SUMPRODUCT(D12:D14,E12:E14)</f>
        <v>4</v>
      </c>
      <c r="E15" s="157">
        <f>SUM(E12:E14)</f>
        <v>13</v>
      </c>
      <c r="F15" s="176">
        <f>SUMPRODUCT(F12:F14,G12:G14)</f>
        <v>8.5</v>
      </c>
      <c r="G15" s="158">
        <f>SUM(G12:G14)</f>
        <v>13</v>
      </c>
      <c r="H15" s="183">
        <f>SUMPRODUCT(H12:H14,I12:I14)</f>
        <v>0</v>
      </c>
      <c r="I15" s="159">
        <f>SUM(I12:I14)</f>
        <v>13</v>
      </c>
    </row>
    <row r="16" spans="1:13" ht="18.75">
      <c r="A16" s="301" t="s">
        <v>117</v>
      </c>
      <c r="B16" s="302"/>
      <c r="C16" s="302"/>
      <c r="D16" s="302"/>
      <c r="E16" s="302"/>
      <c r="F16" s="302"/>
      <c r="G16" s="302"/>
      <c r="H16" s="302"/>
      <c r="I16" s="303"/>
    </row>
    <row r="17" spans="1:12" ht="15">
      <c r="A17" s="140" t="s">
        <v>118</v>
      </c>
      <c r="B17" s="208">
        <v>1</v>
      </c>
      <c r="C17" s="207">
        <v>2</v>
      </c>
      <c r="D17" s="168">
        <v>1</v>
      </c>
      <c r="E17" s="151">
        <v>2</v>
      </c>
      <c r="F17" s="175">
        <v>1</v>
      </c>
      <c r="G17" s="152">
        <v>2</v>
      </c>
      <c r="H17" s="185"/>
      <c r="I17" s="153">
        <v>2</v>
      </c>
    </row>
    <row r="18" spans="1:12" ht="15">
      <c r="A18" s="141" t="s">
        <v>119</v>
      </c>
      <c r="B18" s="208">
        <v>1</v>
      </c>
      <c r="C18" s="209">
        <v>2</v>
      </c>
      <c r="D18" s="168">
        <v>1</v>
      </c>
      <c r="E18" s="154">
        <v>2</v>
      </c>
      <c r="F18" s="175">
        <v>1</v>
      </c>
      <c r="G18" s="155">
        <v>2</v>
      </c>
      <c r="H18" s="185"/>
      <c r="I18" s="156">
        <v>2</v>
      </c>
    </row>
    <row r="19" spans="1:12" ht="15">
      <c r="A19" s="142" t="s">
        <v>120</v>
      </c>
      <c r="B19" s="208">
        <v>1</v>
      </c>
      <c r="C19" s="210">
        <v>2</v>
      </c>
      <c r="D19" s="168">
        <v>0</v>
      </c>
      <c r="E19" s="157">
        <v>2</v>
      </c>
      <c r="F19" s="175">
        <v>1</v>
      </c>
      <c r="G19" s="158">
        <v>2</v>
      </c>
      <c r="H19" s="185"/>
      <c r="I19" s="159">
        <v>2</v>
      </c>
      <c r="K19" s="280" t="s">
        <v>121</v>
      </c>
    </row>
    <row r="20" spans="1:12" ht="15.75" thickBot="1">
      <c r="A20" s="146" t="s">
        <v>109</v>
      </c>
      <c r="B20" s="211">
        <f>SUMPRODUCT(B17:B19,C17:C19)</f>
        <v>6</v>
      </c>
      <c r="C20" s="212">
        <f>SUM(C17:C19)</f>
        <v>6</v>
      </c>
      <c r="D20" s="169">
        <f>SUMPRODUCT(D17:D19,E17:E19)</f>
        <v>4</v>
      </c>
      <c r="E20" s="160">
        <f>SUM(E17:E19)</f>
        <v>6</v>
      </c>
      <c r="F20" s="176">
        <f>SUMPRODUCT(F17:F19,G17:G19)</f>
        <v>6</v>
      </c>
      <c r="G20" s="158">
        <f>SUM(G17:G19)</f>
        <v>6</v>
      </c>
      <c r="H20" s="183">
        <f>SUMPRODUCT(H17:H19,I17:I19)</f>
        <v>0</v>
      </c>
      <c r="I20" s="159">
        <f>SUM(I17:I19)</f>
        <v>6</v>
      </c>
    </row>
    <row r="21" spans="1:12" ht="18.75">
      <c r="A21" s="301" t="s">
        <v>122</v>
      </c>
      <c r="B21" s="302"/>
      <c r="C21" s="302"/>
      <c r="D21" s="302"/>
      <c r="E21" s="302"/>
      <c r="F21" s="302"/>
      <c r="G21" s="302"/>
      <c r="H21" s="302"/>
      <c r="I21" s="303"/>
    </row>
    <row r="22" spans="1:12" ht="30" customHeight="1">
      <c r="A22" s="141" t="s">
        <v>123</v>
      </c>
      <c r="B22" s="213">
        <v>0.75</v>
      </c>
      <c r="C22" s="209">
        <v>4</v>
      </c>
      <c r="D22" s="170">
        <v>1</v>
      </c>
      <c r="E22" s="154">
        <v>4</v>
      </c>
      <c r="F22" s="178">
        <v>1</v>
      </c>
      <c r="G22" s="155">
        <v>4</v>
      </c>
      <c r="H22" s="185"/>
      <c r="I22" s="156">
        <v>4</v>
      </c>
      <c r="J22" s="276" t="s">
        <v>124</v>
      </c>
    </row>
    <row r="23" spans="1:12" ht="15" customHeight="1">
      <c r="A23" s="142" t="s">
        <v>125</v>
      </c>
      <c r="B23" s="213">
        <v>0.5</v>
      </c>
      <c r="C23" s="210">
        <v>4</v>
      </c>
      <c r="D23" s="170">
        <v>0</v>
      </c>
      <c r="E23" s="157">
        <v>4</v>
      </c>
      <c r="F23" s="178">
        <v>1</v>
      </c>
      <c r="G23" s="158">
        <v>4</v>
      </c>
      <c r="H23" s="185"/>
      <c r="I23" s="159">
        <v>4</v>
      </c>
      <c r="J23" s="277" t="s">
        <v>126</v>
      </c>
      <c r="K23" s="280" t="s">
        <v>127</v>
      </c>
    </row>
    <row r="24" spans="1:12" ht="30" customHeight="1">
      <c r="A24" s="142" t="s">
        <v>128</v>
      </c>
      <c r="B24" s="213">
        <v>0.25</v>
      </c>
      <c r="C24" s="210">
        <v>5</v>
      </c>
      <c r="D24" s="170">
        <v>0</v>
      </c>
      <c r="E24" s="157">
        <v>5</v>
      </c>
      <c r="F24" s="178">
        <v>1</v>
      </c>
      <c r="G24" s="158">
        <v>5</v>
      </c>
      <c r="H24" s="185"/>
      <c r="I24" s="159">
        <v>5</v>
      </c>
      <c r="J24" s="277" t="s">
        <v>129</v>
      </c>
      <c r="K24" s="280" t="s">
        <v>130</v>
      </c>
    </row>
    <row r="25" spans="1:12" ht="15.75" thickBot="1">
      <c r="A25" s="146" t="s">
        <v>109</v>
      </c>
      <c r="B25" s="211">
        <f>SUMPRODUCT(B22:B24,C22:C24)</f>
        <v>6.25</v>
      </c>
      <c r="C25" s="212">
        <f>SUM(C22:C24)</f>
        <v>13</v>
      </c>
      <c r="D25" s="169">
        <f>SUMPRODUCT(D22:D24,E22:E24)</f>
        <v>4</v>
      </c>
      <c r="E25" s="160">
        <f>SUM(E22:E24)</f>
        <v>13</v>
      </c>
      <c r="F25" s="176">
        <f>SUMPRODUCT(F22:F24,G22:G24)</f>
        <v>13</v>
      </c>
      <c r="G25" s="158">
        <f>SUM(G22:G24)</f>
        <v>13</v>
      </c>
      <c r="H25" s="183">
        <f>SUMPRODUCT(H22:H24,I22:I24)</f>
        <v>0</v>
      </c>
      <c r="I25" s="159">
        <f>SUM(I22:I24)</f>
        <v>13</v>
      </c>
    </row>
    <row r="26" spans="1:12" ht="18.75">
      <c r="A26" s="301" t="s">
        <v>131</v>
      </c>
      <c r="B26" s="302"/>
      <c r="C26" s="302"/>
      <c r="D26" s="302"/>
      <c r="E26" s="302"/>
      <c r="F26" s="302"/>
      <c r="G26" s="302"/>
      <c r="H26" s="302"/>
      <c r="I26" s="303"/>
    </row>
    <row r="27" spans="1:12" ht="15">
      <c r="A27" s="140" t="s">
        <v>132</v>
      </c>
      <c r="B27" s="215">
        <v>1</v>
      </c>
      <c r="C27" s="207">
        <v>2</v>
      </c>
      <c r="D27" s="172">
        <v>1</v>
      </c>
      <c r="E27" s="151">
        <v>2</v>
      </c>
      <c r="F27" s="179">
        <v>0.5</v>
      </c>
      <c r="G27" s="152">
        <v>2</v>
      </c>
      <c r="H27" s="185"/>
      <c r="I27" s="153">
        <v>2</v>
      </c>
      <c r="L27" s="280" t="s">
        <v>133</v>
      </c>
    </row>
    <row r="28" spans="1:12" ht="30" customHeight="1">
      <c r="A28" s="141" t="s">
        <v>134</v>
      </c>
      <c r="B28" s="213">
        <v>0.75</v>
      </c>
      <c r="C28" s="209">
        <v>3</v>
      </c>
      <c r="D28" s="170">
        <v>0</v>
      </c>
      <c r="E28" s="154">
        <v>3</v>
      </c>
      <c r="F28" s="178">
        <v>0.25</v>
      </c>
      <c r="G28" s="155">
        <v>3</v>
      </c>
      <c r="H28" s="185"/>
      <c r="I28" s="156">
        <v>3</v>
      </c>
      <c r="J28" s="276" t="s">
        <v>135</v>
      </c>
      <c r="K28" s="280" t="s">
        <v>136</v>
      </c>
      <c r="L28" s="276" t="s">
        <v>137</v>
      </c>
    </row>
    <row r="29" spans="1:12" ht="30" customHeight="1">
      <c r="A29" s="142" t="s">
        <v>138</v>
      </c>
      <c r="B29" s="213">
        <v>0.5</v>
      </c>
      <c r="C29" s="210">
        <v>3</v>
      </c>
      <c r="D29" s="170">
        <v>0</v>
      </c>
      <c r="E29" s="157">
        <v>3</v>
      </c>
      <c r="F29" s="178">
        <v>1</v>
      </c>
      <c r="G29" s="158">
        <v>3</v>
      </c>
      <c r="H29" s="185"/>
      <c r="I29" s="159">
        <v>3</v>
      </c>
      <c r="J29" s="276" t="s">
        <v>139</v>
      </c>
      <c r="K29" s="280" t="s">
        <v>140</v>
      </c>
    </row>
    <row r="30" spans="1:12" ht="15.75" thickBot="1">
      <c r="A30" s="146" t="s">
        <v>109</v>
      </c>
      <c r="B30" s="216">
        <f>SUMPRODUCT(B27:B29,C27:C29)</f>
        <v>5.75</v>
      </c>
      <c r="C30" s="212">
        <f>SUM(C27:C29)</f>
        <v>8</v>
      </c>
      <c r="D30" s="145">
        <f>SUMPRODUCT(D27:D29,E27:E29)</f>
        <v>2</v>
      </c>
      <c r="E30" s="160">
        <f>SUM(E27:E29)</f>
        <v>8</v>
      </c>
      <c r="F30" s="176">
        <f>SUMPRODUCT(F27:F29,G27:G29)</f>
        <v>4.75</v>
      </c>
      <c r="G30" s="158">
        <f>SUM(G27:G29)</f>
        <v>8</v>
      </c>
      <c r="H30" s="183">
        <f>SUMPRODUCT(H27:H29,I27:I29)</f>
        <v>0</v>
      </c>
      <c r="I30" s="159">
        <f>SUM(I27:I29)</f>
        <v>8</v>
      </c>
    </row>
    <row r="31" spans="1:12" ht="18.75">
      <c r="A31" s="301" t="s">
        <v>141</v>
      </c>
      <c r="B31" s="302"/>
      <c r="C31" s="302"/>
      <c r="D31" s="302"/>
      <c r="E31" s="302"/>
      <c r="F31" s="302"/>
      <c r="G31" s="302"/>
      <c r="H31" s="302"/>
      <c r="I31" s="303"/>
    </row>
    <row r="32" spans="1:12" ht="15">
      <c r="A32" s="141" t="s">
        <v>142</v>
      </c>
      <c r="B32" s="213">
        <v>1</v>
      </c>
      <c r="C32" s="209">
        <v>3</v>
      </c>
      <c r="D32" s="170">
        <v>1</v>
      </c>
      <c r="E32" s="154">
        <v>3</v>
      </c>
      <c r="F32" s="178">
        <v>1</v>
      </c>
      <c r="G32" s="155">
        <v>3</v>
      </c>
      <c r="H32" s="185"/>
      <c r="I32" s="156">
        <v>3</v>
      </c>
    </row>
    <row r="33" spans="1:11" ht="30">
      <c r="A33" s="141" t="s">
        <v>143</v>
      </c>
      <c r="B33" s="213">
        <v>1</v>
      </c>
      <c r="C33" s="209">
        <v>4</v>
      </c>
      <c r="D33" s="170">
        <v>1</v>
      </c>
      <c r="E33" s="154">
        <v>4</v>
      </c>
      <c r="F33" s="178">
        <v>1</v>
      </c>
      <c r="G33" s="155">
        <v>4</v>
      </c>
      <c r="H33" s="185"/>
      <c r="I33" s="156">
        <v>4</v>
      </c>
    </row>
    <row r="34" spans="1:11" ht="30">
      <c r="A34" s="141" t="s">
        <v>144</v>
      </c>
      <c r="B34" s="213">
        <v>1</v>
      </c>
      <c r="C34" s="209">
        <v>3</v>
      </c>
      <c r="D34" s="170">
        <v>1</v>
      </c>
      <c r="E34" s="154">
        <v>3</v>
      </c>
      <c r="F34" s="178">
        <v>1</v>
      </c>
      <c r="G34" s="155">
        <v>3</v>
      </c>
      <c r="H34" s="185"/>
      <c r="I34" s="156">
        <v>3</v>
      </c>
    </row>
    <row r="35" spans="1:11" ht="15">
      <c r="A35" s="141" t="s">
        <v>145</v>
      </c>
      <c r="B35" s="213">
        <v>1</v>
      </c>
      <c r="C35" s="209">
        <v>4</v>
      </c>
      <c r="D35" s="170">
        <v>1</v>
      </c>
      <c r="E35" s="154">
        <v>4</v>
      </c>
      <c r="F35" s="178">
        <v>1</v>
      </c>
      <c r="G35" s="155">
        <v>4</v>
      </c>
      <c r="H35" s="185"/>
      <c r="I35" s="156">
        <v>4</v>
      </c>
    </row>
    <row r="36" spans="1:11" ht="15">
      <c r="A36" s="141" t="s">
        <v>146</v>
      </c>
      <c r="B36" s="213">
        <v>0.5</v>
      </c>
      <c r="C36" s="209">
        <v>4</v>
      </c>
      <c r="D36" s="170">
        <v>1</v>
      </c>
      <c r="E36" s="154">
        <v>4</v>
      </c>
      <c r="F36" s="178">
        <v>1</v>
      </c>
      <c r="G36" s="155">
        <v>4</v>
      </c>
      <c r="H36" s="185"/>
      <c r="I36" s="156">
        <v>4</v>
      </c>
      <c r="J36" t="s">
        <v>147</v>
      </c>
    </row>
    <row r="37" spans="1:11" ht="15">
      <c r="A37" s="141" t="s">
        <v>148</v>
      </c>
      <c r="B37" s="213">
        <v>1</v>
      </c>
      <c r="C37" s="209">
        <v>2</v>
      </c>
      <c r="D37" s="170">
        <v>0</v>
      </c>
      <c r="E37" s="154">
        <v>2</v>
      </c>
      <c r="F37" s="178">
        <v>1</v>
      </c>
      <c r="G37" s="155">
        <v>2</v>
      </c>
      <c r="H37" s="185"/>
      <c r="I37" s="156">
        <v>2</v>
      </c>
      <c r="K37" t="s">
        <v>149</v>
      </c>
    </row>
    <row r="38" spans="1:11" ht="30">
      <c r="A38" s="142" t="s">
        <v>150</v>
      </c>
      <c r="B38" s="213">
        <v>1</v>
      </c>
      <c r="C38" s="210">
        <v>10</v>
      </c>
      <c r="D38" s="170">
        <v>0.5</v>
      </c>
      <c r="E38" s="157">
        <v>10</v>
      </c>
      <c r="F38" s="178">
        <v>1</v>
      </c>
      <c r="G38" s="158">
        <v>10</v>
      </c>
      <c r="H38" s="185"/>
      <c r="I38" s="159">
        <v>10</v>
      </c>
      <c r="J38" t="s">
        <v>151</v>
      </c>
      <c r="K38" t="s">
        <v>152</v>
      </c>
    </row>
    <row r="39" spans="1:11" ht="15">
      <c r="A39" s="142" t="s">
        <v>153</v>
      </c>
      <c r="B39" s="213">
        <v>0</v>
      </c>
      <c r="C39" s="210">
        <v>4</v>
      </c>
      <c r="D39" s="170">
        <v>1</v>
      </c>
      <c r="E39" s="157">
        <v>4</v>
      </c>
      <c r="F39" s="178">
        <v>1</v>
      </c>
      <c r="G39" s="158">
        <v>4</v>
      </c>
      <c r="H39" s="185"/>
      <c r="I39" s="159">
        <v>4</v>
      </c>
    </row>
    <row r="40" spans="1:11" ht="15">
      <c r="A40" s="142" t="s">
        <v>154</v>
      </c>
      <c r="B40" s="213">
        <v>1</v>
      </c>
      <c r="C40" s="210">
        <v>3</v>
      </c>
      <c r="D40" s="170">
        <v>1</v>
      </c>
      <c r="E40" s="157">
        <v>3</v>
      </c>
      <c r="F40" s="178">
        <v>1</v>
      </c>
      <c r="G40" s="158">
        <v>3</v>
      </c>
      <c r="H40" s="185"/>
      <c r="I40" s="159">
        <v>3</v>
      </c>
    </row>
    <row r="41" spans="1:11" ht="15.75" thickBot="1">
      <c r="A41" s="146" t="s">
        <v>109</v>
      </c>
      <c r="B41" s="216">
        <f>SUMPRODUCT(B32:B40,C32:C40)</f>
        <v>31</v>
      </c>
      <c r="C41" s="212">
        <f>SUM(C32:C40)</f>
        <v>37</v>
      </c>
      <c r="D41" s="145">
        <f>SUMPRODUCT(D32:D40,E32:E40)</f>
        <v>30</v>
      </c>
      <c r="E41" s="160">
        <f>SUM(E32:E40)</f>
        <v>37</v>
      </c>
      <c r="F41" s="176">
        <f>SUMPRODUCT(F32:F40,G32:G40)</f>
        <v>37</v>
      </c>
      <c r="G41" s="158">
        <f>SUM(G32:G40)</f>
        <v>37</v>
      </c>
      <c r="H41" s="183">
        <f>SUMPRODUCT(H32:H40,I32:I40)</f>
        <v>0</v>
      </c>
      <c r="I41" s="159">
        <f>SUM(I32:I40)</f>
        <v>37</v>
      </c>
    </row>
    <row r="42" spans="1:11" ht="18.75">
      <c r="A42" s="301" t="s">
        <v>155</v>
      </c>
      <c r="B42" s="302"/>
      <c r="C42" s="302"/>
      <c r="D42" s="302"/>
      <c r="E42" s="302"/>
      <c r="F42" s="302"/>
      <c r="G42" s="302"/>
      <c r="H42" s="302"/>
      <c r="I42" s="303"/>
    </row>
    <row r="43" spans="1:11" ht="30">
      <c r="A43" s="144" t="s">
        <v>156</v>
      </c>
      <c r="B43" s="215">
        <v>1</v>
      </c>
      <c r="C43" s="217">
        <v>3</v>
      </c>
      <c r="D43" s="172">
        <v>1</v>
      </c>
      <c r="E43" s="161">
        <v>3</v>
      </c>
      <c r="F43" s="179">
        <v>1</v>
      </c>
      <c r="G43" s="162">
        <v>3</v>
      </c>
      <c r="H43" s="185"/>
      <c r="I43" s="163">
        <v>3</v>
      </c>
    </row>
    <row r="44" spans="1:11" ht="90">
      <c r="A44" s="142" t="s">
        <v>157</v>
      </c>
      <c r="B44" s="213">
        <v>0</v>
      </c>
      <c r="C44" s="210">
        <v>4</v>
      </c>
      <c r="D44" s="170">
        <v>0.5</v>
      </c>
      <c r="E44" s="157">
        <v>4</v>
      </c>
      <c r="F44" s="178">
        <v>1</v>
      </c>
      <c r="G44" s="158">
        <v>4</v>
      </c>
      <c r="H44" s="185"/>
      <c r="I44" s="159">
        <v>4</v>
      </c>
      <c r="J44" s="1" t="s">
        <v>158</v>
      </c>
      <c r="K44" t="s">
        <v>159</v>
      </c>
    </row>
    <row r="45" spans="1:11" ht="45">
      <c r="A45" s="143" t="s">
        <v>160</v>
      </c>
      <c r="B45" s="213">
        <v>1</v>
      </c>
      <c r="C45" s="209">
        <v>4</v>
      </c>
      <c r="D45" s="170">
        <v>1</v>
      </c>
      <c r="E45" s="154">
        <v>4</v>
      </c>
      <c r="F45" s="178">
        <v>1</v>
      </c>
      <c r="G45" s="155">
        <v>4</v>
      </c>
      <c r="H45" s="185"/>
      <c r="I45" s="159">
        <v>4</v>
      </c>
      <c r="J45" t="s">
        <v>161</v>
      </c>
    </row>
    <row r="46" spans="1:11" ht="15.75" thickBot="1">
      <c r="A46" s="147" t="s">
        <v>109</v>
      </c>
      <c r="B46" s="211">
        <f>SUMPRODUCT(B43:B45,C43:C45)</f>
        <v>7</v>
      </c>
      <c r="C46" s="212">
        <f>SUM(C43:C45)</f>
        <v>11</v>
      </c>
      <c r="D46" s="169">
        <f>SUMPRODUCT(D43:D45,E43:E45)</f>
        <v>9</v>
      </c>
      <c r="E46" s="160">
        <f>SUM(E43:E45)</f>
        <v>11</v>
      </c>
      <c r="F46" s="221">
        <f>SUMPRODUCT(F43:F45,G43:G45)</f>
        <v>11</v>
      </c>
      <c r="G46" s="200">
        <f>SUM(G43:G45)</f>
        <v>11</v>
      </c>
      <c r="H46" s="220">
        <f>SUMPRODUCT(H43:H45,I43:I45)</f>
        <v>0</v>
      </c>
      <c r="I46" s="201">
        <f>SUM(I43:I45)</f>
        <v>11</v>
      </c>
    </row>
    <row r="47" spans="1:11" ht="19.5" thickBot="1">
      <c r="A47" s="301" t="s">
        <v>162</v>
      </c>
      <c r="B47" s="302"/>
      <c r="C47" s="302"/>
      <c r="D47" s="302"/>
      <c r="E47" s="302"/>
      <c r="F47" s="302"/>
      <c r="G47" s="302"/>
      <c r="H47" s="302"/>
      <c r="I47" s="303"/>
    </row>
    <row r="48" spans="1:11" ht="15.75" thickBot="1">
      <c r="A48" s="187" t="s">
        <v>163</v>
      </c>
      <c r="B48" s="218">
        <f t="shared" ref="B48:I48" si="0">B10+B15+B20+B25+B30+B41+B46</f>
        <v>72</v>
      </c>
      <c r="C48" s="219">
        <f t="shared" si="0"/>
        <v>100</v>
      </c>
      <c r="D48" s="173">
        <f t="shared" si="0"/>
        <v>56</v>
      </c>
      <c r="E48" s="164">
        <f t="shared" si="0"/>
        <v>100</v>
      </c>
      <c r="F48" s="180">
        <f t="shared" si="0"/>
        <v>89.25</v>
      </c>
      <c r="G48" s="165">
        <f t="shared" si="0"/>
        <v>100</v>
      </c>
      <c r="H48" s="186">
        <f t="shared" si="0"/>
        <v>0</v>
      </c>
      <c r="I48" s="166">
        <f t="shared" si="0"/>
        <v>100</v>
      </c>
    </row>
    <row r="49" spans="1:9" ht="15.75" thickBot="1">
      <c r="A49" s="187" t="s">
        <v>164</v>
      </c>
      <c r="B49" s="306">
        <f>B48/C48</f>
        <v>0.72</v>
      </c>
      <c r="C49" s="307"/>
      <c r="D49" s="308">
        <f>D48/E48</f>
        <v>0.56000000000000005</v>
      </c>
      <c r="E49" s="309"/>
      <c r="F49" s="297">
        <f>F48/G48</f>
        <v>0.89249999999999996</v>
      </c>
      <c r="G49" s="298"/>
      <c r="H49" s="299">
        <f>H48/I48</f>
        <v>0</v>
      </c>
      <c r="I49" s="300"/>
    </row>
    <row r="50" spans="1:9" ht="15"/>
    <row r="51" spans="1:9" ht="15"/>
  </sheetData>
  <mergeCells count="20">
    <mergeCell ref="J5:L5"/>
    <mergeCell ref="A1:I1"/>
    <mergeCell ref="A7:I7"/>
    <mergeCell ref="A3:I3"/>
    <mergeCell ref="A5:A6"/>
    <mergeCell ref="D5:E5"/>
    <mergeCell ref="F49:G49"/>
    <mergeCell ref="H49:I49"/>
    <mergeCell ref="A42:I42"/>
    <mergeCell ref="B5:C5"/>
    <mergeCell ref="B49:C49"/>
    <mergeCell ref="D49:E49"/>
    <mergeCell ref="F5:G5"/>
    <mergeCell ref="H5:I5"/>
    <mergeCell ref="A47:I47"/>
    <mergeCell ref="A31:I31"/>
    <mergeCell ref="A26:I26"/>
    <mergeCell ref="A21:I21"/>
    <mergeCell ref="A16:I16"/>
    <mergeCell ref="A11:I11"/>
  </mergeCells>
  <dataValidations count="2">
    <dataValidation type="decimal" allowBlank="1" showInputMessage="1" showErrorMessage="1" sqref="H41 H10 H25 H15 H20 H30" xr:uid="{4EF0FB88-23AB-454B-A6DC-A652F4C1E260}">
      <formula1>0</formula1>
      <formula2>1</formula2>
    </dataValidation>
    <dataValidation type="decimal" allowBlank="1" showInputMessage="1" showErrorMessage="1" error="Les évaluations sont faites en terme de pourcentage. Veuillez entrer une valeur entre 0 et 1" sqref="D22:D24 D17:D19 F17:F19 H17:H19 D27:D29 F27:F29 H27:H29 B43:B45 D43:D45 D32:D40 F32:F40 H32:H40 B17:B19 B27:B29 B32:B40 D8:D9 B22:B24 H22:H24 F22:F24 F43:F45 B8:B9 H8:H9 F8:F9 H43:H45 H12:H14 F12:F14 D12:D14 B12:B14" xr:uid="{13F35F4D-026F-445F-8FF7-8405E987A895}">
      <formula1>0</formula1>
      <formula2>1</formula2>
    </dataValidation>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H10"/>
  <sheetViews>
    <sheetView topLeftCell="C1" workbookViewId="0">
      <selection activeCell="D5" sqref="C5:D9"/>
    </sheetView>
  </sheetViews>
  <sheetFormatPr defaultColWidth="9" defaultRowHeight="14.25"/>
  <cols>
    <col min="1" max="4" width="14.7109375" customWidth="1"/>
    <col min="5" max="5" width="17.42578125" customWidth="1"/>
    <col min="6" max="6" width="14.7109375" customWidth="1"/>
  </cols>
  <sheetData>
    <row r="2" spans="1:8" ht="20.100000000000001" customHeight="1">
      <c r="A2" s="284"/>
      <c r="B2" s="284"/>
      <c r="C2" s="284"/>
      <c r="D2" s="284"/>
    </row>
    <row r="3" spans="1:8" ht="20.100000000000001" customHeight="1">
      <c r="A3" s="284"/>
      <c r="B3" s="188" t="s">
        <v>165</v>
      </c>
      <c r="C3" s="188" t="s">
        <v>166</v>
      </c>
      <c r="D3" s="188" t="s">
        <v>162</v>
      </c>
      <c r="E3" s="267" t="s">
        <v>167</v>
      </c>
      <c r="G3" t="s">
        <v>168</v>
      </c>
      <c r="H3" t="s">
        <v>100</v>
      </c>
    </row>
    <row r="4" spans="1:8" ht="20.100000000000001" customHeight="1">
      <c r="A4" s="189" t="s">
        <v>0</v>
      </c>
      <c r="B4" s="275">
        <f>(Fonctionnalité!E16)</f>
        <v>0.21899999999999997</v>
      </c>
      <c r="C4" s="190">
        <f>'Assurance Qualité'!B49</f>
        <v>0.72</v>
      </c>
      <c r="D4" s="190">
        <f>AVERAGE(B4:C4) - 0.1*E4</f>
        <v>0.46949999999999997</v>
      </c>
      <c r="G4" s="278">
        <v>1</v>
      </c>
      <c r="H4" t="s">
        <v>169</v>
      </c>
    </row>
    <row r="5" spans="1:8" ht="20.100000000000001" customHeight="1">
      <c r="A5" s="191" t="s">
        <v>1</v>
      </c>
      <c r="B5" s="192">
        <f>(Fonctionnalité!E32)</f>
        <v>0.54925000000000002</v>
      </c>
      <c r="C5" s="193">
        <f>'Assurance Qualité'!D49</f>
        <v>0.56000000000000005</v>
      </c>
      <c r="D5" s="193">
        <f>AVERAGE(B5:C5) - 0.1*E5</f>
        <v>0.55462500000000003</v>
      </c>
      <c r="G5" s="273">
        <v>0.75</v>
      </c>
      <c r="H5" t="s">
        <v>170</v>
      </c>
    </row>
    <row r="6" spans="1:8" ht="20.100000000000001" customHeight="1">
      <c r="A6" s="194" t="s">
        <v>2</v>
      </c>
      <c r="B6" s="195">
        <f>(Fonctionnalité!E47)</f>
        <v>0.93299999999999994</v>
      </c>
      <c r="C6" s="196">
        <f>'Assurance Qualité'!F49</f>
        <v>0.89249999999999996</v>
      </c>
      <c r="D6" s="196">
        <f>AVERAGE(B6:C6) - 0.1*E6</f>
        <v>0.91274999999999995</v>
      </c>
      <c r="G6" s="273">
        <v>1</v>
      </c>
      <c r="H6" t="s">
        <v>171</v>
      </c>
    </row>
    <row r="7" spans="1:8" ht="20.100000000000001" customHeight="1">
      <c r="A7" s="197" t="s">
        <v>49</v>
      </c>
      <c r="B7" s="198">
        <f>Fonctionnalité!E62</f>
        <v>0</v>
      </c>
      <c r="C7" s="199">
        <f>'Assurance Qualité'!H49</f>
        <v>0</v>
      </c>
      <c r="D7" s="199">
        <f>AVERAGE(B7:C7) - 0.1*E7</f>
        <v>0</v>
      </c>
      <c r="G7" s="273"/>
    </row>
    <row r="10" spans="1:8" ht="15">
      <c r="D10" s="27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66"/>
  <sheetViews>
    <sheetView tabSelected="1" topLeftCell="A31" zoomScale="115" zoomScaleNormal="70" workbookViewId="0">
      <selection activeCell="A36" sqref="A36:F36"/>
    </sheetView>
  </sheetViews>
  <sheetFormatPr defaultRowHeight="14.25"/>
  <cols>
    <col min="1" max="1" width="56.140625" bestFit="1" customWidth="1"/>
    <col min="6" max="6" width="50.42578125" customWidth="1"/>
  </cols>
  <sheetData>
    <row r="1" spans="1:15" ht="19.5" thickBot="1">
      <c r="A1" s="316" t="s">
        <v>98</v>
      </c>
      <c r="B1" s="317"/>
      <c r="C1" s="317"/>
      <c r="D1" s="317"/>
      <c r="E1" s="317"/>
      <c r="F1" s="317"/>
      <c r="G1" s="222"/>
      <c r="H1" s="222"/>
      <c r="I1" s="222"/>
      <c r="J1" s="222"/>
      <c r="K1" s="222"/>
      <c r="L1" s="222"/>
      <c r="M1" s="222"/>
      <c r="N1" s="222"/>
      <c r="O1" s="223"/>
    </row>
    <row r="2" spans="1:15" ht="15.75" thickBot="1">
      <c r="A2" s="284"/>
      <c r="B2" s="284"/>
      <c r="C2" s="139"/>
      <c r="D2" s="139"/>
      <c r="E2" s="284"/>
      <c r="F2" s="139"/>
      <c r="G2" s="224"/>
      <c r="H2" s="225"/>
      <c r="I2" s="224"/>
      <c r="J2" s="224"/>
      <c r="K2" s="225"/>
      <c r="L2" s="224"/>
      <c r="M2" s="224"/>
      <c r="N2" s="225"/>
      <c r="O2" s="223"/>
    </row>
    <row r="3" spans="1:15" ht="19.5" thickBot="1">
      <c r="A3" s="316" t="s">
        <v>51</v>
      </c>
      <c r="B3" s="317"/>
      <c r="C3" s="317"/>
      <c r="D3" s="317"/>
      <c r="E3" s="317"/>
      <c r="F3" s="317"/>
      <c r="G3" s="222"/>
      <c r="H3" s="222"/>
      <c r="I3" s="222"/>
      <c r="J3" s="222"/>
      <c r="K3" s="222"/>
      <c r="L3" s="222"/>
      <c r="M3" s="222"/>
      <c r="N3" s="222"/>
      <c r="O3" s="223"/>
    </row>
    <row r="4" spans="1:15" ht="15">
      <c r="G4" s="223"/>
      <c r="H4" s="223"/>
      <c r="I4" s="223"/>
      <c r="J4" s="223"/>
      <c r="K4" s="223"/>
      <c r="L4" s="223"/>
      <c r="M4" s="223"/>
      <c r="N4" s="223"/>
      <c r="O4" s="223"/>
    </row>
    <row r="5" spans="1:15" ht="24" thickBot="1">
      <c r="A5" s="326" t="s">
        <v>0</v>
      </c>
      <c r="B5" s="326"/>
      <c r="C5" s="326"/>
      <c r="D5" s="326"/>
      <c r="E5" s="326"/>
      <c r="F5" s="326"/>
      <c r="G5" s="223"/>
      <c r="H5" s="223"/>
      <c r="I5" s="223"/>
      <c r="J5" s="223"/>
      <c r="K5" s="223"/>
      <c r="L5" s="223"/>
      <c r="M5" s="223"/>
      <c r="N5" s="223"/>
      <c r="O5" s="223"/>
    </row>
    <row r="6" spans="1:15" ht="15.75" thickBot="1">
      <c r="A6" s="226" t="s">
        <v>52</v>
      </c>
      <c r="B6" s="327" t="s">
        <v>172</v>
      </c>
      <c r="C6" s="327"/>
      <c r="D6" s="327"/>
      <c r="E6" s="327"/>
      <c r="F6" s="328"/>
      <c r="G6" s="227"/>
      <c r="H6" s="223"/>
      <c r="I6" s="223"/>
      <c r="J6" s="223"/>
      <c r="K6" s="223"/>
      <c r="L6" s="223"/>
      <c r="M6" s="223"/>
      <c r="N6" s="223"/>
      <c r="O6" s="223"/>
    </row>
    <row r="7" spans="1:15" ht="15">
      <c r="A7" s="206" t="s">
        <v>173</v>
      </c>
      <c r="B7" s="228" t="s">
        <v>48</v>
      </c>
      <c r="C7" s="228" t="s">
        <v>174</v>
      </c>
      <c r="D7" s="228" t="s">
        <v>3</v>
      </c>
      <c r="E7" s="228" t="s">
        <v>175</v>
      </c>
      <c r="F7" s="229" t="s">
        <v>100</v>
      </c>
      <c r="G7" s="227"/>
      <c r="H7" s="223"/>
      <c r="I7" s="223"/>
      <c r="J7" s="223"/>
      <c r="K7" s="223"/>
      <c r="L7" s="223"/>
      <c r="M7" s="223"/>
      <c r="N7" s="223"/>
      <c r="O7" s="223"/>
    </row>
    <row r="8" spans="1:15" ht="25.15" customHeight="1">
      <c r="A8" s="230" t="s">
        <v>176</v>
      </c>
      <c r="B8" s="231">
        <v>0.7</v>
      </c>
      <c r="C8" s="231">
        <v>0.25</v>
      </c>
      <c r="D8" s="231">
        <v>12</v>
      </c>
      <c r="E8" s="231">
        <f>B8*C8*D8</f>
        <v>2.0999999999999996</v>
      </c>
      <c r="F8" s="209" t="s">
        <v>177</v>
      </c>
      <c r="G8" s="227" t="s">
        <v>178</v>
      </c>
      <c r="H8" s="223"/>
      <c r="I8" s="223"/>
      <c r="J8" s="223"/>
      <c r="K8" s="223"/>
      <c r="L8" s="223"/>
      <c r="M8" s="223"/>
      <c r="N8" s="223"/>
      <c r="O8" s="223"/>
    </row>
    <row r="9" spans="1:15" ht="15">
      <c r="A9" s="230" t="s">
        <v>179</v>
      </c>
      <c r="B9" s="231">
        <v>0.8</v>
      </c>
      <c r="C9" s="231">
        <v>0.5</v>
      </c>
      <c r="D9" s="231">
        <v>15</v>
      </c>
      <c r="E9" s="231">
        <f t="shared" ref="E9:E15" si="0">B9*C9*D9</f>
        <v>6</v>
      </c>
      <c r="F9" s="232" t="s">
        <v>180</v>
      </c>
      <c r="G9" s="227" t="s">
        <v>181</v>
      </c>
      <c r="H9" s="223"/>
      <c r="I9" s="223"/>
      <c r="J9" s="223"/>
      <c r="K9" s="223"/>
      <c r="L9" s="223"/>
      <c r="M9" s="223"/>
      <c r="N9" s="223"/>
      <c r="O9" s="223"/>
    </row>
    <row r="10" spans="1:15" ht="15">
      <c r="A10" s="230" t="s">
        <v>182</v>
      </c>
      <c r="B10" s="231">
        <v>0.9</v>
      </c>
      <c r="C10" s="231">
        <v>1</v>
      </c>
      <c r="D10" s="231">
        <v>12</v>
      </c>
      <c r="E10" s="231">
        <f t="shared" si="0"/>
        <v>10.8</v>
      </c>
      <c r="F10" s="232" t="s">
        <v>183</v>
      </c>
      <c r="G10" s="227" t="s">
        <v>181</v>
      </c>
      <c r="H10" s="223"/>
      <c r="I10" s="223"/>
      <c r="J10" s="223"/>
      <c r="K10" s="223"/>
      <c r="L10" s="223"/>
      <c r="M10" s="223"/>
      <c r="N10" s="223"/>
      <c r="O10" s="223"/>
    </row>
    <row r="11" spans="1:15" ht="135">
      <c r="A11" s="230" t="s">
        <v>184</v>
      </c>
      <c r="B11" s="231">
        <v>0.4</v>
      </c>
      <c r="C11" s="231">
        <v>0.5</v>
      </c>
      <c r="D11" s="231">
        <v>15</v>
      </c>
      <c r="E11" s="231">
        <f t="shared" si="0"/>
        <v>3</v>
      </c>
      <c r="F11" s="209" t="s">
        <v>185</v>
      </c>
      <c r="G11" s="227" t="s">
        <v>181</v>
      </c>
      <c r="H11" s="223"/>
      <c r="I11" s="223"/>
      <c r="J11" s="223"/>
      <c r="K11" s="223"/>
      <c r="L11" s="223"/>
      <c r="M11" s="223"/>
      <c r="N11" s="223"/>
      <c r="O11" s="223"/>
    </row>
    <row r="12" spans="1:15" ht="105">
      <c r="A12" s="230" t="s">
        <v>186</v>
      </c>
      <c r="B12" s="231">
        <v>0.55000000000000004</v>
      </c>
      <c r="C12" s="231">
        <v>0</v>
      </c>
      <c r="D12" s="231">
        <v>12</v>
      </c>
      <c r="E12" s="231">
        <f t="shared" si="0"/>
        <v>0</v>
      </c>
      <c r="F12" s="209" t="s">
        <v>187</v>
      </c>
      <c r="G12" s="227" t="s">
        <v>178</v>
      </c>
      <c r="H12" s="223"/>
      <c r="I12" s="223"/>
      <c r="J12" s="223"/>
      <c r="K12" s="223"/>
      <c r="L12" s="223"/>
      <c r="M12" s="223"/>
      <c r="N12" s="223"/>
      <c r="O12" s="223"/>
    </row>
    <row r="13" spans="1:15" ht="18.75" customHeight="1">
      <c r="A13" s="230" t="s">
        <v>188</v>
      </c>
      <c r="B13" s="231">
        <v>1</v>
      </c>
      <c r="C13" s="231">
        <v>0</v>
      </c>
      <c r="D13" s="231">
        <v>12</v>
      </c>
      <c r="E13" s="231">
        <f t="shared" si="0"/>
        <v>0</v>
      </c>
      <c r="F13" s="209"/>
      <c r="G13" s="227" t="s">
        <v>178</v>
      </c>
      <c r="H13" s="223"/>
      <c r="I13" s="223"/>
      <c r="J13" s="223"/>
      <c r="K13" s="223"/>
      <c r="L13" s="223"/>
      <c r="M13" s="223"/>
      <c r="N13" s="223"/>
      <c r="O13" s="223"/>
    </row>
    <row r="14" spans="1:15" ht="15">
      <c r="A14" s="230" t="s">
        <v>189</v>
      </c>
      <c r="B14" s="231">
        <v>1</v>
      </c>
      <c r="C14" s="231">
        <v>0</v>
      </c>
      <c r="D14" s="231">
        <v>12</v>
      </c>
      <c r="E14" s="231">
        <f t="shared" si="0"/>
        <v>0</v>
      </c>
      <c r="F14" s="232"/>
      <c r="G14" s="233" t="s">
        <v>178</v>
      </c>
      <c r="H14" s="234"/>
      <c r="I14" s="234"/>
      <c r="J14" s="234"/>
      <c r="K14" s="234"/>
      <c r="L14" s="234"/>
      <c r="M14" s="234"/>
      <c r="N14" s="234"/>
      <c r="O14" s="234"/>
    </row>
    <row r="15" spans="1:15" ht="15">
      <c r="A15" s="230" t="s">
        <v>190</v>
      </c>
      <c r="B15" s="231">
        <v>0.75</v>
      </c>
      <c r="C15" s="231">
        <v>0</v>
      </c>
      <c r="D15" s="231">
        <v>10</v>
      </c>
      <c r="E15" s="231">
        <f t="shared" si="0"/>
        <v>0</v>
      </c>
      <c r="F15" s="232" t="s">
        <v>191</v>
      </c>
      <c r="G15" t="s">
        <v>178</v>
      </c>
    </row>
    <row r="16" spans="1:15" ht="15.75" thickBot="1">
      <c r="A16" s="235" t="s">
        <v>192</v>
      </c>
      <c r="B16" s="329"/>
      <c r="C16" s="329"/>
      <c r="D16" s="289">
        <f>SUM(D8:D15)</f>
        <v>100</v>
      </c>
      <c r="E16" s="279">
        <f>SUM(E8:E15)/D16 - E18*D18 - E17*D17</f>
        <v>0.21899999999999997</v>
      </c>
      <c r="F16" s="236" t="s">
        <v>193</v>
      </c>
    </row>
    <row r="17" spans="1:8" ht="15">
      <c r="A17" s="258" t="s">
        <v>194</v>
      </c>
      <c r="D17" s="262">
        <v>0.15</v>
      </c>
    </row>
    <row r="18" spans="1:8" ht="15.75" thickBot="1">
      <c r="A18" s="258" t="s">
        <v>195</v>
      </c>
      <c r="D18" s="262">
        <v>0.2</v>
      </c>
    </row>
    <row r="19" spans="1:8" ht="24" thickBot="1">
      <c r="A19" s="335" t="s">
        <v>1</v>
      </c>
      <c r="B19" s="336"/>
      <c r="C19" s="336"/>
      <c r="D19" s="336"/>
      <c r="E19" s="336"/>
      <c r="F19" s="336"/>
    </row>
    <row r="20" spans="1:8" ht="15">
      <c r="A20" s="167" t="s">
        <v>52</v>
      </c>
      <c r="B20" s="337" t="s">
        <v>196</v>
      </c>
      <c r="C20" s="338"/>
      <c r="D20" s="338"/>
      <c r="E20" s="338"/>
      <c r="F20" s="338"/>
      <c r="G20" t="s">
        <v>197</v>
      </c>
      <c r="H20" t="s">
        <v>198</v>
      </c>
    </row>
    <row r="21" spans="1:8" ht="30.75" thickBot="1">
      <c r="A21" s="167" t="s">
        <v>173</v>
      </c>
      <c r="B21" s="167" t="s">
        <v>48</v>
      </c>
      <c r="C21" s="167" t="s">
        <v>174</v>
      </c>
      <c r="D21" s="167" t="s">
        <v>3</v>
      </c>
      <c r="E21" s="167" t="s">
        <v>175</v>
      </c>
      <c r="F21" s="167" t="s">
        <v>100</v>
      </c>
    </row>
    <row r="22" spans="1:8" ht="135">
      <c r="A22" s="167" t="s">
        <v>199</v>
      </c>
      <c r="B22" s="167">
        <v>0.6</v>
      </c>
      <c r="C22" s="167">
        <v>0.25</v>
      </c>
      <c r="D22" s="167">
        <v>15</v>
      </c>
      <c r="E22" s="167">
        <f>B22*C22*D22</f>
        <v>2.25</v>
      </c>
      <c r="F22" s="167" t="s">
        <v>200</v>
      </c>
      <c r="G22" t="s">
        <v>181</v>
      </c>
      <c r="H22" t="s">
        <v>201</v>
      </c>
    </row>
    <row r="23" spans="1:8" ht="30">
      <c r="A23" s="167" t="s">
        <v>202</v>
      </c>
      <c r="B23" s="167">
        <v>0.9</v>
      </c>
      <c r="C23" s="167">
        <v>0.75</v>
      </c>
      <c r="D23" s="167">
        <v>10</v>
      </c>
      <c r="E23" s="167">
        <f t="shared" ref="E23:E31" si="1">B23*C23*D23</f>
        <v>6.75</v>
      </c>
      <c r="F23" s="167" t="s">
        <v>203</v>
      </c>
      <c r="G23" t="s">
        <v>181</v>
      </c>
    </row>
    <row r="24" spans="1:8" ht="30">
      <c r="A24" s="167" t="s">
        <v>204</v>
      </c>
      <c r="B24" s="167">
        <v>0.8</v>
      </c>
      <c r="C24" s="167">
        <v>0.75</v>
      </c>
      <c r="D24" s="167">
        <v>15</v>
      </c>
      <c r="E24" s="167">
        <f t="shared" si="1"/>
        <v>9.0000000000000018</v>
      </c>
      <c r="F24" s="167" t="s">
        <v>205</v>
      </c>
      <c r="G24" t="s">
        <v>181</v>
      </c>
    </row>
    <row r="25" spans="1:8" ht="105">
      <c r="A25" s="167" t="s">
        <v>206</v>
      </c>
      <c r="B25" s="167">
        <f>1-0.1+0.1-0.25</f>
        <v>0.75</v>
      </c>
      <c r="C25" s="167">
        <v>1</v>
      </c>
      <c r="D25" s="167">
        <v>10</v>
      </c>
      <c r="E25" s="167">
        <f t="shared" si="1"/>
        <v>7.5</v>
      </c>
      <c r="F25" s="167" t="s">
        <v>207</v>
      </c>
      <c r="G25" t="s">
        <v>181</v>
      </c>
    </row>
    <row r="26" spans="1:8" ht="60">
      <c r="A26" s="167" t="s">
        <v>208</v>
      </c>
      <c r="B26" s="167">
        <v>0.55000000000000004</v>
      </c>
      <c r="C26" s="167">
        <v>0.75</v>
      </c>
      <c r="D26" s="167">
        <v>10</v>
      </c>
      <c r="E26" s="167">
        <f t="shared" si="1"/>
        <v>4.125</v>
      </c>
      <c r="F26" s="167" t="s">
        <v>209</v>
      </c>
      <c r="G26" t="s">
        <v>178</v>
      </c>
    </row>
    <row r="27" spans="1:8" ht="45">
      <c r="A27" s="167" t="s">
        <v>210</v>
      </c>
      <c r="B27" s="167">
        <v>0.95</v>
      </c>
      <c r="C27" s="167">
        <v>0.75</v>
      </c>
      <c r="D27" s="167">
        <v>8</v>
      </c>
      <c r="E27" s="167">
        <f t="shared" si="1"/>
        <v>5.6999999999999993</v>
      </c>
      <c r="F27" s="167" t="s">
        <v>211</v>
      </c>
      <c r="G27" t="s">
        <v>178</v>
      </c>
    </row>
    <row r="28" spans="1:8" ht="15">
      <c r="A28" s="167" t="s">
        <v>212</v>
      </c>
      <c r="B28" s="167">
        <v>1</v>
      </c>
      <c r="C28" s="167">
        <v>0.5</v>
      </c>
      <c r="D28" s="167">
        <v>8</v>
      </c>
      <c r="E28" s="167">
        <f t="shared" si="1"/>
        <v>4</v>
      </c>
      <c r="F28" s="167" t="s">
        <v>213</v>
      </c>
      <c r="G28" t="s">
        <v>178</v>
      </c>
    </row>
    <row r="29" spans="1:8" ht="60">
      <c r="A29" s="167" t="s">
        <v>214</v>
      </c>
      <c r="B29" s="167">
        <v>1</v>
      </c>
      <c r="C29" s="167">
        <v>0.5</v>
      </c>
      <c r="D29" s="167">
        <v>8</v>
      </c>
      <c r="E29" s="167">
        <f t="shared" si="1"/>
        <v>4</v>
      </c>
      <c r="F29" s="167" t="s">
        <v>215</v>
      </c>
      <c r="G29" t="s">
        <v>178</v>
      </c>
    </row>
    <row r="30" spans="1:8" ht="30">
      <c r="A30" s="167" t="s">
        <v>216</v>
      </c>
      <c r="B30" s="167">
        <v>0.9</v>
      </c>
      <c r="C30" s="167">
        <v>0.5</v>
      </c>
      <c r="D30" s="167">
        <v>8</v>
      </c>
      <c r="E30" s="167">
        <f t="shared" si="1"/>
        <v>3.6</v>
      </c>
      <c r="F30" s="167" t="s">
        <v>217</v>
      </c>
      <c r="G30" t="s">
        <v>178</v>
      </c>
    </row>
    <row r="31" spans="1:8" ht="15">
      <c r="A31" s="167" t="s">
        <v>218</v>
      </c>
      <c r="B31" s="167">
        <v>1</v>
      </c>
      <c r="C31" s="167">
        <v>1</v>
      </c>
      <c r="D31" s="167">
        <v>8</v>
      </c>
      <c r="E31" s="167">
        <f t="shared" si="1"/>
        <v>8</v>
      </c>
      <c r="F31" s="167" t="s">
        <v>219</v>
      </c>
      <c r="G31" t="s">
        <v>178</v>
      </c>
    </row>
    <row r="32" spans="1:8" ht="60">
      <c r="A32" s="243" t="s">
        <v>192</v>
      </c>
      <c r="B32" s="243"/>
      <c r="C32" s="243"/>
      <c r="D32" s="243">
        <f>SUM(D22:D31)</f>
        <v>100</v>
      </c>
      <c r="E32" s="255">
        <f>SUM(E22:E31)/D32 -E33*D33 -E34*D34-E35*D35</f>
        <v>0.54925000000000002</v>
      </c>
      <c r="F32" s="243" t="s">
        <v>220</v>
      </c>
    </row>
    <row r="33" spans="1:7" ht="15">
      <c r="A33" s="259" t="s">
        <v>194</v>
      </c>
      <c r="D33" s="260">
        <v>0.15</v>
      </c>
    </row>
    <row r="34" spans="1:7" ht="15">
      <c r="A34" s="259" t="s">
        <v>195</v>
      </c>
      <c r="D34" s="261">
        <v>0.2</v>
      </c>
    </row>
    <row r="35" spans="1:7" ht="15">
      <c r="A35" s="259" t="s">
        <v>221</v>
      </c>
      <c r="D35" s="271">
        <v>0.05</v>
      </c>
    </row>
    <row r="36" spans="1:7" ht="24" thickBot="1">
      <c r="A36" s="330" t="s">
        <v>2</v>
      </c>
      <c r="B36" s="330"/>
      <c r="C36" s="330"/>
      <c r="D36" s="330"/>
      <c r="E36" s="330"/>
      <c r="F36" s="330"/>
    </row>
    <row r="37" spans="1:7" ht="15">
      <c r="A37" s="244" t="s">
        <v>52</v>
      </c>
      <c r="B37" s="331" t="s">
        <v>222</v>
      </c>
      <c r="C37" s="331"/>
      <c r="D37" s="331"/>
      <c r="E37" s="331"/>
      <c r="F37" s="332"/>
    </row>
    <row r="38" spans="1:7" ht="15">
      <c r="A38" s="245" t="s">
        <v>173</v>
      </c>
      <c r="B38" s="246" t="s">
        <v>48</v>
      </c>
      <c r="C38" s="246" t="s">
        <v>174</v>
      </c>
      <c r="D38" s="246" t="s">
        <v>3</v>
      </c>
      <c r="E38" s="246" t="s">
        <v>175</v>
      </c>
      <c r="F38" s="247" t="s">
        <v>100</v>
      </c>
    </row>
    <row r="39" spans="1:7" ht="15">
      <c r="A39" s="248" t="s">
        <v>223</v>
      </c>
      <c r="B39" s="249">
        <v>1</v>
      </c>
      <c r="C39" s="249">
        <v>1</v>
      </c>
      <c r="D39" s="249">
        <v>14</v>
      </c>
      <c r="E39" s="249">
        <f>B39*C39*D39</f>
        <v>14</v>
      </c>
      <c r="F39" s="247"/>
      <c r="G39" t="s">
        <v>181</v>
      </c>
    </row>
    <row r="40" spans="1:7" ht="15">
      <c r="A40" s="248" t="s">
        <v>224</v>
      </c>
      <c r="B40" s="249">
        <v>1</v>
      </c>
      <c r="C40" s="249">
        <v>1</v>
      </c>
      <c r="D40" s="249">
        <v>14</v>
      </c>
      <c r="E40" s="249">
        <f t="shared" ref="E40:E46" si="2">B40*C40*D40</f>
        <v>14</v>
      </c>
      <c r="F40" s="155"/>
      <c r="G40" t="s">
        <v>181</v>
      </c>
    </row>
    <row r="41" spans="1:7" ht="15">
      <c r="A41" s="248" t="s">
        <v>225</v>
      </c>
      <c r="B41" s="249">
        <v>0.95</v>
      </c>
      <c r="C41" s="249">
        <v>1</v>
      </c>
      <c r="D41" s="249">
        <v>20</v>
      </c>
      <c r="E41" s="249">
        <f t="shared" si="2"/>
        <v>19</v>
      </c>
      <c r="F41" s="155" t="s">
        <v>226</v>
      </c>
      <c r="G41" t="s">
        <v>178</v>
      </c>
    </row>
    <row r="42" spans="1:7" ht="15">
      <c r="A42" s="248" t="s">
        <v>227</v>
      </c>
      <c r="B42" s="249"/>
      <c r="C42" s="249"/>
      <c r="D42" s="249">
        <v>0</v>
      </c>
      <c r="E42" s="249">
        <f t="shared" si="2"/>
        <v>0</v>
      </c>
      <c r="F42" s="155"/>
      <c r="G42" t="s">
        <v>181</v>
      </c>
    </row>
    <row r="43" spans="1:7" ht="15">
      <c r="A43" s="248" t="s">
        <v>228</v>
      </c>
      <c r="B43" s="249"/>
      <c r="C43" s="249"/>
      <c r="D43" s="249">
        <v>0</v>
      </c>
      <c r="E43" s="249">
        <f t="shared" si="2"/>
        <v>0</v>
      </c>
      <c r="F43" s="247"/>
      <c r="G43" t="s">
        <v>178</v>
      </c>
    </row>
    <row r="44" spans="1:7" ht="45">
      <c r="A44" s="248" t="s">
        <v>229</v>
      </c>
      <c r="B44" s="249">
        <v>0.8</v>
      </c>
      <c r="C44" s="249">
        <v>1</v>
      </c>
      <c r="D44" s="249">
        <v>16</v>
      </c>
      <c r="E44" s="249">
        <f t="shared" si="2"/>
        <v>12.8</v>
      </c>
      <c r="F44" s="155" t="s">
        <v>230</v>
      </c>
      <c r="G44" t="s">
        <v>178</v>
      </c>
    </row>
    <row r="45" spans="1:7" ht="15">
      <c r="A45" s="248" t="s">
        <v>231</v>
      </c>
      <c r="B45" s="249">
        <v>1</v>
      </c>
      <c r="C45" s="249">
        <v>1</v>
      </c>
      <c r="D45" s="249">
        <v>16</v>
      </c>
      <c r="E45" s="249">
        <f t="shared" si="2"/>
        <v>16</v>
      </c>
      <c r="F45" s="247"/>
      <c r="G45" t="s">
        <v>181</v>
      </c>
    </row>
    <row r="46" spans="1:7" ht="15">
      <c r="A46" s="248" t="s">
        <v>232</v>
      </c>
      <c r="B46" s="249">
        <v>1</v>
      </c>
      <c r="C46" s="249">
        <v>1</v>
      </c>
      <c r="D46" s="249">
        <v>20</v>
      </c>
      <c r="E46" s="249">
        <f t="shared" si="2"/>
        <v>20</v>
      </c>
      <c r="F46" s="247"/>
      <c r="G46" t="s">
        <v>178</v>
      </c>
    </row>
    <row r="47" spans="1:7" ht="15.75" thickBot="1">
      <c r="A47" s="250" t="s">
        <v>192</v>
      </c>
      <c r="B47" s="333"/>
      <c r="C47" s="334"/>
      <c r="D47" s="251">
        <f>SUM(D39:D46)</f>
        <v>100</v>
      </c>
      <c r="E47" s="256">
        <f>SUM(E39:E46)/D47 - D48*E48  - D49*E49 - D50*E50</f>
        <v>0.93299999999999994</v>
      </c>
      <c r="F47" s="252"/>
    </row>
    <row r="48" spans="1:7" ht="15">
      <c r="A48" s="263" t="s">
        <v>194</v>
      </c>
      <c r="D48" s="261">
        <v>0.15</v>
      </c>
    </row>
    <row r="49" spans="1:7" ht="15">
      <c r="A49" s="263" t="s">
        <v>195</v>
      </c>
      <c r="D49" s="261">
        <v>0.2</v>
      </c>
    </row>
    <row r="50" spans="1:7" ht="15.75" thickBot="1">
      <c r="A50" s="272" t="s">
        <v>221</v>
      </c>
      <c r="D50" s="271">
        <v>0.05</v>
      </c>
      <c r="E50">
        <v>0.5</v>
      </c>
      <c r="F50" t="s">
        <v>233</v>
      </c>
    </row>
    <row r="51" spans="1:7" ht="24" thickBot="1">
      <c r="A51" s="268" t="s">
        <v>49</v>
      </c>
      <c r="B51" s="269"/>
      <c r="C51" s="269"/>
      <c r="D51" s="269"/>
      <c r="E51" s="269"/>
      <c r="F51" s="269"/>
      <c r="G51" s="270"/>
    </row>
    <row r="52" spans="1:7" ht="15">
      <c r="A52" s="237" t="s">
        <v>52</v>
      </c>
      <c r="B52" s="323"/>
      <c r="C52" s="324"/>
      <c r="D52" s="324"/>
      <c r="E52" s="324"/>
      <c r="F52" s="325"/>
      <c r="G52" s="270"/>
    </row>
    <row r="53" spans="1:7" ht="15">
      <c r="A53" s="238" t="s">
        <v>173</v>
      </c>
      <c r="B53" s="239" t="s">
        <v>48</v>
      </c>
      <c r="C53" s="239" t="s">
        <v>174</v>
      </c>
      <c r="D53" s="239" t="s">
        <v>3</v>
      </c>
      <c r="E53" s="239" t="s">
        <v>175</v>
      </c>
      <c r="F53" s="240" t="s">
        <v>100</v>
      </c>
    </row>
    <row r="54" spans="1:7" ht="15">
      <c r="A54" s="241" t="s">
        <v>234</v>
      </c>
      <c r="B54" s="242"/>
      <c r="C54" s="242"/>
      <c r="D54" s="242">
        <v>15</v>
      </c>
      <c r="E54" s="242">
        <f t="shared" ref="E54:E61" si="3">B54*C54*D54</f>
        <v>0</v>
      </c>
      <c r="F54" s="240"/>
    </row>
    <row r="55" spans="1:7" ht="15">
      <c r="A55" s="241" t="s">
        <v>235</v>
      </c>
      <c r="B55" s="242"/>
      <c r="C55" s="242"/>
      <c r="D55" s="242">
        <v>15</v>
      </c>
      <c r="E55" s="242">
        <f t="shared" si="3"/>
        <v>0</v>
      </c>
      <c r="F55" s="240"/>
    </row>
    <row r="56" spans="1:7" ht="15">
      <c r="A56" s="241" t="s">
        <v>236</v>
      </c>
      <c r="B56" s="242"/>
      <c r="C56" s="242"/>
      <c r="D56" s="242">
        <v>10</v>
      </c>
      <c r="E56" s="242">
        <f t="shared" si="3"/>
        <v>0</v>
      </c>
      <c r="F56" s="240"/>
    </row>
    <row r="57" spans="1:7" ht="15">
      <c r="A57" s="241" t="s">
        <v>237</v>
      </c>
      <c r="B57" s="242"/>
      <c r="C57" s="242"/>
      <c r="D57" s="242">
        <v>0</v>
      </c>
      <c r="E57" s="242">
        <f t="shared" si="3"/>
        <v>0</v>
      </c>
      <c r="F57" s="240"/>
    </row>
    <row r="58" spans="1:7" ht="15">
      <c r="A58" s="241" t="s">
        <v>238</v>
      </c>
      <c r="B58" s="242"/>
      <c r="C58" s="242"/>
      <c r="D58" s="242">
        <v>15</v>
      </c>
      <c r="E58" s="242">
        <f t="shared" si="3"/>
        <v>0</v>
      </c>
      <c r="F58" s="240"/>
    </row>
    <row r="59" spans="1:7" ht="15">
      <c r="A59" s="241" t="s">
        <v>239</v>
      </c>
      <c r="B59" s="242"/>
      <c r="C59" s="242"/>
      <c r="D59" s="242">
        <v>15</v>
      </c>
      <c r="E59" s="242">
        <f t="shared" si="3"/>
        <v>0</v>
      </c>
      <c r="F59" s="240"/>
    </row>
    <row r="60" spans="1:7" ht="15">
      <c r="A60" s="281" t="s">
        <v>240</v>
      </c>
      <c r="B60" s="282"/>
      <c r="C60" s="282"/>
      <c r="D60" s="282">
        <v>5</v>
      </c>
      <c r="E60" s="242">
        <f t="shared" si="3"/>
        <v>0</v>
      </c>
      <c r="F60" s="283"/>
    </row>
    <row r="61" spans="1:7" ht="15">
      <c r="A61" s="281" t="s">
        <v>241</v>
      </c>
      <c r="B61" s="282"/>
      <c r="C61" s="282"/>
      <c r="D61" s="282">
        <v>5</v>
      </c>
      <c r="E61" s="242">
        <f t="shared" si="3"/>
        <v>0</v>
      </c>
      <c r="F61" s="283"/>
    </row>
    <row r="62" spans="1:7" ht="15.75" thickBot="1">
      <c r="A62" s="253" t="s">
        <v>192</v>
      </c>
      <c r="B62" s="254"/>
      <c r="C62" s="254"/>
      <c r="D62" s="265">
        <f>SUM(D54:D61)</f>
        <v>80</v>
      </c>
      <c r="E62" s="257">
        <f>SUM(E54:E61)/D62 - D63*E63 - D64*E64 - D65*E65 +D66</f>
        <v>0</v>
      </c>
      <c r="F62" s="274"/>
    </row>
    <row r="63" spans="1:7" ht="15">
      <c r="A63" s="264" t="s">
        <v>194</v>
      </c>
      <c r="D63" s="266">
        <v>0.15</v>
      </c>
    </row>
    <row r="64" spans="1:7" ht="15">
      <c r="A64" s="264" t="s">
        <v>195</v>
      </c>
      <c r="D64" s="266">
        <v>0.2</v>
      </c>
    </row>
    <row r="65" spans="1:6" ht="15">
      <c r="A65" s="264" t="s">
        <v>221</v>
      </c>
      <c r="D65" s="271">
        <v>0.05</v>
      </c>
    </row>
    <row r="66" spans="1:6" ht="15">
      <c r="A66" s="264" t="s">
        <v>242</v>
      </c>
      <c r="D66" s="273">
        <v>0</v>
      </c>
      <c r="F66" t="s">
        <v>243</v>
      </c>
    </row>
  </sheetData>
  <mergeCells count="11">
    <mergeCell ref="B52:F52"/>
    <mergeCell ref="A1:F1"/>
    <mergeCell ref="A3:F3"/>
    <mergeCell ref="A5:F5"/>
    <mergeCell ref="B6:F6"/>
    <mergeCell ref="B16:C16"/>
    <mergeCell ref="A36:F36"/>
    <mergeCell ref="B37:F37"/>
    <mergeCell ref="B47:C47"/>
    <mergeCell ref="A19:F19"/>
    <mergeCell ref="B20:F20"/>
  </mergeCells>
  <dataValidations count="3">
    <dataValidation type="decimal" allowBlank="1" showInputMessage="1" showErrorMessage="1" sqref="B22:B30 B39:B46 B8:B16 B54:B61" xr:uid="{02AD5C76-68EA-4533-AF68-4BCE486B6675}">
      <formula1>0</formula1>
      <formula2>1</formula2>
    </dataValidation>
    <dataValidation type="list" allowBlank="1" showInputMessage="1" showErrorMessage="1" sqref="C8:C15 C17 C22:C30 C39:C46 C54:C61" xr:uid="{AC10B1DB-878E-4658-A3A1-9F3FA089772E}">
      <formula1>"0,0.25,0.50,0.75,1"</formula1>
    </dataValidation>
    <dataValidation type="whole" allowBlank="1" showInputMessage="1" showErrorMessage="1" sqref="E18 E34 E49 E64" xr:uid="{FA2B8A47-2CDB-459F-94DD-EED519325ECE}">
      <formula1>0</formula1>
      <formula2>1</formula2>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41E0342602C49449CD93109DBCAB8C5" ma:contentTypeVersion="2" ma:contentTypeDescription="Create a new document." ma:contentTypeScope="" ma:versionID="4cab946e3812a26735e8b0dc00d59aca">
  <xsd:schema xmlns:xsd="http://www.w3.org/2001/XMLSchema" xmlns:xs="http://www.w3.org/2001/XMLSchema" xmlns:p="http://schemas.microsoft.com/office/2006/metadata/properties" xmlns:ns2="d3ea4e87-b30d-4ccc-9564-7710f23c54f0" targetNamespace="http://schemas.microsoft.com/office/2006/metadata/properties" ma:root="true" ma:fieldsID="afa808ced5dc9827eedaaa69eb8b35dd" ns2:_="">
    <xsd:import namespace="d3ea4e87-b30d-4ccc-9564-7710f23c54f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ea4e87-b30d-4ccc-9564-7710f23c54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E3BB441-72D8-4E69-965C-A62B419E8502}"/>
</file>

<file path=customXml/itemProps2.xml><?xml version="1.0" encoding="utf-8"?>
<ds:datastoreItem xmlns:ds="http://schemas.openxmlformats.org/officeDocument/2006/customXml" ds:itemID="{C59738D7-B2D0-4EAF-BA9A-9311EB45CEF2}"/>
</file>

<file path=customXml/itemProps3.xml><?xml version="1.0" encoding="utf-8"?>
<ds:datastoreItem xmlns:ds="http://schemas.openxmlformats.org/officeDocument/2006/customXml" ds:itemID="{EA4AA86D-FB09-42E5-A9C7-0D47AFD487F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Emilio</dc:creator>
  <cp:keywords/>
  <dc:description/>
  <cp:lastModifiedBy>Nikolay Radoev</cp:lastModifiedBy>
  <cp:revision/>
  <dcterms:created xsi:type="dcterms:W3CDTF">2006-09-16T00:00:00Z</dcterms:created>
  <dcterms:modified xsi:type="dcterms:W3CDTF">2019-11-25T04:42:47Z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0x010100B41E0342602C49449CD93109DBCAB8C5</vt:lpwstr>
  </property>
</Properties>
</file>