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560" yWindow="560" windowWidth="25040" windowHeight="16980" tabRatio="500"/>
  </bookViews>
  <sheets>
    <sheet name="Kruskall-Wallis short" sheetId="3" r:id="rId1"/>
    <sheet name="QQ-plots" sheetId="7" r:id="rId2"/>
    <sheet name="Wilcoxon Ranked test" sheetId="6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0" i="3" l="1"/>
  <c r="J39" i="3"/>
  <c r="G40" i="3"/>
  <c r="H40" i="3"/>
  <c r="I40" i="3"/>
  <c r="H39" i="3"/>
  <c r="I39" i="3"/>
  <c r="G39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G4" i="3"/>
  <c r="G5" i="3"/>
  <c r="G6" i="3"/>
  <c r="G7" i="3"/>
  <c r="G8" i="3"/>
  <c r="G9" i="3"/>
  <c r="G10" i="3"/>
  <c r="G11" i="3"/>
  <c r="G12" i="3"/>
  <c r="G13" i="3"/>
  <c r="G14" i="3"/>
  <c r="G15" i="3"/>
  <c r="G17" i="3"/>
  <c r="H4" i="3"/>
  <c r="H5" i="3"/>
  <c r="H6" i="3"/>
  <c r="H7" i="3"/>
  <c r="H8" i="3"/>
  <c r="H9" i="3"/>
  <c r="H10" i="3"/>
  <c r="H11" i="3"/>
  <c r="H12" i="3"/>
  <c r="H13" i="3"/>
  <c r="H14" i="3"/>
  <c r="H15" i="3"/>
  <c r="H17" i="3"/>
  <c r="I17" i="3"/>
  <c r="G19" i="3"/>
  <c r="G16" i="3"/>
  <c r="G18" i="3"/>
  <c r="H16" i="3"/>
  <c r="H18" i="3"/>
  <c r="I18" i="3"/>
  <c r="G20" i="3"/>
  <c r="G21" i="3"/>
  <c r="G22" i="3"/>
  <c r="G24" i="3"/>
  <c r="B36" i="3"/>
  <c r="B37" i="3"/>
  <c r="B38" i="3"/>
  <c r="B39" i="3"/>
  <c r="B40" i="3"/>
  <c r="B41" i="3"/>
  <c r="B42" i="3"/>
  <c r="B43" i="3"/>
  <c r="B44" i="3"/>
  <c r="B45" i="3"/>
  <c r="B46" i="3"/>
  <c r="B47" i="3"/>
  <c r="B17" i="3"/>
  <c r="C36" i="3"/>
  <c r="C37" i="3"/>
  <c r="C38" i="3"/>
  <c r="C39" i="3"/>
  <c r="C40" i="3"/>
  <c r="C41" i="3"/>
  <c r="C42" i="3"/>
  <c r="C43" i="3"/>
  <c r="C44" i="3"/>
  <c r="C45" i="3"/>
  <c r="C46" i="3"/>
  <c r="C47" i="3"/>
  <c r="C17" i="3"/>
  <c r="G37" i="7" a="1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19" i="7" a="1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2" i="7" a="1"/>
  <c r="G2" i="7"/>
  <c r="G3" i="7"/>
  <c r="G4" i="7"/>
  <c r="G5" i="7"/>
  <c r="G6" i="7"/>
  <c r="G7" i="7"/>
  <c r="G8" i="7"/>
  <c r="G9" i="7"/>
  <c r="G10" i="7"/>
  <c r="G11" i="7"/>
  <c r="G12" i="7"/>
  <c r="G13" i="7"/>
  <c r="G14" i="7"/>
  <c r="C14" i="7"/>
  <c r="C15" i="7"/>
  <c r="E2" i="7"/>
  <c r="C31" i="7"/>
  <c r="C32" i="7"/>
  <c r="E20" i="7"/>
  <c r="E21" i="7"/>
  <c r="E22" i="7"/>
  <c r="E23" i="7"/>
  <c r="E24" i="7"/>
  <c r="E25" i="7"/>
  <c r="E26" i="7"/>
  <c r="E27" i="7"/>
  <c r="E28" i="7"/>
  <c r="E29" i="7"/>
  <c r="E30" i="7"/>
  <c r="C49" i="7"/>
  <c r="C50" i="7"/>
  <c r="E38" i="7"/>
  <c r="E39" i="7"/>
  <c r="E40" i="7"/>
  <c r="E41" i="7"/>
  <c r="E42" i="7"/>
  <c r="E43" i="7"/>
  <c r="E44" i="7"/>
  <c r="E45" i="7"/>
  <c r="E46" i="7"/>
  <c r="E47" i="7"/>
  <c r="E48" i="7"/>
  <c r="E37" i="7"/>
  <c r="C51" i="7"/>
  <c r="D37" i="7"/>
  <c r="D38" i="7"/>
  <c r="D39" i="7"/>
  <c r="D40" i="7"/>
  <c r="D41" i="7"/>
  <c r="D42" i="7"/>
  <c r="D43" i="7"/>
  <c r="D44" i="7"/>
  <c r="D45" i="7"/>
  <c r="D46" i="7"/>
  <c r="D47" i="7"/>
  <c r="D48" i="7"/>
  <c r="E19" i="7"/>
  <c r="E3" i="7"/>
  <c r="E4" i="7"/>
  <c r="E5" i="7"/>
  <c r="E6" i="7"/>
  <c r="E7" i="7"/>
  <c r="E8" i="7"/>
  <c r="E9" i="7"/>
  <c r="E10" i="7"/>
  <c r="E11" i="7"/>
  <c r="E12" i="7"/>
  <c r="E13" i="7"/>
  <c r="C33" i="7"/>
  <c r="D30" i="7"/>
  <c r="D20" i="7"/>
  <c r="D21" i="7"/>
  <c r="D22" i="7"/>
  <c r="D23" i="7"/>
  <c r="D24" i="7"/>
  <c r="D25" i="7"/>
  <c r="D26" i="7"/>
  <c r="D27" i="7"/>
  <c r="D28" i="7"/>
  <c r="D29" i="7"/>
  <c r="D19" i="7"/>
  <c r="C16" i="7"/>
  <c r="D3" i="7"/>
  <c r="D4" i="7"/>
  <c r="D5" i="7"/>
  <c r="D6" i="7"/>
  <c r="D7" i="7"/>
  <c r="D8" i="7"/>
  <c r="D9" i="7"/>
  <c r="D10" i="7"/>
  <c r="D11" i="7"/>
  <c r="D12" i="7"/>
  <c r="D13" i="7"/>
  <c r="D2" i="7"/>
  <c r="J17" i="6"/>
  <c r="J35" i="6"/>
  <c r="J20" i="6"/>
  <c r="J6" i="6"/>
  <c r="C16" i="6"/>
  <c r="E16" i="6"/>
  <c r="F4" i="6"/>
  <c r="G4" i="6"/>
  <c r="C17" i="6"/>
  <c r="E17" i="6"/>
  <c r="F5" i="6"/>
  <c r="G5" i="6"/>
  <c r="C18" i="6"/>
  <c r="E18" i="6"/>
  <c r="F6" i="6"/>
  <c r="G6" i="6"/>
  <c r="C19" i="6"/>
  <c r="E19" i="6"/>
  <c r="F7" i="6"/>
  <c r="G7" i="6"/>
  <c r="C20" i="6"/>
  <c r="E20" i="6"/>
  <c r="F8" i="6"/>
  <c r="G8" i="6"/>
  <c r="C21" i="6"/>
  <c r="E21" i="6"/>
  <c r="F9" i="6"/>
  <c r="G9" i="6"/>
  <c r="C22" i="6"/>
  <c r="E22" i="6"/>
  <c r="F10" i="6"/>
  <c r="G10" i="6"/>
  <c r="C23" i="6"/>
  <c r="E23" i="6"/>
  <c r="F11" i="6"/>
  <c r="G11" i="6"/>
  <c r="C24" i="6"/>
  <c r="E24" i="6"/>
  <c r="F12" i="6"/>
  <c r="G12" i="6"/>
  <c r="C25" i="6"/>
  <c r="E25" i="6"/>
  <c r="F13" i="6"/>
  <c r="G13" i="6"/>
  <c r="J2" i="6"/>
  <c r="J3" i="6"/>
  <c r="J5" i="6"/>
  <c r="C42" i="6"/>
  <c r="D42" i="6"/>
  <c r="E42" i="6"/>
  <c r="F42" i="6"/>
  <c r="G42" i="6"/>
  <c r="C41" i="6"/>
  <c r="D41" i="6"/>
  <c r="E41" i="6"/>
  <c r="F41" i="6"/>
  <c r="G41" i="6"/>
  <c r="C40" i="6"/>
  <c r="D40" i="6"/>
  <c r="E40" i="6"/>
  <c r="F40" i="6"/>
  <c r="G40" i="6"/>
  <c r="C39" i="6"/>
  <c r="D39" i="6"/>
  <c r="E39" i="6"/>
  <c r="F39" i="6"/>
  <c r="G39" i="6"/>
  <c r="C38" i="6"/>
  <c r="D38" i="6"/>
  <c r="E38" i="6"/>
  <c r="F38" i="6"/>
  <c r="G38" i="6"/>
  <c r="C31" i="6"/>
  <c r="D31" i="6"/>
  <c r="E31" i="6"/>
  <c r="C32" i="6"/>
  <c r="E32" i="6"/>
  <c r="C33" i="6"/>
  <c r="E33" i="6"/>
  <c r="C34" i="6"/>
  <c r="E34" i="6"/>
  <c r="C35" i="6"/>
  <c r="E35" i="6"/>
  <c r="C36" i="6"/>
  <c r="E36" i="6"/>
  <c r="C37" i="6"/>
  <c r="E37" i="6"/>
  <c r="F31" i="6"/>
  <c r="G31" i="6"/>
  <c r="D32" i="6"/>
  <c r="F32" i="6"/>
  <c r="G32" i="6"/>
  <c r="D33" i="6"/>
  <c r="F33" i="6"/>
  <c r="G33" i="6"/>
  <c r="D34" i="6"/>
  <c r="F34" i="6"/>
  <c r="G34" i="6"/>
  <c r="D35" i="6"/>
  <c r="F35" i="6"/>
  <c r="G35" i="6"/>
  <c r="D36" i="6"/>
  <c r="F36" i="6"/>
  <c r="G36" i="6"/>
  <c r="D37" i="6"/>
  <c r="F37" i="6"/>
  <c r="G37" i="6"/>
  <c r="J31" i="6"/>
  <c r="J32" i="6"/>
  <c r="J34" i="6"/>
  <c r="J37" i="6"/>
  <c r="J33" i="6"/>
  <c r="C27" i="6"/>
  <c r="D27" i="6"/>
  <c r="E27" i="6"/>
  <c r="F27" i="6"/>
  <c r="G27" i="6"/>
  <c r="C26" i="6"/>
  <c r="D26" i="6"/>
  <c r="E26" i="6"/>
  <c r="F26" i="6"/>
  <c r="G26" i="6"/>
  <c r="D25" i="6"/>
  <c r="F25" i="6"/>
  <c r="G25" i="6"/>
  <c r="D24" i="6"/>
  <c r="F24" i="6"/>
  <c r="G24" i="6"/>
  <c r="D23" i="6"/>
  <c r="F23" i="6"/>
  <c r="G23" i="6"/>
  <c r="D16" i="6"/>
  <c r="F16" i="6"/>
  <c r="G16" i="6"/>
  <c r="D17" i="6"/>
  <c r="F17" i="6"/>
  <c r="G17" i="6"/>
  <c r="D18" i="6"/>
  <c r="F18" i="6"/>
  <c r="G18" i="6"/>
  <c r="D19" i="6"/>
  <c r="F19" i="6"/>
  <c r="G19" i="6"/>
  <c r="D20" i="6"/>
  <c r="F20" i="6"/>
  <c r="G20" i="6"/>
  <c r="D21" i="6"/>
  <c r="F21" i="6"/>
  <c r="G21" i="6"/>
  <c r="D22" i="6"/>
  <c r="F22" i="6"/>
  <c r="G22" i="6"/>
  <c r="J16" i="6"/>
  <c r="J19" i="6"/>
  <c r="J22" i="6"/>
  <c r="J18" i="6"/>
  <c r="D36" i="3"/>
  <c r="D37" i="3"/>
  <c r="D38" i="3"/>
  <c r="D39" i="3"/>
  <c r="D40" i="3"/>
  <c r="D41" i="3"/>
  <c r="D42" i="3"/>
  <c r="D43" i="3"/>
  <c r="D44" i="3"/>
  <c r="D45" i="3"/>
  <c r="D46" i="3"/>
  <c r="D47" i="3"/>
  <c r="D17" i="3"/>
  <c r="C2" i="6"/>
  <c r="D2" i="6"/>
  <c r="E2" i="6"/>
  <c r="C3" i="6"/>
  <c r="E3" i="6"/>
  <c r="C4" i="6"/>
  <c r="E4" i="6"/>
  <c r="C5" i="6"/>
  <c r="E5" i="6"/>
  <c r="C6" i="6"/>
  <c r="E6" i="6"/>
  <c r="C7" i="6"/>
  <c r="E7" i="6"/>
  <c r="C8" i="6"/>
  <c r="E8" i="6"/>
  <c r="C9" i="6"/>
  <c r="E9" i="6"/>
  <c r="C10" i="6"/>
  <c r="E10" i="6"/>
  <c r="C11" i="6"/>
  <c r="E11" i="6"/>
  <c r="C12" i="6"/>
  <c r="E12" i="6"/>
  <c r="C13" i="6"/>
  <c r="E13" i="6"/>
  <c r="F2" i="6"/>
  <c r="G2" i="6"/>
  <c r="D3" i="6"/>
  <c r="F3" i="6"/>
  <c r="G3" i="6"/>
  <c r="D4" i="6"/>
  <c r="D5" i="6"/>
  <c r="D6" i="6"/>
  <c r="D7" i="6"/>
  <c r="D8" i="6"/>
  <c r="D9" i="6"/>
  <c r="D10" i="6"/>
  <c r="D11" i="6"/>
  <c r="D12" i="6"/>
  <c r="D13" i="6"/>
  <c r="J8" i="6"/>
  <c r="J4" i="6"/>
  <c r="C19" i="3"/>
  <c r="D19" i="3"/>
  <c r="B19" i="3"/>
  <c r="C16" i="3"/>
  <c r="D16" i="3"/>
  <c r="B16" i="3"/>
  <c r="C18" i="3"/>
  <c r="D18" i="3"/>
  <c r="B18" i="3"/>
</calcChain>
</file>

<file path=xl/sharedStrings.xml><?xml version="1.0" encoding="utf-8"?>
<sst xmlns="http://schemas.openxmlformats.org/spreadsheetml/2006/main" count="121" uniqueCount="64">
  <si>
    <t>Rank</t>
  </si>
  <si>
    <t>k is the number of groups</t>
  </si>
  <si>
    <t>nj is the size of the jth group</t>
  </si>
  <si>
    <t>Rj is the sum of the ranks of group j</t>
  </si>
  <si>
    <t>n is total number of observations</t>
  </si>
  <si>
    <t>n</t>
  </si>
  <si>
    <t>H</t>
  </si>
  <si>
    <t>New</t>
  </si>
  <si>
    <t xml:space="preserve">Old </t>
  </si>
  <si>
    <t>Control</t>
  </si>
  <si>
    <t>Raw Score</t>
  </si>
  <si>
    <t>Mean</t>
  </si>
  <si>
    <t>Median</t>
  </si>
  <si>
    <t>Ranking</t>
  </si>
  <si>
    <t>df</t>
  </si>
  <si>
    <t>alpha</t>
  </si>
  <si>
    <t>Stdev</t>
  </si>
  <si>
    <t>Old</t>
  </si>
  <si>
    <t>Reject Ho</t>
  </si>
  <si>
    <t>Difference</t>
  </si>
  <si>
    <t>Sign</t>
  </si>
  <si>
    <t>|difference|</t>
  </si>
  <si>
    <t>Signed Rank</t>
  </si>
  <si>
    <t>Positive sum</t>
  </si>
  <si>
    <t>Negative sum</t>
  </si>
  <si>
    <t>If the test statistic is less than the critical value, we reject Ho:</t>
  </si>
  <si>
    <t>Statistics</t>
  </si>
  <si>
    <t>Test Statistic (take smallest absolute value)</t>
  </si>
  <si>
    <t xml:space="preserve">  There is sufficent evidence to suggest that there is a difference between New and Old</t>
  </si>
  <si>
    <t>* MAD: Median absolute deviation</t>
  </si>
  <si>
    <t>MAD*</t>
  </si>
  <si>
    <t xml:space="preserve">Control </t>
  </si>
  <si>
    <t xml:space="preserve">  There is sufficent evidence to suggest that there is a difference between New and Control</t>
  </si>
  <si>
    <t xml:space="preserve">  No evidence suggesting that there is a difference between Old and Control</t>
  </si>
  <si>
    <t xml:space="preserve">Critical value </t>
  </si>
  <si>
    <t>Critical value</t>
  </si>
  <si>
    <r>
      <t xml:space="preserve">Level of confidence with </t>
    </r>
    <r>
      <rPr>
        <b/>
        <sz val="12"/>
        <color theme="1"/>
        <rFont val="Calibri"/>
        <family val="2"/>
        <scheme val="minor"/>
      </rPr>
      <t>Bonfferoni adjustment</t>
    </r>
  </si>
  <si>
    <t>Critical value **</t>
  </si>
  <si>
    <t>** Use table: wilcoxon_signed_rank_table.pdf</t>
  </si>
  <si>
    <t>Std Norm</t>
  </si>
  <si>
    <t>New Sorted</t>
  </si>
  <si>
    <t>Index</t>
  </si>
  <si>
    <t>Old Sorted</t>
  </si>
  <si>
    <t>Control Sorted</t>
  </si>
  <si>
    <t>Std Data</t>
  </si>
  <si>
    <t xml:space="preserve">Std Data </t>
  </si>
  <si>
    <t>(x-mean)/stdev</t>
  </si>
  <si>
    <r>
      <t>NORM.S.INV((2</t>
    </r>
    <r>
      <rPr>
        <i/>
        <sz val="11"/>
        <color rgb="FF333333"/>
        <rFont val="Georgia"/>
      </rPr>
      <t>i–</t>
    </r>
    <r>
      <rPr>
        <sz val="11"/>
        <color rgb="FF333333"/>
        <rFont val="Georgia"/>
      </rPr>
      <t>1)/(2n)).</t>
    </r>
  </si>
  <si>
    <t>Freuquency</t>
  </si>
  <si>
    <t>BINS</t>
  </si>
  <si>
    <t>How to build Histograms: https://www.youtube.com/watch?v=UASCe-3Y1to</t>
  </si>
  <si>
    <t>n_j</t>
  </si>
  <si>
    <t>Sum of ranks R_j</t>
  </si>
  <si>
    <t>i.e., there is a significant difference between treatments</t>
  </si>
  <si>
    <t>Chi quare p-value</t>
  </si>
  <si>
    <t>R^2_j/n_j</t>
  </si>
  <si>
    <t>Ho: medians are equal</t>
  </si>
  <si>
    <t>Ha: medians are not equal</t>
  </si>
  <si>
    <t>Intuition behind R_j</t>
  </si>
  <si>
    <t>Higher ranks in C</t>
  </si>
  <si>
    <t>Sum &gt;</t>
  </si>
  <si>
    <t>Similar ranks in A, B, C</t>
  </si>
  <si>
    <t>Sum of ranks R_j^2</t>
  </si>
  <si>
    <t>Sum of ranks R_j^3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</si>
</sst>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E+00;\_x0000_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name val="Calibri"/>
      <scheme val="minor"/>
    </font>
    <font>
      <sz val="12"/>
      <color theme="6"/>
      <name val="Calibri"/>
      <scheme val="minor"/>
    </font>
    <font>
      <sz val="12"/>
      <color rgb="FFFF6600"/>
      <name val="Calibri"/>
      <scheme val="minor"/>
    </font>
    <font>
      <b/>
      <sz val="12"/>
      <color theme="0" tint="-0.34998626667073579"/>
      <name val="Calibri"/>
      <scheme val="minor"/>
    </font>
    <font>
      <b/>
      <sz val="12"/>
      <color theme="0" tint="-0.249977111117893"/>
      <name val="Calibri"/>
      <scheme val="minor"/>
    </font>
    <font>
      <sz val="12"/>
      <color rgb="FF000000"/>
      <name val="Calibri"/>
      <family val="2"/>
      <scheme val="minor"/>
    </font>
    <font>
      <sz val="11"/>
      <color rgb="FF333333"/>
      <name val="Georgia"/>
    </font>
    <font>
      <i/>
      <sz val="11"/>
      <color rgb="FF333333"/>
      <name val="Georgia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 tint="-0.499984740745262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2" xfId="0" applyFill="1" applyBorder="1"/>
    <xf numFmtId="0" fontId="0" fillId="2" borderId="1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5" borderId="9" xfId="0" applyFill="1" applyBorder="1"/>
    <xf numFmtId="0" fontId="4" fillId="2" borderId="0" xfId="0" applyFont="1" applyFill="1"/>
    <xf numFmtId="0" fontId="4" fillId="2" borderId="0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3" borderId="11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7" fillId="2" borderId="5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8" fillId="2" borderId="0" xfId="0" applyFont="1" applyFill="1"/>
    <xf numFmtId="0" fontId="0" fillId="6" borderId="9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0" fillId="7" borderId="10" xfId="0" applyFont="1" applyFill="1" applyBorder="1" applyAlignment="1">
      <alignment horizontal="center"/>
    </xf>
    <xf numFmtId="0" fontId="10" fillId="7" borderId="12" xfId="0" applyFont="1" applyFill="1" applyBorder="1"/>
    <xf numFmtId="0" fontId="11" fillId="0" borderId="0" xfId="0" applyFont="1"/>
    <xf numFmtId="0" fontId="13" fillId="2" borderId="0" xfId="0" applyFont="1" applyFill="1" applyBorder="1"/>
    <xf numFmtId="0" fontId="0" fillId="3" borderId="0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164" fontId="0" fillId="2" borderId="1" xfId="0" applyNumberForma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0" fillId="8" borderId="0" xfId="0" applyFill="1" applyAlignment="1">
      <alignment horizontal="left"/>
    </xf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0" fillId="3" borderId="0" xfId="0" applyFill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5" fontId="0" fillId="4" borderId="10" xfId="0" applyNumberFormat="1" applyFill="1" applyBorder="1" applyAlignment="1">
      <alignment horizontal="center"/>
    </xf>
    <xf numFmtId="165" fontId="0" fillId="4" borderId="12" xfId="0" applyNumberFormat="1" applyFill="1" applyBorder="1" applyAlignment="1">
      <alignment horizontal="center"/>
    </xf>
    <xf numFmtId="165" fontId="0" fillId="4" borderId="11" xfId="0" applyNumberForma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6" fillId="2" borderId="5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4" fillId="2" borderId="2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9" xfId="0" applyFont="1" applyFill="1" applyBorder="1" applyAlignment="1">
      <alignment horizontal="left"/>
    </xf>
    <xf numFmtId="0" fontId="4" fillId="9" borderId="5" xfId="0" applyFont="1" applyFill="1" applyBorder="1"/>
    <xf numFmtId="0" fontId="4" fillId="9" borderId="6" xfId="0" applyFont="1" applyFill="1" applyBorder="1"/>
    <xf numFmtId="0" fontId="4" fillId="9" borderId="5" xfId="0" applyFont="1" applyFill="1" applyBorder="1" applyAlignment="1">
      <alignment horizontal="center"/>
    </xf>
    <xf numFmtId="0" fontId="4" fillId="9" borderId="0" xfId="0" applyFont="1" applyFill="1" applyBorder="1" applyAlignment="1">
      <alignment horizontal="center"/>
    </xf>
    <xf numFmtId="0" fontId="15" fillId="2" borderId="10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5" fillId="2" borderId="5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center"/>
    </xf>
    <xf numFmtId="0" fontId="15" fillId="2" borderId="2" xfId="0" applyFont="1" applyFill="1" applyBorder="1"/>
    <xf numFmtId="0" fontId="15" fillId="2" borderId="4" xfId="0" applyFont="1" applyFill="1" applyBorder="1"/>
    <xf numFmtId="0" fontId="15" fillId="2" borderId="10" xfId="0" applyFont="1" applyFill="1" applyBorder="1" applyAlignment="1">
      <alignment horizontal="center"/>
    </xf>
    <xf numFmtId="0" fontId="15" fillId="2" borderId="12" xfId="0" applyFont="1" applyFill="1" applyBorder="1" applyAlignment="1">
      <alignment horizontal="center"/>
    </xf>
    <xf numFmtId="0" fontId="15" fillId="2" borderId="10" xfId="0" applyFont="1" applyFill="1" applyBorder="1"/>
    <xf numFmtId="0" fontId="15" fillId="2" borderId="11" xfId="0" applyFont="1" applyFill="1" applyBorder="1"/>
    <xf numFmtId="0" fontId="15" fillId="2" borderId="0" xfId="0" applyFont="1" applyFill="1"/>
    <xf numFmtId="0" fontId="15" fillId="2" borderId="7" xfId="0" applyFont="1" applyFill="1" applyBorder="1" applyAlignment="1">
      <alignment horizontal="center"/>
    </xf>
    <xf numFmtId="0" fontId="15" fillId="2" borderId="8" xfId="0" applyFont="1" applyFill="1" applyBorder="1" applyAlignment="1">
      <alignment horizontal="center"/>
    </xf>
    <xf numFmtId="0" fontId="15" fillId="2" borderId="7" xfId="0" applyFont="1" applyFill="1" applyBorder="1" applyAlignment="1">
      <alignment horizontal="center"/>
    </xf>
    <xf numFmtId="0" fontId="15" fillId="2" borderId="9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right"/>
    </xf>
  </cellXfs>
  <cellStyles count="3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</a:t>
            </a:r>
            <a:r>
              <a:rPr lang="en-US" baseline="0"/>
              <a:t>-plot New</a:t>
            </a: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QQ-plot New</c:v>
          </c:tx>
          <c:spPr>
            <a:ln w="47625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185555587140055"/>
                  <c:y val="-0.0767593700787402"/>
                </c:manualLayout>
              </c:layout>
              <c:numFmt formatCode="General" sourceLinked="0"/>
            </c:trendlineLbl>
          </c:trendline>
          <c:xVal>
            <c:numRef>
              <c:f>'QQ-plots'!$D$2:$D$13</c:f>
              <c:numCache>
                <c:formatCode>General</c:formatCode>
                <c:ptCount val="12"/>
                <c:pt idx="0">
                  <c:v>-1.731664396122245</c:v>
                </c:pt>
                <c:pt idx="1">
                  <c:v>-1.150349380376008</c:v>
                </c:pt>
                <c:pt idx="2">
                  <c:v>-0.812217801499912</c:v>
                </c:pt>
                <c:pt idx="3">
                  <c:v>-0.548522282698098</c:v>
                </c:pt>
                <c:pt idx="4">
                  <c:v>-0.318639363964375</c:v>
                </c:pt>
                <c:pt idx="5">
                  <c:v>-0.104633455614075</c:v>
                </c:pt>
                <c:pt idx="6">
                  <c:v>0.104633455614075</c:v>
                </c:pt>
                <c:pt idx="7">
                  <c:v>0.318639363964375</c:v>
                </c:pt>
                <c:pt idx="8">
                  <c:v>0.548522282698098</c:v>
                </c:pt>
                <c:pt idx="9">
                  <c:v>0.812217801499912</c:v>
                </c:pt>
                <c:pt idx="10">
                  <c:v>1.150349380376008</c:v>
                </c:pt>
                <c:pt idx="11">
                  <c:v>1.731664396122245</c:v>
                </c:pt>
              </c:numCache>
            </c:numRef>
          </c:xVal>
          <c:yVal>
            <c:numRef>
              <c:f>'QQ-plots'!$E$2:$E$13</c:f>
              <c:numCache>
                <c:formatCode>General</c:formatCode>
                <c:ptCount val="12"/>
                <c:pt idx="0">
                  <c:v>-1.782436760625663</c:v>
                </c:pt>
                <c:pt idx="1">
                  <c:v>-0.852469755081839</c:v>
                </c:pt>
                <c:pt idx="2">
                  <c:v>-0.749140087799192</c:v>
                </c:pt>
                <c:pt idx="3">
                  <c:v>-0.645810420516544</c:v>
                </c:pt>
                <c:pt idx="4">
                  <c:v>-0.542480753233897</c:v>
                </c:pt>
                <c:pt idx="5">
                  <c:v>-0.542480753233897</c:v>
                </c:pt>
                <c:pt idx="6">
                  <c:v>0.28415658502728</c:v>
                </c:pt>
                <c:pt idx="7">
                  <c:v>0.387486252309927</c:v>
                </c:pt>
                <c:pt idx="8">
                  <c:v>0.594145586875221</c:v>
                </c:pt>
                <c:pt idx="9">
                  <c:v>1.214123590571104</c:v>
                </c:pt>
                <c:pt idx="10">
                  <c:v>1.317453257853751</c:v>
                </c:pt>
                <c:pt idx="11">
                  <c:v>1.317453257853751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73665656"/>
        <c:axId val="-1973721672"/>
      </c:scatterChart>
      <c:valAx>
        <c:axId val="-1973665656"/>
        <c:scaling>
          <c:orientation val="minMax"/>
          <c:max val="6.0"/>
          <c:min val="-6.0"/>
        </c:scaling>
        <c:delete val="0"/>
        <c:axPos val="b"/>
        <c:numFmt formatCode="General" sourceLinked="1"/>
        <c:majorTickMark val="out"/>
        <c:minorTickMark val="none"/>
        <c:tickLblPos val="nextTo"/>
        <c:crossAx val="-1973721672"/>
        <c:crosses val="autoZero"/>
        <c:crossBetween val="midCat"/>
      </c:valAx>
      <c:valAx>
        <c:axId val="-1973721672"/>
        <c:scaling>
          <c:orientation val="minMax"/>
          <c:max val="6.0"/>
          <c:min val="-6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9736656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QQ-Plot Old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'QQ-plots'!$D$19:$D$30</c:f>
              <c:numCache>
                <c:formatCode>General</c:formatCode>
                <c:ptCount val="12"/>
                <c:pt idx="0">
                  <c:v>-1.731664396122245</c:v>
                </c:pt>
                <c:pt idx="1">
                  <c:v>-1.150349380376008</c:v>
                </c:pt>
                <c:pt idx="2">
                  <c:v>-0.812217801499912</c:v>
                </c:pt>
                <c:pt idx="3">
                  <c:v>-0.548522282698098</c:v>
                </c:pt>
                <c:pt idx="4">
                  <c:v>-0.318639363964375</c:v>
                </c:pt>
                <c:pt idx="5">
                  <c:v>-0.104633455614075</c:v>
                </c:pt>
                <c:pt idx="6">
                  <c:v>0.104633455614075</c:v>
                </c:pt>
                <c:pt idx="7">
                  <c:v>0.318639363964375</c:v>
                </c:pt>
                <c:pt idx="8">
                  <c:v>0.548522282698098</c:v>
                </c:pt>
                <c:pt idx="9">
                  <c:v>0.812217801499912</c:v>
                </c:pt>
                <c:pt idx="10">
                  <c:v>1.150349380376008</c:v>
                </c:pt>
                <c:pt idx="11">
                  <c:v>1.731664396122245</c:v>
                </c:pt>
              </c:numCache>
            </c:numRef>
          </c:xVal>
          <c:yVal>
            <c:numRef>
              <c:f>'QQ-plots'!$E$19:$E$30</c:f>
              <c:numCache>
                <c:formatCode>General</c:formatCode>
                <c:ptCount val="12"/>
                <c:pt idx="0">
                  <c:v>-2.053298557687333</c:v>
                </c:pt>
                <c:pt idx="1">
                  <c:v>-1.201086445547326</c:v>
                </c:pt>
                <c:pt idx="2">
                  <c:v>-0.66845387545982</c:v>
                </c:pt>
                <c:pt idx="3">
                  <c:v>-0.455400847424818</c:v>
                </c:pt>
                <c:pt idx="4">
                  <c:v>-0.348874333407317</c:v>
                </c:pt>
                <c:pt idx="5">
                  <c:v>-0.348874333407317</c:v>
                </c:pt>
                <c:pt idx="6">
                  <c:v>0.609864292750192</c:v>
                </c:pt>
                <c:pt idx="7">
                  <c:v>0.716390806767693</c:v>
                </c:pt>
                <c:pt idx="8">
                  <c:v>0.822917320785195</c:v>
                </c:pt>
                <c:pt idx="9">
                  <c:v>0.844222623588694</c:v>
                </c:pt>
                <c:pt idx="10">
                  <c:v>1.035970348820197</c:v>
                </c:pt>
                <c:pt idx="11">
                  <c:v>1.046623000221947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03669432"/>
        <c:axId val="-2025607496"/>
      </c:scatterChart>
      <c:valAx>
        <c:axId val="-2103669432"/>
        <c:scaling>
          <c:orientation val="minMax"/>
          <c:max val="6.0"/>
          <c:min val="-6.0"/>
        </c:scaling>
        <c:delete val="0"/>
        <c:axPos val="b"/>
        <c:numFmt formatCode="General" sourceLinked="1"/>
        <c:majorTickMark val="out"/>
        <c:minorTickMark val="none"/>
        <c:tickLblPos val="nextTo"/>
        <c:crossAx val="-2025607496"/>
        <c:crosses val="autoZero"/>
        <c:crossBetween val="midCat"/>
      </c:valAx>
      <c:valAx>
        <c:axId val="-2025607496"/>
        <c:scaling>
          <c:orientation val="minMax"/>
          <c:max val="6.0"/>
          <c:min val="-6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366943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QQ-plot Control</a:t>
            </a:r>
          </a:p>
          <a:p>
            <a:pPr>
              <a:defRPr/>
            </a:pPr>
            <a:endParaRPr lang="en-US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numFmt formatCode="General" sourceLinked="0"/>
            </c:trendlineLbl>
          </c:trendline>
          <c:xVal>
            <c:numRef>
              <c:f>'QQ-plots'!$D$37:$D$48</c:f>
              <c:numCache>
                <c:formatCode>General</c:formatCode>
                <c:ptCount val="12"/>
                <c:pt idx="0">
                  <c:v>-1.731664396122245</c:v>
                </c:pt>
                <c:pt idx="1">
                  <c:v>-1.150349380376008</c:v>
                </c:pt>
                <c:pt idx="2">
                  <c:v>-0.812217801499912</c:v>
                </c:pt>
                <c:pt idx="3">
                  <c:v>-0.548522282698098</c:v>
                </c:pt>
                <c:pt idx="4">
                  <c:v>-0.318639363964375</c:v>
                </c:pt>
                <c:pt idx="5">
                  <c:v>-0.104633455614075</c:v>
                </c:pt>
                <c:pt idx="6">
                  <c:v>0.104633455614075</c:v>
                </c:pt>
                <c:pt idx="7">
                  <c:v>0.318639363964375</c:v>
                </c:pt>
                <c:pt idx="8">
                  <c:v>0.548522282698098</c:v>
                </c:pt>
                <c:pt idx="9">
                  <c:v>0.812217801499912</c:v>
                </c:pt>
                <c:pt idx="10">
                  <c:v>1.150349380376008</c:v>
                </c:pt>
                <c:pt idx="11">
                  <c:v>1.731664396122245</c:v>
                </c:pt>
              </c:numCache>
            </c:numRef>
          </c:xVal>
          <c:yVal>
            <c:numRef>
              <c:f>'QQ-plots'!$E$37:$E$48</c:f>
              <c:numCache>
                <c:formatCode>General</c:formatCode>
                <c:ptCount val="12"/>
                <c:pt idx="0">
                  <c:v>-1.576482222959201</c:v>
                </c:pt>
                <c:pt idx="1">
                  <c:v>-0.96263073791314</c:v>
                </c:pt>
                <c:pt idx="2">
                  <c:v>-0.795216696536941</c:v>
                </c:pt>
                <c:pt idx="3">
                  <c:v>-0.627802655160743</c:v>
                </c:pt>
                <c:pt idx="4">
                  <c:v>-0.627802655160743</c:v>
                </c:pt>
                <c:pt idx="5">
                  <c:v>-0.460388613784545</c:v>
                </c:pt>
                <c:pt idx="6">
                  <c:v>0.0976581908027827</c:v>
                </c:pt>
                <c:pt idx="7">
                  <c:v>0.0976581908027827</c:v>
                </c:pt>
                <c:pt idx="8">
                  <c:v>1.046337758601239</c:v>
                </c:pt>
                <c:pt idx="9">
                  <c:v>1.213751799977438</c:v>
                </c:pt>
                <c:pt idx="10">
                  <c:v>1.269556480436171</c:v>
                </c:pt>
                <c:pt idx="11">
                  <c:v>1.325361160894903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994673224"/>
        <c:axId val="-1994883304"/>
      </c:scatterChart>
      <c:valAx>
        <c:axId val="-1994673224"/>
        <c:scaling>
          <c:orientation val="minMax"/>
          <c:max val="6.0"/>
          <c:min val="-6.0"/>
        </c:scaling>
        <c:delete val="0"/>
        <c:axPos val="b"/>
        <c:numFmt formatCode="General" sourceLinked="1"/>
        <c:majorTickMark val="out"/>
        <c:minorTickMark val="none"/>
        <c:tickLblPos val="nextTo"/>
        <c:crossAx val="-1994883304"/>
        <c:crosses val="autoZero"/>
        <c:crossBetween val="midCat"/>
      </c:valAx>
      <c:valAx>
        <c:axId val="-1994883304"/>
        <c:scaling>
          <c:orientation val="minMax"/>
          <c:max val="6.0"/>
          <c:min val="-6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19946732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Std Data New Histogram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079234656838108"/>
          <c:y val="0.171428571428571"/>
          <c:w val="0.87466605238175"/>
          <c:h val="0.745524023782741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'QQ-plots'!$F$2:$F$14</c:f>
              <c:numCache>
                <c:formatCode>General</c:formatCode>
                <c:ptCount val="13"/>
                <c:pt idx="0">
                  <c:v>-3.0</c:v>
                </c:pt>
                <c:pt idx="1">
                  <c:v>-2.5</c:v>
                </c:pt>
                <c:pt idx="2">
                  <c:v>-2.0</c:v>
                </c:pt>
                <c:pt idx="3">
                  <c:v>-1.5</c:v>
                </c:pt>
                <c:pt idx="4">
                  <c:v>-1.0</c:v>
                </c:pt>
                <c:pt idx="5">
                  <c:v>-0.5</c:v>
                </c:pt>
                <c:pt idx="6">
                  <c:v>0.0</c:v>
                </c:pt>
                <c:pt idx="7">
                  <c:v>0.5</c:v>
                </c:pt>
                <c:pt idx="8">
                  <c:v>1.0</c:v>
                </c:pt>
                <c:pt idx="9">
                  <c:v>1.5</c:v>
                </c:pt>
                <c:pt idx="10">
                  <c:v>2.0</c:v>
                </c:pt>
                <c:pt idx="11">
                  <c:v>2.5</c:v>
                </c:pt>
                <c:pt idx="12">
                  <c:v>3.0</c:v>
                </c:pt>
              </c:numCache>
            </c:numRef>
          </c:cat>
          <c:val>
            <c:numRef>
              <c:f>'QQ-plots'!$G$2:$G$14</c:f>
              <c:numCache>
                <c:formatCode>General</c:formatCode>
                <c:ptCount val="1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0.0</c:v>
                </c:pt>
                <c:pt idx="5">
                  <c:v>5.0</c:v>
                </c:pt>
                <c:pt idx="6">
                  <c:v>0.0</c:v>
                </c:pt>
                <c:pt idx="7">
                  <c:v>2.0</c:v>
                </c:pt>
                <c:pt idx="8">
                  <c:v>1.0</c:v>
                </c:pt>
                <c:pt idx="9">
                  <c:v>3.0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4854568"/>
        <c:axId val="-1995329480"/>
      </c:barChart>
      <c:catAx>
        <c:axId val="-2104854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995329480"/>
        <c:crosses val="autoZero"/>
        <c:auto val="1"/>
        <c:lblAlgn val="ctr"/>
        <c:lblOffset val="100"/>
        <c:noMultiLvlLbl val="0"/>
      </c:catAx>
      <c:valAx>
        <c:axId val="-1995329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048545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Std Data Old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'QQ-plots'!$F$19:$F$31</c:f>
              <c:numCache>
                <c:formatCode>General</c:formatCode>
                <c:ptCount val="13"/>
                <c:pt idx="0">
                  <c:v>-3.0</c:v>
                </c:pt>
                <c:pt idx="1">
                  <c:v>-2.5</c:v>
                </c:pt>
                <c:pt idx="2">
                  <c:v>-2.0</c:v>
                </c:pt>
                <c:pt idx="3">
                  <c:v>-1.5</c:v>
                </c:pt>
                <c:pt idx="4">
                  <c:v>-1.0</c:v>
                </c:pt>
                <c:pt idx="5">
                  <c:v>-0.5</c:v>
                </c:pt>
                <c:pt idx="6">
                  <c:v>0.0</c:v>
                </c:pt>
                <c:pt idx="7">
                  <c:v>0.5</c:v>
                </c:pt>
                <c:pt idx="8">
                  <c:v>1.0</c:v>
                </c:pt>
                <c:pt idx="9">
                  <c:v>1.5</c:v>
                </c:pt>
                <c:pt idx="10">
                  <c:v>2.0</c:v>
                </c:pt>
                <c:pt idx="11">
                  <c:v>2.5</c:v>
                </c:pt>
                <c:pt idx="12">
                  <c:v>3.0</c:v>
                </c:pt>
              </c:numCache>
            </c:numRef>
          </c:cat>
          <c:val>
            <c:numRef>
              <c:f>'QQ-plots'!$G$19:$G$31</c:f>
              <c:numCache>
                <c:formatCode>General</c:formatCode>
                <c:ptCount val="13"/>
                <c:pt idx="0">
                  <c:v>0.0</c:v>
                </c:pt>
                <c:pt idx="1">
                  <c:v>0.0</c:v>
                </c:pt>
                <c:pt idx="2">
                  <c:v>1.0</c:v>
                </c:pt>
                <c:pt idx="3">
                  <c:v>0.0</c:v>
                </c:pt>
                <c:pt idx="4">
                  <c:v>1.0</c:v>
                </c:pt>
                <c:pt idx="5">
                  <c:v>1.0</c:v>
                </c:pt>
                <c:pt idx="6">
                  <c:v>3.0</c:v>
                </c:pt>
                <c:pt idx="7">
                  <c:v>0.0</c:v>
                </c:pt>
                <c:pt idx="8">
                  <c:v>4.0</c:v>
                </c:pt>
                <c:pt idx="9">
                  <c:v>2.0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98367544"/>
        <c:axId val="-1995003928"/>
      </c:barChart>
      <c:catAx>
        <c:axId val="-209836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1995003928"/>
        <c:crosses val="autoZero"/>
        <c:auto val="1"/>
        <c:lblAlgn val="ctr"/>
        <c:lblOffset val="100"/>
        <c:noMultiLvlLbl val="0"/>
      </c:catAx>
      <c:valAx>
        <c:axId val="-1995003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983675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Std Data Control 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'QQ-plots'!$F$37:$F$49</c:f>
              <c:numCache>
                <c:formatCode>General</c:formatCode>
                <c:ptCount val="13"/>
                <c:pt idx="0">
                  <c:v>-3.0</c:v>
                </c:pt>
                <c:pt idx="1">
                  <c:v>-2.5</c:v>
                </c:pt>
                <c:pt idx="2">
                  <c:v>-2.0</c:v>
                </c:pt>
                <c:pt idx="3">
                  <c:v>-1.5</c:v>
                </c:pt>
                <c:pt idx="4">
                  <c:v>-1.0</c:v>
                </c:pt>
                <c:pt idx="5">
                  <c:v>-0.5</c:v>
                </c:pt>
                <c:pt idx="6">
                  <c:v>0.0</c:v>
                </c:pt>
                <c:pt idx="7">
                  <c:v>0.5</c:v>
                </c:pt>
                <c:pt idx="8">
                  <c:v>1.0</c:v>
                </c:pt>
                <c:pt idx="9">
                  <c:v>1.5</c:v>
                </c:pt>
                <c:pt idx="10">
                  <c:v>2.0</c:v>
                </c:pt>
                <c:pt idx="11">
                  <c:v>2.5</c:v>
                </c:pt>
                <c:pt idx="12">
                  <c:v>3.0</c:v>
                </c:pt>
              </c:numCache>
            </c:numRef>
          </c:cat>
          <c:val>
            <c:numRef>
              <c:f>'QQ-plots'!$G$37:$G$49</c:f>
              <c:numCache>
                <c:formatCode>General</c:formatCode>
                <c:ptCount val="1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0.0</c:v>
                </c:pt>
                <c:pt idx="5">
                  <c:v>4.0</c:v>
                </c:pt>
                <c:pt idx="6">
                  <c:v>1.0</c:v>
                </c:pt>
                <c:pt idx="7">
                  <c:v>2.0</c:v>
                </c:pt>
                <c:pt idx="8">
                  <c:v>0.0</c:v>
                </c:pt>
                <c:pt idx="9">
                  <c:v>4.0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4610648"/>
        <c:axId val="-2090183320"/>
      </c:barChart>
      <c:catAx>
        <c:axId val="-2114610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90183320"/>
        <c:crosses val="autoZero"/>
        <c:auto val="1"/>
        <c:lblAlgn val="ctr"/>
        <c:lblOffset val="100"/>
        <c:noMultiLvlLbl val="0"/>
      </c:catAx>
      <c:valAx>
        <c:axId val="-2090183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146106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63500</xdr:colOff>
      <xdr:row>20</xdr:row>
      <xdr:rowOff>63500</xdr:rowOff>
    </xdr:from>
    <xdr:to>
      <xdr:col>3</xdr:col>
      <xdr:colOff>708891</xdr:colOff>
      <xdr:row>22</xdr:row>
      <xdr:rowOff>139700</xdr:rowOff>
    </xdr:to>
    <xdr:pic>
      <xdr:nvPicPr>
        <xdr:cNvPr id="3" name="Picture 2" descr="kruskal-wallis-test-statistic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000" y="3873500"/>
          <a:ext cx="2296391" cy="457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279400</xdr:colOff>
      <xdr:row>0</xdr:row>
      <xdr:rowOff>101600</xdr:rowOff>
    </xdr:from>
    <xdr:to>
      <xdr:col>11</xdr:col>
      <xdr:colOff>495300</xdr:colOff>
      <xdr:row>17</xdr:row>
      <xdr:rowOff>38100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266700</xdr:colOff>
      <xdr:row>18</xdr:row>
      <xdr:rowOff>0</xdr:rowOff>
    </xdr:from>
    <xdr:to>
      <xdr:col>11</xdr:col>
      <xdr:colOff>457200</xdr:colOff>
      <xdr:row>35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203200</xdr:colOff>
      <xdr:row>36</xdr:row>
      <xdr:rowOff>63500</xdr:rowOff>
    </xdr:from>
    <xdr:to>
      <xdr:col>11</xdr:col>
      <xdr:colOff>482600</xdr:colOff>
      <xdr:row>55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76200</xdr:colOff>
      <xdr:row>0</xdr:row>
      <xdr:rowOff>88900</xdr:rowOff>
    </xdr:from>
    <xdr:to>
      <xdr:col>16</xdr:col>
      <xdr:colOff>355600</xdr:colOff>
      <xdr:row>16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50800</xdr:colOff>
      <xdr:row>18</xdr:row>
      <xdr:rowOff>63500</xdr:rowOff>
    </xdr:from>
    <xdr:to>
      <xdr:col>16</xdr:col>
      <xdr:colOff>457200</xdr:colOff>
      <xdr:row>32</xdr:row>
      <xdr:rowOff>88900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38100</xdr:colOff>
      <xdr:row>36</xdr:row>
      <xdr:rowOff>152400</xdr:rowOff>
    </xdr:from>
    <xdr:to>
      <xdr:col>16</xdr:col>
      <xdr:colOff>508000</xdr:colOff>
      <xdr:row>51</xdr:row>
      <xdr:rowOff>38100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7"/>
  <sheetViews>
    <sheetView tabSelected="1" topLeftCell="A2" zoomScale="150" zoomScaleNormal="150" zoomScalePageLayoutView="150" workbookViewId="0">
      <selection activeCell="I31" sqref="I31"/>
    </sheetView>
  </sheetViews>
  <sheetFormatPr baseColWidth="10" defaultRowHeight="15" x14ac:dyDescent="0"/>
  <cols>
    <col min="1" max="5" width="10.83203125" style="1"/>
    <col min="6" max="6" width="11.5" style="1" bestFit="1" customWidth="1"/>
    <col min="7" max="7" width="12.33203125" style="1" bestFit="1" customWidth="1"/>
    <col min="8" max="9" width="11.83203125" style="1" bestFit="1" customWidth="1"/>
    <col min="10" max="16384" width="10.83203125" style="1"/>
  </cols>
  <sheetData>
    <row r="2" spans="1:10">
      <c r="B2" s="70" t="s">
        <v>10</v>
      </c>
      <c r="C2" s="70"/>
      <c r="D2" s="70"/>
      <c r="E2" s="3"/>
      <c r="G2" s="70" t="s">
        <v>13</v>
      </c>
      <c r="H2" s="70"/>
      <c r="I2" s="70"/>
    </row>
    <row r="3" spans="1:10">
      <c r="B3" s="12" t="s">
        <v>7</v>
      </c>
      <c r="C3" s="13" t="s">
        <v>8</v>
      </c>
      <c r="D3" s="14" t="s">
        <v>9</v>
      </c>
      <c r="E3" s="5"/>
      <c r="G3" s="18" t="s">
        <v>7</v>
      </c>
      <c r="H3" s="16" t="s">
        <v>17</v>
      </c>
      <c r="I3" s="15" t="s">
        <v>9</v>
      </c>
    </row>
    <row r="4" spans="1:10">
      <c r="B4" s="40">
        <v>2.2000000000000002</v>
      </c>
      <c r="C4" s="41">
        <v>6</v>
      </c>
      <c r="D4" s="42">
        <v>9.1</v>
      </c>
      <c r="E4" s="5"/>
      <c r="G4" s="60">
        <f>_xlfn.RANK.AVG(B4,$B$4:$D$15,1)</f>
        <v>5.5</v>
      </c>
      <c r="H4" s="61">
        <f t="shared" ref="H4:H15" si="0">_xlfn.RANK.AVG(C4,$B$4:$D$15,1)</f>
        <v>24.5</v>
      </c>
      <c r="I4" s="60">
        <f t="shared" ref="I4:I15" si="1">_xlfn.RANK.AVG(D4,$B$4:$D$15,1)</f>
        <v>35</v>
      </c>
    </row>
    <row r="5" spans="1:10">
      <c r="B5" s="10">
        <v>1.9</v>
      </c>
      <c r="C5" s="17">
        <v>5.0999999999999996</v>
      </c>
      <c r="D5" s="11">
        <v>9</v>
      </c>
      <c r="E5" s="5"/>
      <c r="G5" s="62">
        <f t="shared" ref="G5:G15" si="2">_xlfn.RANK.AVG(B5,$B$4:$D$15,1)</f>
        <v>2</v>
      </c>
      <c r="H5" s="32">
        <f t="shared" si="0"/>
        <v>19</v>
      </c>
      <c r="I5" s="62">
        <f t="shared" si="1"/>
        <v>34</v>
      </c>
    </row>
    <row r="6" spans="1:10">
      <c r="B6" s="10">
        <v>2.1</v>
      </c>
      <c r="C6" s="17">
        <v>6.1</v>
      </c>
      <c r="D6" s="11">
        <v>7</v>
      </c>
      <c r="E6" s="5"/>
      <c r="G6" s="62">
        <f t="shared" si="2"/>
        <v>4</v>
      </c>
      <c r="H6" s="32">
        <f t="shared" si="0"/>
        <v>26</v>
      </c>
      <c r="I6" s="62">
        <f t="shared" si="1"/>
        <v>31.5</v>
      </c>
    </row>
    <row r="7" spans="1:10">
      <c r="B7" s="10">
        <v>4</v>
      </c>
      <c r="C7" s="17">
        <v>6.4</v>
      </c>
      <c r="D7" s="11">
        <v>5.7</v>
      </c>
      <c r="E7" s="5"/>
      <c r="G7" s="62">
        <f t="shared" si="2"/>
        <v>13</v>
      </c>
      <c r="H7" s="32">
        <f t="shared" si="0"/>
        <v>29</v>
      </c>
      <c r="I7" s="62">
        <f t="shared" si="1"/>
        <v>22.5</v>
      </c>
    </row>
    <row r="8" spans="1:10">
      <c r="B8" s="10">
        <v>2.2000000000000002</v>
      </c>
      <c r="C8" s="17">
        <v>6.2</v>
      </c>
      <c r="D8" s="11">
        <v>9.1999999999999993</v>
      </c>
      <c r="E8" s="5"/>
      <c r="G8" s="62">
        <f t="shared" si="2"/>
        <v>5.5</v>
      </c>
      <c r="H8" s="32">
        <f t="shared" si="0"/>
        <v>27</v>
      </c>
      <c r="I8" s="62">
        <f t="shared" si="1"/>
        <v>36</v>
      </c>
    </row>
    <row r="9" spans="1:10">
      <c r="B9" s="10">
        <v>3.3</v>
      </c>
      <c r="C9" s="17">
        <v>6.41</v>
      </c>
      <c r="D9" s="11">
        <v>6</v>
      </c>
      <c r="E9" s="5"/>
      <c r="G9" s="62">
        <f t="shared" si="2"/>
        <v>9</v>
      </c>
      <c r="H9" s="32">
        <f t="shared" si="0"/>
        <v>30</v>
      </c>
      <c r="I9" s="62">
        <f t="shared" si="1"/>
        <v>24.5</v>
      </c>
    </row>
    <row r="10" spans="1:10">
      <c r="B10" s="10">
        <v>3.1</v>
      </c>
      <c r="C10" s="17">
        <v>4.8</v>
      </c>
      <c r="D10" s="11">
        <v>5.7</v>
      </c>
      <c r="E10" s="5"/>
      <c r="G10" s="62">
        <f t="shared" si="2"/>
        <v>8</v>
      </c>
      <c r="H10" s="32">
        <f t="shared" si="0"/>
        <v>16</v>
      </c>
      <c r="I10" s="62">
        <f t="shared" si="1"/>
        <v>22.5</v>
      </c>
    </row>
    <row r="11" spans="1:10">
      <c r="B11" s="10">
        <v>4</v>
      </c>
      <c r="C11" s="17">
        <v>5.0999999999999996</v>
      </c>
      <c r="D11" s="11">
        <v>5.4</v>
      </c>
      <c r="E11" s="5"/>
      <c r="G11" s="62">
        <f t="shared" si="2"/>
        <v>13</v>
      </c>
      <c r="H11" s="32">
        <f t="shared" si="0"/>
        <v>19</v>
      </c>
      <c r="I11" s="62">
        <f t="shared" si="1"/>
        <v>21</v>
      </c>
    </row>
    <row r="12" spans="1:10">
      <c r="B12" s="10">
        <v>2</v>
      </c>
      <c r="C12" s="17">
        <v>4.3</v>
      </c>
      <c r="D12" s="11">
        <v>8.6999999999999993</v>
      </c>
      <c r="E12" s="5"/>
      <c r="G12" s="62">
        <f t="shared" si="2"/>
        <v>3</v>
      </c>
      <c r="H12" s="32">
        <f t="shared" si="0"/>
        <v>15</v>
      </c>
      <c r="I12" s="62">
        <f t="shared" si="1"/>
        <v>33</v>
      </c>
    </row>
    <row r="13" spans="1:10">
      <c r="B13" s="10">
        <v>1</v>
      </c>
      <c r="C13" s="17">
        <v>3.5</v>
      </c>
      <c r="D13" s="11">
        <v>7</v>
      </c>
      <c r="E13" s="5"/>
      <c r="G13" s="62">
        <f t="shared" si="2"/>
        <v>1</v>
      </c>
      <c r="H13" s="32">
        <f t="shared" si="0"/>
        <v>10</v>
      </c>
      <c r="I13" s="62">
        <f t="shared" si="1"/>
        <v>31.5</v>
      </c>
    </row>
    <row r="14" spans="1:10">
      <c r="B14" s="10">
        <v>3</v>
      </c>
      <c r="C14" s="17">
        <v>5</v>
      </c>
      <c r="D14" s="11">
        <v>4</v>
      </c>
      <c r="E14" s="5"/>
      <c r="G14" s="62">
        <f t="shared" si="2"/>
        <v>7</v>
      </c>
      <c r="H14" s="32">
        <f t="shared" si="0"/>
        <v>17</v>
      </c>
      <c r="I14" s="62">
        <f t="shared" si="1"/>
        <v>13</v>
      </c>
    </row>
    <row r="15" spans="1:10">
      <c r="B15" s="10">
        <v>3.9</v>
      </c>
      <c r="C15" s="17">
        <v>6.22</v>
      </c>
      <c r="D15" s="11">
        <v>5.0999999999999996</v>
      </c>
      <c r="E15" s="17"/>
      <c r="G15" s="63">
        <f t="shared" si="2"/>
        <v>11</v>
      </c>
      <c r="H15" s="32">
        <f t="shared" si="0"/>
        <v>28</v>
      </c>
      <c r="I15" s="63">
        <f t="shared" si="1"/>
        <v>19</v>
      </c>
    </row>
    <row r="16" spans="1:10">
      <c r="A16" s="57" t="s">
        <v>12</v>
      </c>
      <c r="B16" s="90">
        <f>MEDIAN(B4:B15)</f>
        <v>2.6</v>
      </c>
      <c r="C16" s="91">
        <f>MEDIAN(C4:C15)</f>
        <v>5.55</v>
      </c>
      <c r="D16" s="92">
        <f>MEDIAN(D4:D15)</f>
        <v>6.5</v>
      </c>
      <c r="E16" s="25"/>
      <c r="F16" s="57" t="s">
        <v>52</v>
      </c>
      <c r="G16" s="48">
        <f>SUM(G4:G15)</f>
        <v>82</v>
      </c>
      <c r="H16" s="48">
        <f t="shared" ref="H16" si="3">SUM(H4:H15)</f>
        <v>260.5</v>
      </c>
      <c r="I16" s="48">
        <f>SUM(I4:I15)</f>
        <v>323.5</v>
      </c>
      <c r="J16" s="25"/>
    </row>
    <row r="17" spans="1:10">
      <c r="A17" s="58" t="s">
        <v>30</v>
      </c>
      <c r="B17" s="24">
        <f>MEDIAN(B36:B47)</f>
        <v>0.64999999999999991</v>
      </c>
      <c r="C17" s="25">
        <f>MEDIAN(C36:C47)</f>
        <v>0.66000000000000014</v>
      </c>
      <c r="D17" s="26">
        <f t="shared" ref="D17" si="4">MEDIAN(D36:D47)</f>
        <v>1.25</v>
      </c>
      <c r="E17" s="25"/>
      <c r="F17" s="57" t="s">
        <v>51</v>
      </c>
      <c r="G17" s="48">
        <f>COUNT(G4:G15)</f>
        <v>12</v>
      </c>
      <c r="H17" s="48">
        <f t="shared" ref="H17:I17" si="5">COUNT(H4:H15)</f>
        <v>12</v>
      </c>
      <c r="I17" s="48">
        <f t="shared" si="5"/>
        <v>12</v>
      </c>
      <c r="J17" s="25"/>
    </row>
    <row r="18" spans="1:10">
      <c r="A18" s="57" t="s">
        <v>11</v>
      </c>
      <c r="B18" s="24">
        <f>AVERAGE(B4:B15)</f>
        <v>2.7250000000000001</v>
      </c>
      <c r="C18" s="25">
        <f>AVERAGE(C4:C15)</f>
        <v>5.4274999999999993</v>
      </c>
      <c r="D18" s="26">
        <f>AVERAGE(D4:D15)</f>
        <v>6.8249999999999993</v>
      </c>
      <c r="E18" s="25"/>
      <c r="F18" s="57" t="s">
        <v>55</v>
      </c>
      <c r="G18" s="59">
        <f>G16^2/G17</f>
        <v>560.33333333333337</v>
      </c>
      <c r="H18" s="59">
        <f>H16^2/H17</f>
        <v>5655.020833333333</v>
      </c>
      <c r="I18" s="59">
        <f t="shared" ref="I18" si="6">I16^2/I17</f>
        <v>8721.0208333333339</v>
      </c>
      <c r="J18" s="25"/>
    </row>
    <row r="19" spans="1:10">
      <c r="A19" s="57" t="s">
        <v>16</v>
      </c>
      <c r="B19" s="27">
        <f>STDEV(B4:B15)</f>
        <v>0.96777627016315471</v>
      </c>
      <c r="C19" s="28">
        <f>STDEV(C4:C15)</f>
        <v>0.93873343103644924</v>
      </c>
      <c r="D19" s="29">
        <f>STDEV(D4:D15)</f>
        <v>1.7919643868214494</v>
      </c>
      <c r="F19" s="58" t="s">
        <v>5</v>
      </c>
      <c r="G19" s="74">
        <f>SUM(G17:I17)</f>
        <v>36</v>
      </c>
      <c r="H19" s="75"/>
      <c r="I19" s="76"/>
    </row>
    <row r="20" spans="1:10">
      <c r="F20" s="57" t="s">
        <v>6</v>
      </c>
      <c r="G20" s="77">
        <f>12/(G19*(G19+1))*SUM(G18:I18)-3*(G19+1)</f>
        <v>23.561936936936945</v>
      </c>
      <c r="H20" s="78"/>
      <c r="I20" s="79"/>
      <c r="J20" s="25"/>
    </row>
    <row r="21" spans="1:10">
      <c r="F21" s="57" t="s">
        <v>14</v>
      </c>
      <c r="G21" s="74">
        <f>COUNTA(B3:D3)-1</f>
        <v>2</v>
      </c>
      <c r="H21" s="75"/>
      <c r="I21" s="76"/>
      <c r="J21" s="25"/>
    </row>
    <row r="22" spans="1:10">
      <c r="F22" s="57" t="s">
        <v>54</v>
      </c>
      <c r="G22" s="80">
        <f>CHIDIST(G20,G21)</f>
        <v>7.6487488809970454E-6</v>
      </c>
      <c r="H22" s="81"/>
      <c r="I22" s="82"/>
      <c r="J22" s="25"/>
    </row>
    <row r="23" spans="1:10">
      <c r="F23" s="57" t="s">
        <v>15</v>
      </c>
      <c r="G23" s="74">
        <v>0.05</v>
      </c>
      <c r="H23" s="75"/>
      <c r="I23" s="76"/>
      <c r="J23" s="25"/>
    </row>
    <row r="24" spans="1:10">
      <c r="B24" s="2" t="s">
        <v>4</v>
      </c>
      <c r="F24" s="57" t="s">
        <v>18</v>
      </c>
      <c r="G24" s="83" t="str">
        <f>IF(G22&lt;G23, "Yes", "No")</f>
        <v>Yes</v>
      </c>
      <c r="H24" s="84"/>
      <c r="I24" s="85"/>
      <c r="J24" s="25"/>
    </row>
    <row r="25" spans="1:10">
      <c r="B25" s="2" t="s">
        <v>2</v>
      </c>
      <c r="G25" s="67" t="s">
        <v>53</v>
      </c>
      <c r="H25" s="68"/>
      <c r="I25" s="68"/>
      <c r="J25" s="69"/>
    </row>
    <row r="26" spans="1:10">
      <c r="B26" s="2" t="s">
        <v>3</v>
      </c>
      <c r="F26" s="25"/>
      <c r="G26" s="5"/>
      <c r="H26" s="5"/>
      <c r="I26" s="5"/>
      <c r="J26" s="25"/>
    </row>
    <row r="27" spans="1:10">
      <c r="B27" s="2" t="s">
        <v>1</v>
      </c>
      <c r="F27" s="25"/>
      <c r="G27" s="93" t="s">
        <v>56</v>
      </c>
      <c r="H27" s="94"/>
      <c r="I27" s="5"/>
      <c r="J27" s="25"/>
    </row>
    <row r="28" spans="1:10">
      <c r="F28" s="25"/>
      <c r="G28" s="95" t="s">
        <v>57</v>
      </c>
      <c r="H28" s="96"/>
      <c r="I28" s="5"/>
      <c r="J28" s="25"/>
    </row>
    <row r="29" spans="1:10">
      <c r="F29" s="56"/>
      <c r="G29" s="5"/>
      <c r="H29" s="5"/>
      <c r="I29" s="5"/>
      <c r="J29" s="25"/>
    </row>
    <row r="30" spans="1:10">
      <c r="F30" s="25"/>
      <c r="G30" s="25"/>
      <c r="H30" s="25"/>
      <c r="I30" s="25"/>
      <c r="J30" s="25"/>
    </row>
    <row r="34" spans="2:12">
      <c r="B34" s="71" t="s">
        <v>29</v>
      </c>
      <c r="C34" s="72"/>
      <c r="D34" s="73"/>
    </row>
    <row r="35" spans="2:12">
      <c r="B35" s="64" t="s">
        <v>7</v>
      </c>
      <c r="C35" s="65" t="s">
        <v>8</v>
      </c>
      <c r="D35" s="66" t="s">
        <v>9</v>
      </c>
      <c r="G35" s="101" t="s">
        <v>58</v>
      </c>
      <c r="H35" s="102"/>
      <c r="I35" s="102"/>
      <c r="J35" s="102"/>
      <c r="K35" s="103"/>
    </row>
    <row r="36" spans="2:12">
      <c r="B36" s="60">
        <f>ABS(B4-MEDIAN(B$4:B$15))</f>
        <v>0.39999999999999991</v>
      </c>
      <c r="C36" s="60">
        <f t="shared" ref="B36:D47" si="7">ABS(C4-MEDIAN(C$4:C$15))</f>
        <v>0.45000000000000018</v>
      </c>
      <c r="D36" s="60">
        <f t="shared" si="7"/>
        <v>2.5999999999999996</v>
      </c>
      <c r="F36" s="117" t="s">
        <v>52</v>
      </c>
      <c r="G36" s="104">
        <v>10</v>
      </c>
      <c r="H36" s="105">
        <v>10</v>
      </c>
      <c r="I36" s="105">
        <v>10</v>
      </c>
      <c r="J36" s="106" t="s">
        <v>61</v>
      </c>
      <c r="K36" s="107"/>
    </row>
    <row r="37" spans="2:12">
      <c r="B37" s="62">
        <f t="shared" si="7"/>
        <v>0.70000000000000018</v>
      </c>
      <c r="C37" s="62">
        <f t="shared" si="7"/>
        <v>0.45000000000000018</v>
      </c>
      <c r="D37" s="62">
        <f t="shared" si="7"/>
        <v>2.5</v>
      </c>
      <c r="F37" s="117" t="s">
        <v>52</v>
      </c>
      <c r="G37" s="108">
        <v>5</v>
      </c>
      <c r="H37" s="109">
        <v>5</v>
      </c>
      <c r="I37" s="109">
        <v>20</v>
      </c>
      <c r="J37" s="110" t="s">
        <v>59</v>
      </c>
      <c r="K37" s="111"/>
    </row>
    <row r="38" spans="2:12">
      <c r="B38" s="62">
        <f t="shared" si="7"/>
        <v>0.5</v>
      </c>
      <c r="C38" s="62">
        <f t="shared" si="7"/>
        <v>0.54999999999999982</v>
      </c>
      <c r="D38" s="62">
        <f t="shared" si="7"/>
        <v>0.5</v>
      </c>
      <c r="F38" s="112"/>
      <c r="G38" s="99"/>
      <c r="H38" s="100"/>
      <c r="I38" s="100"/>
      <c r="J38" s="97"/>
      <c r="K38" s="98"/>
    </row>
    <row r="39" spans="2:12">
      <c r="B39" s="62">
        <f t="shared" si="7"/>
        <v>1.4</v>
      </c>
      <c r="C39" s="62">
        <f t="shared" si="7"/>
        <v>0.85000000000000053</v>
      </c>
      <c r="D39" s="62">
        <f t="shared" si="7"/>
        <v>0.79999999999999982</v>
      </c>
      <c r="F39" s="117" t="s">
        <v>62</v>
      </c>
      <c r="G39" s="108">
        <f>G36^2</f>
        <v>100</v>
      </c>
      <c r="H39" s="109">
        <f t="shared" ref="H39:I40" si="8">H36^2</f>
        <v>100</v>
      </c>
      <c r="I39" s="109">
        <f t="shared" si="8"/>
        <v>100</v>
      </c>
      <c r="J39" s="101">
        <f>SUM(G39:I39)</f>
        <v>300</v>
      </c>
      <c r="K39" s="103"/>
      <c r="L39" s="112"/>
    </row>
    <row r="40" spans="2:12">
      <c r="B40" s="62">
        <f t="shared" si="7"/>
        <v>0.39999999999999991</v>
      </c>
      <c r="C40" s="62">
        <f t="shared" si="7"/>
        <v>0.65000000000000036</v>
      </c>
      <c r="D40" s="62">
        <f t="shared" si="7"/>
        <v>2.6999999999999993</v>
      </c>
      <c r="F40" s="117" t="s">
        <v>63</v>
      </c>
      <c r="G40" s="113">
        <f>G37^2</f>
        <v>25</v>
      </c>
      <c r="H40" s="114">
        <f t="shared" si="8"/>
        <v>25</v>
      </c>
      <c r="I40" s="114">
        <f t="shared" si="8"/>
        <v>400</v>
      </c>
      <c r="J40" s="115">
        <f>SUM(G40:I40)</f>
        <v>450</v>
      </c>
      <c r="K40" s="116"/>
      <c r="L40" s="112" t="s">
        <v>60</v>
      </c>
    </row>
    <row r="41" spans="2:12">
      <c r="B41" s="62">
        <f t="shared" si="7"/>
        <v>0.69999999999999973</v>
      </c>
      <c r="C41" s="62">
        <f t="shared" si="7"/>
        <v>0.86000000000000032</v>
      </c>
      <c r="D41" s="62">
        <f t="shared" si="7"/>
        <v>0.5</v>
      </c>
    </row>
    <row r="42" spans="2:12">
      <c r="B42" s="62">
        <f t="shared" si="7"/>
        <v>0.5</v>
      </c>
      <c r="C42" s="62">
        <f t="shared" si="7"/>
        <v>0.75</v>
      </c>
      <c r="D42" s="62">
        <f t="shared" si="7"/>
        <v>0.79999999999999982</v>
      </c>
    </row>
    <row r="43" spans="2:12">
      <c r="B43" s="62">
        <f t="shared" si="7"/>
        <v>1.4</v>
      </c>
      <c r="C43" s="62">
        <f t="shared" si="7"/>
        <v>0.45000000000000018</v>
      </c>
      <c r="D43" s="62">
        <f t="shared" si="7"/>
        <v>1.0999999999999996</v>
      </c>
    </row>
    <row r="44" spans="2:12">
      <c r="B44" s="62">
        <f t="shared" si="7"/>
        <v>0.60000000000000009</v>
      </c>
      <c r="C44" s="62">
        <f t="shared" si="7"/>
        <v>1.25</v>
      </c>
      <c r="D44" s="62">
        <f t="shared" si="7"/>
        <v>2.1999999999999993</v>
      </c>
    </row>
    <row r="45" spans="2:12">
      <c r="B45" s="62">
        <f t="shared" si="7"/>
        <v>1.6</v>
      </c>
      <c r="C45" s="62">
        <f t="shared" si="7"/>
        <v>2.0499999999999998</v>
      </c>
      <c r="D45" s="62">
        <f t="shared" si="7"/>
        <v>0.5</v>
      </c>
    </row>
    <row r="46" spans="2:12">
      <c r="B46" s="62">
        <f t="shared" si="7"/>
        <v>0.39999999999999991</v>
      </c>
      <c r="C46" s="62">
        <f t="shared" si="7"/>
        <v>0.54999999999999982</v>
      </c>
      <c r="D46" s="62">
        <f t="shared" si="7"/>
        <v>2.5</v>
      </c>
    </row>
    <row r="47" spans="2:12">
      <c r="B47" s="63">
        <f t="shared" si="7"/>
        <v>1.2999999999999998</v>
      </c>
      <c r="C47" s="63">
        <f t="shared" si="7"/>
        <v>0.66999999999999993</v>
      </c>
      <c r="D47" s="63">
        <f t="shared" si="7"/>
        <v>1.4000000000000004</v>
      </c>
    </row>
  </sheetData>
  <sortState columnSort="1" ref="M11:T11">
    <sortCondition ref="M11:T11"/>
  </sortState>
  <mergeCells count="14">
    <mergeCell ref="G35:K35"/>
    <mergeCell ref="J39:K39"/>
    <mergeCell ref="J40:K40"/>
    <mergeCell ref="B2:D2"/>
    <mergeCell ref="G2:I2"/>
    <mergeCell ref="B34:D34"/>
    <mergeCell ref="G19:I19"/>
    <mergeCell ref="G20:I20"/>
    <mergeCell ref="G21:I21"/>
    <mergeCell ref="G22:I22"/>
    <mergeCell ref="G23:I23"/>
    <mergeCell ref="G24:I24"/>
    <mergeCell ref="G27:H27"/>
    <mergeCell ref="G28:H28"/>
  </mergeCells>
  <phoneticPr fontId="14" type="noConversion"/>
  <pageMargins left="0.75" right="0.75" top="1" bottom="1" header="0.5" footer="0.5"/>
  <pageSetup scale="50" orientation="portrait" horizontalDpi="4294967292" verticalDpi="4294967292"/>
  <colBreaks count="1" manualBreakCount="1">
    <brk id="15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topLeftCell="C33" workbookViewId="0">
      <selection activeCell="G63" sqref="G63"/>
    </sheetView>
  </sheetViews>
  <sheetFormatPr baseColWidth="10" defaultRowHeight="15" x14ac:dyDescent="0"/>
  <cols>
    <col min="1" max="2" width="10.83203125" style="25"/>
    <col min="3" max="3" width="16.1640625" style="25" customWidth="1"/>
    <col min="4" max="4" width="12.83203125" style="25" bestFit="1" customWidth="1"/>
    <col min="5" max="5" width="13.6640625" style="1" bestFit="1" customWidth="1"/>
    <col min="6" max="6" width="13.6640625" style="1" customWidth="1"/>
    <col min="7" max="7" width="17.5" style="25" bestFit="1" customWidth="1"/>
    <col min="8" max="16384" width="10.83203125" style="25"/>
  </cols>
  <sheetData>
    <row r="1" spans="2:7">
      <c r="B1" s="12" t="s">
        <v>41</v>
      </c>
      <c r="C1" s="19" t="s">
        <v>40</v>
      </c>
      <c r="D1" s="19" t="s">
        <v>39</v>
      </c>
      <c r="E1" s="20" t="s">
        <v>44</v>
      </c>
      <c r="F1" s="54" t="s">
        <v>49</v>
      </c>
      <c r="G1" s="55" t="s">
        <v>48</v>
      </c>
    </row>
    <row r="2" spans="2:7">
      <c r="B2" s="18">
        <v>1</v>
      </c>
      <c r="C2" s="16">
        <v>1</v>
      </c>
      <c r="D2" s="22">
        <f>_xlfn.NORM.S.INV(B2/(2*C$16))</f>
        <v>-1.7316643961222451</v>
      </c>
      <c r="E2" s="23">
        <f>STANDARDIZE(C2,C$14,C$15)</f>
        <v>-1.7824367606256633</v>
      </c>
      <c r="F2" s="53">
        <v>-3</v>
      </c>
      <c r="G2" s="53">
        <f t="array" ref="G2:G14">FREQUENCY(E2:E13,F2:F14)</f>
        <v>0</v>
      </c>
    </row>
    <row r="3" spans="2:7">
      <c r="B3" s="4">
        <v>3</v>
      </c>
      <c r="C3" s="5">
        <v>1.9</v>
      </c>
      <c r="D3" s="25">
        <f t="shared" ref="D3:D13" si="0">_xlfn.NORM.S.INV(B3/(2*C$16))</f>
        <v>-1.1503493803760083</v>
      </c>
      <c r="E3" s="26">
        <f t="shared" ref="E3:E13" si="1">STANDARDIZE(C3,C$14,C$15)</f>
        <v>-0.85246975508183909</v>
      </c>
      <c r="F3" s="53">
        <v>-2.5</v>
      </c>
      <c r="G3" s="53">
        <v>0</v>
      </c>
    </row>
    <row r="4" spans="2:7">
      <c r="B4" s="4">
        <v>5</v>
      </c>
      <c r="C4" s="5">
        <v>2</v>
      </c>
      <c r="D4" s="25">
        <f t="shared" si="0"/>
        <v>-0.81221780149991241</v>
      </c>
      <c r="E4" s="26">
        <f t="shared" si="1"/>
        <v>-0.74914008779919183</v>
      </c>
      <c r="F4" s="53">
        <v>-2</v>
      </c>
      <c r="G4" s="53">
        <v>0</v>
      </c>
    </row>
    <row r="5" spans="2:7">
      <c r="B5" s="4">
        <v>7</v>
      </c>
      <c r="C5" s="5">
        <v>2.1</v>
      </c>
      <c r="D5" s="25">
        <f t="shared" si="0"/>
        <v>-0.54852228269809788</v>
      </c>
      <c r="E5" s="26">
        <f t="shared" si="1"/>
        <v>-0.64581042051654458</v>
      </c>
      <c r="F5" s="53">
        <v>-1.5</v>
      </c>
      <c r="G5" s="53">
        <v>1</v>
      </c>
    </row>
    <row r="6" spans="2:7">
      <c r="B6" s="4">
        <v>9</v>
      </c>
      <c r="C6" s="5">
        <v>2.2000000000000002</v>
      </c>
      <c r="D6" s="25">
        <f t="shared" si="0"/>
        <v>-0.3186393639643752</v>
      </c>
      <c r="E6" s="26">
        <f t="shared" si="1"/>
        <v>-0.54248075323389733</v>
      </c>
      <c r="F6" s="53">
        <v>-1</v>
      </c>
      <c r="G6" s="53">
        <v>0</v>
      </c>
    </row>
    <row r="7" spans="2:7">
      <c r="B7" s="4">
        <v>11</v>
      </c>
      <c r="C7" s="5">
        <v>2.2000000000000002</v>
      </c>
      <c r="D7" s="25">
        <f t="shared" si="0"/>
        <v>-0.10463345561407539</v>
      </c>
      <c r="E7" s="26">
        <f t="shared" si="1"/>
        <v>-0.54248075323389733</v>
      </c>
      <c r="F7" s="53">
        <v>-0.5</v>
      </c>
      <c r="G7" s="53">
        <v>5</v>
      </c>
    </row>
    <row r="8" spans="2:7">
      <c r="B8" s="4">
        <v>13</v>
      </c>
      <c r="C8" s="5">
        <v>3</v>
      </c>
      <c r="D8" s="25">
        <f t="shared" si="0"/>
        <v>0.10463345561407525</v>
      </c>
      <c r="E8" s="26">
        <f t="shared" si="1"/>
        <v>0.28415658502727953</v>
      </c>
      <c r="F8" s="53">
        <v>0</v>
      </c>
      <c r="G8" s="53">
        <v>0</v>
      </c>
    </row>
    <row r="9" spans="2:7">
      <c r="B9" s="4">
        <v>15</v>
      </c>
      <c r="C9" s="5">
        <v>3.1</v>
      </c>
      <c r="D9" s="25">
        <f t="shared" si="0"/>
        <v>0.3186393639643752</v>
      </c>
      <c r="E9" s="26">
        <f t="shared" si="1"/>
        <v>0.38748625230992673</v>
      </c>
      <c r="F9" s="53">
        <v>0.5</v>
      </c>
      <c r="G9" s="53">
        <v>2</v>
      </c>
    </row>
    <row r="10" spans="2:7">
      <c r="B10" s="4">
        <v>17</v>
      </c>
      <c r="C10" s="5">
        <v>3.3</v>
      </c>
      <c r="D10" s="25">
        <f t="shared" si="0"/>
        <v>0.54852228269809822</v>
      </c>
      <c r="E10" s="26">
        <f t="shared" si="1"/>
        <v>0.59414558687522079</v>
      </c>
      <c r="F10" s="53">
        <v>1</v>
      </c>
      <c r="G10" s="53">
        <v>1</v>
      </c>
    </row>
    <row r="11" spans="2:7">
      <c r="B11" s="4">
        <v>19</v>
      </c>
      <c r="C11" s="5">
        <v>3.9</v>
      </c>
      <c r="D11" s="25">
        <f t="shared" si="0"/>
        <v>0.81221780149991241</v>
      </c>
      <c r="E11" s="26">
        <f t="shared" si="1"/>
        <v>1.2141235905711036</v>
      </c>
      <c r="F11" s="53">
        <v>1.5</v>
      </c>
      <c r="G11" s="53">
        <v>3</v>
      </c>
    </row>
    <row r="12" spans="2:7">
      <c r="B12" s="4">
        <v>21</v>
      </c>
      <c r="C12" s="5">
        <v>4</v>
      </c>
      <c r="D12" s="25">
        <f t="shared" si="0"/>
        <v>1.1503493803760083</v>
      </c>
      <c r="E12" s="26">
        <f t="shared" si="1"/>
        <v>1.3174532578537508</v>
      </c>
      <c r="F12" s="53">
        <v>2</v>
      </c>
      <c r="G12" s="53">
        <v>0</v>
      </c>
    </row>
    <row r="13" spans="2:7">
      <c r="B13" s="7">
        <v>23</v>
      </c>
      <c r="C13" s="8">
        <v>4</v>
      </c>
      <c r="D13" s="28">
        <f t="shared" si="0"/>
        <v>1.7316643961222455</v>
      </c>
      <c r="E13" s="29">
        <f t="shared" si="1"/>
        <v>1.3174532578537508</v>
      </c>
      <c r="F13" s="53">
        <v>2.5</v>
      </c>
      <c r="G13" s="53">
        <v>0</v>
      </c>
    </row>
    <row r="14" spans="2:7">
      <c r="B14" s="47" t="s">
        <v>11</v>
      </c>
      <c r="C14" s="48">
        <f>AVERAGE(C2:C13)</f>
        <v>2.7250000000000001</v>
      </c>
      <c r="E14" s="25"/>
      <c r="F14" s="53">
        <v>3</v>
      </c>
      <c r="G14" s="53">
        <v>0</v>
      </c>
    </row>
    <row r="15" spans="2:7">
      <c r="B15" s="47" t="s">
        <v>16</v>
      </c>
      <c r="C15" s="48">
        <f>STDEV(C2:C13)</f>
        <v>0.96777627016315471</v>
      </c>
      <c r="E15" s="25"/>
      <c r="F15" s="25"/>
    </row>
    <row r="16" spans="2:7">
      <c r="B16" s="47" t="s">
        <v>5</v>
      </c>
      <c r="C16" s="48">
        <f>COUNT(C2:C13)</f>
        <v>12</v>
      </c>
    </row>
    <row r="18" spans="2:7">
      <c r="B18" s="12" t="s">
        <v>41</v>
      </c>
      <c r="C18" s="19" t="s">
        <v>42</v>
      </c>
      <c r="D18" s="19" t="s">
        <v>39</v>
      </c>
      <c r="E18" s="20" t="s">
        <v>44</v>
      </c>
      <c r="F18" s="54" t="s">
        <v>49</v>
      </c>
      <c r="G18" s="55" t="s">
        <v>48</v>
      </c>
    </row>
    <row r="19" spans="2:7">
      <c r="B19" s="18">
        <v>1</v>
      </c>
      <c r="C19" s="16">
        <v>3.5</v>
      </c>
      <c r="D19" s="22">
        <f>_xlfn.NORM.S.INV(B19/(2*C$33))</f>
        <v>-1.7316643961222451</v>
      </c>
      <c r="E19" s="23">
        <f>STANDARDIZE(C19,C$31,C$32)</f>
        <v>-2.0532985576873339</v>
      </c>
      <c r="F19" s="53">
        <v>-3</v>
      </c>
      <c r="G19" s="53">
        <f t="array" ref="G19:G31">FREQUENCY(E19:E30,F19:F31)</f>
        <v>0</v>
      </c>
    </row>
    <row r="20" spans="2:7">
      <c r="B20" s="4">
        <v>3</v>
      </c>
      <c r="C20" s="5">
        <v>4.3</v>
      </c>
      <c r="D20" s="25">
        <f t="shared" ref="D20:D29" si="2">_xlfn.NORM.S.INV(B20/(2*C$33))</f>
        <v>-1.1503493803760083</v>
      </c>
      <c r="E20" s="26">
        <f t="shared" ref="E20:E30" si="3">STANDARDIZE(C20,C$31,C$32)</f>
        <v>-1.2010864455473258</v>
      </c>
      <c r="F20" s="53">
        <v>-2.5</v>
      </c>
      <c r="G20" s="53">
        <v>0</v>
      </c>
    </row>
    <row r="21" spans="2:7">
      <c r="B21" s="4">
        <v>5</v>
      </c>
      <c r="C21" s="5">
        <v>4.8</v>
      </c>
      <c r="D21" s="25">
        <f t="shared" si="2"/>
        <v>-0.81221780149991241</v>
      </c>
      <c r="E21" s="26">
        <f t="shared" si="3"/>
        <v>-0.66845387545982049</v>
      </c>
      <c r="F21" s="53">
        <v>-2</v>
      </c>
      <c r="G21" s="53">
        <v>1</v>
      </c>
    </row>
    <row r="22" spans="2:7">
      <c r="B22" s="4">
        <v>7</v>
      </c>
      <c r="C22" s="5">
        <v>5</v>
      </c>
      <c r="D22" s="25">
        <f t="shared" si="2"/>
        <v>-0.54852228269809788</v>
      </c>
      <c r="E22" s="26">
        <f t="shared" si="3"/>
        <v>-0.45540084742481818</v>
      </c>
      <c r="F22" s="53">
        <v>-1.5</v>
      </c>
      <c r="G22" s="53">
        <v>0</v>
      </c>
    </row>
    <row r="23" spans="2:7">
      <c r="B23" s="4">
        <v>9</v>
      </c>
      <c r="C23" s="5">
        <v>5.0999999999999996</v>
      </c>
      <c r="D23" s="25">
        <f t="shared" si="2"/>
        <v>-0.3186393639643752</v>
      </c>
      <c r="E23" s="26">
        <f t="shared" si="3"/>
        <v>-0.34887433340731749</v>
      </c>
      <c r="F23" s="53">
        <v>-1</v>
      </c>
      <c r="G23" s="53">
        <v>1</v>
      </c>
    </row>
    <row r="24" spans="2:7">
      <c r="B24" s="4">
        <v>11</v>
      </c>
      <c r="C24" s="5">
        <v>5.0999999999999996</v>
      </c>
      <c r="D24" s="25">
        <f t="shared" si="2"/>
        <v>-0.10463345561407539</v>
      </c>
      <c r="E24" s="26">
        <f t="shared" si="3"/>
        <v>-0.34887433340731749</v>
      </c>
      <c r="F24" s="53">
        <v>-0.5</v>
      </c>
      <c r="G24" s="53">
        <v>1</v>
      </c>
    </row>
    <row r="25" spans="2:7">
      <c r="B25" s="4">
        <v>13</v>
      </c>
      <c r="C25" s="5">
        <v>6</v>
      </c>
      <c r="D25" s="25">
        <f t="shared" si="2"/>
        <v>0.10463345561407525</v>
      </c>
      <c r="E25" s="26">
        <f t="shared" si="3"/>
        <v>0.60986429275019238</v>
      </c>
      <c r="F25" s="53">
        <v>0</v>
      </c>
      <c r="G25" s="53">
        <v>3</v>
      </c>
    </row>
    <row r="26" spans="2:7">
      <c r="B26" s="4">
        <v>15</v>
      </c>
      <c r="C26" s="5">
        <v>6.1</v>
      </c>
      <c r="D26" s="25">
        <f t="shared" si="2"/>
        <v>0.3186393639643752</v>
      </c>
      <c r="E26" s="26">
        <f t="shared" si="3"/>
        <v>0.71639080676769307</v>
      </c>
      <c r="F26" s="53">
        <v>0.5</v>
      </c>
      <c r="G26" s="53">
        <v>0</v>
      </c>
    </row>
    <row r="27" spans="2:7">
      <c r="B27" s="4">
        <v>17</v>
      </c>
      <c r="C27" s="5">
        <v>6.2</v>
      </c>
      <c r="D27" s="25">
        <f t="shared" si="2"/>
        <v>0.54852228269809822</v>
      </c>
      <c r="E27" s="26">
        <f t="shared" si="3"/>
        <v>0.82291732078519464</v>
      </c>
      <c r="F27" s="53">
        <v>1</v>
      </c>
      <c r="G27" s="53">
        <v>4</v>
      </c>
    </row>
    <row r="28" spans="2:7">
      <c r="B28" s="4">
        <v>19</v>
      </c>
      <c r="C28" s="5">
        <v>6.22</v>
      </c>
      <c r="D28" s="25">
        <f t="shared" si="2"/>
        <v>0.81221780149991241</v>
      </c>
      <c r="E28" s="26">
        <f t="shared" si="3"/>
        <v>0.84422262358869438</v>
      </c>
      <c r="F28" s="53">
        <v>1.5</v>
      </c>
      <c r="G28" s="53">
        <v>2</v>
      </c>
    </row>
    <row r="29" spans="2:7">
      <c r="B29" s="4">
        <v>21</v>
      </c>
      <c r="C29" s="5">
        <v>6.4</v>
      </c>
      <c r="D29" s="25">
        <f t="shared" si="2"/>
        <v>1.1503493803760083</v>
      </c>
      <c r="E29" s="26">
        <f t="shared" si="3"/>
        <v>1.035970348820197</v>
      </c>
      <c r="F29" s="53">
        <v>2</v>
      </c>
      <c r="G29" s="53">
        <v>0</v>
      </c>
    </row>
    <row r="30" spans="2:7">
      <c r="B30" s="7">
        <v>23</v>
      </c>
      <c r="C30" s="8">
        <v>6.41</v>
      </c>
      <c r="D30" s="28">
        <f>_xlfn.NORM.S.INV(B30/(2*C$33))</f>
        <v>1.7316643961222455</v>
      </c>
      <c r="E30" s="29">
        <f t="shared" si="3"/>
        <v>1.0466230002219468</v>
      </c>
      <c r="F30" s="53">
        <v>2.5</v>
      </c>
      <c r="G30" s="53">
        <v>0</v>
      </c>
    </row>
    <row r="31" spans="2:7">
      <c r="B31" s="47" t="s">
        <v>11</v>
      </c>
      <c r="C31" s="48">
        <f>AVERAGE(C19:C30)</f>
        <v>5.4275000000000011</v>
      </c>
      <c r="E31" s="25"/>
      <c r="F31" s="53">
        <v>3</v>
      </c>
      <c r="G31" s="53">
        <v>0</v>
      </c>
    </row>
    <row r="32" spans="2:7">
      <c r="B32" s="47" t="s">
        <v>16</v>
      </c>
      <c r="C32" s="48">
        <f>STDEV(C19:C30)</f>
        <v>0.93873343103643825</v>
      </c>
      <c r="E32" s="25"/>
      <c r="F32" s="25"/>
    </row>
    <row r="33" spans="2:7">
      <c r="B33" s="47" t="s">
        <v>5</v>
      </c>
      <c r="C33" s="48">
        <f>COUNT(C19:C30)</f>
        <v>12</v>
      </c>
      <c r="E33" s="25"/>
      <c r="F33" s="25"/>
    </row>
    <row r="36" spans="2:7">
      <c r="B36" s="49" t="s">
        <v>41</v>
      </c>
      <c r="C36" s="50" t="s">
        <v>43</v>
      </c>
      <c r="D36" s="50" t="s">
        <v>39</v>
      </c>
      <c r="E36" s="20" t="s">
        <v>44</v>
      </c>
      <c r="F36" s="54" t="s">
        <v>49</v>
      </c>
      <c r="G36" s="55" t="s">
        <v>48</v>
      </c>
    </row>
    <row r="37" spans="2:7">
      <c r="B37" s="18">
        <v>1</v>
      </c>
      <c r="C37" s="16">
        <v>4</v>
      </c>
      <c r="D37" s="22">
        <f>_xlfn.NORM.S.INV(B37/(2*C$51))</f>
        <v>-1.7316643961222451</v>
      </c>
      <c r="E37" s="23">
        <f>STANDARDIZE(C37,C$49,C$50)</f>
        <v>-1.5764822229592006</v>
      </c>
      <c r="F37" s="53">
        <v>-3</v>
      </c>
      <c r="G37" s="53">
        <f t="array" ref="G37:G49">FREQUENCY(E37:E48,F37:F49)</f>
        <v>0</v>
      </c>
    </row>
    <row r="38" spans="2:7">
      <c r="B38" s="4">
        <v>3</v>
      </c>
      <c r="C38" s="5">
        <v>5.0999999999999996</v>
      </c>
      <c r="D38" s="25">
        <f t="shared" ref="D38:D48" si="4">_xlfn.NORM.S.INV(B38/(2*C$51))</f>
        <v>-1.1503493803760083</v>
      </c>
      <c r="E38" s="26">
        <f t="shared" ref="E38:E48" si="5">STANDARDIZE(C38,C$49,C$50)</f>
        <v>-0.96263073791314013</v>
      </c>
      <c r="F38" s="53">
        <v>-2.5</v>
      </c>
      <c r="G38" s="53">
        <v>0</v>
      </c>
    </row>
    <row r="39" spans="2:7">
      <c r="B39" s="4">
        <v>5</v>
      </c>
      <c r="C39" s="5">
        <v>5.4</v>
      </c>
      <c r="D39" s="25">
        <f t="shared" si="4"/>
        <v>-0.81221780149991241</v>
      </c>
      <c r="E39" s="26">
        <f t="shared" si="5"/>
        <v>-0.79521669653694149</v>
      </c>
      <c r="F39" s="53">
        <v>-2</v>
      </c>
      <c r="G39" s="53">
        <v>0</v>
      </c>
    </row>
    <row r="40" spans="2:7">
      <c r="B40" s="4">
        <v>7</v>
      </c>
      <c r="C40" s="5">
        <v>5.7</v>
      </c>
      <c r="D40" s="25">
        <f t="shared" si="4"/>
        <v>-0.54852228269809788</v>
      </c>
      <c r="E40" s="26">
        <f t="shared" si="5"/>
        <v>-0.62780265516074318</v>
      </c>
      <c r="F40" s="53">
        <v>-1.5</v>
      </c>
      <c r="G40" s="53">
        <v>1</v>
      </c>
    </row>
    <row r="41" spans="2:7">
      <c r="B41" s="4">
        <v>9</v>
      </c>
      <c r="C41" s="5">
        <v>5.7</v>
      </c>
      <c r="D41" s="25">
        <f t="shared" si="4"/>
        <v>-0.3186393639643752</v>
      </c>
      <c r="E41" s="26">
        <f t="shared" si="5"/>
        <v>-0.62780265516074318</v>
      </c>
      <c r="F41" s="53">
        <v>-1</v>
      </c>
      <c r="G41" s="53">
        <v>0</v>
      </c>
    </row>
    <row r="42" spans="2:7">
      <c r="B42" s="4">
        <v>11</v>
      </c>
      <c r="C42" s="5">
        <v>6</v>
      </c>
      <c r="D42" s="25">
        <f t="shared" si="4"/>
        <v>-0.10463345561407539</v>
      </c>
      <c r="E42" s="26">
        <f t="shared" si="5"/>
        <v>-0.46038861378454499</v>
      </c>
      <c r="F42" s="53">
        <v>-0.5</v>
      </c>
      <c r="G42" s="53">
        <v>4</v>
      </c>
    </row>
    <row r="43" spans="2:7">
      <c r="B43" s="4">
        <v>13</v>
      </c>
      <c r="C43" s="5">
        <v>7</v>
      </c>
      <c r="D43" s="25">
        <f t="shared" si="4"/>
        <v>0.10463345561407525</v>
      </c>
      <c r="E43" s="26">
        <f t="shared" si="5"/>
        <v>9.7658190802782749E-2</v>
      </c>
      <c r="F43" s="53">
        <v>0</v>
      </c>
      <c r="G43" s="53">
        <v>1</v>
      </c>
    </row>
    <row r="44" spans="2:7">
      <c r="B44" s="4">
        <v>15</v>
      </c>
      <c r="C44" s="5">
        <v>7</v>
      </c>
      <c r="D44" s="25">
        <f t="shared" si="4"/>
        <v>0.3186393639643752</v>
      </c>
      <c r="E44" s="26">
        <f t="shared" si="5"/>
        <v>9.7658190802782749E-2</v>
      </c>
      <c r="F44" s="53">
        <v>0.5</v>
      </c>
      <c r="G44" s="53">
        <v>2</v>
      </c>
    </row>
    <row r="45" spans="2:7">
      <c r="B45" s="4">
        <v>17</v>
      </c>
      <c r="C45" s="5">
        <v>8.6999999999999993</v>
      </c>
      <c r="D45" s="25">
        <f t="shared" si="4"/>
        <v>0.54852228269809822</v>
      </c>
      <c r="E45" s="26">
        <f t="shared" si="5"/>
        <v>1.0463377586012395</v>
      </c>
      <c r="F45" s="53">
        <v>1</v>
      </c>
      <c r="G45" s="53">
        <v>0</v>
      </c>
    </row>
    <row r="46" spans="2:7">
      <c r="B46" s="4">
        <v>19</v>
      </c>
      <c r="C46" s="5">
        <v>9</v>
      </c>
      <c r="D46" s="25">
        <f t="shared" si="4"/>
        <v>0.81221780149991241</v>
      </c>
      <c r="E46" s="26">
        <f t="shared" si="5"/>
        <v>1.2137517999774383</v>
      </c>
      <c r="F46" s="53">
        <v>1.5</v>
      </c>
      <c r="G46" s="53">
        <v>4</v>
      </c>
    </row>
    <row r="47" spans="2:7">
      <c r="B47" s="4">
        <v>21</v>
      </c>
      <c r="C47" s="5">
        <v>9.1</v>
      </c>
      <c r="D47" s="25">
        <f t="shared" si="4"/>
        <v>1.1503493803760083</v>
      </c>
      <c r="E47" s="26">
        <f t="shared" si="5"/>
        <v>1.2695564804361708</v>
      </c>
      <c r="F47" s="53">
        <v>2</v>
      </c>
      <c r="G47" s="53">
        <v>0</v>
      </c>
    </row>
    <row r="48" spans="2:7">
      <c r="B48" s="7">
        <v>23</v>
      </c>
      <c r="C48" s="8">
        <v>9.1999999999999993</v>
      </c>
      <c r="D48" s="28">
        <f t="shared" si="4"/>
        <v>1.7316643961222455</v>
      </c>
      <c r="E48" s="29">
        <f t="shared" si="5"/>
        <v>1.3253611608949034</v>
      </c>
      <c r="F48" s="53">
        <v>2.5</v>
      </c>
      <c r="G48" s="53">
        <v>0</v>
      </c>
    </row>
    <row r="49" spans="2:7">
      <c r="B49" s="47" t="s">
        <v>11</v>
      </c>
      <c r="C49" s="48">
        <f>AVERAGE(C37:C48)</f>
        <v>6.8249999999999993</v>
      </c>
      <c r="F49" s="53">
        <v>3</v>
      </c>
      <c r="G49" s="53">
        <v>0</v>
      </c>
    </row>
    <row r="50" spans="2:7">
      <c r="B50" s="47" t="s">
        <v>16</v>
      </c>
      <c r="C50" s="48">
        <f>STDEV(C37:C48)</f>
        <v>1.7919643868214494</v>
      </c>
    </row>
    <row r="51" spans="2:7">
      <c r="B51" s="47" t="s">
        <v>5</v>
      </c>
      <c r="C51" s="48">
        <f>COUNT(C37:C48)</f>
        <v>12</v>
      </c>
    </row>
    <row r="56" spans="2:7">
      <c r="B56" s="25" t="s">
        <v>39</v>
      </c>
      <c r="C56" s="51" t="s">
        <v>47</v>
      </c>
      <c r="D56" s="52"/>
    </row>
    <row r="57" spans="2:7">
      <c r="B57" s="25" t="s">
        <v>45</v>
      </c>
      <c r="C57" s="25" t="s">
        <v>46</v>
      </c>
    </row>
    <row r="60" spans="2:7">
      <c r="C60" s="25" t="s">
        <v>50</v>
      </c>
    </row>
  </sheetData>
  <sortState ref="C19:C30">
    <sortCondition ref="C19:C30"/>
  </sortState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J6" sqref="J6"/>
    </sheetView>
  </sheetViews>
  <sheetFormatPr baseColWidth="10" defaultRowHeight="15" x14ac:dyDescent="0"/>
  <cols>
    <col min="1" max="8" width="10.83203125" style="1"/>
    <col min="9" max="9" width="50.83203125" style="1" bestFit="1" customWidth="1"/>
    <col min="10" max="10" width="14.5" style="1" bestFit="1" customWidth="1"/>
    <col min="11" max="11" width="75.6640625" style="1" customWidth="1"/>
    <col min="12" max="12" width="10.83203125" style="1" customWidth="1"/>
    <col min="13" max="16384" width="10.83203125" style="1"/>
  </cols>
  <sheetData>
    <row r="1" spans="1:12">
      <c r="A1" s="36" t="s">
        <v>7</v>
      </c>
      <c r="B1" s="36" t="s">
        <v>8</v>
      </c>
      <c r="C1" s="37" t="s">
        <v>19</v>
      </c>
      <c r="D1" s="34" t="s">
        <v>20</v>
      </c>
      <c r="E1" s="34" t="s">
        <v>21</v>
      </c>
      <c r="F1" s="34" t="s">
        <v>0</v>
      </c>
      <c r="G1" s="35" t="s">
        <v>22</v>
      </c>
      <c r="I1" s="86" t="s">
        <v>26</v>
      </c>
      <c r="J1" s="87"/>
    </row>
    <row r="2" spans="1:12">
      <c r="A2" s="40">
        <v>2.2000000000000002</v>
      </c>
      <c r="B2" s="41">
        <v>6</v>
      </c>
      <c r="C2" s="38">
        <f>A2-B2</f>
        <v>-3.8</v>
      </c>
      <c r="D2" s="32">
        <f>IF(C2&lt;0, -1, 1)</f>
        <v>-1</v>
      </c>
      <c r="E2" s="32">
        <f>ABS(C2)</f>
        <v>3.8</v>
      </c>
      <c r="F2" s="32">
        <f>_xlfn.RANK.AVG(E2,E2:E13,1)</f>
        <v>10</v>
      </c>
      <c r="G2" s="6">
        <f>D2*F2</f>
        <v>-10</v>
      </c>
      <c r="I2" s="21" t="s">
        <v>23</v>
      </c>
      <c r="J2" s="23">
        <f>SUMIF(G2:G13, "&gt;0")</f>
        <v>0</v>
      </c>
    </row>
    <row r="3" spans="1:12">
      <c r="A3" s="10">
        <v>1.9</v>
      </c>
      <c r="B3" s="17">
        <v>5.0999999999999996</v>
      </c>
      <c r="C3" s="38">
        <f t="shared" ref="C3:C13" si="0">A3-B3</f>
        <v>-3.1999999999999997</v>
      </c>
      <c r="D3" s="32">
        <f t="shared" ref="D3:D13" si="1">IF(C3&lt;0, -1, 1)</f>
        <v>-1</v>
      </c>
      <c r="E3" s="32">
        <f t="shared" ref="E3:E13" si="2">ABS(C3)</f>
        <v>3.1999999999999997</v>
      </c>
      <c r="F3" s="32">
        <f t="shared" ref="F3:F13" si="3">_xlfn.RANK.AVG(E3,E3:E15,1)</f>
        <v>9</v>
      </c>
      <c r="G3" s="6">
        <f t="shared" ref="G3:G13" si="4">D3*F3</f>
        <v>-9</v>
      </c>
      <c r="I3" s="24" t="s">
        <v>24</v>
      </c>
      <c r="J3" s="26">
        <f>SUMIF(G2:G13, "&lt;0")</f>
        <v>-67</v>
      </c>
    </row>
    <row r="4" spans="1:12">
      <c r="A4" s="10">
        <v>2.1</v>
      </c>
      <c r="B4" s="17">
        <v>6.1</v>
      </c>
      <c r="C4" s="38">
        <f t="shared" si="0"/>
        <v>-3.9999999999999996</v>
      </c>
      <c r="D4" s="32">
        <f t="shared" si="1"/>
        <v>-1</v>
      </c>
      <c r="E4" s="32">
        <f t="shared" si="2"/>
        <v>3.9999999999999996</v>
      </c>
      <c r="F4" s="32">
        <f t="shared" si="3"/>
        <v>9</v>
      </c>
      <c r="G4" s="6">
        <f t="shared" si="4"/>
        <v>-9</v>
      </c>
      <c r="I4" s="24" t="s">
        <v>5</v>
      </c>
      <c r="J4" s="26">
        <f>COUNT(A2:A13)</f>
        <v>12</v>
      </c>
    </row>
    <row r="5" spans="1:12">
      <c r="A5" s="10">
        <v>4</v>
      </c>
      <c r="B5" s="17">
        <v>6.4</v>
      </c>
      <c r="C5" s="38">
        <f t="shared" si="0"/>
        <v>-2.4000000000000004</v>
      </c>
      <c r="D5" s="32">
        <f t="shared" si="1"/>
        <v>-1</v>
      </c>
      <c r="E5" s="32">
        <f t="shared" si="2"/>
        <v>2.4000000000000004</v>
      </c>
      <c r="F5" s="32">
        <f t="shared" si="3"/>
        <v>6</v>
      </c>
      <c r="G5" s="6">
        <f t="shared" si="4"/>
        <v>-6</v>
      </c>
      <c r="I5" s="24" t="s">
        <v>27</v>
      </c>
      <c r="J5" s="26">
        <f>MIN(ABS(J2), ABS(J3))</f>
        <v>0</v>
      </c>
    </row>
    <row r="6" spans="1:12">
      <c r="A6" s="10">
        <v>2.2000000000000002</v>
      </c>
      <c r="B6" s="17">
        <v>6.2</v>
      </c>
      <c r="C6" s="38">
        <f t="shared" si="0"/>
        <v>-4</v>
      </c>
      <c r="D6" s="32">
        <f t="shared" si="1"/>
        <v>-1</v>
      </c>
      <c r="E6" s="32">
        <f t="shared" si="2"/>
        <v>4</v>
      </c>
      <c r="F6" s="32">
        <f t="shared" si="3"/>
        <v>8</v>
      </c>
      <c r="G6" s="6">
        <f t="shared" si="4"/>
        <v>-8</v>
      </c>
      <c r="I6" s="24" t="s">
        <v>36</v>
      </c>
      <c r="J6" s="26">
        <f>ROUND(0.05/3,3)</f>
        <v>1.7000000000000001E-2</v>
      </c>
    </row>
    <row r="7" spans="1:12">
      <c r="A7" s="10">
        <v>3.3</v>
      </c>
      <c r="B7" s="17">
        <v>6.41</v>
      </c>
      <c r="C7" s="38">
        <f t="shared" si="0"/>
        <v>-3.1100000000000003</v>
      </c>
      <c r="D7" s="32">
        <f t="shared" si="1"/>
        <v>-1</v>
      </c>
      <c r="E7" s="32">
        <f t="shared" si="2"/>
        <v>3.1100000000000003</v>
      </c>
      <c r="F7" s="32">
        <f t="shared" si="3"/>
        <v>8</v>
      </c>
      <c r="G7" s="6">
        <f t="shared" si="4"/>
        <v>-8</v>
      </c>
      <c r="I7" s="24" t="s">
        <v>37</v>
      </c>
      <c r="J7" s="26">
        <v>7</v>
      </c>
    </row>
    <row r="8" spans="1:12">
      <c r="A8" s="10">
        <v>3.1</v>
      </c>
      <c r="B8" s="17">
        <v>4.8</v>
      </c>
      <c r="C8" s="38">
        <f t="shared" si="0"/>
        <v>-1.6999999999999997</v>
      </c>
      <c r="D8" s="32">
        <f t="shared" si="1"/>
        <v>-1</v>
      </c>
      <c r="E8" s="32">
        <f t="shared" si="2"/>
        <v>1.6999999999999997</v>
      </c>
      <c r="F8" s="32">
        <f t="shared" si="3"/>
        <v>2</v>
      </c>
      <c r="G8" s="6">
        <f t="shared" si="4"/>
        <v>-2</v>
      </c>
      <c r="I8" s="27" t="s">
        <v>25</v>
      </c>
      <c r="J8" s="30" t="str">
        <f>IF(J5&lt;J7, "Reject Ho", "Fail to Reject Ho")</f>
        <v>Reject Ho</v>
      </c>
      <c r="K8" s="88" t="s">
        <v>28</v>
      </c>
      <c r="L8" s="89"/>
    </row>
    <row r="9" spans="1:12">
      <c r="A9" s="10">
        <v>4</v>
      </c>
      <c r="B9" s="17">
        <v>5.0999999999999996</v>
      </c>
      <c r="C9" s="38">
        <f t="shared" si="0"/>
        <v>-1.0999999999999996</v>
      </c>
      <c r="D9" s="32">
        <f t="shared" si="1"/>
        <v>-1</v>
      </c>
      <c r="E9" s="32">
        <f t="shared" si="2"/>
        <v>1.0999999999999996</v>
      </c>
      <c r="F9" s="32">
        <f t="shared" si="3"/>
        <v>1</v>
      </c>
      <c r="G9" s="6">
        <f t="shared" si="4"/>
        <v>-1</v>
      </c>
      <c r="I9" s="45" t="s">
        <v>38</v>
      </c>
    </row>
    <row r="10" spans="1:12">
      <c r="A10" s="10">
        <v>2</v>
      </c>
      <c r="B10" s="17">
        <v>4.3</v>
      </c>
      <c r="C10" s="38">
        <f t="shared" si="0"/>
        <v>-2.2999999999999998</v>
      </c>
      <c r="D10" s="32">
        <f t="shared" si="1"/>
        <v>-1</v>
      </c>
      <c r="E10" s="32">
        <f t="shared" si="2"/>
        <v>2.2999999999999998</v>
      </c>
      <c r="F10" s="32">
        <f t="shared" si="3"/>
        <v>3</v>
      </c>
      <c r="G10" s="6">
        <f t="shared" si="4"/>
        <v>-3</v>
      </c>
      <c r="I10" s="25"/>
      <c r="J10" s="25"/>
    </row>
    <row r="11" spans="1:12">
      <c r="A11" s="10">
        <v>1</v>
      </c>
      <c r="B11" s="17">
        <v>3.5</v>
      </c>
      <c r="C11" s="38">
        <f t="shared" si="0"/>
        <v>-2.5</v>
      </c>
      <c r="D11" s="32">
        <f t="shared" si="1"/>
        <v>-1</v>
      </c>
      <c r="E11" s="32">
        <f t="shared" si="2"/>
        <v>2.5</v>
      </c>
      <c r="F11" s="32">
        <f t="shared" si="3"/>
        <v>5</v>
      </c>
      <c r="G11" s="6">
        <f t="shared" si="4"/>
        <v>-5</v>
      </c>
    </row>
    <row r="12" spans="1:12">
      <c r="A12" s="10">
        <v>3</v>
      </c>
      <c r="B12" s="17">
        <v>5</v>
      </c>
      <c r="C12" s="38">
        <f t="shared" si="0"/>
        <v>-2</v>
      </c>
      <c r="D12" s="32">
        <f t="shared" si="1"/>
        <v>-1</v>
      </c>
      <c r="E12" s="32">
        <f t="shared" si="2"/>
        <v>2</v>
      </c>
      <c r="F12" s="32">
        <f t="shared" si="3"/>
        <v>3</v>
      </c>
      <c r="G12" s="6">
        <f t="shared" si="4"/>
        <v>-3</v>
      </c>
    </row>
    <row r="13" spans="1:12">
      <c r="A13" s="10">
        <v>3.9</v>
      </c>
      <c r="B13" s="17">
        <v>6.22</v>
      </c>
      <c r="C13" s="39">
        <f t="shared" si="0"/>
        <v>-2.3199999999999998</v>
      </c>
      <c r="D13" s="33">
        <f t="shared" si="1"/>
        <v>-1</v>
      </c>
      <c r="E13" s="33">
        <f t="shared" si="2"/>
        <v>2.3199999999999998</v>
      </c>
      <c r="F13" s="33">
        <f t="shared" si="3"/>
        <v>3</v>
      </c>
      <c r="G13" s="9">
        <f t="shared" si="4"/>
        <v>-3</v>
      </c>
    </row>
    <row r="15" spans="1:12" ht="15" customHeight="1">
      <c r="A15" s="36" t="s">
        <v>7</v>
      </c>
      <c r="B15" s="36" t="s">
        <v>31</v>
      </c>
      <c r="C15" s="37" t="s">
        <v>19</v>
      </c>
      <c r="D15" s="34" t="s">
        <v>20</v>
      </c>
      <c r="E15" s="34" t="s">
        <v>21</v>
      </c>
      <c r="F15" s="34" t="s">
        <v>0</v>
      </c>
      <c r="G15" s="35" t="s">
        <v>22</v>
      </c>
      <c r="I15" s="86" t="s">
        <v>26</v>
      </c>
      <c r="J15" s="87"/>
    </row>
    <row r="16" spans="1:12">
      <c r="A16" s="40">
        <v>2.2000000000000002</v>
      </c>
      <c r="B16" s="42">
        <v>9.1</v>
      </c>
      <c r="C16" s="38">
        <f>A16-B16</f>
        <v>-6.8999999999999995</v>
      </c>
      <c r="D16" s="32">
        <f>IF(C16&lt;0, -1, 1)</f>
        <v>-1</v>
      </c>
      <c r="E16" s="32">
        <f>ABS(C16)</f>
        <v>6.8999999999999995</v>
      </c>
      <c r="F16" s="32">
        <f>_xlfn.RANK.AVG(E16,E16:E27,1)</f>
        <v>10</v>
      </c>
      <c r="G16" s="6">
        <f>D16*F16</f>
        <v>-10</v>
      </c>
      <c r="I16" s="21" t="s">
        <v>23</v>
      </c>
      <c r="J16" s="23">
        <f>SUMIF(G16:G27, "&gt;0")</f>
        <v>0</v>
      </c>
    </row>
    <row r="17" spans="1:11">
      <c r="A17" s="10">
        <v>1.9</v>
      </c>
      <c r="B17" s="11">
        <v>9</v>
      </c>
      <c r="C17" s="38">
        <f t="shared" ref="C17:C27" si="5">A17-B17</f>
        <v>-7.1</v>
      </c>
      <c r="D17" s="32">
        <f t="shared" ref="D17:D27" si="6">IF(C17&lt;0, -1, 1)</f>
        <v>-1</v>
      </c>
      <c r="E17" s="32">
        <f t="shared" ref="E17:E27" si="7">ABS(C17)</f>
        <v>7.1</v>
      </c>
      <c r="F17" s="32">
        <f t="shared" ref="F17:F27" si="8">_xlfn.RANK.AVG(E17,E17:E29,1)</f>
        <v>11</v>
      </c>
      <c r="G17" s="6">
        <f t="shared" ref="G17:G27" si="9">D17*F17</f>
        <v>-11</v>
      </c>
      <c r="I17" s="24" t="s">
        <v>24</v>
      </c>
      <c r="J17" s="26">
        <f>SUMIF(G16:G27, "&lt;0")</f>
        <v>-91</v>
      </c>
    </row>
    <row r="18" spans="1:11">
      <c r="A18" s="10">
        <v>2.1</v>
      </c>
      <c r="B18" s="11">
        <v>7</v>
      </c>
      <c r="C18" s="38">
        <f t="shared" si="5"/>
        <v>-4.9000000000000004</v>
      </c>
      <c r="D18" s="32">
        <f t="shared" si="6"/>
        <v>-1</v>
      </c>
      <c r="E18" s="32">
        <f t="shared" si="7"/>
        <v>4.9000000000000004</v>
      </c>
      <c r="F18" s="32">
        <f t="shared" si="8"/>
        <v>7</v>
      </c>
      <c r="G18" s="6">
        <f t="shared" si="9"/>
        <v>-7</v>
      </c>
      <c r="I18" s="24" t="s">
        <v>5</v>
      </c>
      <c r="J18" s="26">
        <f>COUNT(A16:A27)</f>
        <v>12</v>
      </c>
    </row>
    <row r="19" spans="1:11">
      <c r="A19" s="10">
        <v>4</v>
      </c>
      <c r="B19" s="11">
        <v>5.7</v>
      </c>
      <c r="C19" s="38">
        <f t="shared" si="5"/>
        <v>-1.7000000000000002</v>
      </c>
      <c r="D19" s="32">
        <f t="shared" si="6"/>
        <v>-1</v>
      </c>
      <c r="E19" s="32">
        <f t="shared" si="7"/>
        <v>1.7000000000000002</v>
      </c>
      <c r="F19" s="32">
        <f t="shared" si="8"/>
        <v>4</v>
      </c>
      <c r="G19" s="6">
        <f t="shared" si="9"/>
        <v>-4</v>
      </c>
      <c r="I19" s="24" t="s">
        <v>27</v>
      </c>
      <c r="J19" s="26">
        <f>MIN(ABS(J16), ABS(J17))</f>
        <v>0</v>
      </c>
    </row>
    <row r="20" spans="1:11">
      <c r="A20" s="10">
        <v>2.2000000000000002</v>
      </c>
      <c r="B20" s="11">
        <v>9.1999999999999993</v>
      </c>
      <c r="C20" s="38">
        <f t="shared" si="5"/>
        <v>-6.9999999999999991</v>
      </c>
      <c r="D20" s="32">
        <f t="shared" si="6"/>
        <v>-1</v>
      </c>
      <c r="E20" s="32">
        <f t="shared" si="7"/>
        <v>6.9999999999999991</v>
      </c>
      <c r="F20" s="32">
        <f t="shared" si="8"/>
        <v>10</v>
      </c>
      <c r="G20" s="6">
        <f t="shared" si="9"/>
        <v>-10</v>
      </c>
      <c r="I20" s="24" t="s">
        <v>36</v>
      </c>
      <c r="J20" s="26">
        <f>ROUND(0.05/3,3)</f>
        <v>1.7000000000000001E-2</v>
      </c>
    </row>
    <row r="21" spans="1:11">
      <c r="A21" s="10">
        <v>3.3</v>
      </c>
      <c r="B21" s="11">
        <v>6</v>
      </c>
      <c r="C21" s="38">
        <f t="shared" si="5"/>
        <v>-2.7</v>
      </c>
      <c r="D21" s="32">
        <f t="shared" si="6"/>
        <v>-1</v>
      </c>
      <c r="E21" s="32">
        <f t="shared" si="7"/>
        <v>2.7</v>
      </c>
      <c r="F21" s="32">
        <f t="shared" si="8"/>
        <v>6</v>
      </c>
      <c r="G21" s="6">
        <f t="shared" si="9"/>
        <v>-6</v>
      </c>
      <c r="I21" s="24" t="s">
        <v>35</v>
      </c>
      <c r="J21" s="26">
        <v>7</v>
      </c>
    </row>
    <row r="22" spans="1:11">
      <c r="A22" s="10">
        <v>3.1</v>
      </c>
      <c r="B22" s="11">
        <v>5.7</v>
      </c>
      <c r="C22" s="38">
        <f t="shared" si="5"/>
        <v>-2.6</v>
      </c>
      <c r="D22" s="32">
        <f t="shared" si="6"/>
        <v>-1</v>
      </c>
      <c r="E22" s="32">
        <f t="shared" si="7"/>
        <v>2.6</v>
      </c>
      <c r="F22" s="32">
        <f t="shared" si="8"/>
        <v>6</v>
      </c>
      <c r="G22" s="6">
        <f t="shared" si="9"/>
        <v>-6</v>
      </c>
      <c r="I22" s="27" t="s">
        <v>25</v>
      </c>
      <c r="J22" s="30" t="str">
        <f>IF(J19&lt;J21, "Reject Ho", "Fail to Reject Ho")</f>
        <v>Reject Ho</v>
      </c>
      <c r="K22" s="44" t="s">
        <v>32</v>
      </c>
    </row>
    <row r="23" spans="1:11">
      <c r="A23" s="10">
        <v>4</v>
      </c>
      <c r="B23" s="11">
        <v>5.4</v>
      </c>
      <c r="C23" s="38">
        <f t="shared" si="5"/>
        <v>-1.4000000000000004</v>
      </c>
      <c r="D23" s="32">
        <f t="shared" si="6"/>
        <v>-1</v>
      </c>
      <c r="E23" s="32">
        <f t="shared" si="7"/>
        <v>1.4000000000000004</v>
      </c>
      <c r="F23" s="32">
        <f t="shared" si="8"/>
        <v>5</v>
      </c>
      <c r="G23" s="6">
        <f t="shared" si="9"/>
        <v>-5</v>
      </c>
      <c r="I23" s="31"/>
    </row>
    <row r="24" spans="1:11">
      <c r="A24" s="10">
        <v>2</v>
      </c>
      <c r="B24" s="11">
        <v>8.6999999999999993</v>
      </c>
      <c r="C24" s="38">
        <f t="shared" si="5"/>
        <v>-6.6999999999999993</v>
      </c>
      <c r="D24" s="32">
        <f t="shared" si="6"/>
        <v>-1</v>
      </c>
      <c r="E24" s="32">
        <f t="shared" si="7"/>
        <v>6.6999999999999993</v>
      </c>
      <c r="F24" s="32">
        <f t="shared" si="8"/>
        <v>10</v>
      </c>
      <c r="G24" s="6">
        <f t="shared" si="9"/>
        <v>-10</v>
      </c>
      <c r="I24" s="25"/>
      <c r="J24" s="25"/>
    </row>
    <row r="25" spans="1:11">
      <c r="A25" s="10">
        <v>1</v>
      </c>
      <c r="B25" s="11">
        <v>7</v>
      </c>
      <c r="C25" s="38">
        <f t="shared" si="5"/>
        <v>-6</v>
      </c>
      <c r="D25" s="32">
        <f t="shared" si="6"/>
        <v>-1</v>
      </c>
      <c r="E25" s="32">
        <f t="shared" si="7"/>
        <v>6</v>
      </c>
      <c r="F25" s="32">
        <f t="shared" si="8"/>
        <v>10</v>
      </c>
      <c r="G25" s="6">
        <f t="shared" si="9"/>
        <v>-10</v>
      </c>
    </row>
    <row r="26" spans="1:11">
      <c r="A26" s="10">
        <v>3</v>
      </c>
      <c r="B26" s="11">
        <v>4</v>
      </c>
      <c r="C26" s="38">
        <f t="shared" si="5"/>
        <v>-1</v>
      </c>
      <c r="D26" s="32">
        <f t="shared" si="6"/>
        <v>-1</v>
      </c>
      <c r="E26" s="32">
        <f t="shared" si="7"/>
        <v>1</v>
      </c>
      <c r="F26" s="32">
        <f t="shared" si="8"/>
        <v>6</v>
      </c>
      <c r="G26" s="6">
        <f t="shared" si="9"/>
        <v>-6</v>
      </c>
    </row>
    <row r="27" spans="1:11">
      <c r="A27" s="10">
        <v>3.9</v>
      </c>
      <c r="B27" s="11">
        <v>5.0999999999999996</v>
      </c>
      <c r="C27" s="39">
        <f t="shared" si="5"/>
        <v>-1.1999999999999997</v>
      </c>
      <c r="D27" s="33">
        <f t="shared" si="6"/>
        <v>-1</v>
      </c>
      <c r="E27" s="33">
        <f t="shared" si="7"/>
        <v>1.1999999999999997</v>
      </c>
      <c r="F27" s="33">
        <f t="shared" si="8"/>
        <v>6</v>
      </c>
      <c r="G27" s="9">
        <f t="shared" si="9"/>
        <v>-6</v>
      </c>
    </row>
    <row r="30" spans="1:11">
      <c r="A30" s="36" t="s">
        <v>17</v>
      </c>
      <c r="B30" s="36" t="s">
        <v>9</v>
      </c>
      <c r="C30" s="37" t="s">
        <v>19</v>
      </c>
      <c r="D30" s="34" t="s">
        <v>20</v>
      </c>
      <c r="E30" s="34" t="s">
        <v>21</v>
      </c>
      <c r="F30" s="34" t="s">
        <v>0</v>
      </c>
      <c r="G30" s="35" t="s">
        <v>22</v>
      </c>
      <c r="I30" s="86" t="s">
        <v>26</v>
      </c>
      <c r="J30" s="87"/>
    </row>
    <row r="31" spans="1:11">
      <c r="A31" s="41">
        <v>6</v>
      </c>
      <c r="B31" s="42">
        <v>9.1</v>
      </c>
      <c r="C31" s="38">
        <f>A31-B31</f>
        <v>-3.0999999999999996</v>
      </c>
      <c r="D31" s="32">
        <f>IF(C31&lt;0, -1, 1)</f>
        <v>-1</v>
      </c>
      <c r="E31" s="32">
        <f>ABS(C31)</f>
        <v>3.0999999999999996</v>
      </c>
      <c r="F31" s="32">
        <f>_xlfn.RANK.AVG(E31,E31:E42,1)</f>
        <v>9</v>
      </c>
      <c r="G31" s="6">
        <f>D31*F31</f>
        <v>-9</v>
      </c>
      <c r="I31" s="21" t="s">
        <v>23</v>
      </c>
      <c r="J31" s="23">
        <f>SUMIF(G31:G42, "&gt;0")</f>
        <v>7</v>
      </c>
    </row>
    <row r="32" spans="1:11">
      <c r="A32" s="17">
        <v>5.0999999999999996</v>
      </c>
      <c r="B32" s="11">
        <v>9</v>
      </c>
      <c r="C32" s="38">
        <f t="shared" ref="C32:C42" si="10">A32-B32</f>
        <v>-3.9000000000000004</v>
      </c>
      <c r="D32" s="32">
        <f t="shared" ref="D32:D42" si="11">IF(C32&lt;0, -1, 1)</f>
        <v>-1</v>
      </c>
      <c r="E32" s="32">
        <f t="shared" ref="E32:E42" si="12">ABS(C32)</f>
        <v>3.9000000000000004</v>
      </c>
      <c r="F32" s="32">
        <f t="shared" ref="F32:F42" si="13">_xlfn.RANK.AVG(E32,E32:E44,1)</f>
        <v>10</v>
      </c>
      <c r="G32" s="6">
        <f t="shared" ref="G32:G42" si="14">D32*F32</f>
        <v>-10</v>
      </c>
      <c r="I32" s="24" t="s">
        <v>24</v>
      </c>
      <c r="J32" s="26">
        <f>SUMIF(G31:G42, "&lt;0")</f>
        <v>-39.5</v>
      </c>
    </row>
    <row r="33" spans="1:11">
      <c r="A33" s="17">
        <v>6.1</v>
      </c>
      <c r="B33" s="11">
        <v>7</v>
      </c>
      <c r="C33" s="38">
        <f t="shared" si="10"/>
        <v>-0.90000000000000036</v>
      </c>
      <c r="D33" s="32">
        <f t="shared" si="11"/>
        <v>-1</v>
      </c>
      <c r="E33" s="32">
        <f t="shared" si="12"/>
        <v>0.90000000000000036</v>
      </c>
      <c r="F33" s="32">
        <f t="shared" si="13"/>
        <v>4.5</v>
      </c>
      <c r="G33" s="6">
        <f t="shared" si="14"/>
        <v>-4.5</v>
      </c>
      <c r="I33" s="24" t="s">
        <v>5</v>
      </c>
      <c r="J33" s="26">
        <f>COUNT(A31:A42)</f>
        <v>12</v>
      </c>
    </row>
    <row r="34" spans="1:11">
      <c r="A34" s="17">
        <v>6.4</v>
      </c>
      <c r="B34" s="11">
        <v>5.7</v>
      </c>
      <c r="C34" s="38">
        <f t="shared" si="10"/>
        <v>0.70000000000000018</v>
      </c>
      <c r="D34" s="32">
        <f t="shared" si="11"/>
        <v>1</v>
      </c>
      <c r="E34" s="32">
        <f t="shared" si="12"/>
        <v>0.70000000000000018</v>
      </c>
      <c r="F34" s="32">
        <f t="shared" si="13"/>
        <v>3</v>
      </c>
      <c r="G34" s="6">
        <f t="shared" si="14"/>
        <v>3</v>
      </c>
      <c r="I34" s="24" t="s">
        <v>27</v>
      </c>
      <c r="J34" s="26">
        <f>MIN(ABS(J31), ABS(J32))</f>
        <v>7</v>
      </c>
    </row>
    <row r="35" spans="1:11">
      <c r="A35" s="17">
        <v>6.2</v>
      </c>
      <c r="B35" s="11">
        <v>9.1999999999999993</v>
      </c>
      <c r="C35" s="38">
        <f t="shared" si="10"/>
        <v>-2.9999999999999991</v>
      </c>
      <c r="D35" s="32">
        <f t="shared" si="11"/>
        <v>-1</v>
      </c>
      <c r="E35" s="32">
        <f t="shared" si="12"/>
        <v>2.9999999999999991</v>
      </c>
      <c r="F35" s="32">
        <f t="shared" si="13"/>
        <v>6</v>
      </c>
      <c r="G35" s="6">
        <f t="shared" si="14"/>
        <v>-6</v>
      </c>
      <c r="I35" s="24" t="s">
        <v>36</v>
      </c>
      <c r="J35" s="26">
        <f>ROUND(0.05/3,3)</f>
        <v>1.7000000000000001E-2</v>
      </c>
    </row>
    <row r="36" spans="1:11">
      <c r="A36" s="17">
        <v>6.41</v>
      </c>
      <c r="B36" s="11">
        <v>6</v>
      </c>
      <c r="C36" s="38">
        <f t="shared" si="10"/>
        <v>0.41000000000000014</v>
      </c>
      <c r="D36" s="32">
        <f t="shared" si="11"/>
        <v>1</v>
      </c>
      <c r="E36" s="32">
        <f t="shared" si="12"/>
        <v>0.41000000000000014</v>
      </c>
      <c r="F36" s="32">
        <f t="shared" si="13"/>
        <v>2</v>
      </c>
      <c r="G36" s="6">
        <f t="shared" si="14"/>
        <v>2</v>
      </c>
      <c r="I36" s="24" t="s">
        <v>34</v>
      </c>
      <c r="J36" s="26">
        <v>7</v>
      </c>
    </row>
    <row r="37" spans="1:11">
      <c r="A37" s="17">
        <v>4.8</v>
      </c>
      <c r="B37" s="11">
        <v>5.7</v>
      </c>
      <c r="C37" s="38">
        <f t="shared" si="10"/>
        <v>-0.90000000000000036</v>
      </c>
      <c r="D37" s="32">
        <f t="shared" si="11"/>
        <v>-1</v>
      </c>
      <c r="E37" s="32">
        <f t="shared" si="12"/>
        <v>0.90000000000000036</v>
      </c>
      <c r="F37" s="32">
        <f t="shared" si="13"/>
        <v>2</v>
      </c>
      <c r="G37" s="6">
        <f t="shared" si="14"/>
        <v>-2</v>
      </c>
      <c r="I37" s="27" t="s">
        <v>25</v>
      </c>
      <c r="J37" s="46" t="str">
        <f>IF(J34&lt;J36, "Reject Ho", "Fail to Reject Ho")</f>
        <v>Fail to Reject Ho</v>
      </c>
      <c r="K37" s="43" t="s">
        <v>33</v>
      </c>
    </row>
    <row r="38" spans="1:11">
      <c r="A38" s="17">
        <v>5.0999999999999996</v>
      </c>
      <c r="B38" s="11">
        <v>5.4</v>
      </c>
      <c r="C38" s="38">
        <f t="shared" si="10"/>
        <v>-0.30000000000000071</v>
      </c>
      <c r="D38" s="32">
        <f t="shared" si="11"/>
        <v>-1</v>
      </c>
      <c r="E38" s="32">
        <f t="shared" si="12"/>
        <v>0.30000000000000071</v>
      </c>
      <c r="F38" s="32">
        <f t="shared" si="13"/>
        <v>1</v>
      </c>
      <c r="G38" s="6">
        <f t="shared" si="14"/>
        <v>-1</v>
      </c>
      <c r="I38" s="31"/>
    </row>
    <row r="39" spans="1:11">
      <c r="A39" s="17">
        <v>4.3</v>
      </c>
      <c r="B39" s="11">
        <v>8.6999999999999993</v>
      </c>
      <c r="C39" s="38">
        <f t="shared" si="10"/>
        <v>-4.3999999999999995</v>
      </c>
      <c r="D39" s="32">
        <f t="shared" si="11"/>
        <v>-1</v>
      </c>
      <c r="E39" s="32">
        <f t="shared" si="12"/>
        <v>4.3999999999999995</v>
      </c>
      <c r="F39" s="32">
        <f t="shared" si="13"/>
        <v>4</v>
      </c>
      <c r="G39" s="6">
        <f t="shared" si="14"/>
        <v>-4</v>
      </c>
      <c r="I39" s="25"/>
      <c r="J39" s="25"/>
    </row>
    <row r="40" spans="1:11">
      <c r="A40" s="17">
        <v>3.5</v>
      </c>
      <c r="B40" s="11">
        <v>7</v>
      </c>
      <c r="C40" s="38">
        <f t="shared" si="10"/>
        <v>-3.5</v>
      </c>
      <c r="D40" s="32">
        <f t="shared" si="11"/>
        <v>-1</v>
      </c>
      <c r="E40" s="32">
        <f t="shared" si="12"/>
        <v>3.5</v>
      </c>
      <c r="F40" s="32">
        <f t="shared" si="13"/>
        <v>3</v>
      </c>
      <c r="G40" s="6">
        <f t="shared" si="14"/>
        <v>-3</v>
      </c>
    </row>
    <row r="41" spans="1:11">
      <c r="A41" s="17">
        <v>5</v>
      </c>
      <c r="B41" s="11">
        <v>4</v>
      </c>
      <c r="C41" s="38">
        <f t="shared" si="10"/>
        <v>1</v>
      </c>
      <c r="D41" s="32">
        <f t="shared" si="11"/>
        <v>1</v>
      </c>
      <c r="E41" s="32">
        <f t="shared" si="12"/>
        <v>1</v>
      </c>
      <c r="F41" s="32">
        <f t="shared" si="13"/>
        <v>1</v>
      </c>
      <c r="G41" s="6">
        <f t="shared" si="14"/>
        <v>1</v>
      </c>
    </row>
    <row r="42" spans="1:11">
      <c r="A42" s="17">
        <v>6.22</v>
      </c>
      <c r="B42" s="11">
        <v>5.0999999999999996</v>
      </c>
      <c r="C42" s="39">
        <f t="shared" si="10"/>
        <v>1.1200000000000001</v>
      </c>
      <c r="D42" s="33">
        <f t="shared" si="11"/>
        <v>1</v>
      </c>
      <c r="E42" s="33">
        <f t="shared" si="12"/>
        <v>1.1200000000000001</v>
      </c>
      <c r="F42" s="33">
        <f t="shared" si="13"/>
        <v>1</v>
      </c>
      <c r="G42" s="9">
        <f t="shared" si="14"/>
        <v>1</v>
      </c>
    </row>
  </sheetData>
  <mergeCells count="4">
    <mergeCell ref="I1:J1"/>
    <mergeCell ref="K8:L8"/>
    <mergeCell ref="I15:J15"/>
    <mergeCell ref="I30:J3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Kruskall-Wallis short</vt:lpstr>
      <vt:lpstr>QQ-plots</vt:lpstr>
      <vt:lpstr>Wilcoxon Ranked 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Talbot</dc:creator>
  <cp:lastModifiedBy>Martin Talbot</cp:lastModifiedBy>
  <cp:lastPrinted>2017-11-12T21:50:23Z</cp:lastPrinted>
  <dcterms:created xsi:type="dcterms:W3CDTF">2017-10-29T13:57:48Z</dcterms:created>
  <dcterms:modified xsi:type="dcterms:W3CDTF">2017-12-09T22:02:45Z</dcterms:modified>
</cp:coreProperties>
</file>