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n ≤ 20" sheetId="1" r:id="rId1"/>
    <sheet name="n &gt; 2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R66" i="2"/>
  <c r="R63" i="2"/>
  <c r="R64" i="2"/>
  <c r="R57" i="2"/>
  <c r="R58" i="2"/>
  <c r="R62" i="2"/>
  <c r="R61" i="2"/>
  <c r="R60" i="2"/>
  <c r="S55" i="2"/>
  <c r="R5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3" i="2"/>
  <c r="I35" i="2"/>
  <c r="I34" i="2"/>
  <c r="I36" i="2"/>
  <c r="I38" i="2"/>
  <c r="S3" i="2"/>
  <c r="I37" i="2"/>
  <c r="T56" i="2"/>
  <c r="T3" i="2"/>
  <c r="Q3" i="2"/>
  <c r="P3" i="2"/>
  <c r="A13" i="2"/>
  <c r="B13" i="2"/>
  <c r="C13" i="2"/>
  <c r="D13" i="2"/>
  <c r="E13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I29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J29" i="2"/>
  <c r="P4" i="2"/>
  <c r="Q4" i="2"/>
  <c r="S4" i="2"/>
  <c r="T4" i="2"/>
  <c r="P5" i="2"/>
  <c r="Q5" i="2"/>
  <c r="S5" i="2"/>
  <c r="T5" i="2"/>
  <c r="P6" i="2"/>
  <c r="Q6" i="2"/>
  <c r="S6" i="2"/>
  <c r="T6" i="2"/>
  <c r="P7" i="2"/>
  <c r="Q7" i="2"/>
  <c r="S7" i="2"/>
  <c r="T7" i="2"/>
  <c r="P8" i="2"/>
  <c r="Q8" i="2"/>
  <c r="S8" i="2"/>
  <c r="T8" i="2"/>
  <c r="P9" i="2"/>
  <c r="Q9" i="2"/>
  <c r="S9" i="2"/>
  <c r="T9" i="2"/>
  <c r="P10" i="2"/>
  <c r="Q10" i="2"/>
  <c r="S10" i="2"/>
  <c r="T10" i="2"/>
  <c r="P11" i="2"/>
  <c r="Q11" i="2"/>
  <c r="S11" i="2"/>
  <c r="T11" i="2"/>
  <c r="P12" i="2"/>
  <c r="Q12" i="2"/>
  <c r="S12" i="2"/>
  <c r="T12" i="2"/>
  <c r="P13" i="2"/>
  <c r="Q13" i="2"/>
  <c r="S13" i="2"/>
  <c r="T13" i="2"/>
  <c r="P14" i="2"/>
  <c r="Q14" i="2"/>
  <c r="S14" i="2"/>
  <c r="T14" i="2"/>
  <c r="P15" i="2"/>
  <c r="Q15" i="2"/>
  <c r="S15" i="2"/>
  <c r="T15" i="2"/>
  <c r="P16" i="2"/>
  <c r="Q16" i="2"/>
  <c r="S16" i="2"/>
  <c r="T16" i="2"/>
  <c r="P17" i="2"/>
  <c r="Q17" i="2"/>
  <c r="S17" i="2"/>
  <c r="T17" i="2"/>
  <c r="P18" i="2"/>
  <c r="Q18" i="2"/>
  <c r="S18" i="2"/>
  <c r="T18" i="2"/>
  <c r="P19" i="2"/>
  <c r="Q19" i="2"/>
  <c r="S19" i="2"/>
  <c r="T19" i="2"/>
  <c r="P20" i="2"/>
  <c r="Q20" i="2"/>
  <c r="S20" i="2"/>
  <c r="T20" i="2"/>
  <c r="P21" i="2"/>
  <c r="Q21" i="2"/>
  <c r="S21" i="2"/>
  <c r="T21" i="2"/>
  <c r="P22" i="2"/>
  <c r="Q22" i="2"/>
  <c r="S22" i="2"/>
  <c r="T22" i="2"/>
  <c r="P23" i="2"/>
  <c r="Q23" i="2"/>
  <c r="S23" i="2"/>
  <c r="T23" i="2"/>
  <c r="P24" i="2"/>
  <c r="Q24" i="2"/>
  <c r="S24" i="2"/>
  <c r="T24" i="2"/>
  <c r="P25" i="2"/>
  <c r="Q25" i="2"/>
  <c r="S25" i="2"/>
  <c r="T25" i="2"/>
  <c r="P26" i="2"/>
  <c r="Q26" i="2"/>
  <c r="S26" i="2"/>
  <c r="T26" i="2"/>
  <c r="P27" i="2"/>
  <c r="Q27" i="2"/>
  <c r="S27" i="2"/>
  <c r="T27" i="2"/>
  <c r="P28" i="2"/>
  <c r="Q28" i="2"/>
  <c r="S28" i="2"/>
  <c r="T28" i="2"/>
  <c r="P29" i="2"/>
  <c r="Q29" i="2"/>
  <c r="S29" i="2"/>
  <c r="T29" i="2"/>
  <c r="P30" i="2"/>
  <c r="Q30" i="2"/>
  <c r="S30" i="2"/>
  <c r="T30" i="2"/>
  <c r="P31" i="2"/>
  <c r="Q31" i="2"/>
  <c r="S31" i="2"/>
  <c r="T31" i="2"/>
  <c r="P32" i="2"/>
  <c r="Q32" i="2"/>
  <c r="S32" i="2"/>
  <c r="T32" i="2"/>
  <c r="P33" i="2"/>
  <c r="Q33" i="2"/>
  <c r="S33" i="2"/>
  <c r="T33" i="2"/>
  <c r="P34" i="2"/>
  <c r="Q34" i="2"/>
  <c r="S34" i="2"/>
  <c r="T34" i="2"/>
  <c r="P35" i="2"/>
  <c r="Q35" i="2"/>
  <c r="S35" i="2"/>
  <c r="T35" i="2"/>
  <c r="P36" i="2"/>
  <c r="Q36" i="2"/>
  <c r="S36" i="2"/>
  <c r="T36" i="2"/>
  <c r="P37" i="2"/>
  <c r="Q37" i="2"/>
  <c r="S37" i="2"/>
  <c r="T37" i="2"/>
  <c r="P38" i="2"/>
  <c r="Q38" i="2"/>
  <c r="S38" i="2"/>
  <c r="T38" i="2"/>
  <c r="P39" i="2"/>
  <c r="Q39" i="2"/>
  <c r="S39" i="2"/>
  <c r="T39" i="2"/>
  <c r="P40" i="2"/>
  <c r="Q40" i="2"/>
  <c r="S40" i="2"/>
  <c r="T40" i="2"/>
  <c r="P41" i="2"/>
  <c r="Q41" i="2"/>
  <c r="S41" i="2"/>
  <c r="T41" i="2"/>
  <c r="P42" i="2"/>
  <c r="Q42" i="2"/>
  <c r="S42" i="2"/>
  <c r="T42" i="2"/>
  <c r="P43" i="2"/>
  <c r="Q43" i="2"/>
  <c r="S43" i="2"/>
  <c r="T43" i="2"/>
  <c r="P44" i="2"/>
  <c r="Q44" i="2"/>
  <c r="S44" i="2"/>
  <c r="T44" i="2"/>
  <c r="P45" i="2"/>
  <c r="Q45" i="2"/>
  <c r="S45" i="2"/>
  <c r="T45" i="2"/>
  <c r="P46" i="2"/>
  <c r="Q46" i="2"/>
  <c r="S46" i="2"/>
  <c r="T46" i="2"/>
  <c r="P47" i="2"/>
  <c r="Q47" i="2"/>
  <c r="S47" i="2"/>
  <c r="T47" i="2"/>
  <c r="P48" i="2"/>
  <c r="Q48" i="2"/>
  <c r="S48" i="2"/>
  <c r="T48" i="2"/>
  <c r="P49" i="2"/>
  <c r="Q49" i="2"/>
  <c r="S49" i="2"/>
  <c r="T49" i="2"/>
  <c r="P50" i="2"/>
  <c r="Q50" i="2"/>
  <c r="S50" i="2"/>
  <c r="T50" i="2"/>
  <c r="P51" i="2"/>
  <c r="Q51" i="2"/>
  <c r="S51" i="2"/>
  <c r="T51" i="2"/>
  <c r="P52" i="2"/>
  <c r="Q52" i="2"/>
  <c r="S52" i="2"/>
  <c r="T52" i="2"/>
  <c r="P53" i="2"/>
  <c r="Q53" i="2"/>
  <c r="S53" i="2"/>
  <c r="T53" i="2"/>
  <c r="P54" i="2"/>
  <c r="Q54" i="2"/>
  <c r="S54" i="2"/>
  <c r="T54" i="2"/>
  <c r="P55" i="2"/>
  <c r="Q55" i="2"/>
  <c r="T55" i="2"/>
  <c r="J39" i="2"/>
  <c r="I39" i="2"/>
  <c r="I30" i="2"/>
  <c r="I31" i="2"/>
  <c r="J30" i="2"/>
  <c r="J31" i="2"/>
  <c r="I32" i="2"/>
  <c r="E5" i="1"/>
  <c r="E4" i="1"/>
  <c r="F11" i="1"/>
  <c r="E11" i="1"/>
  <c r="A19" i="1"/>
  <c r="A20" i="1"/>
  <c r="A21" i="1"/>
  <c r="A22" i="1"/>
  <c r="A23" i="1"/>
  <c r="A24" i="1"/>
  <c r="A25" i="1"/>
  <c r="A26" i="1"/>
  <c r="A27" i="1"/>
  <c r="A28" i="1"/>
  <c r="A29" i="1"/>
  <c r="A30" i="1"/>
  <c r="E3" i="1"/>
  <c r="B19" i="1"/>
  <c r="B20" i="1"/>
  <c r="B21" i="1"/>
  <c r="B22" i="1"/>
  <c r="B23" i="1"/>
  <c r="B24" i="1"/>
  <c r="B25" i="1"/>
  <c r="B26" i="1"/>
  <c r="B27" i="1"/>
  <c r="B28" i="1"/>
  <c r="B29" i="1"/>
  <c r="F3" i="1"/>
  <c r="F4" i="1"/>
  <c r="F5" i="1"/>
  <c r="E10" i="1"/>
</calcChain>
</file>

<file path=xl/sharedStrings.xml><?xml version="1.0" encoding="utf-8"?>
<sst xmlns="http://schemas.openxmlformats.org/spreadsheetml/2006/main" count="57" uniqueCount="39">
  <si>
    <t>A</t>
  </si>
  <si>
    <t>B</t>
  </si>
  <si>
    <t>Count</t>
  </si>
  <si>
    <t>U</t>
  </si>
  <si>
    <t>Ranks</t>
  </si>
  <si>
    <t>Data</t>
  </si>
  <si>
    <t>R_</t>
  </si>
  <si>
    <t>alpha</t>
  </si>
  <si>
    <t>tails</t>
  </si>
  <si>
    <t>U-critical</t>
  </si>
  <si>
    <t>Reject Ho:</t>
  </si>
  <si>
    <t>Mann-Whitney U table.pdf</t>
  </si>
  <si>
    <t>Because  27.5 &lt; 39.5, we reject the null hypothesis: A and B are different</t>
  </si>
  <si>
    <t>Median</t>
  </si>
  <si>
    <t>B is better than A</t>
  </si>
  <si>
    <t>Ranking</t>
  </si>
  <si>
    <t>U_</t>
  </si>
  <si>
    <t>U-observed</t>
  </si>
  <si>
    <t>Because  n &gt; 20, we compute the z score</t>
  </si>
  <si>
    <t>z</t>
  </si>
  <si>
    <t>p-value</t>
  </si>
  <si>
    <t xml:space="preserve"> </t>
  </si>
  <si>
    <t>μ</t>
  </si>
  <si>
    <t>σ</t>
  </si>
  <si>
    <t>Unique data</t>
  </si>
  <si>
    <t>Frequency</t>
  </si>
  <si>
    <t>Frequency ^3</t>
  </si>
  <si>
    <t>n^3-n</t>
  </si>
  <si>
    <t>(F^3-F)/(n^3-n)</t>
  </si>
  <si>
    <t>A score significantly higher than B</t>
  </si>
  <si>
    <t>Compute σ when there are several duplicated ranks</t>
  </si>
  <si>
    <t>Data lined down</t>
  </si>
  <si>
    <t>Tc</t>
  </si>
  <si>
    <t>n1*n2</t>
  </si>
  <si>
    <t>N^3</t>
  </si>
  <si>
    <t>N</t>
  </si>
  <si>
    <t>o</t>
  </si>
  <si>
    <t>u</t>
  </si>
  <si>
    <t>U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</si>
</sst>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i/>
      <sz val="12"/>
      <color rgb="FF333333"/>
      <name val="Georgia"/>
    </font>
    <font>
      <sz val="12"/>
      <color rgb="FF80808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1" xfId="0" applyFill="1" applyBorder="1" applyAlignment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7" fillId="0" borderId="1" xfId="0" applyFont="1" applyBorder="1"/>
    <xf numFmtId="0" fontId="6" fillId="2" borderId="0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0" fontId="4" fillId="2" borderId="4" xfId="0" applyFont="1" applyFill="1" applyBorder="1"/>
    <xf numFmtId="0" fontId="4" fillId="2" borderId="1" xfId="0" applyFont="1" applyFill="1" applyBorder="1"/>
    <xf numFmtId="0" fontId="4" fillId="2" borderId="14" xfId="0" applyFont="1" applyFill="1" applyBorder="1"/>
    <xf numFmtId="164" fontId="4" fillId="2" borderId="5" xfId="0" applyNumberFormat="1" applyFont="1" applyFill="1" applyBorder="1"/>
    <xf numFmtId="0" fontId="4" fillId="2" borderId="2" xfId="0" applyFont="1" applyFill="1" applyBorder="1"/>
    <xf numFmtId="0" fontId="4" fillId="2" borderId="12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4" fillId="2" borderId="7" xfId="0" applyNumberFormat="1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2" borderId="9" xfId="0" applyFont="1" applyFill="1" applyBorder="1"/>
    <xf numFmtId="0" fontId="4" fillId="2" borderId="0" xfId="0" applyFont="1" applyFill="1"/>
    <xf numFmtId="0" fontId="4" fillId="0" borderId="0" xfId="0" applyFont="1"/>
    <xf numFmtId="164" fontId="4" fillId="2" borderId="0" xfId="0" applyNumberFormat="1" applyFont="1" applyFill="1"/>
    <xf numFmtId="0" fontId="1" fillId="4" borderId="10" xfId="0" applyFont="1" applyFill="1" applyBorder="1"/>
    <xf numFmtId="0" fontId="1" fillId="4" borderId="14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7" fillId="0" borderId="0" xfId="0" applyFont="1" applyBorder="1"/>
    <xf numFmtId="0" fontId="8" fillId="5" borderId="0" xfId="0" applyFont="1" applyFill="1"/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12</xdr:row>
      <xdr:rowOff>0</xdr:rowOff>
    </xdr:from>
    <xdr:to>
      <xdr:col>7</xdr:col>
      <xdr:colOff>533400</xdr:colOff>
      <xdr:row>29</xdr:row>
      <xdr:rowOff>100330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2286000"/>
          <a:ext cx="4013200" cy="33388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685800</xdr:colOff>
      <xdr:row>27</xdr:row>
      <xdr:rowOff>12700</xdr:rowOff>
    </xdr:from>
    <xdr:to>
      <xdr:col>7</xdr:col>
      <xdr:colOff>381000</xdr:colOff>
      <xdr:row>29</xdr:row>
      <xdr:rowOff>152400</xdr:rowOff>
    </xdr:to>
    <xdr:sp macro="" textlink="">
      <xdr:nvSpPr>
        <xdr:cNvPr id="7" name="Oval 6"/>
        <xdr:cNvSpPr/>
      </xdr:nvSpPr>
      <xdr:spPr>
        <a:xfrm>
          <a:off x="5638800" y="5156200"/>
          <a:ext cx="520700" cy="5207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774700</xdr:colOff>
      <xdr:row>49</xdr:row>
      <xdr:rowOff>12700</xdr:rowOff>
    </xdr:from>
    <xdr:to>
      <xdr:col>28</xdr:col>
      <xdr:colOff>482600</xdr:colOff>
      <xdr:row>58</xdr:row>
      <xdr:rowOff>152400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7700" y="9347200"/>
          <a:ext cx="5486400" cy="1854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B1"/>
    </sheetView>
  </sheetViews>
  <sheetFormatPr baseColWidth="10" defaultRowHeight="15" x14ac:dyDescent="0"/>
  <cols>
    <col min="1" max="16384" width="10.83203125" style="2"/>
  </cols>
  <sheetData>
    <row r="1" spans="1:7">
      <c r="A1" s="58" t="s">
        <v>5</v>
      </c>
      <c r="B1" s="59"/>
    </row>
    <row r="2" spans="1:7">
      <c r="A2" s="4" t="s">
        <v>0</v>
      </c>
      <c r="B2" s="8" t="s">
        <v>1</v>
      </c>
      <c r="E2" s="4" t="s">
        <v>0</v>
      </c>
      <c r="F2" s="4" t="s">
        <v>1</v>
      </c>
    </row>
    <row r="3" spans="1:7">
      <c r="A3" s="7">
        <v>1</v>
      </c>
      <c r="B3" s="8">
        <v>7</v>
      </c>
      <c r="D3" s="10" t="s">
        <v>2</v>
      </c>
      <c r="E3" s="4">
        <f>COUNT(A19:A30)</f>
        <v>12</v>
      </c>
      <c r="F3" s="4">
        <f>COUNT(B19:B30)</f>
        <v>11</v>
      </c>
    </row>
    <row r="4" spans="1:7">
      <c r="A4" s="5">
        <v>4</v>
      </c>
      <c r="B4" s="9">
        <v>4</v>
      </c>
      <c r="D4" s="10" t="s">
        <v>6</v>
      </c>
      <c r="E4" s="4">
        <f>SUM(A19:A30)</f>
        <v>105.5</v>
      </c>
      <c r="F4" s="4">
        <f>SUM(B19:B30)</f>
        <v>170.5</v>
      </c>
    </row>
    <row r="5" spans="1:7">
      <c r="A5" s="5">
        <v>5</v>
      </c>
      <c r="B5" s="9">
        <v>5</v>
      </c>
      <c r="D5" s="10" t="s">
        <v>3</v>
      </c>
      <c r="E5" s="4">
        <f>E3*F3+(E3*(E3+1)/2)-E4</f>
        <v>104.5</v>
      </c>
      <c r="F5" s="4">
        <f>F3*E3+(F3*(F3+1)/2)-F4</f>
        <v>27.5</v>
      </c>
    </row>
    <row r="6" spans="1:7">
      <c r="A6" s="5">
        <v>5</v>
      </c>
      <c r="B6" s="9">
        <v>6</v>
      </c>
      <c r="D6" s="10" t="s">
        <v>7</v>
      </c>
      <c r="E6" s="57">
        <v>0.05</v>
      </c>
      <c r="F6" s="57"/>
    </row>
    <row r="7" spans="1:7">
      <c r="A7" s="5">
        <v>4</v>
      </c>
      <c r="B7" s="9">
        <v>4</v>
      </c>
      <c r="D7" s="10" t="s">
        <v>8</v>
      </c>
      <c r="E7" s="57">
        <v>2</v>
      </c>
      <c r="F7" s="57"/>
    </row>
    <row r="8" spans="1:7">
      <c r="A8" s="5">
        <v>1</v>
      </c>
      <c r="B8" s="9">
        <v>5</v>
      </c>
      <c r="D8" s="10" t="s">
        <v>3</v>
      </c>
      <c r="E8" s="57">
        <f>MIN(E5:F5)</f>
        <v>27.5</v>
      </c>
      <c r="F8" s="57"/>
    </row>
    <row r="9" spans="1:7">
      <c r="A9" s="5">
        <v>7</v>
      </c>
      <c r="B9" s="9">
        <v>10</v>
      </c>
      <c r="D9" s="10" t="s">
        <v>9</v>
      </c>
      <c r="E9" s="57">
        <v>33</v>
      </c>
      <c r="F9" s="57"/>
      <c r="G9" s="18" t="s">
        <v>11</v>
      </c>
    </row>
    <row r="10" spans="1:7">
      <c r="A10" s="5">
        <v>4</v>
      </c>
      <c r="B10" s="9">
        <v>10</v>
      </c>
      <c r="D10" s="10" t="s">
        <v>10</v>
      </c>
      <c r="E10" s="57" t="str">
        <f>IF(E8&lt;E9, "Yes", "No")</f>
        <v>Yes</v>
      </c>
      <c r="F10" s="57"/>
      <c r="G10" s="18" t="s">
        <v>12</v>
      </c>
    </row>
    <row r="11" spans="1:7">
      <c r="A11" s="5">
        <v>1</v>
      </c>
      <c r="B11" s="9">
        <v>8</v>
      </c>
      <c r="D11" s="10" t="s">
        <v>13</v>
      </c>
      <c r="E11" s="4">
        <f>MEDIAN(A3:A14)</f>
        <v>4</v>
      </c>
      <c r="F11" s="4">
        <f>MEDIAN(B3:B14)</f>
        <v>6</v>
      </c>
      <c r="G11" s="19" t="s">
        <v>14</v>
      </c>
    </row>
    <row r="12" spans="1:7">
      <c r="A12" s="5">
        <v>5</v>
      </c>
      <c r="B12" s="9">
        <v>7</v>
      </c>
    </row>
    <row r="13" spans="1:7">
      <c r="A13" s="5">
        <v>3</v>
      </c>
      <c r="B13" s="9">
        <v>4</v>
      </c>
    </row>
    <row r="14" spans="1:7">
      <c r="A14" s="6">
        <v>5</v>
      </c>
      <c r="B14" s="6"/>
    </row>
    <row r="15" spans="1:7">
      <c r="A15" s="3"/>
      <c r="B15" s="3"/>
    </row>
    <row r="17" spans="1:2">
      <c r="A17" s="58" t="s">
        <v>4</v>
      </c>
      <c r="B17" s="59"/>
    </row>
    <row r="18" spans="1:2">
      <c r="A18" s="11" t="s">
        <v>0</v>
      </c>
      <c r="B18" s="11" t="s">
        <v>1</v>
      </c>
    </row>
    <row r="19" spans="1:2">
      <c r="A19" s="12">
        <f>_xlfn.RANK.AVG(A3,$A$3:$A$14:$B$3:$B$13,1)</f>
        <v>2</v>
      </c>
      <c r="B19" s="13">
        <f>_xlfn.RANK.AVG(B3,$A$3:$A$14:$B$3:$B$13,1)</f>
        <v>19</v>
      </c>
    </row>
    <row r="20" spans="1:2">
      <c r="A20" s="14">
        <f>_xlfn.RANK.AVG(A4,$A$3:$A$14:$B$3:$B$13,1)</f>
        <v>7.5</v>
      </c>
      <c r="B20" s="13">
        <f>_xlfn.RANK.AVG(B4,$A$3:$A$14:$B$3:$B$13,1)</f>
        <v>7.5</v>
      </c>
    </row>
    <row r="21" spans="1:2">
      <c r="A21" s="14">
        <f>_xlfn.RANK.AVG(A5,$A$3:$A$14:$B$3:$B$13,1)</f>
        <v>13.5</v>
      </c>
      <c r="B21" s="13">
        <f>_xlfn.RANK.AVG(B5,$A$3:$A$14:$B$3:$B$13,1)</f>
        <v>13.5</v>
      </c>
    </row>
    <row r="22" spans="1:2">
      <c r="A22" s="14">
        <f>_xlfn.RANK.AVG(A6,$A$3:$A$14:$B$3:$B$13,1)</f>
        <v>13.5</v>
      </c>
      <c r="B22" s="13">
        <f>_xlfn.RANK.AVG(B6,$A$3:$A$14:$B$3:$B$13,1)</f>
        <v>17</v>
      </c>
    </row>
    <row r="23" spans="1:2">
      <c r="A23" s="14">
        <f>_xlfn.RANK.AVG(A7,$A$3:$A$14:$B$3:$B$13,1)</f>
        <v>7.5</v>
      </c>
      <c r="B23" s="13">
        <f>_xlfn.RANK.AVG(B7,$A$3:$A$14:$B$3:$B$13,1)</f>
        <v>7.5</v>
      </c>
    </row>
    <row r="24" spans="1:2">
      <c r="A24" s="14">
        <f>_xlfn.RANK.AVG(A8,$A$3:$A$14:$B$3:$B$13,1)</f>
        <v>2</v>
      </c>
      <c r="B24" s="13">
        <f>_xlfn.RANK.AVG(B8,$A$3:$A$14:$B$3:$B$13,1)</f>
        <v>13.5</v>
      </c>
    </row>
    <row r="25" spans="1:2">
      <c r="A25" s="14">
        <f>_xlfn.RANK.AVG(A9,$A$3:$A$14:$B$3:$B$13,1)</f>
        <v>19</v>
      </c>
      <c r="B25" s="13">
        <f>_xlfn.RANK.AVG(B9,$A$3:$A$14:$B$3:$B$13,1)</f>
        <v>22.5</v>
      </c>
    </row>
    <row r="26" spans="1:2">
      <c r="A26" s="14">
        <f>_xlfn.RANK.AVG(A10,$A$3:$A$14:$B$3:$B$13,1)</f>
        <v>7.5</v>
      </c>
      <c r="B26" s="13">
        <f>_xlfn.RANK.AVG(B10,$A$3:$A$14:$B$3:$B$13,1)</f>
        <v>22.5</v>
      </c>
    </row>
    <row r="27" spans="1:2">
      <c r="A27" s="14">
        <f>_xlfn.RANK.AVG(A11,$A$3:$A$14:$B$3:$B$13,1)</f>
        <v>2</v>
      </c>
      <c r="B27" s="13">
        <f>_xlfn.RANK.AVG(B11,$A$3:$A$14:$B$3:$B$13,1)</f>
        <v>21</v>
      </c>
    </row>
    <row r="28" spans="1:2">
      <c r="A28" s="14">
        <f>_xlfn.RANK.AVG(A12,$A$3:$A$14:$B$3:$B$13,1)</f>
        <v>13.5</v>
      </c>
      <c r="B28" s="13">
        <f>_xlfn.RANK.AVG(B12,$A$3:$A$14:$B$3:$B$13,1)</f>
        <v>19</v>
      </c>
    </row>
    <row r="29" spans="1:2">
      <c r="A29" s="14">
        <f>_xlfn.RANK.AVG(A13,$A$3:$A$14:$B$3:$B$13,1)</f>
        <v>4</v>
      </c>
      <c r="B29" s="13">
        <f>_xlfn.RANK.AVG(B13,$A$3:$A$14:$B$3:$B$13,1)</f>
        <v>7.5</v>
      </c>
    </row>
    <row r="30" spans="1:2">
      <c r="A30" s="15">
        <f>_xlfn.RANK.AVG(A14,$A$3:$A$14:$B$3:$B$13,1)</f>
        <v>13.5</v>
      </c>
      <c r="B30" s="16"/>
    </row>
  </sheetData>
  <mergeCells count="7">
    <mergeCell ref="E10:F10"/>
    <mergeCell ref="E6:F6"/>
    <mergeCell ref="E7:F7"/>
    <mergeCell ref="A1:B1"/>
    <mergeCell ref="A17:B17"/>
    <mergeCell ref="E8:F8"/>
    <mergeCell ref="E9:F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workbookViewId="0">
      <selection activeCell="R67" sqref="R67"/>
    </sheetView>
  </sheetViews>
  <sheetFormatPr baseColWidth="10" defaultRowHeight="15" x14ac:dyDescent="0"/>
  <cols>
    <col min="1" max="9" width="10.83203125" style="1"/>
    <col min="10" max="10" width="10.1640625" style="1" customWidth="1"/>
    <col min="11" max="12" width="10.83203125" style="1"/>
    <col min="13" max="13" width="2.6640625" style="1" customWidth="1"/>
    <col min="14" max="14" width="14.5" style="48" customWidth="1"/>
    <col min="15" max="15" width="11.1640625" style="50" customWidth="1"/>
    <col min="16" max="16" width="9.83203125" style="48" customWidth="1"/>
    <col min="17" max="18" width="12.1640625" style="48" customWidth="1"/>
    <col min="19" max="19" width="10.83203125" style="48" customWidth="1"/>
    <col min="20" max="20" width="13.6640625" style="48" customWidth="1"/>
    <col min="21" max="16384" width="10.83203125" style="1"/>
  </cols>
  <sheetData>
    <row r="1" spans="1:20">
      <c r="A1" s="64" t="s">
        <v>0</v>
      </c>
      <c r="B1" s="64"/>
      <c r="C1" s="64"/>
      <c r="D1" s="64"/>
      <c r="E1" s="64"/>
      <c r="H1" s="65" t="s">
        <v>15</v>
      </c>
      <c r="I1" s="66"/>
      <c r="J1" s="66"/>
      <c r="K1" s="66"/>
      <c r="L1" s="67"/>
      <c r="M1" s="29"/>
      <c r="N1" s="60" t="s">
        <v>30</v>
      </c>
      <c r="O1" s="60"/>
      <c r="P1" s="60"/>
      <c r="Q1" s="60"/>
      <c r="R1" s="60"/>
      <c r="S1" s="60"/>
      <c r="T1" s="60"/>
    </row>
    <row r="2" spans="1:20">
      <c r="A2" s="20">
        <v>55</v>
      </c>
      <c r="B2" s="21">
        <v>28</v>
      </c>
      <c r="C2" s="21">
        <v>34</v>
      </c>
      <c r="D2" s="21">
        <v>48</v>
      </c>
      <c r="E2" s="22">
        <v>59</v>
      </c>
      <c r="H2" s="68" t="s">
        <v>0</v>
      </c>
      <c r="I2" s="69"/>
      <c r="J2" s="69"/>
      <c r="K2" s="69"/>
      <c r="L2" s="70"/>
      <c r="M2" s="34"/>
      <c r="N2" s="51" t="s">
        <v>31</v>
      </c>
      <c r="O2" s="35" t="s">
        <v>24</v>
      </c>
      <c r="P2" s="36" t="s">
        <v>25</v>
      </c>
      <c r="Q2" s="37" t="s">
        <v>26</v>
      </c>
      <c r="R2" s="38"/>
      <c r="S2" s="37" t="s">
        <v>27</v>
      </c>
      <c r="T2" s="37" t="s">
        <v>28</v>
      </c>
    </row>
    <row r="3" spans="1:20">
      <c r="A3" s="23">
        <v>71</v>
      </c>
      <c r="B3" s="24">
        <v>12</v>
      </c>
      <c r="C3" s="24">
        <v>9</v>
      </c>
      <c r="D3" s="24">
        <v>24</v>
      </c>
      <c r="E3" s="25">
        <v>59</v>
      </c>
      <c r="H3" s="31">
        <f>_xlfn.RANK.AVG(A2,$A$17:$E$28:$A$2:$E$13,1)</f>
        <v>100.5</v>
      </c>
      <c r="I3" s="31">
        <f>_xlfn.RANK.AVG(B2,$A$17:$E$28:$A$2:$E$13,1)</f>
        <v>43</v>
      </c>
      <c r="J3" s="31">
        <f>_xlfn.RANK.AVG(C2,$A$17:$E$28:$A$2:$E$13,1)</f>
        <v>60.5</v>
      </c>
      <c r="K3" s="31">
        <f>_xlfn.RANK.AVG(D2,$A$17:$E$28:$A$2:$E$13,1)</f>
        <v>89</v>
      </c>
      <c r="L3" s="31">
        <f>_xlfn.RANK.AVG(E2,$A$17:$E$28:$A$2:$E$13,1)</f>
        <v>108</v>
      </c>
      <c r="M3" s="29"/>
      <c r="N3" s="52">
        <v>1.5</v>
      </c>
      <c r="O3" s="39">
        <v>1.5</v>
      </c>
      <c r="P3" s="38">
        <f t="shared" ref="P3:P34" si="0">COUNTIF(N:N,O3)</f>
        <v>2</v>
      </c>
      <c r="Q3" s="40">
        <f>P3^3</f>
        <v>8</v>
      </c>
      <c r="R3" s="38">
        <f>Q3-P3</f>
        <v>6</v>
      </c>
      <c r="S3" s="36">
        <f>(I$29+J$29)^3-(I$29+J$29)</f>
        <v>1520760</v>
      </c>
      <c r="T3" s="36">
        <f>(Q3-P3)/S3</f>
        <v>3.9453957231910358E-6</v>
      </c>
    </row>
    <row r="4" spans="1:20">
      <c r="A4" s="23">
        <v>73</v>
      </c>
      <c r="B4" s="24">
        <v>34</v>
      </c>
      <c r="C4" s="24">
        <v>25</v>
      </c>
      <c r="D4" s="24">
        <v>40</v>
      </c>
      <c r="E4" s="25">
        <v>64</v>
      </c>
      <c r="H4" s="31">
        <f>_xlfn.RANK.AVG(A3,$A$17:$E$28:$A$2:$E$13,1)</f>
        <v>119</v>
      </c>
      <c r="I4" s="31">
        <f>_xlfn.RANK.AVG(B3,$A$17:$E$28:$A$2:$E$13,1)</f>
        <v>11</v>
      </c>
      <c r="J4" s="31">
        <f>_xlfn.RANK.AVG(C3,$A$17:$E$28:$A$2:$E$13,1)</f>
        <v>5.5</v>
      </c>
      <c r="K4" s="31">
        <f>_xlfn.RANK.AVG(D3,$A$17:$E$28:$A$2:$E$13,1)</f>
        <v>28</v>
      </c>
      <c r="L4" s="31">
        <f>_xlfn.RANK.AVG(E3,$A$17:$E$28:$A$2:$E$13,1)</f>
        <v>108</v>
      </c>
      <c r="M4" s="29"/>
      <c r="N4" s="53">
        <v>1.5</v>
      </c>
      <c r="O4" s="39">
        <v>3</v>
      </c>
      <c r="P4" s="41">
        <f t="shared" si="0"/>
        <v>1</v>
      </c>
      <c r="Q4" s="42">
        <f t="shared" ref="Q4:Q55" si="1">P4^3</f>
        <v>1</v>
      </c>
      <c r="R4" s="41">
        <f t="shared" ref="R4:R55" si="2">Q4-P4</f>
        <v>0</v>
      </c>
      <c r="S4" s="43">
        <f t="shared" ref="S4:S54" si="3">(I$29+J$29)^3-(I$29+J$29)</f>
        <v>1520760</v>
      </c>
      <c r="T4" s="43">
        <f t="shared" ref="T4:T55" si="4">(Q4-P4)/S4</f>
        <v>0</v>
      </c>
    </row>
    <row r="5" spans="1:20">
      <c r="A5" s="23">
        <v>50</v>
      </c>
      <c r="B5" s="24">
        <v>35</v>
      </c>
      <c r="C5" s="24">
        <v>21</v>
      </c>
      <c r="D5" s="24">
        <v>43</v>
      </c>
      <c r="E5" s="25">
        <v>66</v>
      </c>
      <c r="H5" s="31">
        <f>_xlfn.RANK.AVG(A4,$A$17:$E$28:$A$2:$E$13,1)</f>
        <v>120</v>
      </c>
      <c r="I5" s="31">
        <f>_xlfn.RANK.AVG(B4,$A$17:$E$28:$A$2:$E$13,1)</f>
        <v>60.5</v>
      </c>
      <c r="J5" s="31">
        <f>_xlfn.RANK.AVG(C4,$A$17:$E$28:$A$2:$E$13,1)</f>
        <v>32.5</v>
      </c>
      <c r="K5" s="31">
        <f>_xlfn.RANK.AVG(D4,$A$17:$E$28:$A$2:$E$13,1)</f>
        <v>73.5</v>
      </c>
      <c r="L5" s="31">
        <f>_xlfn.RANK.AVG(E4,$A$17:$E$28:$A$2:$E$13,1)</f>
        <v>114.5</v>
      </c>
      <c r="M5" s="29"/>
      <c r="N5" s="53">
        <v>3</v>
      </c>
      <c r="O5" s="39">
        <v>5.5</v>
      </c>
      <c r="P5" s="41">
        <f t="shared" si="0"/>
        <v>4</v>
      </c>
      <c r="Q5" s="42">
        <f t="shared" si="1"/>
        <v>64</v>
      </c>
      <c r="R5" s="41">
        <f t="shared" si="2"/>
        <v>60</v>
      </c>
      <c r="S5" s="43">
        <f t="shared" si="3"/>
        <v>1520760</v>
      </c>
      <c r="T5" s="43">
        <f t="shared" si="4"/>
        <v>3.9453957231910358E-5</v>
      </c>
    </row>
    <row r="6" spans="1:20">
      <c r="A6" s="23">
        <v>54</v>
      </c>
      <c r="B6" s="24">
        <v>15</v>
      </c>
      <c r="C6" s="24">
        <v>30</v>
      </c>
      <c r="D6" s="24">
        <v>40</v>
      </c>
      <c r="E6" s="25">
        <v>45</v>
      </c>
      <c r="H6" s="31">
        <f>_xlfn.RANK.AVG(A5,$A$17:$E$28:$A$2:$E$13,1)</f>
        <v>94</v>
      </c>
      <c r="I6" s="31">
        <f>_xlfn.RANK.AVG(B5,$A$17:$E$28:$A$2:$E$13,1)</f>
        <v>63.5</v>
      </c>
      <c r="J6" s="31">
        <f>_xlfn.RANK.AVG(C5,$A$17:$E$28:$A$2:$E$13,1)</f>
        <v>21.5</v>
      </c>
      <c r="K6" s="31">
        <f>_xlfn.RANK.AVG(D5,$A$17:$E$28:$A$2:$E$13,1)</f>
        <v>81</v>
      </c>
      <c r="L6" s="31">
        <f>_xlfn.RANK.AVG(E5,$A$17:$E$28:$A$2:$E$13,1)</f>
        <v>116</v>
      </c>
      <c r="M6" s="29"/>
      <c r="N6" s="53">
        <v>5.5</v>
      </c>
      <c r="O6" s="39">
        <v>8</v>
      </c>
      <c r="P6" s="41">
        <f t="shared" si="0"/>
        <v>1</v>
      </c>
      <c r="Q6" s="42">
        <f t="shared" si="1"/>
        <v>1</v>
      </c>
      <c r="R6" s="41">
        <f t="shared" si="2"/>
        <v>0</v>
      </c>
      <c r="S6" s="43">
        <f t="shared" si="3"/>
        <v>1520760</v>
      </c>
      <c r="T6" s="43">
        <f t="shared" si="4"/>
        <v>0</v>
      </c>
    </row>
    <row r="7" spans="1:20">
      <c r="A7" s="23">
        <v>55</v>
      </c>
      <c r="B7" s="24">
        <v>21</v>
      </c>
      <c r="C7" s="24">
        <v>25</v>
      </c>
      <c r="D7" s="24">
        <v>28</v>
      </c>
      <c r="E7" s="25">
        <v>58</v>
      </c>
      <c r="H7" s="31">
        <f>_xlfn.RANK.AVG(A6,$A$17:$E$28:$A$2:$E$13,1)</f>
        <v>98</v>
      </c>
      <c r="I7" s="31">
        <f>_xlfn.RANK.AVG(B6,$A$17:$E$28:$A$2:$E$13,1)</f>
        <v>12</v>
      </c>
      <c r="J7" s="31">
        <f>_xlfn.RANK.AVG(C6,$A$17:$E$28:$A$2:$E$13,1)</f>
        <v>53.5</v>
      </c>
      <c r="K7" s="31">
        <f>_xlfn.RANK.AVG(D6,$A$17:$E$28:$A$2:$E$13,1)</f>
        <v>73.5</v>
      </c>
      <c r="L7" s="31">
        <f>_xlfn.RANK.AVG(E6,$A$17:$E$28:$A$2:$E$13,1)</f>
        <v>85</v>
      </c>
      <c r="M7" s="29"/>
      <c r="N7" s="53">
        <v>5.5</v>
      </c>
      <c r="O7" s="39">
        <v>9.5</v>
      </c>
      <c r="P7" s="41">
        <f t="shared" si="0"/>
        <v>2</v>
      </c>
      <c r="Q7" s="42">
        <f t="shared" si="1"/>
        <v>8</v>
      </c>
      <c r="R7" s="41">
        <f t="shared" si="2"/>
        <v>6</v>
      </c>
      <c r="S7" s="43">
        <f t="shared" si="3"/>
        <v>1520760</v>
      </c>
      <c r="T7" s="43">
        <f t="shared" si="4"/>
        <v>3.9453957231910358E-6</v>
      </c>
    </row>
    <row r="8" spans="1:20">
      <c r="A8" s="23">
        <v>55</v>
      </c>
      <c r="B8" s="24">
        <v>28</v>
      </c>
      <c r="C8" s="24">
        <v>40</v>
      </c>
      <c r="D8" s="24">
        <v>33</v>
      </c>
      <c r="E8" s="25">
        <v>67</v>
      </c>
      <c r="H8" s="31">
        <f>_xlfn.RANK.AVG(A7,$A$17:$E$28:$A$2:$E$13,1)</f>
        <v>100.5</v>
      </c>
      <c r="I8" s="31">
        <f>_xlfn.RANK.AVG(B7,$A$17:$E$28:$A$2:$E$13,1)</f>
        <v>21.5</v>
      </c>
      <c r="J8" s="31">
        <f>_xlfn.RANK.AVG(C7,$A$17:$E$28:$A$2:$E$13,1)</f>
        <v>32.5</v>
      </c>
      <c r="K8" s="31">
        <f>_xlfn.RANK.AVG(D7,$A$17:$E$28:$A$2:$E$13,1)</f>
        <v>43</v>
      </c>
      <c r="L8" s="31">
        <f>_xlfn.RANK.AVG(E7,$A$17:$E$28:$A$2:$E$13,1)</f>
        <v>105.5</v>
      </c>
      <c r="M8" s="29"/>
      <c r="N8" s="53">
        <v>5.5</v>
      </c>
      <c r="O8" s="39">
        <v>11</v>
      </c>
      <c r="P8" s="41">
        <f t="shared" si="0"/>
        <v>1</v>
      </c>
      <c r="Q8" s="42">
        <f t="shared" si="1"/>
        <v>1</v>
      </c>
      <c r="R8" s="41">
        <f t="shared" si="2"/>
        <v>0</v>
      </c>
      <c r="S8" s="43">
        <f t="shared" si="3"/>
        <v>1520760</v>
      </c>
      <c r="T8" s="43">
        <f t="shared" si="4"/>
        <v>0</v>
      </c>
    </row>
    <row r="9" spans="1:20">
      <c r="A9" s="23">
        <v>57</v>
      </c>
      <c r="B9" s="24">
        <v>34</v>
      </c>
      <c r="C9" s="24">
        <v>27</v>
      </c>
      <c r="D9" s="24">
        <v>37</v>
      </c>
      <c r="E9" s="25">
        <v>62</v>
      </c>
      <c r="H9" s="31">
        <f>_xlfn.RANK.AVG(A8,$A$17:$E$28:$A$2:$E$13,1)</f>
        <v>100.5</v>
      </c>
      <c r="I9" s="31">
        <f>_xlfn.RANK.AVG(B8,$A$17:$E$28:$A$2:$E$13,1)</f>
        <v>43</v>
      </c>
      <c r="J9" s="31">
        <f>_xlfn.RANK.AVG(C8,$A$17:$E$28:$A$2:$E$13,1)</f>
        <v>73.5</v>
      </c>
      <c r="K9" s="31">
        <f>_xlfn.RANK.AVG(D8,$A$17:$E$28:$A$2:$E$13,1)</f>
        <v>58</v>
      </c>
      <c r="L9" s="31">
        <f>_xlfn.RANK.AVG(E8,$A$17:$E$28:$A$2:$E$13,1)</f>
        <v>117</v>
      </c>
      <c r="M9" s="29"/>
      <c r="N9" s="53">
        <v>5.5</v>
      </c>
      <c r="O9" s="39">
        <v>12</v>
      </c>
      <c r="P9" s="41">
        <f t="shared" si="0"/>
        <v>1</v>
      </c>
      <c r="Q9" s="42">
        <f t="shared" si="1"/>
        <v>1</v>
      </c>
      <c r="R9" s="41">
        <f t="shared" si="2"/>
        <v>0</v>
      </c>
      <c r="S9" s="43">
        <f t="shared" si="3"/>
        <v>1520760</v>
      </c>
      <c r="T9" s="43">
        <f t="shared" si="4"/>
        <v>0</v>
      </c>
    </row>
    <row r="10" spans="1:20">
      <c r="A10" s="23">
        <v>50</v>
      </c>
      <c r="B10" s="24">
        <v>40</v>
      </c>
      <c r="C10" s="24">
        <v>19</v>
      </c>
      <c r="D10" s="24">
        <v>28</v>
      </c>
      <c r="E10" s="25">
        <v>70</v>
      </c>
      <c r="H10" s="31">
        <f>_xlfn.RANK.AVG(A9,$A$17:$E$28:$A$2:$E$13,1)</f>
        <v>103.5</v>
      </c>
      <c r="I10" s="31">
        <f>_xlfn.RANK.AVG(B9,$A$17:$E$28:$A$2:$E$13,1)</f>
        <v>60.5</v>
      </c>
      <c r="J10" s="31">
        <f>_xlfn.RANK.AVG(C9,$A$17:$E$28:$A$2:$E$13,1)</f>
        <v>38.5</v>
      </c>
      <c r="K10" s="31">
        <f>_xlfn.RANK.AVG(D9,$A$17:$E$28:$A$2:$E$13,1)</f>
        <v>66</v>
      </c>
      <c r="L10" s="31">
        <f>_xlfn.RANK.AVG(E9,$A$17:$E$28:$A$2:$E$13,1)</f>
        <v>111.5</v>
      </c>
      <c r="M10" s="29"/>
      <c r="N10" s="53">
        <v>8</v>
      </c>
      <c r="O10" s="39">
        <v>13.5</v>
      </c>
      <c r="P10" s="41">
        <f t="shared" si="0"/>
        <v>2</v>
      </c>
      <c r="Q10" s="42">
        <f t="shared" si="1"/>
        <v>8</v>
      </c>
      <c r="R10" s="41">
        <f t="shared" si="2"/>
        <v>6</v>
      </c>
      <c r="S10" s="43">
        <f t="shared" si="3"/>
        <v>1520760</v>
      </c>
      <c r="T10" s="43">
        <f t="shared" si="4"/>
        <v>3.9453957231910358E-6</v>
      </c>
    </row>
    <row r="11" spans="1:20">
      <c r="A11" s="23">
        <v>60</v>
      </c>
      <c r="B11" s="24">
        <v>18</v>
      </c>
      <c r="C11" s="24">
        <v>23</v>
      </c>
      <c r="D11" s="24">
        <v>44</v>
      </c>
      <c r="E11" s="25">
        <v>41</v>
      </c>
      <c r="H11" s="31">
        <f>_xlfn.RANK.AVG(A10,$A$17:$E$28:$A$2:$E$13,1)</f>
        <v>94</v>
      </c>
      <c r="I11" s="31">
        <f>_xlfn.RANK.AVG(B10,$A$17:$E$28:$A$2:$E$13,1)</f>
        <v>73.5</v>
      </c>
      <c r="J11" s="31">
        <f>_xlfn.RANK.AVG(C10,$A$17:$E$28:$A$2:$E$13,1)</f>
        <v>15</v>
      </c>
      <c r="K11" s="31">
        <f>_xlfn.RANK.AVG(D10,$A$17:$E$28:$A$2:$E$13,1)</f>
        <v>43</v>
      </c>
      <c r="L11" s="31">
        <f>_xlfn.RANK.AVG(E10,$A$17:$E$28:$A$2:$E$13,1)</f>
        <v>118</v>
      </c>
      <c r="M11" s="29"/>
      <c r="N11" s="53">
        <v>9.5</v>
      </c>
      <c r="O11" s="39">
        <v>15</v>
      </c>
      <c r="P11" s="41">
        <f t="shared" si="0"/>
        <v>1</v>
      </c>
      <c r="Q11" s="42">
        <f t="shared" si="1"/>
        <v>1</v>
      </c>
      <c r="R11" s="41">
        <f t="shared" si="2"/>
        <v>0</v>
      </c>
      <c r="S11" s="43">
        <f t="shared" si="3"/>
        <v>1520760</v>
      </c>
      <c r="T11" s="43">
        <f t="shared" si="4"/>
        <v>0</v>
      </c>
    </row>
    <row r="12" spans="1:20">
      <c r="A12" s="26">
        <v>64</v>
      </c>
      <c r="B12" s="27">
        <v>29</v>
      </c>
      <c r="C12" s="27">
        <v>41</v>
      </c>
      <c r="D12" s="27">
        <v>37</v>
      </c>
      <c r="E12" s="28">
        <v>63</v>
      </c>
      <c r="H12" s="31">
        <f>_xlfn.RANK.AVG(A11,$A$17:$E$28:$A$2:$E$13,1)</f>
        <v>110</v>
      </c>
      <c r="I12" s="31">
        <f>_xlfn.RANK.AVG(B11,$A$17:$E$28:$A$2:$E$13,1)</f>
        <v>13.5</v>
      </c>
      <c r="J12" s="31">
        <f>_xlfn.RANK.AVG(C11,$A$17:$E$28:$A$2:$E$13,1)</f>
        <v>25</v>
      </c>
      <c r="K12" s="31">
        <f>_xlfn.RANK.AVG(D11,$A$17:$E$28:$A$2:$E$13,1)</f>
        <v>83.5</v>
      </c>
      <c r="L12" s="31">
        <f>_xlfn.RANK.AVG(E11,$A$17:$E$28:$A$2:$E$13,1)</f>
        <v>77.5</v>
      </c>
      <c r="M12" s="29"/>
      <c r="N12" s="53">
        <v>9.5</v>
      </c>
      <c r="O12" s="39">
        <v>17.5</v>
      </c>
      <c r="P12" s="41">
        <f t="shared" si="0"/>
        <v>4</v>
      </c>
      <c r="Q12" s="42">
        <f t="shared" si="1"/>
        <v>64</v>
      </c>
      <c r="R12" s="41">
        <f t="shared" si="2"/>
        <v>60</v>
      </c>
      <c r="S12" s="43">
        <f t="shared" si="3"/>
        <v>1520760</v>
      </c>
      <c r="T12" s="43">
        <f t="shared" si="4"/>
        <v>3.9453957231910358E-5</v>
      </c>
    </row>
    <row r="13" spans="1:20">
      <c r="A13" s="27">
        <f>MEDIAN(A2:A12)</f>
        <v>55</v>
      </c>
      <c r="B13" s="27">
        <f t="shared" ref="B13:E13" si="5">MEDIAN(B2:B12)</f>
        <v>28</v>
      </c>
      <c r="C13" s="27">
        <f t="shared" si="5"/>
        <v>25</v>
      </c>
      <c r="D13" s="27">
        <f t="shared" si="5"/>
        <v>37</v>
      </c>
      <c r="E13" s="28">
        <f t="shared" si="5"/>
        <v>62</v>
      </c>
      <c r="H13" s="31">
        <f>_xlfn.RANK.AVG(A12,$A$17:$E$28:$A$2:$E$13,1)</f>
        <v>114.5</v>
      </c>
      <c r="I13" s="31">
        <f>_xlfn.RANK.AVG(B12,$A$17:$E$28:$A$2:$E$13,1)</f>
        <v>48.5</v>
      </c>
      <c r="J13" s="31">
        <f>_xlfn.RANK.AVG(C12,$A$17:$E$28:$A$2:$E$13,1)</f>
        <v>77.5</v>
      </c>
      <c r="K13" s="31">
        <f>_xlfn.RANK.AVG(D12,$A$17:$E$28:$A$2:$E$13,1)</f>
        <v>66</v>
      </c>
      <c r="L13" s="31">
        <f>_xlfn.RANK.AVG(E12,$A$17:$E$28:$A$2:$E$13,1)</f>
        <v>113</v>
      </c>
      <c r="M13" s="29"/>
      <c r="N13" s="53">
        <v>11</v>
      </c>
      <c r="O13" s="39">
        <v>21.5</v>
      </c>
      <c r="P13" s="41">
        <f t="shared" si="0"/>
        <v>4</v>
      </c>
      <c r="Q13" s="42">
        <f t="shared" si="1"/>
        <v>64</v>
      </c>
      <c r="R13" s="41">
        <f t="shared" si="2"/>
        <v>60</v>
      </c>
      <c r="S13" s="43">
        <f t="shared" si="3"/>
        <v>1520760</v>
      </c>
      <c r="T13" s="43">
        <f t="shared" si="4"/>
        <v>3.9453957231910358E-5</v>
      </c>
    </row>
    <row r="14" spans="1:20">
      <c r="A14" s="29"/>
      <c r="B14" s="29"/>
      <c r="C14" s="29"/>
      <c r="D14" s="29"/>
      <c r="E14" s="29"/>
      <c r="H14" s="68" t="s">
        <v>1</v>
      </c>
      <c r="I14" s="69"/>
      <c r="J14" s="69"/>
      <c r="K14" s="69"/>
      <c r="L14" s="70"/>
      <c r="M14" s="34"/>
      <c r="N14" s="53">
        <v>12</v>
      </c>
      <c r="O14" s="39">
        <v>24</v>
      </c>
      <c r="P14" s="41">
        <f t="shared" si="0"/>
        <v>1</v>
      </c>
      <c r="Q14" s="42">
        <f t="shared" si="1"/>
        <v>1</v>
      </c>
      <c r="R14" s="41">
        <f t="shared" si="2"/>
        <v>0</v>
      </c>
      <c r="S14" s="43">
        <f t="shared" si="3"/>
        <v>1520760</v>
      </c>
      <c r="T14" s="43">
        <f t="shared" si="4"/>
        <v>0</v>
      </c>
    </row>
    <row r="15" spans="1:20">
      <c r="A15" s="29"/>
      <c r="B15" s="29"/>
      <c r="C15" s="29"/>
      <c r="D15" s="29"/>
      <c r="E15" s="29"/>
      <c r="H15" s="31">
        <f>_xlfn.RANK.AVG(A17,$A$17:$E$28:$A$2:$E$13,1)</f>
        <v>5.5</v>
      </c>
      <c r="I15" s="31">
        <f>_xlfn.RANK.AVG(B17,$A$17:$E$28:$A$2:$E$13,1)</f>
        <v>21.5</v>
      </c>
      <c r="J15" s="31">
        <f>_xlfn.RANK.AVG(C17,$A$17:$E$28:$A$2:$E$13,1)</f>
        <v>68.5</v>
      </c>
      <c r="K15" s="31">
        <f>_xlfn.RANK.AVG(D17,$A$17:$E$28:$A$2:$E$13,1)</f>
        <v>43</v>
      </c>
      <c r="L15" s="31">
        <f>_xlfn.RANK.AVG(E17,$A$17:$E$28:$A$2:$E$13,1)</f>
        <v>103.5</v>
      </c>
      <c r="M15" s="29"/>
      <c r="N15" s="53">
        <v>13.5</v>
      </c>
      <c r="O15" s="39">
        <v>25</v>
      </c>
      <c r="P15" s="41">
        <f t="shared" si="0"/>
        <v>1</v>
      </c>
      <c r="Q15" s="42">
        <f t="shared" si="1"/>
        <v>1</v>
      </c>
      <c r="R15" s="41">
        <f t="shared" si="2"/>
        <v>0</v>
      </c>
      <c r="S15" s="43">
        <f t="shared" si="3"/>
        <v>1520760</v>
      </c>
      <c r="T15" s="43">
        <f t="shared" si="4"/>
        <v>0</v>
      </c>
    </row>
    <row r="16" spans="1:20">
      <c r="A16" s="61" t="s">
        <v>1</v>
      </c>
      <c r="B16" s="62"/>
      <c r="C16" s="62"/>
      <c r="D16" s="62"/>
      <c r="E16" s="63"/>
      <c r="H16" s="31">
        <f>_xlfn.RANK.AVG(A18,$A$17:$E$28:$A$2:$E$13,1)</f>
        <v>17.5</v>
      </c>
      <c r="I16" s="31">
        <f>_xlfn.RANK.AVG(B18,$A$17:$E$28:$A$2:$E$13,1)</f>
        <v>32.5</v>
      </c>
      <c r="J16" s="31">
        <f>_xlfn.RANK.AVG(C18,$A$17:$E$28:$A$2:$E$13,1)</f>
        <v>5.5</v>
      </c>
      <c r="K16" s="31">
        <f>_xlfn.RANK.AVG(D18,$A$17:$E$28:$A$2:$E$13,1)</f>
        <v>17.5</v>
      </c>
      <c r="L16" s="31">
        <f>_xlfn.RANK.AVG(E18,$A$17:$E$28:$A$2:$E$13,1)</f>
        <v>94</v>
      </c>
      <c r="M16" s="29"/>
      <c r="N16" s="53">
        <v>13.5</v>
      </c>
      <c r="O16" s="39">
        <v>28</v>
      </c>
      <c r="P16" s="41">
        <f t="shared" si="0"/>
        <v>5</v>
      </c>
      <c r="Q16" s="42">
        <f t="shared" si="1"/>
        <v>125</v>
      </c>
      <c r="R16" s="41">
        <f t="shared" si="2"/>
        <v>120</v>
      </c>
      <c r="S16" s="43">
        <f t="shared" si="3"/>
        <v>1520760</v>
      </c>
      <c r="T16" s="43">
        <f t="shared" si="4"/>
        <v>7.8907914463820716E-5</v>
      </c>
    </row>
    <row r="17" spans="1:20">
      <c r="A17" s="20">
        <v>9</v>
      </c>
      <c r="B17" s="21">
        <v>21</v>
      </c>
      <c r="C17" s="21">
        <v>38</v>
      </c>
      <c r="D17" s="21">
        <v>28</v>
      </c>
      <c r="E17" s="22">
        <v>57</v>
      </c>
      <c r="H17" s="31">
        <f>_xlfn.RANK.AVG(A19,$A$17:$E$28:$A$2:$E$13,1)</f>
        <v>3</v>
      </c>
      <c r="I17" s="31">
        <f>_xlfn.RANK.AVG(B19,$A$17:$E$28:$A$2:$E$13,1)</f>
        <v>1.5</v>
      </c>
      <c r="J17" s="31">
        <f>_xlfn.RANK.AVG(C19,$A$17:$E$28:$A$2:$E$13,1)</f>
        <v>60.5</v>
      </c>
      <c r="K17" s="31">
        <f>_xlfn.RANK.AVG(D19,$A$17:$E$28:$A$2:$E$13,1)</f>
        <v>28</v>
      </c>
      <c r="L17" s="31">
        <f>_xlfn.RANK.AVG(E19,$A$17:$E$28:$A$2:$E$13,1)</f>
        <v>105.5</v>
      </c>
      <c r="M17" s="29"/>
      <c r="N17" s="53">
        <v>15</v>
      </c>
      <c r="O17" s="39">
        <v>32.5</v>
      </c>
      <c r="P17" s="41">
        <f t="shared" si="0"/>
        <v>3</v>
      </c>
      <c r="Q17" s="42">
        <f t="shared" si="1"/>
        <v>27</v>
      </c>
      <c r="R17" s="41">
        <f t="shared" si="2"/>
        <v>24</v>
      </c>
      <c r="S17" s="43">
        <f t="shared" si="3"/>
        <v>1520760</v>
      </c>
      <c r="T17" s="43">
        <f t="shared" si="4"/>
        <v>1.5781582892764143E-5</v>
      </c>
    </row>
    <row r="18" spans="1:20">
      <c r="A18" s="23">
        <v>20</v>
      </c>
      <c r="B18" s="24">
        <v>25</v>
      </c>
      <c r="C18" s="24">
        <v>9</v>
      </c>
      <c r="D18" s="24">
        <v>20</v>
      </c>
      <c r="E18" s="25">
        <v>50</v>
      </c>
      <c r="H18" s="31">
        <f>_xlfn.RANK.AVG(A20,$A$17:$E$28:$A$2:$E$13,1)</f>
        <v>83.5</v>
      </c>
      <c r="I18" s="31">
        <f>_xlfn.RANK.AVG(B20,$A$17:$E$28:$A$2:$E$13,1)</f>
        <v>28</v>
      </c>
      <c r="J18" s="31">
        <f>_xlfn.RANK.AVG(C20,$A$17:$E$28:$A$2:$E$13,1)</f>
        <v>21.5</v>
      </c>
      <c r="K18" s="31">
        <f>_xlfn.RANK.AVG(D20,$A$17:$E$28:$A$2:$E$13,1)</f>
        <v>48.5</v>
      </c>
      <c r="L18" s="31">
        <f>_xlfn.RANK.AVG(E20,$A$17:$E$28:$A$2:$E$13,1)</f>
        <v>90.5</v>
      </c>
      <c r="M18" s="29"/>
      <c r="N18" s="53">
        <v>17.5</v>
      </c>
      <c r="O18" s="39">
        <v>36</v>
      </c>
      <c r="P18" s="41">
        <f t="shared" si="0"/>
        <v>3</v>
      </c>
      <c r="Q18" s="42">
        <f t="shared" si="1"/>
        <v>27</v>
      </c>
      <c r="R18" s="41">
        <f t="shared" si="2"/>
        <v>24</v>
      </c>
      <c r="S18" s="43">
        <f t="shared" si="3"/>
        <v>1520760</v>
      </c>
      <c r="T18" s="43">
        <f t="shared" si="4"/>
        <v>1.5781582892764143E-5</v>
      </c>
    </row>
    <row r="19" spans="1:20">
      <c r="A19" s="23">
        <v>8</v>
      </c>
      <c r="B19" s="24">
        <v>6</v>
      </c>
      <c r="C19" s="24">
        <v>34</v>
      </c>
      <c r="D19" s="24">
        <v>24</v>
      </c>
      <c r="E19" s="25">
        <v>58</v>
      </c>
      <c r="H19" s="31">
        <f>_xlfn.RANK.AVG(A21,$A$17:$E$28:$A$2:$E$13,1)</f>
        <v>5.5</v>
      </c>
      <c r="I19" s="31">
        <f>_xlfn.RANK.AVG(B21,$A$17:$E$28:$A$2:$E$13,1)</f>
        <v>79</v>
      </c>
      <c r="J19" s="31">
        <f>_xlfn.RANK.AVG(C21,$A$17:$E$28:$A$2:$E$13,1)</f>
        <v>48.5</v>
      </c>
      <c r="K19" s="31">
        <f>_xlfn.RANK.AVG(D21,$A$17:$E$28:$A$2:$E$13,1)</f>
        <v>38.5</v>
      </c>
      <c r="L19" s="31">
        <f>_xlfn.RANK.AVG(E21,$A$17:$E$28:$A$2:$E$13,1)</f>
        <v>68.5</v>
      </c>
      <c r="M19" s="29"/>
      <c r="N19" s="53">
        <v>17.5</v>
      </c>
      <c r="O19" s="39">
        <v>38.5</v>
      </c>
      <c r="P19" s="41">
        <f t="shared" si="0"/>
        <v>2</v>
      </c>
      <c r="Q19" s="42">
        <f t="shared" si="1"/>
        <v>8</v>
      </c>
      <c r="R19" s="41">
        <f t="shared" si="2"/>
        <v>6</v>
      </c>
      <c r="S19" s="43">
        <f t="shared" si="3"/>
        <v>1520760</v>
      </c>
      <c r="T19" s="43">
        <f t="shared" si="4"/>
        <v>3.9453957231910358E-6</v>
      </c>
    </row>
    <row r="20" spans="1:20">
      <c r="A20" s="23">
        <v>44</v>
      </c>
      <c r="B20" s="24">
        <v>24</v>
      </c>
      <c r="C20" s="24">
        <v>21</v>
      </c>
      <c r="D20" s="24">
        <v>29</v>
      </c>
      <c r="E20" s="25">
        <v>49</v>
      </c>
      <c r="H20" s="31">
        <f>_xlfn.RANK.AVG(A22,$A$17:$E$28:$A$2:$E$13,1)</f>
        <v>48.5</v>
      </c>
      <c r="I20" s="31">
        <f>_xlfn.RANK.AVG(B22,$A$17:$E$28:$A$2:$E$13,1)</f>
        <v>63.5</v>
      </c>
      <c r="J20" s="31">
        <f>_xlfn.RANK.AVG(C22,$A$17:$E$28:$A$2:$E$13,1)</f>
        <v>36</v>
      </c>
      <c r="K20" s="31">
        <f>_xlfn.RANK.AVG(D22,$A$17:$E$28:$A$2:$E$13,1)</f>
        <v>43</v>
      </c>
      <c r="L20" s="31">
        <f>_xlfn.RANK.AVG(E22,$A$17:$E$28:$A$2:$E$13,1)</f>
        <v>108</v>
      </c>
      <c r="M20" s="29"/>
      <c r="N20" s="53">
        <v>17.5</v>
      </c>
      <c r="O20" s="39">
        <v>43</v>
      </c>
      <c r="P20" s="41">
        <f t="shared" si="0"/>
        <v>6</v>
      </c>
      <c r="Q20" s="42">
        <f t="shared" si="1"/>
        <v>216</v>
      </c>
      <c r="R20" s="41">
        <f t="shared" si="2"/>
        <v>210</v>
      </c>
      <c r="S20" s="43">
        <f t="shared" si="3"/>
        <v>1520760</v>
      </c>
      <c r="T20" s="43">
        <f t="shared" si="4"/>
        <v>1.3808885031168627E-4</v>
      </c>
    </row>
    <row r="21" spans="1:20">
      <c r="A21" s="23">
        <v>9</v>
      </c>
      <c r="B21" s="24">
        <v>42</v>
      </c>
      <c r="C21" s="24">
        <v>29</v>
      </c>
      <c r="D21" s="24">
        <v>27</v>
      </c>
      <c r="E21" s="25">
        <v>38</v>
      </c>
      <c r="H21" s="31">
        <f>_xlfn.RANK.AVG(A23,$A$17:$E$28:$A$2:$E$13,1)</f>
        <v>28</v>
      </c>
      <c r="I21" s="31">
        <f>_xlfn.RANK.AVG(B23,$A$17:$E$28:$A$2:$E$13,1)</f>
        <v>86</v>
      </c>
      <c r="J21" s="31">
        <f>_xlfn.RANK.AVG(C23,$A$17:$E$28:$A$2:$E$13,1)</f>
        <v>73.5</v>
      </c>
      <c r="K21" s="31">
        <f>_xlfn.RANK.AVG(D23,$A$17:$E$28:$A$2:$E$13,1)</f>
        <v>97</v>
      </c>
      <c r="L21" s="31">
        <f>_xlfn.RANK.AVG(E23,$A$17:$E$28:$A$2:$E$13,1)</f>
        <v>90.5</v>
      </c>
      <c r="M21" s="29"/>
      <c r="N21" s="53">
        <v>17.5</v>
      </c>
      <c r="O21" s="39">
        <v>48.5</v>
      </c>
      <c r="P21" s="41">
        <f t="shared" si="0"/>
        <v>4</v>
      </c>
      <c r="Q21" s="42">
        <f t="shared" si="1"/>
        <v>64</v>
      </c>
      <c r="R21" s="41">
        <f t="shared" si="2"/>
        <v>60</v>
      </c>
      <c r="S21" s="43">
        <f t="shared" si="3"/>
        <v>1520760</v>
      </c>
      <c r="T21" s="43">
        <f t="shared" si="4"/>
        <v>3.9453957231910358E-5</v>
      </c>
    </row>
    <row r="22" spans="1:20">
      <c r="A22" s="23">
        <v>29</v>
      </c>
      <c r="B22" s="24">
        <v>35</v>
      </c>
      <c r="C22" s="24">
        <v>26</v>
      </c>
      <c r="D22" s="24">
        <v>28</v>
      </c>
      <c r="E22" s="25">
        <v>59</v>
      </c>
      <c r="H22" s="31">
        <f>_xlfn.RANK.AVG(A24,$A$17:$E$28:$A$2:$E$13,1)</f>
        <v>53.5</v>
      </c>
      <c r="I22" s="31">
        <f>_xlfn.RANK.AVG(B24,$A$17:$E$28:$A$2:$E$13,1)</f>
        <v>1.5</v>
      </c>
      <c r="J22" s="31">
        <f>_xlfn.RANK.AVG(C24,$A$17:$E$28:$A$2:$E$13,1)</f>
        <v>9.5</v>
      </c>
      <c r="K22" s="31">
        <f>_xlfn.RANK.AVG(D24,$A$17:$E$28:$A$2:$E$13,1)</f>
        <v>73.5</v>
      </c>
      <c r="L22" s="31">
        <f>_xlfn.RANK.AVG(E24,$A$17:$E$28:$A$2:$E$13,1)</f>
        <v>81</v>
      </c>
      <c r="M22" s="29"/>
      <c r="N22" s="53">
        <v>21.5</v>
      </c>
      <c r="O22" s="39">
        <v>53.5</v>
      </c>
      <c r="P22" s="41">
        <f t="shared" si="0"/>
        <v>6</v>
      </c>
      <c r="Q22" s="42">
        <f t="shared" si="1"/>
        <v>216</v>
      </c>
      <c r="R22" s="41">
        <f t="shared" si="2"/>
        <v>210</v>
      </c>
      <c r="S22" s="43">
        <f t="shared" si="3"/>
        <v>1520760</v>
      </c>
      <c r="T22" s="43">
        <f t="shared" si="4"/>
        <v>1.3808885031168627E-4</v>
      </c>
    </row>
    <row r="23" spans="1:20">
      <c r="A23" s="23">
        <v>24</v>
      </c>
      <c r="B23" s="24">
        <v>46</v>
      </c>
      <c r="C23" s="24">
        <v>40</v>
      </c>
      <c r="D23" s="24">
        <v>51</v>
      </c>
      <c r="E23" s="25">
        <v>49</v>
      </c>
      <c r="H23" s="31">
        <f>_xlfn.RANK.AVG(A25,$A$17:$E$28:$A$2:$E$13,1)</f>
        <v>57</v>
      </c>
      <c r="I23" s="31">
        <f>_xlfn.RANK.AVG(B25,$A$17:$E$28:$A$2:$E$13,1)</f>
        <v>24</v>
      </c>
      <c r="J23" s="31">
        <f>_xlfn.RANK.AVG(C25,$A$17:$E$28:$A$2:$E$13,1)</f>
        <v>8</v>
      </c>
      <c r="K23" s="31">
        <f>_xlfn.RANK.AVG(D25,$A$17:$E$28:$A$2:$E$13,1)</f>
        <v>70</v>
      </c>
      <c r="L23" s="31">
        <f>_xlfn.RANK.AVG(E25,$A$17:$E$28:$A$2:$E$13,1)</f>
        <v>81</v>
      </c>
      <c r="M23" s="29"/>
      <c r="N23" s="53">
        <v>21.5</v>
      </c>
      <c r="O23" s="39">
        <v>57</v>
      </c>
      <c r="P23" s="41">
        <f t="shared" si="0"/>
        <v>1</v>
      </c>
      <c r="Q23" s="42">
        <f t="shared" si="1"/>
        <v>1</v>
      </c>
      <c r="R23" s="41">
        <f t="shared" si="2"/>
        <v>0</v>
      </c>
      <c r="S23" s="43">
        <f t="shared" si="3"/>
        <v>1520760</v>
      </c>
      <c r="T23" s="43">
        <f t="shared" si="4"/>
        <v>0</v>
      </c>
    </row>
    <row r="24" spans="1:20">
      <c r="A24" s="23">
        <v>30</v>
      </c>
      <c r="B24" s="24">
        <v>6</v>
      </c>
      <c r="C24" s="24">
        <v>11</v>
      </c>
      <c r="D24" s="24">
        <v>40</v>
      </c>
      <c r="E24" s="25">
        <v>43</v>
      </c>
      <c r="H24" s="31">
        <f>_xlfn.RANK.AVG(A26,$A$17:$E$28:$A$2:$E$13,1)</f>
        <v>53.5</v>
      </c>
      <c r="I24" s="31">
        <f>_xlfn.RANK.AVG(B26,$A$17:$E$28:$A$2:$E$13,1)</f>
        <v>28</v>
      </c>
      <c r="J24" s="31">
        <f>_xlfn.RANK.AVG(C26,$A$17:$E$28:$A$2:$E$13,1)</f>
        <v>13.5</v>
      </c>
      <c r="K24" s="31">
        <f>_xlfn.RANK.AVG(D26,$A$17:$E$28:$A$2:$E$13,1)</f>
        <v>53.5</v>
      </c>
      <c r="L24" s="31">
        <f>_xlfn.RANK.AVG(E26,$A$17:$E$28:$A$2:$E$13,1)</f>
        <v>87.5</v>
      </c>
      <c r="M24" s="29"/>
      <c r="N24" s="53">
        <v>21.5</v>
      </c>
      <c r="O24" s="39">
        <v>58</v>
      </c>
      <c r="P24" s="41">
        <f t="shared" si="0"/>
        <v>1</v>
      </c>
      <c r="Q24" s="42">
        <f t="shared" si="1"/>
        <v>1</v>
      </c>
      <c r="R24" s="41">
        <f t="shared" si="2"/>
        <v>0</v>
      </c>
      <c r="S24" s="43">
        <f t="shared" si="3"/>
        <v>1520760</v>
      </c>
      <c r="T24" s="43">
        <f t="shared" si="4"/>
        <v>0</v>
      </c>
    </row>
    <row r="25" spans="1:20">
      <c r="A25" s="23">
        <v>32</v>
      </c>
      <c r="B25" s="24">
        <v>22</v>
      </c>
      <c r="C25" s="24">
        <v>10</v>
      </c>
      <c r="D25" s="24">
        <v>39</v>
      </c>
      <c r="E25" s="25">
        <v>43</v>
      </c>
      <c r="H25" s="31">
        <f>_xlfn.RANK.AVG(A27,$A$17:$E$28:$A$2:$E$13,1)</f>
        <v>17.5</v>
      </c>
      <c r="I25" s="31">
        <f>_xlfn.RANK.AVG(B27,$A$17:$E$28:$A$2:$E$13,1)</f>
        <v>53.5</v>
      </c>
      <c r="J25" s="31">
        <f>_xlfn.RANK.AVG(C27,$A$17:$E$28:$A$2:$E$13,1)</f>
        <v>9.5</v>
      </c>
      <c r="K25" s="31">
        <f>_xlfn.RANK.AVG(D27,$A$17:$E$28:$A$2:$E$13,1)</f>
        <v>87.5</v>
      </c>
      <c r="L25" s="31">
        <f>_xlfn.RANK.AVG(E27,$A$17:$E$28:$A$2:$E$13,1)</f>
        <v>94</v>
      </c>
      <c r="M25" s="29"/>
      <c r="N25" s="53">
        <v>21.5</v>
      </c>
      <c r="O25" s="39">
        <v>60.5</v>
      </c>
      <c r="P25" s="41">
        <f t="shared" si="0"/>
        <v>4</v>
      </c>
      <c r="Q25" s="42">
        <f t="shared" si="1"/>
        <v>64</v>
      </c>
      <c r="R25" s="41">
        <f t="shared" si="2"/>
        <v>60</v>
      </c>
      <c r="S25" s="43">
        <f t="shared" si="3"/>
        <v>1520760</v>
      </c>
      <c r="T25" s="43">
        <f t="shared" si="4"/>
        <v>3.9453957231910358E-5</v>
      </c>
    </row>
    <row r="26" spans="1:20">
      <c r="A26" s="23">
        <v>30</v>
      </c>
      <c r="B26" s="24">
        <v>24</v>
      </c>
      <c r="C26" s="24">
        <v>18</v>
      </c>
      <c r="D26" s="24">
        <v>30</v>
      </c>
      <c r="E26" s="25">
        <v>47</v>
      </c>
      <c r="H26" s="31">
        <f>_xlfn.RANK.AVG(A28,$A$17:$E$28:$A$2:$E$13,1)</f>
        <v>17.5</v>
      </c>
      <c r="I26" s="31">
        <f>_xlfn.RANK.AVG(B28,$A$17:$E$28:$A$2:$E$13,1)</f>
        <v>53.5</v>
      </c>
      <c r="J26" s="31">
        <f>_xlfn.RANK.AVG(C28,$A$17:$E$28:$A$2:$E$13,1)</f>
        <v>36</v>
      </c>
      <c r="K26" s="31">
        <f>_xlfn.RANK.AVG(D28,$A$17:$E$28:$A$2:$E$13,1)</f>
        <v>36</v>
      </c>
      <c r="L26" s="31">
        <f>_xlfn.RANK.AVG(E28,$A$17:$E$28:$A$2:$E$13,1)</f>
        <v>94</v>
      </c>
      <c r="M26" s="29"/>
      <c r="N26" s="53">
        <v>24</v>
      </c>
      <c r="O26" s="39">
        <v>63.5</v>
      </c>
      <c r="P26" s="41">
        <f t="shared" si="0"/>
        <v>2</v>
      </c>
      <c r="Q26" s="42">
        <f t="shared" si="1"/>
        <v>8</v>
      </c>
      <c r="R26" s="41">
        <f t="shared" si="2"/>
        <v>6</v>
      </c>
      <c r="S26" s="43">
        <f t="shared" si="3"/>
        <v>1520760</v>
      </c>
      <c r="T26" s="43">
        <f t="shared" si="4"/>
        <v>3.9453957231910358E-6</v>
      </c>
    </row>
    <row r="27" spans="1:20">
      <c r="A27" s="23">
        <v>20</v>
      </c>
      <c r="B27" s="24">
        <v>30</v>
      </c>
      <c r="C27" s="24">
        <v>11</v>
      </c>
      <c r="D27" s="24">
        <v>47</v>
      </c>
      <c r="E27" s="25">
        <v>50</v>
      </c>
      <c r="N27" s="53">
        <v>25</v>
      </c>
      <c r="O27" s="39">
        <v>66</v>
      </c>
      <c r="P27" s="41">
        <f t="shared" si="0"/>
        <v>2</v>
      </c>
      <c r="Q27" s="42">
        <f t="shared" si="1"/>
        <v>8</v>
      </c>
      <c r="R27" s="41">
        <f t="shared" si="2"/>
        <v>6</v>
      </c>
      <c r="S27" s="43">
        <f t="shared" si="3"/>
        <v>1520760</v>
      </c>
      <c r="T27" s="43">
        <f t="shared" si="4"/>
        <v>3.9453957231910358E-6</v>
      </c>
    </row>
    <row r="28" spans="1:20">
      <c r="A28" s="26">
        <v>20</v>
      </c>
      <c r="B28" s="27">
        <v>30</v>
      </c>
      <c r="C28" s="27">
        <v>26</v>
      </c>
      <c r="D28" s="27">
        <v>26</v>
      </c>
      <c r="E28" s="28">
        <v>50</v>
      </c>
      <c r="H28" s="30"/>
      <c r="I28" s="30" t="s">
        <v>0</v>
      </c>
      <c r="J28" s="30" t="s">
        <v>1</v>
      </c>
      <c r="N28" s="53">
        <v>28</v>
      </c>
      <c r="O28" s="39">
        <v>68.5</v>
      </c>
      <c r="P28" s="41">
        <f t="shared" si="0"/>
        <v>2</v>
      </c>
      <c r="Q28" s="42">
        <f t="shared" si="1"/>
        <v>8</v>
      </c>
      <c r="R28" s="41">
        <f t="shared" si="2"/>
        <v>6</v>
      </c>
      <c r="S28" s="43">
        <f t="shared" si="3"/>
        <v>1520760</v>
      </c>
      <c r="T28" s="43">
        <f t="shared" si="4"/>
        <v>3.9453957231910358E-6</v>
      </c>
    </row>
    <row r="29" spans="1:20">
      <c r="H29" s="10" t="s">
        <v>2</v>
      </c>
      <c r="I29" s="4">
        <f>COUNT(H3:L13)</f>
        <v>55</v>
      </c>
      <c r="J29" s="4">
        <f>COUNT(H15:L26)</f>
        <v>60</v>
      </c>
      <c r="N29" s="53">
        <v>28</v>
      </c>
      <c r="O29" s="39">
        <v>70</v>
      </c>
      <c r="P29" s="41">
        <f t="shared" si="0"/>
        <v>1</v>
      </c>
      <c r="Q29" s="42">
        <f t="shared" si="1"/>
        <v>1</v>
      </c>
      <c r="R29" s="41">
        <f t="shared" si="2"/>
        <v>0</v>
      </c>
      <c r="S29" s="43">
        <f t="shared" si="3"/>
        <v>1520760</v>
      </c>
      <c r="T29" s="43">
        <f t="shared" si="4"/>
        <v>0</v>
      </c>
    </row>
    <row r="30" spans="1:20">
      <c r="H30" s="10" t="s">
        <v>6</v>
      </c>
      <c r="I30" s="4">
        <f>SUM(H3:L13)</f>
        <v>3919</v>
      </c>
      <c r="J30" s="4">
        <f>SUM(H15:L26)</f>
        <v>2987.5</v>
      </c>
      <c r="N30" s="53">
        <v>28</v>
      </c>
      <c r="O30" s="39">
        <v>73.5</v>
      </c>
      <c r="P30" s="41">
        <f t="shared" si="0"/>
        <v>6</v>
      </c>
      <c r="Q30" s="42">
        <f t="shared" si="1"/>
        <v>216</v>
      </c>
      <c r="R30" s="41">
        <f t="shared" si="2"/>
        <v>210</v>
      </c>
      <c r="S30" s="43">
        <f t="shared" si="3"/>
        <v>1520760</v>
      </c>
      <c r="T30" s="43">
        <f t="shared" si="4"/>
        <v>1.3808885031168627E-4</v>
      </c>
    </row>
    <row r="31" spans="1:20">
      <c r="H31" s="10" t="s">
        <v>16</v>
      </c>
      <c r="I31" s="4">
        <f>I29*J29+(I29*(I29+1)/2)-I30</f>
        <v>921</v>
      </c>
      <c r="J31" s="4">
        <f>J29*I29+(J29*(J29+1)/2)-J30</f>
        <v>2142.5</v>
      </c>
      <c r="N31" s="53">
        <v>28</v>
      </c>
      <c r="O31" s="39">
        <v>77.5</v>
      </c>
      <c r="P31" s="41">
        <f t="shared" si="0"/>
        <v>2</v>
      </c>
      <c r="Q31" s="42">
        <f t="shared" si="1"/>
        <v>8</v>
      </c>
      <c r="R31" s="41">
        <f t="shared" si="2"/>
        <v>6</v>
      </c>
      <c r="S31" s="43">
        <f t="shared" si="3"/>
        <v>1520760</v>
      </c>
      <c r="T31" s="43">
        <f t="shared" si="4"/>
        <v>3.9453957231910358E-6</v>
      </c>
    </row>
    <row r="32" spans="1:20">
      <c r="H32" s="10" t="s">
        <v>17</v>
      </c>
      <c r="I32" s="71">
        <f>MIN(I31:J31)</f>
        <v>921</v>
      </c>
      <c r="J32" s="72"/>
      <c r="N32" s="53">
        <v>28</v>
      </c>
      <c r="O32" s="39">
        <v>79</v>
      </c>
      <c r="P32" s="41">
        <f t="shared" si="0"/>
        <v>1</v>
      </c>
      <c r="Q32" s="42">
        <f t="shared" si="1"/>
        <v>1</v>
      </c>
      <c r="R32" s="41">
        <f t="shared" si="2"/>
        <v>0</v>
      </c>
      <c r="S32" s="43">
        <f t="shared" si="3"/>
        <v>1520760</v>
      </c>
      <c r="T32" s="43">
        <f t="shared" si="4"/>
        <v>0</v>
      </c>
    </row>
    <row r="33" spans="8:20">
      <c r="H33" s="32" t="s">
        <v>18</v>
      </c>
      <c r="I33" s="30"/>
      <c r="J33" s="30"/>
      <c r="N33" s="53">
        <v>32.5</v>
      </c>
      <c r="O33" s="39">
        <v>81</v>
      </c>
      <c r="P33" s="41">
        <f t="shared" si="0"/>
        <v>3</v>
      </c>
      <c r="Q33" s="42">
        <f t="shared" si="1"/>
        <v>27</v>
      </c>
      <c r="R33" s="41">
        <f t="shared" si="2"/>
        <v>24</v>
      </c>
      <c r="S33" s="43">
        <f t="shared" si="3"/>
        <v>1520760</v>
      </c>
      <c r="T33" s="43">
        <f t="shared" si="4"/>
        <v>1.5781582892764143E-5</v>
      </c>
    </row>
    <row r="34" spans="8:20">
      <c r="H34" s="33" t="s">
        <v>22</v>
      </c>
      <c r="I34" s="57">
        <f>I29*J29*0.5</f>
        <v>1650</v>
      </c>
      <c r="J34" s="57"/>
      <c r="N34" s="53">
        <v>32.5</v>
      </c>
      <c r="O34" s="39">
        <v>83.5</v>
      </c>
      <c r="P34" s="41">
        <f t="shared" si="0"/>
        <v>2</v>
      </c>
      <c r="Q34" s="42">
        <f t="shared" si="1"/>
        <v>8</v>
      </c>
      <c r="R34" s="41">
        <f t="shared" si="2"/>
        <v>6</v>
      </c>
      <c r="S34" s="43">
        <f t="shared" si="3"/>
        <v>1520760</v>
      </c>
      <c r="T34" s="43">
        <f t="shared" si="4"/>
        <v>3.9453957231910358E-6</v>
      </c>
    </row>
    <row r="35" spans="8:20">
      <c r="H35" s="33" t="s">
        <v>23</v>
      </c>
      <c r="I35" s="57">
        <f>ROUND(SQRT(I29*J29*(I29+J29+1)/12),3)</f>
        <v>178.60599999999999</v>
      </c>
      <c r="J35" s="57"/>
      <c r="N35" s="53">
        <v>32.5</v>
      </c>
      <c r="O35" s="39">
        <v>85</v>
      </c>
      <c r="P35" s="41">
        <f t="shared" ref="P35:P66" si="6">COUNTIF(N:N,O35)</f>
        <v>1</v>
      </c>
      <c r="Q35" s="42">
        <f t="shared" si="1"/>
        <v>1</v>
      </c>
      <c r="R35" s="41">
        <f t="shared" si="2"/>
        <v>0</v>
      </c>
      <c r="S35" s="43">
        <f t="shared" si="3"/>
        <v>1520760</v>
      </c>
      <c r="T35" s="43">
        <f t="shared" si="4"/>
        <v>0</v>
      </c>
    </row>
    <row r="36" spans="8:20">
      <c r="H36" s="17" t="s">
        <v>19</v>
      </c>
      <c r="I36" s="57">
        <f>ROUND( (ABS(I34-I32)-0.5)/I35,3)</f>
        <v>4.0789999999999997</v>
      </c>
      <c r="J36" s="57"/>
      <c r="N36" s="53">
        <v>36</v>
      </c>
      <c r="O36" s="39">
        <v>86</v>
      </c>
      <c r="P36" s="41">
        <f t="shared" si="6"/>
        <v>1</v>
      </c>
      <c r="Q36" s="42">
        <f t="shared" si="1"/>
        <v>1</v>
      </c>
      <c r="R36" s="41">
        <f t="shared" si="2"/>
        <v>0</v>
      </c>
      <c r="S36" s="43">
        <f t="shared" si="3"/>
        <v>1520760</v>
      </c>
      <c r="T36" s="43">
        <f t="shared" si="4"/>
        <v>0</v>
      </c>
    </row>
    <row r="37" spans="8:20">
      <c r="H37" s="17" t="s">
        <v>9</v>
      </c>
      <c r="I37" s="57">
        <f>ROUND(I34+I35*NORMSINV(0.05)-0.5,3)</f>
        <v>1355.7190000000001</v>
      </c>
      <c r="J37" s="57"/>
      <c r="N37" s="53">
        <v>36</v>
      </c>
      <c r="O37" s="39">
        <v>87.5</v>
      </c>
      <c r="P37" s="41">
        <f t="shared" si="6"/>
        <v>2</v>
      </c>
      <c r="Q37" s="42">
        <f t="shared" si="1"/>
        <v>8</v>
      </c>
      <c r="R37" s="41">
        <f t="shared" si="2"/>
        <v>6</v>
      </c>
      <c r="S37" s="43">
        <f t="shared" si="3"/>
        <v>1520760</v>
      </c>
      <c r="T37" s="43">
        <f t="shared" si="4"/>
        <v>3.9453957231910358E-6</v>
      </c>
    </row>
    <row r="38" spans="8:20">
      <c r="H38" s="17" t="s">
        <v>20</v>
      </c>
      <c r="I38" s="57">
        <f>(1-NORMSDIST(I36))/2</f>
        <v>1.1307459232501316E-5</v>
      </c>
      <c r="J38" s="57"/>
      <c r="N38" s="53">
        <v>36</v>
      </c>
      <c r="O38" s="39">
        <v>89</v>
      </c>
      <c r="P38" s="41">
        <f t="shared" si="6"/>
        <v>1</v>
      </c>
      <c r="Q38" s="42">
        <f t="shared" si="1"/>
        <v>1</v>
      </c>
      <c r="R38" s="41">
        <f t="shared" si="2"/>
        <v>0</v>
      </c>
      <c r="S38" s="43">
        <f t="shared" si="3"/>
        <v>1520760</v>
      </c>
      <c r="T38" s="43">
        <f t="shared" si="4"/>
        <v>0</v>
      </c>
    </row>
    <row r="39" spans="8:20">
      <c r="H39" s="4" t="s">
        <v>13</v>
      </c>
      <c r="I39" s="4">
        <f>MEDIAN(A2:E12)</f>
        <v>40</v>
      </c>
      <c r="J39" s="4">
        <f>MEDIAN(A17:E28)</f>
        <v>29</v>
      </c>
      <c r="K39" s="1" t="s">
        <v>21</v>
      </c>
      <c r="N39" s="53">
        <v>38.5</v>
      </c>
      <c r="O39" s="39">
        <v>90.5</v>
      </c>
      <c r="P39" s="41">
        <f t="shared" si="6"/>
        <v>2</v>
      </c>
      <c r="Q39" s="42">
        <f t="shared" si="1"/>
        <v>8</v>
      </c>
      <c r="R39" s="41">
        <f t="shared" si="2"/>
        <v>6</v>
      </c>
      <c r="S39" s="43">
        <f t="shared" si="3"/>
        <v>1520760</v>
      </c>
      <c r="T39" s="43">
        <f t="shared" si="4"/>
        <v>3.9453957231910358E-6</v>
      </c>
    </row>
    <row r="40" spans="8:20">
      <c r="N40" s="53">
        <v>38.5</v>
      </c>
      <c r="O40" s="39">
        <v>94</v>
      </c>
      <c r="P40" s="41">
        <f t="shared" si="6"/>
        <v>5</v>
      </c>
      <c r="Q40" s="42">
        <f t="shared" si="1"/>
        <v>125</v>
      </c>
      <c r="R40" s="41">
        <f t="shared" si="2"/>
        <v>120</v>
      </c>
      <c r="S40" s="43">
        <f t="shared" si="3"/>
        <v>1520760</v>
      </c>
      <c r="T40" s="43">
        <f t="shared" si="4"/>
        <v>7.8907914463820716E-5</v>
      </c>
    </row>
    <row r="41" spans="8:20">
      <c r="H41" s="1" t="s">
        <v>29</v>
      </c>
      <c r="N41" s="53">
        <v>43</v>
      </c>
      <c r="O41" s="39">
        <v>97</v>
      </c>
      <c r="P41" s="41">
        <f t="shared" si="6"/>
        <v>1</v>
      </c>
      <c r="Q41" s="42">
        <f t="shared" si="1"/>
        <v>1</v>
      </c>
      <c r="R41" s="41">
        <f t="shared" si="2"/>
        <v>0</v>
      </c>
      <c r="S41" s="43">
        <f t="shared" si="3"/>
        <v>1520760</v>
      </c>
      <c r="T41" s="43">
        <f t="shared" si="4"/>
        <v>0</v>
      </c>
    </row>
    <row r="42" spans="8:20">
      <c r="N42" s="53">
        <v>43</v>
      </c>
      <c r="O42" s="39">
        <v>98</v>
      </c>
      <c r="P42" s="41">
        <f t="shared" si="6"/>
        <v>1</v>
      </c>
      <c r="Q42" s="42">
        <f t="shared" si="1"/>
        <v>1</v>
      </c>
      <c r="R42" s="41">
        <f t="shared" si="2"/>
        <v>0</v>
      </c>
      <c r="S42" s="43">
        <f t="shared" si="3"/>
        <v>1520760</v>
      </c>
      <c r="T42" s="43">
        <f t="shared" si="4"/>
        <v>0</v>
      </c>
    </row>
    <row r="43" spans="8:20">
      <c r="H43" s="2"/>
      <c r="I43" s="2"/>
      <c r="J43" s="2"/>
      <c r="K43" s="2"/>
      <c r="N43" s="53">
        <v>43</v>
      </c>
      <c r="O43" s="39">
        <v>100.5</v>
      </c>
      <c r="P43" s="41">
        <f t="shared" si="6"/>
        <v>3</v>
      </c>
      <c r="Q43" s="42">
        <f t="shared" si="1"/>
        <v>27</v>
      </c>
      <c r="R43" s="41">
        <f t="shared" si="2"/>
        <v>24</v>
      </c>
      <c r="S43" s="43">
        <f t="shared" si="3"/>
        <v>1520760</v>
      </c>
      <c r="T43" s="43">
        <f t="shared" si="4"/>
        <v>1.5781582892764143E-5</v>
      </c>
    </row>
    <row r="44" spans="8:20">
      <c r="H44" s="55"/>
      <c r="I44" s="2"/>
      <c r="J44" s="2"/>
      <c r="K44" s="2"/>
      <c r="N44" s="53">
        <v>43</v>
      </c>
      <c r="O44" s="39">
        <v>103.5</v>
      </c>
      <c r="P44" s="41">
        <f t="shared" si="6"/>
        <v>2</v>
      </c>
      <c r="Q44" s="42">
        <f t="shared" si="1"/>
        <v>8</v>
      </c>
      <c r="R44" s="41">
        <f t="shared" si="2"/>
        <v>6</v>
      </c>
      <c r="S44" s="43">
        <f t="shared" si="3"/>
        <v>1520760</v>
      </c>
      <c r="T44" s="43">
        <f t="shared" si="4"/>
        <v>3.9453957231910358E-6</v>
      </c>
    </row>
    <row r="45" spans="8:20">
      <c r="H45" s="2"/>
      <c r="I45" s="2"/>
      <c r="J45" s="2"/>
      <c r="K45" s="2"/>
      <c r="N45" s="53">
        <v>43</v>
      </c>
      <c r="O45" s="39">
        <v>105.5</v>
      </c>
      <c r="P45" s="41">
        <f t="shared" si="6"/>
        <v>2</v>
      </c>
      <c r="Q45" s="42">
        <f t="shared" si="1"/>
        <v>8</v>
      </c>
      <c r="R45" s="41">
        <f t="shared" si="2"/>
        <v>6</v>
      </c>
      <c r="S45" s="43">
        <f t="shared" si="3"/>
        <v>1520760</v>
      </c>
      <c r="T45" s="43">
        <f t="shared" si="4"/>
        <v>3.9453957231910358E-6</v>
      </c>
    </row>
    <row r="46" spans="8:20">
      <c r="H46" s="2"/>
      <c r="I46" s="2"/>
      <c r="J46" s="2"/>
      <c r="K46" s="2"/>
      <c r="N46" s="53">
        <v>43</v>
      </c>
      <c r="O46" s="39">
        <v>108</v>
      </c>
      <c r="P46" s="41">
        <f t="shared" si="6"/>
        <v>3</v>
      </c>
      <c r="Q46" s="42">
        <f t="shared" si="1"/>
        <v>27</v>
      </c>
      <c r="R46" s="41">
        <f t="shared" si="2"/>
        <v>24</v>
      </c>
      <c r="S46" s="43">
        <f t="shared" si="3"/>
        <v>1520760</v>
      </c>
      <c r="T46" s="43">
        <f t="shared" si="4"/>
        <v>1.5781582892764143E-5</v>
      </c>
    </row>
    <row r="47" spans="8:20">
      <c r="N47" s="53">
        <v>48.5</v>
      </c>
      <c r="O47" s="39">
        <v>110</v>
      </c>
      <c r="P47" s="41">
        <f t="shared" si="6"/>
        <v>1</v>
      </c>
      <c r="Q47" s="42">
        <f t="shared" si="1"/>
        <v>1</v>
      </c>
      <c r="R47" s="41">
        <f t="shared" si="2"/>
        <v>0</v>
      </c>
      <c r="S47" s="43">
        <f t="shared" si="3"/>
        <v>1520760</v>
      </c>
      <c r="T47" s="43">
        <f t="shared" si="4"/>
        <v>0</v>
      </c>
    </row>
    <row r="48" spans="8:20">
      <c r="N48" s="53">
        <v>48.5</v>
      </c>
      <c r="O48" s="39">
        <v>111.5</v>
      </c>
      <c r="P48" s="41">
        <f t="shared" si="6"/>
        <v>1</v>
      </c>
      <c r="Q48" s="42">
        <f t="shared" si="1"/>
        <v>1</v>
      </c>
      <c r="R48" s="41">
        <f t="shared" si="2"/>
        <v>0</v>
      </c>
      <c r="S48" s="43">
        <f t="shared" si="3"/>
        <v>1520760</v>
      </c>
      <c r="T48" s="43">
        <f t="shared" si="4"/>
        <v>0</v>
      </c>
    </row>
    <row r="49" spans="14:20">
      <c r="N49" s="53">
        <v>48.5</v>
      </c>
      <c r="O49" s="39">
        <v>113</v>
      </c>
      <c r="P49" s="41">
        <f t="shared" si="6"/>
        <v>1</v>
      </c>
      <c r="Q49" s="42">
        <f t="shared" si="1"/>
        <v>1</v>
      </c>
      <c r="R49" s="41">
        <f t="shared" si="2"/>
        <v>0</v>
      </c>
      <c r="S49" s="43">
        <f t="shared" si="3"/>
        <v>1520760</v>
      </c>
      <c r="T49" s="43">
        <f t="shared" si="4"/>
        <v>0</v>
      </c>
    </row>
    <row r="50" spans="14:20">
      <c r="N50" s="53">
        <v>48.5</v>
      </c>
      <c r="O50" s="39">
        <v>114.5</v>
      </c>
      <c r="P50" s="41">
        <f t="shared" si="6"/>
        <v>2</v>
      </c>
      <c r="Q50" s="42">
        <f t="shared" si="1"/>
        <v>8</v>
      </c>
      <c r="R50" s="41">
        <f t="shared" si="2"/>
        <v>6</v>
      </c>
      <c r="S50" s="43">
        <f t="shared" si="3"/>
        <v>1520760</v>
      </c>
      <c r="T50" s="43">
        <f t="shared" si="4"/>
        <v>3.9453957231910358E-6</v>
      </c>
    </row>
    <row r="51" spans="14:20">
      <c r="N51" s="53">
        <v>53.5</v>
      </c>
      <c r="O51" s="39">
        <v>116</v>
      </c>
      <c r="P51" s="41">
        <f t="shared" si="6"/>
        <v>1</v>
      </c>
      <c r="Q51" s="42">
        <f t="shared" si="1"/>
        <v>1</v>
      </c>
      <c r="R51" s="41">
        <f t="shared" si="2"/>
        <v>0</v>
      </c>
      <c r="S51" s="43">
        <f t="shared" si="3"/>
        <v>1520760</v>
      </c>
      <c r="T51" s="43">
        <f t="shared" si="4"/>
        <v>0</v>
      </c>
    </row>
    <row r="52" spans="14:20">
      <c r="N52" s="53">
        <v>53.5</v>
      </c>
      <c r="O52" s="39">
        <v>117</v>
      </c>
      <c r="P52" s="41">
        <f t="shared" si="6"/>
        <v>1</v>
      </c>
      <c r="Q52" s="42">
        <f t="shared" si="1"/>
        <v>1</v>
      </c>
      <c r="R52" s="41">
        <f t="shared" si="2"/>
        <v>0</v>
      </c>
      <c r="S52" s="43">
        <f t="shared" si="3"/>
        <v>1520760</v>
      </c>
      <c r="T52" s="43">
        <f t="shared" si="4"/>
        <v>0</v>
      </c>
    </row>
    <row r="53" spans="14:20">
      <c r="N53" s="53">
        <v>53.5</v>
      </c>
      <c r="O53" s="39">
        <v>118</v>
      </c>
      <c r="P53" s="41">
        <f t="shared" si="6"/>
        <v>1</v>
      </c>
      <c r="Q53" s="42">
        <f t="shared" si="1"/>
        <v>1</v>
      </c>
      <c r="R53" s="41">
        <f t="shared" si="2"/>
        <v>0</v>
      </c>
      <c r="S53" s="43">
        <f t="shared" si="3"/>
        <v>1520760</v>
      </c>
      <c r="T53" s="43">
        <f t="shared" si="4"/>
        <v>0</v>
      </c>
    </row>
    <row r="54" spans="14:20">
      <c r="N54" s="53">
        <v>53.5</v>
      </c>
      <c r="O54" s="39">
        <v>119</v>
      </c>
      <c r="P54" s="41">
        <f t="shared" si="6"/>
        <v>1</v>
      </c>
      <c r="Q54" s="42">
        <f t="shared" si="1"/>
        <v>1</v>
      </c>
      <c r="R54" s="41">
        <f t="shared" si="2"/>
        <v>0</v>
      </c>
      <c r="S54" s="43">
        <f t="shared" si="3"/>
        <v>1520760</v>
      </c>
      <c r="T54" s="43">
        <f t="shared" si="4"/>
        <v>0</v>
      </c>
    </row>
    <row r="55" spans="14:20">
      <c r="N55" s="53">
        <v>53.5</v>
      </c>
      <c r="O55" s="44">
        <v>120</v>
      </c>
      <c r="P55" s="45">
        <f t="shared" si="6"/>
        <v>1</v>
      </c>
      <c r="Q55" s="46">
        <f t="shared" si="1"/>
        <v>1</v>
      </c>
      <c r="R55" s="45">
        <f t="shared" si="2"/>
        <v>0</v>
      </c>
      <c r="S55" s="47">
        <f>(I$29+J$29)^3-(I$29+J$29)</f>
        <v>1520760</v>
      </c>
      <c r="T55" s="47">
        <f t="shared" si="4"/>
        <v>0</v>
      </c>
    </row>
    <row r="56" spans="14:20">
      <c r="N56" s="53">
        <v>53.5</v>
      </c>
      <c r="O56" s="48"/>
      <c r="T56" s="48">
        <f>SUM(T3:T55)</f>
        <v>9.0349562061074762E-4</v>
      </c>
    </row>
    <row r="57" spans="14:20">
      <c r="N57" s="53">
        <v>57</v>
      </c>
      <c r="O57" s="48"/>
      <c r="Q57" s="48" t="s">
        <v>3</v>
      </c>
      <c r="R57" s="48">
        <f>I3+I32</f>
        <v>964</v>
      </c>
    </row>
    <row r="58" spans="14:20">
      <c r="N58" s="53">
        <v>58</v>
      </c>
      <c r="O58" s="48"/>
      <c r="Q58" s="48" t="s">
        <v>37</v>
      </c>
      <c r="R58" s="48">
        <f>I34</f>
        <v>1650</v>
      </c>
    </row>
    <row r="59" spans="14:20">
      <c r="N59" s="53">
        <v>60.5</v>
      </c>
      <c r="O59" s="48"/>
      <c r="Q59" s="48" t="s">
        <v>32</v>
      </c>
      <c r="R59" s="48">
        <f>SUM(R3:R55)</f>
        <v>1374</v>
      </c>
    </row>
    <row r="60" spans="14:20">
      <c r="N60" s="53">
        <v>60.5</v>
      </c>
      <c r="O60" s="48"/>
      <c r="Q60" s="48" t="s">
        <v>33</v>
      </c>
      <c r="R60" s="48">
        <f>J29*I29</f>
        <v>3300</v>
      </c>
    </row>
    <row r="61" spans="14:20">
      <c r="N61" s="53">
        <v>60.5</v>
      </c>
      <c r="O61" s="48"/>
      <c r="Q61" s="56" t="s">
        <v>35</v>
      </c>
      <c r="R61" s="56">
        <f>(I29+J29)</f>
        <v>115</v>
      </c>
    </row>
    <row r="62" spans="14:20">
      <c r="N62" s="53">
        <v>60.5</v>
      </c>
      <c r="O62" s="48"/>
      <c r="Q62" s="48" t="s">
        <v>34</v>
      </c>
      <c r="R62" s="48">
        <f>R61^3</f>
        <v>1520875</v>
      </c>
    </row>
    <row r="63" spans="14:20">
      <c r="N63" s="53">
        <v>63.5</v>
      </c>
      <c r="O63" s="48"/>
      <c r="Q63" s="48" t="s">
        <v>36</v>
      </c>
      <c r="R63" s="48">
        <f>((R60*(R62-R61-R59))/(12*(R61-1)))</f>
        <v>3665185.5263157897</v>
      </c>
    </row>
    <row r="64" spans="14:20">
      <c r="N64" s="53">
        <v>63.5</v>
      </c>
      <c r="O64" s="48"/>
      <c r="Q64" s="48" t="s">
        <v>19</v>
      </c>
      <c r="R64" s="48">
        <f>(ABS(R57-R58)-0.5)/R63</f>
        <v>1.8703009576954708E-4</v>
      </c>
    </row>
    <row r="65" spans="14:18">
      <c r="N65" s="53">
        <v>66</v>
      </c>
      <c r="O65" s="48"/>
      <c r="Q65" s="48" t="s">
        <v>19</v>
      </c>
      <c r="R65" s="48">
        <v>1.96</v>
      </c>
    </row>
    <row r="66" spans="14:18">
      <c r="N66" s="53">
        <v>66</v>
      </c>
      <c r="O66" s="48"/>
      <c r="Q66" s="48" t="s">
        <v>38</v>
      </c>
      <c r="R66" s="48">
        <f>R58-R65*R63-0.5</f>
        <v>-7182114.1315789474</v>
      </c>
    </row>
    <row r="67" spans="14:18">
      <c r="N67" s="53">
        <v>68.5</v>
      </c>
      <c r="O67" s="48"/>
    </row>
    <row r="68" spans="14:18">
      <c r="N68" s="53">
        <v>68.5</v>
      </c>
      <c r="O68" s="48"/>
    </row>
    <row r="69" spans="14:18">
      <c r="N69" s="53">
        <v>70</v>
      </c>
      <c r="O69" s="48"/>
    </row>
    <row r="70" spans="14:18">
      <c r="N70" s="53">
        <v>73.5</v>
      </c>
      <c r="O70" s="48"/>
    </row>
    <row r="71" spans="14:18">
      <c r="N71" s="53">
        <v>73.5</v>
      </c>
      <c r="O71" s="48"/>
    </row>
    <row r="72" spans="14:18">
      <c r="N72" s="53">
        <v>73.5</v>
      </c>
      <c r="O72" s="48"/>
    </row>
    <row r="73" spans="14:18">
      <c r="N73" s="53">
        <v>73.5</v>
      </c>
      <c r="O73" s="48"/>
    </row>
    <row r="74" spans="14:18">
      <c r="N74" s="53">
        <v>73.5</v>
      </c>
      <c r="O74" s="48"/>
    </row>
    <row r="75" spans="14:18">
      <c r="N75" s="53">
        <v>73.5</v>
      </c>
      <c r="O75" s="48"/>
    </row>
    <row r="76" spans="14:18">
      <c r="N76" s="53">
        <v>77.5</v>
      </c>
      <c r="O76" s="48"/>
    </row>
    <row r="77" spans="14:18">
      <c r="N77" s="53">
        <v>77.5</v>
      </c>
      <c r="O77" s="48"/>
    </row>
    <row r="78" spans="14:18">
      <c r="N78" s="53">
        <v>79</v>
      </c>
      <c r="O78" s="48"/>
    </row>
    <row r="79" spans="14:18">
      <c r="N79" s="53">
        <v>81</v>
      </c>
      <c r="O79" s="48"/>
    </row>
    <row r="80" spans="14:18">
      <c r="N80" s="53">
        <v>81</v>
      </c>
      <c r="O80" s="48"/>
    </row>
    <row r="81" spans="14:15">
      <c r="N81" s="53">
        <v>81</v>
      </c>
      <c r="O81" s="48"/>
    </row>
    <row r="82" spans="14:15">
      <c r="N82" s="53">
        <v>83.5</v>
      </c>
      <c r="O82" s="48"/>
    </row>
    <row r="83" spans="14:15">
      <c r="N83" s="53">
        <v>83.5</v>
      </c>
      <c r="O83" s="48"/>
    </row>
    <row r="84" spans="14:15">
      <c r="N84" s="53">
        <v>85</v>
      </c>
      <c r="O84" s="48"/>
    </row>
    <row r="85" spans="14:15">
      <c r="N85" s="53">
        <v>86</v>
      </c>
      <c r="O85" s="48"/>
    </row>
    <row r="86" spans="14:15">
      <c r="N86" s="53">
        <v>87.5</v>
      </c>
      <c r="O86" s="48"/>
    </row>
    <row r="87" spans="14:15">
      <c r="N87" s="53">
        <v>87.5</v>
      </c>
      <c r="O87" s="48"/>
    </row>
    <row r="88" spans="14:15">
      <c r="N88" s="53">
        <v>89</v>
      </c>
      <c r="O88" s="48"/>
    </row>
    <row r="89" spans="14:15">
      <c r="N89" s="53">
        <v>90.5</v>
      </c>
      <c r="O89" s="48"/>
    </row>
    <row r="90" spans="14:15">
      <c r="N90" s="53">
        <v>90.5</v>
      </c>
      <c r="O90" s="48"/>
    </row>
    <row r="91" spans="14:15">
      <c r="N91" s="53">
        <v>94</v>
      </c>
      <c r="O91" s="48"/>
    </row>
    <row r="92" spans="14:15">
      <c r="N92" s="53">
        <v>94</v>
      </c>
      <c r="O92" s="48"/>
    </row>
    <row r="93" spans="14:15">
      <c r="N93" s="53">
        <v>94</v>
      </c>
      <c r="O93" s="48"/>
    </row>
    <row r="94" spans="14:15">
      <c r="N94" s="53">
        <v>94</v>
      </c>
      <c r="O94" s="48"/>
    </row>
    <row r="95" spans="14:15">
      <c r="N95" s="53">
        <v>94</v>
      </c>
      <c r="O95" s="48"/>
    </row>
    <row r="96" spans="14:15">
      <c r="N96" s="53">
        <v>97</v>
      </c>
      <c r="O96" s="48"/>
    </row>
    <row r="97" spans="14:15">
      <c r="N97" s="53">
        <v>98</v>
      </c>
      <c r="O97" s="48"/>
    </row>
    <row r="98" spans="14:15">
      <c r="N98" s="53">
        <v>100.5</v>
      </c>
      <c r="O98" s="48"/>
    </row>
    <row r="99" spans="14:15">
      <c r="N99" s="53">
        <v>100.5</v>
      </c>
      <c r="O99" s="48"/>
    </row>
    <row r="100" spans="14:15">
      <c r="N100" s="53">
        <v>100.5</v>
      </c>
      <c r="O100" s="48"/>
    </row>
    <row r="101" spans="14:15">
      <c r="N101" s="53">
        <v>103.5</v>
      </c>
      <c r="O101" s="48"/>
    </row>
    <row r="102" spans="14:15">
      <c r="N102" s="53">
        <v>103.5</v>
      </c>
      <c r="O102" s="48"/>
    </row>
    <row r="103" spans="14:15">
      <c r="N103" s="53">
        <v>105.5</v>
      </c>
      <c r="O103" s="48"/>
    </row>
    <row r="104" spans="14:15">
      <c r="N104" s="53">
        <v>105.5</v>
      </c>
      <c r="O104" s="48"/>
    </row>
    <row r="105" spans="14:15">
      <c r="N105" s="53">
        <v>108</v>
      </c>
      <c r="O105" s="48"/>
    </row>
    <row r="106" spans="14:15">
      <c r="N106" s="53">
        <v>108</v>
      </c>
      <c r="O106" s="48"/>
    </row>
    <row r="107" spans="14:15">
      <c r="N107" s="53">
        <v>108</v>
      </c>
      <c r="O107" s="48"/>
    </row>
    <row r="108" spans="14:15">
      <c r="N108" s="53">
        <v>110</v>
      </c>
      <c r="O108" s="48"/>
    </row>
    <row r="109" spans="14:15">
      <c r="N109" s="53">
        <v>111.5</v>
      </c>
      <c r="O109" s="48"/>
    </row>
    <row r="110" spans="14:15">
      <c r="N110" s="53">
        <v>113</v>
      </c>
      <c r="O110" s="48"/>
    </row>
    <row r="111" spans="14:15">
      <c r="N111" s="53">
        <v>114.5</v>
      </c>
      <c r="O111" s="48"/>
    </row>
    <row r="112" spans="14:15">
      <c r="N112" s="53">
        <v>114.5</v>
      </c>
      <c r="O112" s="48"/>
    </row>
    <row r="113" spans="14:15">
      <c r="N113" s="53">
        <v>116</v>
      </c>
      <c r="O113" s="48"/>
    </row>
    <row r="114" spans="14:15">
      <c r="N114" s="53">
        <v>117</v>
      </c>
      <c r="O114" s="48"/>
    </row>
    <row r="115" spans="14:15">
      <c r="N115" s="53">
        <v>118</v>
      </c>
      <c r="O115" s="48"/>
    </row>
    <row r="116" spans="14:15">
      <c r="N116" s="53">
        <v>119</v>
      </c>
      <c r="O116" s="48"/>
    </row>
    <row r="117" spans="14:15">
      <c r="N117" s="54">
        <v>120</v>
      </c>
      <c r="O117" s="48"/>
    </row>
    <row r="118" spans="14:15">
      <c r="O118" s="49"/>
    </row>
  </sheetData>
  <sortState ref="O4:O123">
    <sortCondition ref="O4:O123"/>
  </sortState>
  <mergeCells count="12">
    <mergeCell ref="I32:J32"/>
    <mergeCell ref="N1:T1"/>
    <mergeCell ref="A16:E16"/>
    <mergeCell ref="A1:E1"/>
    <mergeCell ref="H1:L1"/>
    <mergeCell ref="H2:L2"/>
    <mergeCell ref="H14:L14"/>
    <mergeCell ref="I34:J34"/>
    <mergeCell ref="I35:J35"/>
    <mergeCell ref="I36:J36"/>
    <mergeCell ref="I37:J37"/>
    <mergeCell ref="I38:J3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≤ 20</vt:lpstr>
      <vt:lpstr>n &gt; 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2017-12-03T21:59:52Z</dcterms:created>
  <dcterms:modified xsi:type="dcterms:W3CDTF">2017-12-10T00:25:59Z</dcterms:modified>
</cp:coreProperties>
</file>