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s" sheetId="1" r:id="rId4"/>
    <sheet state="visible" name="CapEx" sheetId="2" r:id="rId5"/>
    <sheet state="visible" name="OpEx" sheetId="3" r:id="rId6"/>
    <sheet state="visible" name="Rent Roll" sheetId="4" r:id="rId7"/>
    <sheet state="visible" name="Amort Schedule" sheetId="5" r:id="rId8"/>
    <sheet state="visible" name="Cash Flow" sheetId="6" r:id="rId9"/>
    <sheet state="visible" name="Valuation at Sale" sheetId="7" r:id="rId10"/>
    <sheet state="visible" name="Return Analysis" sheetId="8" r:id="rId11"/>
  </sheets>
  <definedNames/>
  <calcPr/>
</workbook>
</file>

<file path=xl/sharedStrings.xml><?xml version="1.0" encoding="utf-8"?>
<sst xmlns="http://schemas.openxmlformats.org/spreadsheetml/2006/main" count="181" uniqueCount="135">
  <si>
    <t xml:space="preserve"> </t>
  </si>
  <si>
    <t>Income Details</t>
  </si>
  <si>
    <t>Loan Details</t>
  </si>
  <si>
    <t>NOTE:</t>
  </si>
  <si>
    <t>SF</t>
  </si>
  <si>
    <t>Purchase Price</t>
  </si>
  <si>
    <t>Inputs are in the yellow colored tabs ("Assumptions", "OpEx", "Rent Roll", and "CapEx")</t>
  </si>
  <si>
    <t>Unit 1</t>
  </si>
  <si>
    <t>Loan Amount</t>
  </si>
  <si>
    <t>Only fields with blue text are allowed to be edited (inputs)</t>
  </si>
  <si>
    <t>Unit 2</t>
  </si>
  <si>
    <t>Loan to Value</t>
  </si>
  <si>
    <t>Yellow inputs are values that commonly change from property to property</t>
  </si>
  <si>
    <t>Unit 3</t>
  </si>
  <si>
    <t>Unit 4</t>
  </si>
  <si>
    <t>Equity (Down payment)</t>
  </si>
  <si>
    <r>
      <rPr>
        <rFont val="Calibri"/>
        <color theme="1"/>
      </rPr>
      <t>XX/</t>
    </r>
    <r>
      <rPr>
        <rFont val="Calibri"/>
        <b/>
        <color theme="1"/>
      </rPr>
      <t>XX</t>
    </r>
  </si>
  <si>
    <t>Immutable values</t>
  </si>
  <si>
    <t>Potential Rent</t>
  </si>
  <si>
    <t>Land to Property</t>
  </si>
  <si>
    <t>XX</t>
  </si>
  <si>
    <t>Inputs</t>
  </si>
  <si>
    <t>Inputs that commonly change</t>
  </si>
  <si>
    <t>Current Tenant</t>
  </si>
  <si>
    <t>Interest Rate</t>
  </si>
  <si>
    <t>Current rent, $</t>
  </si>
  <si>
    <t>Amortization Period</t>
  </si>
  <si>
    <t>Lease Expiration (mo #)</t>
  </si>
  <si>
    <t xml:space="preserve">Interest Only? </t>
  </si>
  <si>
    <t>1 = True, 0 = False</t>
  </si>
  <si>
    <t>Market Details</t>
  </si>
  <si>
    <t>Interest Only Period</t>
  </si>
  <si>
    <t xml:space="preserve">General Vacancy </t>
  </si>
  <si>
    <t>Cap Rate</t>
  </si>
  <si>
    <t>Closing Costs (%)</t>
  </si>
  <si>
    <t>~1.5% for FHA</t>
  </si>
  <si>
    <t>Closing Costs</t>
  </si>
  <si>
    <t>Growth Rate, Income</t>
  </si>
  <si>
    <t>Growth Rate, Expenses</t>
  </si>
  <si>
    <t>Total Cash to Purchase</t>
  </si>
  <si>
    <t>Capital Expenditures</t>
  </si>
  <si>
    <t>Capital Expense</t>
  </si>
  <si>
    <t>Lifespan (years)</t>
  </si>
  <si>
    <t>Current Age (years)</t>
  </si>
  <si>
    <t>Replacement Cost</t>
  </si>
  <si>
    <t>Cost per Year</t>
  </si>
  <si>
    <t>Cost per Month</t>
  </si>
  <si>
    <t>Roof</t>
  </si>
  <si>
    <t>Water Heater</t>
  </si>
  <si>
    <t>All Appliances</t>
  </si>
  <si>
    <t>Driveway/Parking Lot</t>
  </si>
  <si>
    <t>HVAC</t>
  </si>
  <si>
    <t>Flooring</t>
  </si>
  <si>
    <t>Plumbing</t>
  </si>
  <si>
    <t>Windows</t>
  </si>
  <si>
    <t>Paint</t>
  </si>
  <si>
    <t>Cabinets/Counters</t>
  </si>
  <si>
    <t>Structure (foundation, framing)</t>
  </si>
  <si>
    <t>Components (garage door, etc.)</t>
  </si>
  <si>
    <t>Landscaping</t>
  </si>
  <si>
    <t>Other</t>
  </si>
  <si>
    <t>TOTAL</t>
  </si>
  <si>
    <t>EGR</t>
  </si>
  <si>
    <t>Annual Operating Expenses</t>
  </si>
  <si>
    <t>Method Key</t>
  </si>
  <si>
    <t>Years</t>
  </si>
  <si>
    <t>Value</t>
  </si>
  <si>
    <t>Method</t>
  </si>
  <si>
    <t>$/SF</t>
  </si>
  <si>
    <t>$ Amount</t>
  </si>
  <si>
    <t>Real Estate Taxes</t>
  </si>
  <si>
    <t>% of Effective Gross Revenue</t>
  </si>
  <si>
    <t>Insurance</t>
  </si>
  <si>
    <t>% Property Value</t>
  </si>
  <si>
    <t>Mortgage Insurance</t>
  </si>
  <si>
    <t>First year only</t>
  </si>
  <si>
    <t>Utilities</t>
  </si>
  <si>
    <t>Management Fee</t>
  </si>
  <si>
    <t>Advertising</t>
  </si>
  <si>
    <t>Tax Service</t>
  </si>
  <si>
    <t>Total Operating Expenses</t>
  </si>
  <si>
    <t>Monthly Operating Expenses</t>
  </si>
  <si>
    <t>Year</t>
  </si>
  <si>
    <t>Months</t>
  </si>
  <si>
    <t>Renew Probability</t>
  </si>
  <si>
    <t>Rent Estimates</t>
  </si>
  <si>
    <t>New</t>
  </si>
  <si>
    <t>Renewal</t>
  </si>
  <si>
    <t>Weighted</t>
  </si>
  <si>
    <t>Rent, $</t>
  </si>
  <si>
    <t>Rent, $/SF</t>
  </si>
  <si>
    <t>Vacancy/Loss Details</t>
  </si>
  <si>
    <t>Downtime</t>
  </si>
  <si>
    <t>&lt;-- Rounded</t>
  </si>
  <si>
    <t>Free Rent</t>
  </si>
  <si>
    <t>Market Rent</t>
  </si>
  <si>
    <t>Month</t>
  </si>
  <si>
    <t>Market Rent, $/SF</t>
  </si>
  <si>
    <t>Actual Month</t>
  </si>
  <si>
    <t>Amount of Free Rent</t>
  </si>
  <si>
    <t>Actual Rent Monthly, $/SF</t>
  </si>
  <si>
    <t>Absorption and Turnover Vacancy</t>
  </si>
  <si>
    <t>Net Rent</t>
  </si>
  <si>
    <t>Actual Rent Monthly, $</t>
  </si>
  <si>
    <t>Annual</t>
  </si>
  <si>
    <t>Loan</t>
  </si>
  <si>
    <t>Ammortization Schedule</t>
  </si>
  <si>
    <t>BOP Balance</t>
  </si>
  <si>
    <t>Payment</t>
  </si>
  <si>
    <t>Interest</t>
  </si>
  <si>
    <t>Principal</t>
  </si>
  <si>
    <t>EOP Balance</t>
  </si>
  <si>
    <t>Total</t>
  </si>
  <si>
    <t>Monthly</t>
  </si>
  <si>
    <t>Monthly Cash Flow</t>
  </si>
  <si>
    <t>Potential Gross Revenue</t>
  </si>
  <si>
    <t>General Vacancy</t>
  </si>
  <si>
    <t>Effective Gross Revenue</t>
  </si>
  <si>
    <t>Operating Expenses</t>
  </si>
  <si>
    <t>Net Operating Income</t>
  </si>
  <si>
    <t>Cash Flow After Debt Service</t>
  </si>
  <si>
    <t>Annual Cash Flow</t>
  </si>
  <si>
    <t>Valuation at Sale</t>
  </si>
  <si>
    <t>NOI, Year 6</t>
  </si>
  <si>
    <t>Sale Price</t>
  </si>
  <si>
    <t>Mortgage Balance, End of Year 5</t>
  </si>
  <si>
    <t>Net Sales Proceeds</t>
  </si>
  <si>
    <t>Unleveraged Returns</t>
  </si>
  <si>
    <t>Purchase</t>
  </si>
  <si>
    <t>Cash Flow, Operations</t>
  </si>
  <si>
    <t>Cash Flow, Sale</t>
  </si>
  <si>
    <t>Internal Rate of Return</t>
  </si>
  <si>
    <t>Leveraged Returns</t>
  </si>
  <si>
    <t>Equity</t>
  </si>
  <si>
    <t>Cash Flow after Debt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</si>
</sst>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_(* #,##0_);_(* \(#,##0\);_(* &quot;-&quot;??_);_(@_)"/>
    <numFmt numFmtId="165" formatCode="_(&quot;$&quot;* #,##0_);_(&quot;$&quot;* \(#,##0\);_(&quot;$&quot;* &quot;-&quot;??_);_(@_)"/>
    <numFmt numFmtId="166" formatCode="_(&quot;$&quot;* #,##0.00_);_(&quot;$&quot;* \(#,##0.00\);_(&quot;$&quot;* &quot;-&quot;??_);_(@_)"/>
    <numFmt numFmtId="167" formatCode="0.000%"/>
    <numFmt numFmtId="168" formatCode="&quot;$&quot;#,##0"/>
    <numFmt numFmtId="169" formatCode="0.0%"/>
    <numFmt numFmtId="170" formatCode="_(&quot;$&quot;* #,##0_);_(&quot;$&quot;* \(#,##0\);_(&quot;$&quot;* &quot;-&quot;???_);_(@_)"/>
    <numFmt numFmtId="171" formatCode="_(&quot;$&quot;* #,##0.000_);_(&quot;$&quot;* \(#,##0.000\);_(&quot;$&quot;* &quot;-&quot;???_);_(@_)"/>
    <numFmt numFmtId="172" formatCode="&quot;$&quot;#,##0_);[Red]\(&quot;$&quot;#,##0\)"/>
    <numFmt numFmtId="173" formatCode="&quot;$&quot;#,##0.00_);[Red]\(&quot;$&quot;#,##0.00\)"/>
    <numFmt numFmtId="174" formatCode="_(* #,##0.00_);_(* \(#,##0.00\);_(* &quot;-&quot;??.00_);_(@_)"/>
    <numFmt numFmtId="175" formatCode="_(* #,##0.00_);_(* \(#,##0.00\);_(* &quot;-&quot;??_);_(@_)"/>
  </numFmts>
  <fonts count="17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8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sz val="11.0"/>
      <color rgb="FF1155CC"/>
      <name val="Calibri"/>
    </font>
    <font>
      <sz val="8.0"/>
      <color theme="1"/>
      <name val="Calibri"/>
    </font>
    <font>
      <sz val="8.0"/>
      <color rgb="FF0070C0"/>
      <name val="Calibri"/>
    </font>
    <font>
      <b/>
      <sz val="11.0"/>
      <color theme="1"/>
      <name val="Calibri"/>
    </font>
    <font>
      <color rgb="FF1155CC"/>
      <name val="Calibri"/>
      <scheme val="minor"/>
    </font>
    <font/>
    <font>
      <sz val="10.0"/>
      <color theme="1"/>
      <name val="Calibri"/>
    </font>
    <font>
      <sz val="11.0"/>
      <color rgb="FF1C4587"/>
      <name val="Calibri"/>
    </font>
    <font>
      <i/>
      <sz val="11.0"/>
      <color theme="1"/>
      <name val="Calibri"/>
    </font>
    <font>
      <i/>
      <color theme="1"/>
      <name val="Calibri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27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</border>
    <border>
      <left style="thin">
        <color rgb="FF000000"/>
      </left>
    </border>
    <border>
      <left style="thin">
        <color rgb="FF000000"/>
      </left>
      <right/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Border="1" applyFont="1"/>
    <xf borderId="1" fillId="2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0" fillId="0" fontId="3" numFmtId="0" xfId="0" applyFont="1"/>
    <xf borderId="0" fillId="0" fontId="4" numFmtId="0" xfId="0" applyFont="1"/>
    <xf borderId="3" fillId="3" fontId="5" numFmtId="0" xfId="0" applyBorder="1" applyFill="1" applyFont="1"/>
    <xf borderId="4" fillId="4" fontId="6" numFmtId="164" xfId="0" applyAlignment="1" applyBorder="1" applyFill="1" applyFont="1" applyNumberFormat="1">
      <alignment readingOrder="0"/>
    </xf>
    <xf borderId="5" fillId="4" fontId="6" numFmtId="165" xfId="0" applyAlignment="1" applyBorder="1" applyFont="1" applyNumberFormat="1">
      <alignment readingOrder="0"/>
    </xf>
    <xf borderId="0" fillId="0" fontId="7" numFmtId="166" xfId="0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  <xf borderId="4" fillId="4" fontId="6" numFmtId="166" xfId="0" applyAlignment="1" applyBorder="1" applyFont="1" applyNumberFormat="1">
      <alignment readingOrder="0"/>
    </xf>
    <xf borderId="4" fillId="4" fontId="6" numFmtId="9" xfId="0" applyAlignment="1" applyBorder="1" applyFont="1" applyNumberFormat="1">
      <alignment readingOrder="0"/>
    </xf>
    <xf borderId="6" fillId="0" fontId="5" numFmtId="165" xfId="0" applyBorder="1" applyFont="1" applyNumberFormat="1"/>
    <xf borderId="6" fillId="0" fontId="5" numFmtId="164" xfId="0" applyBorder="1" applyFont="1" applyNumberFormat="1"/>
    <xf borderId="0" fillId="0" fontId="8" numFmtId="10" xfId="0" applyFont="1" applyNumberFormat="1"/>
    <xf borderId="3" fillId="3" fontId="5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8" fillId="3" fontId="5" numFmtId="0" xfId="0" applyBorder="1" applyFont="1"/>
    <xf borderId="9" fillId="0" fontId="9" numFmtId="166" xfId="0" applyBorder="1" applyFont="1" applyNumberFormat="1"/>
    <xf borderId="6" fillId="0" fontId="6" numFmtId="9" xfId="0" applyAlignment="1" applyBorder="1" applyFont="1" applyNumberFormat="1">
      <alignment readingOrder="0"/>
    </xf>
    <xf borderId="7" fillId="0" fontId="10" numFmtId="0" xfId="0" applyAlignment="1" applyBorder="1" applyFont="1">
      <alignment horizontal="center" readingOrder="0"/>
    </xf>
    <xf borderId="6" fillId="0" fontId="5" numFmtId="0" xfId="0" applyBorder="1" applyFont="1"/>
    <xf borderId="7" fillId="5" fontId="10" numFmtId="0" xfId="0" applyAlignment="1" applyBorder="1" applyFill="1" applyFont="1">
      <alignment horizontal="center" readingOrder="0"/>
    </xf>
    <xf borderId="1" fillId="2" fontId="2" numFmtId="0" xfId="0" applyBorder="1" applyFont="1"/>
    <xf borderId="6" fillId="5" fontId="10" numFmtId="167" xfId="0" applyAlignment="1" applyBorder="1" applyFont="1" applyNumberFormat="1">
      <alignment readingOrder="0"/>
    </xf>
    <xf borderId="4" fillId="4" fontId="6" numFmtId="166" xfId="0" applyAlignment="1" applyBorder="1" applyFont="1" applyNumberFormat="1">
      <alignment readingOrder="0"/>
    </xf>
    <xf borderId="4" fillId="4" fontId="6" numFmtId="0" xfId="0" applyAlignment="1" applyBorder="1" applyFont="1">
      <alignment readingOrder="0"/>
    </xf>
    <xf borderId="5" fillId="4" fontId="6" numFmtId="3" xfId="0" applyAlignment="1" applyBorder="1" applyFont="1" applyNumberFormat="1">
      <alignment readingOrder="0"/>
    </xf>
    <xf borderId="6" fillId="0" fontId="6" numFmtId="0" xfId="0" applyBorder="1" applyFont="1"/>
    <xf borderId="0" fillId="0" fontId="1" numFmtId="168" xfId="0" applyAlignment="1" applyFont="1" applyNumberFormat="1">
      <alignment readingOrder="0"/>
    </xf>
    <xf borderId="0" fillId="0" fontId="1" numFmtId="168" xfId="0" applyFont="1" applyNumberFormat="1"/>
    <xf borderId="0" fillId="0" fontId="1" numFmtId="9" xfId="0" applyFont="1" applyNumberFormat="1"/>
    <xf borderId="6" fillId="0" fontId="6" numFmtId="169" xfId="0" applyAlignment="1" applyBorder="1" applyFont="1" applyNumberFormat="1">
      <alignment readingOrder="0"/>
    </xf>
    <xf borderId="6" fillId="0" fontId="1" numFmtId="0" xfId="0" applyBorder="1" applyFont="1"/>
    <xf borderId="6" fillId="0" fontId="5" numFmtId="170" xfId="0" applyBorder="1" applyFont="1" applyNumberFormat="1"/>
    <xf borderId="6" fillId="0" fontId="6" numFmtId="169" xfId="0" applyBorder="1" applyFont="1" applyNumberFormat="1"/>
    <xf borderId="9" fillId="0" fontId="6" numFmtId="169" xfId="0" applyBorder="1" applyFont="1" applyNumberFormat="1"/>
    <xf borderId="8" fillId="3" fontId="9" numFmtId="0" xfId="0" applyBorder="1" applyFont="1"/>
    <xf borderId="9" fillId="0" fontId="9" numFmtId="170" xfId="0" applyBorder="1" applyFont="1" applyNumberFormat="1"/>
    <xf borderId="0" fillId="0" fontId="5" numFmtId="171" xfId="0" applyFont="1" applyNumberFormat="1"/>
    <xf borderId="10" fillId="2" fontId="2" numFmtId="0" xfId="0" applyBorder="1" applyFont="1"/>
    <xf borderId="11" fillId="3" fontId="5" numFmtId="0" xfId="0" applyBorder="1" applyFont="1"/>
    <xf borderId="4" fillId="3" fontId="5" numFmtId="0" xfId="0" applyBorder="1" applyFont="1"/>
    <xf borderId="0" fillId="0" fontId="1" numFmtId="0" xfId="0" applyFont="1"/>
    <xf borderId="0" fillId="0" fontId="10" numFmtId="0" xfId="0" applyAlignment="1" applyFont="1">
      <alignment readingOrder="0"/>
    </xf>
    <xf borderId="0" fillId="0" fontId="6" numFmtId="172" xfId="0" applyFont="1" applyNumberFormat="1"/>
    <xf borderId="0" fillId="0" fontId="5" numFmtId="172" xfId="0" applyFont="1" applyNumberFormat="1"/>
    <xf borderId="6" fillId="0" fontId="5" numFmtId="173" xfId="0" applyBorder="1" applyFont="1" applyNumberFormat="1"/>
    <xf borderId="12" fillId="3" fontId="5" numFmtId="0" xfId="0" applyBorder="1" applyFont="1"/>
    <xf borderId="13" fillId="3" fontId="5" numFmtId="0" xfId="0" applyBorder="1" applyFont="1"/>
    <xf borderId="0" fillId="0" fontId="5" numFmtId="0" xfId="0" applyFont="1"/>
    <xf borderId="0" fillId="0" fontId="6" numFmtId="0" xfId="0" applyAlignment="1" applyFont="1">
      <alignment readingOrder="0"/>
    </xf>
    <xf borderId="14" fillId="3" fontId="5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15" fillId="0" fontId="6" numFmtId="172" xfId="0" applyAlignment="1" applyBorder="1" applyFont="1" applyNumberFormat="1">
      <alignment readingOrder="0"/>
    </xf>
    <xf borderId="15" fillId="0" fontId="5" numFmtId="172" xfId="0" applyBorder="1" applyFont="1" applyNumberFormat="1"/>
    <xf borderId="16" fillId="0" fontId="5" numFmtId="173" xfId="0" applyBorder="1" applyFont="1" applyNumberFormat="1"/>
    <xf borderId="17" fillId="3" fontId="9" numFmtId="0" xfId="0" applyBorder="1" applyFont="1"/>
    <xf borderId="18" fillId="0" fontId="9" numFmtId="0" xfId="0" applyBorder="1" applyFont="1"/>
    <xf borderId="18" fillId="0" fontId="9" numFmtId="172" xfId="0" applyBorder="1" applyFont="1" applyNumberFormat="1"/>
    <xf borderId="9" fillId="0" fontId="9" numFmtId="173" xfId="0" applyBorder="1" applyFont="1" applyNumberFormat="1"/>
    <xf borderId="0" fillId="0" fontId="9" numFmtId="0" xfId="0" applyFont="1"/>
    <xf borderId="19" fillId="3" fontId="5" numFmtId="0" xfId="0" applyBorder="1" applyFont="1"/>
    <xf borderId="20" fillId="0" fontId="5" numFmtId="164" xfId="0" applyBorder="1" applyFont="1" applyNumberFormat="1"/>
    <xf borderId="21" fillId="0" fontId="5" numFmtId="164" xfId="0" applyBorder="1" applyFont="1" applyNumberFormat="1"/>
    <xf borderId="10" fillId="2" fontId="5" numFmtId="0" xfId="0" applyBorder="1" applyFont="1"/>
    <xf borderId="2" fillId="2" fontId="5" numFmtId="0" xfId="0" applyBorder="1" applyFont="1"/>
    <xf borderId="22" fillId="3" fontId="9" numFmtId="0" xfId="0" applyAlignment="1" applyBorder="1" applyFont="1">
      <alignment horizontal="left"/>
    </xf>
    <xf borderId="23" fillId="0" fontId="11" numFmtId="0" xfId="0" applyBorder="1" applyFont="1"/>
    <xf borderId="24" fillId="0" fontId="11" numFmtId="0" xfId="0" applyBorder="1" applyFont="1"/>
    <xf borderId="3" fillId="3" fontId="5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6" fillId="0" fontId="11" numFmtId="0" xfId="0" applyBorder="1" applyFont="1"/>
    <xf borderId="11" fillId="5" fontId="5" numFmtId="164" xfId="0" applyAlignment="1" applyBorder="1" applyFont="1" applyNumberFormat="1">
      <alignment readingOrder="0"/>
    </xf>
    <xf borderId="0" fillId="0" fontId="5" numFmtId="166" xfId="0" applyFont="1" applyNumberFormat="1"/>
    <xf borderId="6" fillId="0" fontId="5" numFmtId="166" xfId="0" applyBorder="1" applyFont="1" applyNumberFormat="1"/>
    <xf borderId="3" fillId="3" fontId="6" numFmtId="0" xfId="0" applyBorder="1" applyFont="1"/>
    <xf borderId="11" fillId="5" fontId="6" numFmtId="174" xfId="0" applyAlignment="1" applyBorder="1" applyFont="1" applyNumberFormat="1">
      <alignment readingOrder="0"/>
    </xf>
    <xf borderId="0" fillId="0" fontId="6" numFmtId="0" xfId="0" applyFont="1"/>
    <xf borderId="13" fillId="0" fontId="1" numFmtId="0" xfId="0" applyBorder="1" applyFont="1"/>
    <xf borderId="11" fillId="5" fontId="6" numFmtId="164" xfId="0" applyAlignment="1" applyBorder="1" applyFont="1" applyNumberFormat="1">
      <alignment readingOrder="0"/>
    </xf>
    <xf borderId="8" fillId="3" fontId="5" numFmtId="0" xfId="0" applyAlignment="1" applyBorder="1" applyFont="1">
      <alignment horizontal="center"/>
    </xf>
    <xf borderId="18" fillId="0" fontId="5" numFmtId="0" xfId="0" applyAlignment="1" applyBorder="1" applyFont="1">
      <alignment horizontal="left"/>
    </xf>
    <xf borderId="18" fillId="0" fontId="11" numFmtId="0" xfId="0" applyBorder="1" applyFont="1"/>
    <xf borderId="9" fillId="0" fontId="11" numFmtId="0" xfId="0" applyBorder="1" applyFont="1"/>
    <xf borderId="0" fillId="0" fontId="9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3" fillId="3" fontId="6" numFmtId="0" xfId="0" applyAlignment="1" applyBorder="1" applyFont="1">
      <alignment readingOrder="0"/>
    </xf>
    <xf borderId="25" fillId="3" fontId="5" numFmtId="0" xfId="0" applyBorder="1" applyFont="1"/>
    <xf borderId="15" fillId="0" fontId="5" numFmtId="0" xfId="0" applyBorder="1" applyFont="1"/>
    <xf borderId="15" fillId="0" fontId="12" numFmtId="166" xfId="0" applyBorder="1" applyFont="1" applyNumberFormat="1"/>
    <xf borderId="16" fillId="0" fontId="12" numFmtId="166" xfId="0" applyBorder="1" applyFont="1" applyNumberFormat="1"/>
    <xf borderId="18" fillId="0" fontId="5" numFmtId="0" xfId="0" applyBorder="1" applyFont="1"/>
    <xf borderId="18" fillId="0" fontId="9" numFmtId="166" xfId="0" applyBorder="1" applyFont="1" applyNumberFormat="1"/>
    <xf borderId="15" fillId="0" fontId="5" numFmtId="166" xfId="0" applyBorder="1" applyFont="1" applyNumberFormat="1"/>
    <xf borderId="16" fillId="0" fontId="5" numFmtId="166" xfId="0" applyBorder="1" applyFont="1" applyNumberFormat="1"/>
    <xf borderId="0" fillId="0" fontId="5" numFmtId="10" xfId="0" applyFont="1" applyNumberFormat="1"/>
    <xf borderId="19" fillId="3" fontId="5" numFmtId="0" xfId="0" applyAlignment="1" applyBorder="1" applyFont="1">
      <alignment readingOrder="0"/>
    </xf>
    <xf borderId="21" fillId="5" fontId="6" numFmtId="10" xfId="0" applyAlignment="1" applyBorder="1" applyFont="1" applyNumberFormat="1">
      <alignment readingOrder="0"/>
    </xf>
    <xf borderId="10" fillId="2" fontId="5" numFmtId="10" xfId="0" applyBorder="1" applyFont="1" applyNumberFormat="1"/>
    <xf borderId="11" fillId="3" fontId="5" numFmtId="0" xfId="0" applyAlignment="1" applyBorder="1" applyFont="1">
      <alignment readingOrder="0"/>
    </xf>
    <xf borderId="0" fillId="0" fontId="5" numFmtId="165" xfId="0" applyFont="1" applyNumberFormat="1"/>
    <xf borderId="18" fillId="0" fontId="5" numFmtId="4" xfId="0" applyBorder="1" applyFont="1" applyNumberFormat="1"/>
    <xf borderId="9" fillId="0" fontId="5" numFmtId="4" xfId="0" applyBorder="1" applyFont="1" applyNumberFormat="1"/>
    <xf borderId="0" fillId="0" fontId="6" numFmtId="4" xfId="0" applyAlignment="1" applyFont="1" applyNumberFormat="1">
      <alignment readingOrder="0"/>
    </xf>
    <xf borderId="0" fillId="0" fontId="13" numFmtId="175" xfId="0" applyFont="1" applyNumberFormat="1"/>
    <xf borderId="0" fillId="0" fontId="5" numFmtId="4" xfId="0" applyFont="1" applyNumberFormat="1"/>
    <xf borderId="0" fillId="5" fontId="6" numFmtId="4" xfId="0" applyAlignment="1" applyFont="1" applyNumberFormat="1">
      <alignment readingOrder="0"/>
    </xf>
    <xf borderId="0" fillId="6" fontId="6" numFmtId="4" xfId="0" applyAlignment="1" applyFill="1" applyFont="1" applyNumberFormat="1">
      <alignment readingOrder="0"/>
    </xf>
    <xf borderId="6" fillId="0" fontId="5" numFmtId="4" xfId="0" applyBorder="1" applyFont="1" applyNumberFormat="1"/>
    <xf borderId="18" fillId="0" fontId="6" numFmtId="4" xfId="0" applyAlignment="1" applyBorder="1" applyFont="1" applyNumberFormat="1">
      <alignment readingOrder="0"/>
    </xf>
    <xf borderId="18" fillId="0" fontId="5" numFmtId="175" xfId="0" applyBorder="1" applyFont="1" applyNumberFormat="1"/>
    <xf borderId="9" fillId="0" fontId="5" numFmtId="175" xfId="0" applyBorder="1" applyFont="1" applyNumberFormat="1"/>
    <xf borderId="11" fillId="3" fontId="5" numFmtId="3" xfId="0" applyBorder="1" applyFont="1" applyNumberFormat="1"/>
    <xf borderId="0" fillId="0" fontId="5" numFmtId="3" xfId="0" applyFont="1" applyNumberFormat="1"/>
    <xf borderId="6" fillId="0" fontId="5" numFmtId="3" xfId="0" applyBorder="1" applyFont="1" applyNumberFormat="1"/>
    <xf borderId="10" fillId="2" fontId="5" numFmtId="3" xfId="0" applyBorder="1" applyFont="1" applyNumberFormat="1"/>
    <xf borderId="15" fillId="0" fontId="5" numFmtId="4" xfId="0" applyBorder="1" applyFont="1" applyNumberFormat="1"/>
    <xf borderId="16" fillId="0" fontId="5" numFmtId="4" xfId="0" applyBorder="1" applyFont="1" applyNumberFormat="1"/>
    <xf borderId="0" fillId="0" fontId="5" numFmtId="175" xfId="0" applyFont="1" applyNumberFormat="1"/>
    <xf borderId="6" fillId="0" fontId="5" numFmtId="175" xfId="0" applyBorder="1" applyFont="1" applyNumberFormat="1"/>
    <xf borderId="15" fillId="0" fontId="5" numFmtId="175" xfId="0" applyBorder="1" applyFont="1" applyNumberFormat="1"/>
    <xf borderId="16" fillId="0" fontId="5" numFmtId="175" xfId="0" applyBorder="1" applyFont="1" applyNumberFormat="1"/>
    <xf borderId="0" fillId="0" fontId="5" numFmtId="164" xfId="0" applyFont="1" applyNumberFormat="1"/>
    <xf borderId="16" fillId="0" fontId="5" numFmtId="0" xfId="0" applyBorder="1" applyFont="1"/>
    <xf borderId="1" fillId="3" fontId="5" numFmtId="0" xfId="0" applyBorder="1" applyFont="1"/>
    <xf borderId="26" fillId="0" fontId="5" numFmtId="166" xfId="0" applyBorder="1" applyFont="1" applyNumberFormat="1"/>
    <xf borderId="26" fillId="0" fontId="5" numFmtId="0" xfId="0" applyBorder="1" applyFont="1"/>
    <xf borderId="6" fillId="0" fontId="5" numFmtId="10" xfId="0" applyBorder="1" applyFont="1" applyNumberFormat="1"/>
    <xf borderId="9" fillId="0" fontId="5" numFmtId="0" xfId="0" applyBorder="1" applyFont="1"/>
    <xf borderId="18" fillId="0" fontId="5" numFmtId="166" xfId="0" applyBorder="1" applyFont="1" applyNumberFormat="1"/>
    <xf borderId="9" fillId="0" fontId="5" numFmtId="166" xfId="0" applyBorder="1" applyFont="1" applyNumberFormat="1"/>
    <xf borderId="3" fillId="3" fontId="14" numFmtId="0" xfId="0" applyBorder="1" applyFont="1"/>
    <xf borderId="11" fillId="3" fontId="14" numFmtId="0" xfId="0" applyBorder="1" applyFont="1"/>
    <xf borderId="4" fillId="3" fontId="14" numFmtId="0" xfId="0" applyBorder="1" applyFont="1"/>
    <xf borderId="0" fillId="0" fontId="2" numFmtId="0" xfId="0" applyFont="1"/>
    <xf borderId="0" fillId="0" fontId="15" numFmtId="0" xfId="0" applyAlignment="1" applyFont="1">
      <alignment readingOrder="0"/>
    </xf>
    <xf borderId="0" fillId="0" fontId="15" numFmtId="0" xfId="0" applyFont="1"/>
    <xf borderId="0" fillId="0" fontId="1" numFmtId="165" xfId="0" applyFont="1" applyNumberFormat="1"/>
    <xf borderId="0" fillId="0" fontId="9" numFmtId="165" xfId="0" applyFont="1" applyNumberFormat="1"/>
    <xf borderId="0" fillId="0" fontId="16" numFmtId="166" xfId="0" applyFont="1" applyNumberFormat="1"/>
    <xf borderId="16" fillId="0" fontId="5" numFmtId="165" xfId="0" applyBorder="1" applyFont="1" applyNumberFormat="1"/>
    <xf borderId="5" fillId="0" fontId="9" numFmtId="165" xfId="0" applyBorder="1" applyFont="1" applyNumberFormat="1"/>
    <xf borderId="15" fillId="0" fontId="5" numFmtId="164" xfId="0" applyBorder="1" applyFont="1" applyNumberFormat="1"/>
    <xf borderId="16" fillId="0" fontId="5" numFmtId="164" xfId="0" applyBorder="1" applyFont="1" applyNumberFormat="1"/>
    <xf borderId="18" fillId="0" fontId="5" numFmtId="164" xfId="0" applyBorder="1" applyFont="1" applyNumberFormat="1"/>
    <xf borderId="9" fillId="0" fontId="5" numFmtId="164" xfId="0" applyBorder="1" applyFont="1" applyNumberFormat="1"/>
    <xf borderId="19" fillId="2" fontId="9" numFmtId="0" xfId="0" applyBorder="1" applyFont="1"/>
    <xf borderId="21" fillId="0" fontId="9" numFmtId="10" xfId="0" applyBorder="1" applyFont="1" applyNumberFormat="1"/>
    <xf borderId="0" fillId="0" fontId="5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29"/>
    <col customWidth="1" min="3" max="4" width="13.86"/>
    <col customWidth="1" min="5" max="5" width="21.14"/>
    <col customWidth="1" min="6" max="6" width="18.43"/>
    <col customWidth="1" min="7" max="7" width="16.86"/>
    <col customWidth="1" min="8" max="8" width="11.14"/>
    <col customWidth="1" min="9" max="9" width="10.14"/>
    <col customWidth="1" min="10" max="26" width="8.86"/>
  </cols>
  <sheetData>
    <row r="1">
      <c r="A1" s="1" t="s">
        <v>0</v>
      </c>
    </row>
    <row r="2">
      <c r="B2" s="2" t="s">
        <v>1</v>
      </c>
      <c r="C2" s="3"/>
      <c r="E2" s="4" t="s">
        <v>2</v>
      </c>
      <c r="F2" s="5"/>
      <c r="G2" s="6"/>
      <c r="H2" s="7" t="s">
        <v>3</v>
      </c>
    </row>
    <row r="3">
      <c r="B3" s="8" t="s">
        <v>4</v>
      </c>
      <c r="C3" s="9">
        <v>1768.0</v>
      </c>
      <c r="E3" s="8" t="s">
        <v>5</v>
      </c>
      <c r="F3" s="10">
        <v>135000.0</v>
      </c>
      <c r="G3" s="11"/>
      <c r="H3" s="12" t="s">
        <v>6</v>
      </c>
      <c r="J3" s="13"/>
    </row>
    <row r="4">
      <c r="B4" s="8" t="s">
        <v>7</v>
      </c>
      <c r="C4" s="14">
        <v>700.0</v>
      </c>
      <c r="E4" s="8" t="s">
        <v>8</v>
      </c>
      <c r="F4" s="15">
        <v>0.8</v>
      </c>
      <c r="G4" s="6"/>
      <c r="H4" s="1" t="s">
        <v>9</v>
      </c>
    </row>
    <row r="5">
      <c r="B5" s="8" t="s">
        <v>10</v>
      </c>
      <c r="C5" s="14">
        <v>700.0</v>
      </c>
      <c r="E5" s="8" t="s">
        <v>11</v>
      </c>
      <c r="F5" s="16">
        <f>+F4*F3</f>
        <v>108000</v>
      </c>
      <c r="G5" s="6"/>
      <c r="H5" s="1" t="s">
        <v>12</v>
      </c>
    </row>
    <row r="6">
      <c r="B6" s="8" t="s">
        <v>13</v>
      </c>
      <c r="C6" s="14">
        <v>0.0</v>
      </c>
      <c r="E6" s="8"/>
      <c r="F6" s="17"/>
      <c r="G6" s="18"/>
    </row>
    <row r="7">
      <c r="B7" s="19" t="s">
        <v>14</v>
      </c>
      <c r="C7" s="14">
        <v>0.0</v>
      </c>
      <c r="E7" s="8" t="s">
        <v>15</v>
      </c>
      <c r="F7" s="16">
        <f>+F3-F5</f>
        <v>27000</v>
      </c>
      <c r="G7" s="6"/>
      <c r="H7" s="20" t="s">
        <v>16</v>
      </c>
      <c r="I7" s="1" t="s">
        <v>17</v>
      </c>
    </row>
    <row r="8">
      <c r="B8" s="21" t="s">
        <v>18</v>
      </c>
      <c r="C8" s="22">
        <f>SUM(C4:C7)</f>
        <v>1400</v>
      </c>
      <c r="E8" s="8" t="s">
        <v>19</v>
      </c>
      <c r="F8" s="23">
        <v>0.2</v>
      </c>
      <c r="G8" s="6"/>
      <c r="H8" s="24" t="s">
        <v>20</v>
      </c>
      <c r="I8" s="1" t="s">
        <v>21</v>
      </c>
    </row>
    <row r="9">
      <c r="E9" s="8"/>
      <c r="F9" s="25"/>
      <c r="G9" s="6"/>
      <c r="H9" s="26" t="s">
        <v>20</v>
      </c>
      <c r="I9" s="1" t="s">
        <v>22</v>
      </c>
    </row>
    <row r="10">
      <c r="B10" s="27" t="s">
        <v>23</v>
      </c>
      <c r="C10" s="3"/>
      <c r="E10" s="8" t="s">
        <v>24</v>
      </c>
      <c r="F10" s="28">
        <v>0.0575</v>
      </c>
      <c r="G10" s="6"/>
    </row>
    <row r="11">
      <c r="B11" s="8" t="s">
        <v>25</v>
      </c>
      <c r="C11" s="29">
        <v>1000.0</v>
      </c>
      <c r="E11" s="8" t="s">
        <v>26</v>
      </c>
      <c r="F11" s="30">
        <v>30.0</v>
      </c>
      <c r="G11" s="6"/>
    </row>
    <row r="12">
      <c r="B12" s="21" t="s">
        <v>27</v>
      </c>
      <c r="C12" s="31">
        <v>3.0</v>
      </c>
      <c r="E12" s="8"/>
      <c r="F12" s="25"/>
      <c r="G12" s="6"/>
    </row>
    <row r="13">
      <c r="E13" s="8" t="s">
        <v>28</v>
      </c>
      <c r="F13" s="32">
        <v>0.0</v>
      </c>
      <c r="G13" s="6" t="s">
        <v>29</v>
      </c>
      <c r="H13" s="33"/>
      <c r="I13" s="34"/>
    </row>
    <row r="14">
      <c r="B14" s="27" t="s">
        <v>30</v>
      </c>
      <c r="C14" s="3"/>
      <c r="E14" s="8" t="s">
        <v>31</v>
      </c>
      <c r="F14" s="32">
        <v>12.0</v>
      </c>
      <c r="G14" s="6"/>
      <c r="H14" s="34"/>
      <c r="I14" s="33"/>
    </row>
    <row r="15">
      <c r="B15" s="8" t="s">
        <v>32</v>
      </c>
      <c r="C15" s="23">
        <v>0.1</v>
      </c>
      <c r="E15" s="8"/>
      <c r="F15" s="25"/>
      <c r="G15" s="6"/>
      <c r="H15" s="35"/>
      <c r="I15" s="33"/>
    </row>
    <row r="16">
      <c r="B16" s="8" t="s">
        <v>33</v>
      </c>
      <c r="C16" s="36">
        <v>0.12</v>
      </c>
      <c r="E16" s="8" t="s">
        <v>34</v>
      </c>
      <c r="F16" s="36">
        <v>0.055</v>
      </c>
      <c r="G16" s="6" t="s">
        <v>35</v>
      </c>
      <c r="I16" s="34"/>
    </row>
    <row r="17">
      <c r="B17" s="8"/>
      <c r="C17" s="37"/>
      <c r="E17" s="8" t="s">
        <v>36</v>
      </c>
      <c r="F17" s="38">
        <f>F3*F16</f>
        <v>7425</v>
      </c>
      <c r="G17" s="6"/>
    </row>
    <row r="18">
      <c r="B18" s="8" t="s">
        <v>37</v>
      </c>
      <c r="C18" s="39">
        <v>0.03</v>
      </c>
      <c r="E18" s="8"/>
      <c r="F18" s="38"/>
      <c r="G18" s="6"/>
    </row>
    <row r="19">
      <c r="B19" s="21" t="s">
        <v>38</v>
      </c>
      <c r="C19" s="40">
        <v>0.02</v>
      </c>
      <c r="E19" s="41" t="s">
        <v>39</v>
      </c>
      <c r="F19" s="42">
        <f>F7+F17</f>
        <v>34425</v>
      </c>
      <c r="G19" s="6"/>
    </row>
    <row r="20" ht="15.75" customHeight="1"/>
    <row r="21" ht="15.75" customHeight="1"/>
    <row r="22" ht="15.75" customHeight="1">
      <c r="F22" s="43"/>
    </row>
    <row r="23" ht="15.75" customHeight="1">
      <c r="F23" s="4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7.86"/>
    <col customWidth="1" min="3" max="3" width="14.43"/>
    <col customWidth="1" min="4" max="4" width="17.57"/>
    <col customWidth="1" min="5" max="5" width="16.43"/>
    <col customWidth="1" min="6" max="6" width="12.29"/>
    <col customWidth="1" min="7" max="7" width="14.43"/>
    <col customWidth="1" min="8" max="26" width="10.71"/>
  </cols>
  <sheetData>
    <row r="2">
      <c r="B2" s="27" t="s">
        <v>40</v>
      </c>
      <c r="C2" s="44"/>
      <c r="D2" s="44"/>
      <c r="E2" s="44"/>
      <c r="F2" s="44"/>
      <c r="G2" s="3"/>
    </row>
    <row r="3">
      <c r="B3" s="8" t="s">
        <v>41</v>
      </c>
      <c r="C3" s="45" t="s">
        <v>42</v>
      </c>
      <c r="D3" s="45" t="s">
        <v>43</v>
      </c>
      <c r="E3" s="45" t="s">
        <v>44</v>
      </c>
      <c r="F3" s="45" t="s">
        <v>45</v>
      </c>
      <c r="G3" s="46" t="s">
        <v>46</v>
      </c>
    </row>
    <row r="4">
      <c r="B4" s="8" t="s">
        <v>47</v>
      </c>
      <c r="C4" s="47">
        <v>25.0</v>
      </c>
      <c r="D4" s="48">
        <v>20.0</v>
      </c>
      <c r="E4" s="49">
        <v>5000.0</v>
      </c>
      <c r="F4" s="50">
        <f t="shared" ref="F4:F17" si="1">E4/MAX(C4-D4,1)</f>
        <v>1000</v>
      </c>
      <c r="G4" s="51">
        <f t="shared" ref="G4:G17" si="2">F4/12</f>
        <v>83.33333333</v>
      </c>
    </row>
    <row r="5">
      <c r="B5" s="8" t="s">
        <v>48</v>
      </c>
      <c r="C5" s="47">
        <v>10.0</v>
      </c>
      <c r="D5" s="48">
        <v>3.0</v>
      </c>
      <c r="E5" s="49">
        <v>600.0</v>
      </c>
      <c r="F5" s="50">
        <f t="shared" si="1"/>
        <v>85.71428571</v>
      </c>
      <c r="G5" s="51">
        <f t="shared" si="2"/>
        <v>7.142857143</v>
      </c>
    </row>
    <row r="6">
      <c r="B6" s="8" t="s">
        <v>49</v>
      </c>
      <c r="C6" s="47">
        <v>10.0</v>
      </c>
      <c r="D6" s="48">
        <v>3.0</v>
      </c>
      <c r="E6" s="49">
        <v>1000.0</v>
      </c>
      <c r="F6" s="50">
        <f t="shared" si="1"/>
        <v>142.8571429</v>
      </c>
      <c r="G6" s="51">
        <f t="shared" si="2"/>
        <v>11.9047619</v>
      </c>
    </row>
    <row r="7">
      <c r="B7" s="8" t="s">
        <v>50</v>
      </c>
      <c r="C7" s="47">
        <v>50.0</v>
      </c>
      <c r="D7" s="48">
        <v>0.0</v>
      </c>
      <c r="E7" s="49">
        <v>5000.0</v>
      </c>
      <c r="F7" s="50">
        <f t="shared" si="1"/>
        <v>100</v>
      </c>
      <c r="G7" s="51">
        <f t="shared" si="2"/>
        <v>8.333333333</v>
      </c>
    </row>
    <row r="8">
      <c r="B8" s="8" t="s">
        <v>51</v>
      </c>
      <c r="C8" s="47">
        <v>20.0</v>
      </c>
      <c r="D8" s="48">
        <v>0.0</v>
      </c>
      <c r="E8" s="49">
        <v>3000.0</v>
      </c>
      <c r="F8" s="50">
        <f t="shared" si="1"/>
        <v>150</v>
      </c>
      <c r="G8" s="51">
        <f t="shared" si="2"/>
        <v>12.5</v>
      </c>
    </row>
    <row r="9">
      <c r="B9" s="8" t="s">
        <v>52</v>
      </c>
      <c r="C9" s="47">
        <v>6.0</v>
      </c>
      <c r="D9" s="48">
        <v>0.0</v>
      </c>
      <c r="E9" s="49">
        <v>2000.0</v>
      </c>
      <c r="F9" s="50">
        <f t="shared" si="1"/>
        <v>333.3333333</v>
      </c>
      <c r="G9" s="51">
        <f t="shared" si="2"/>
        <v>27.77777778</v>
      </c>
    </row>
    <row r="10">
      <c r="B10" s="8" t="s">
        <v>53</v>
      </c>
      <c r="C10" s="47">
        <v>30.0</v>
      </c>
      <c r="D10" s="48">
        <v>5.0</v>
      </c>
      <c r="E10" s="49">
        <v>3000.0</v>
      </c>
      <c r="F10" s="50">
        <f t="shared" si="1"/>
        <v>120</v>
      </c>
      <c r="G10" s="51">
        <f t="shared" si="2"/>
        <v>10</v>
      </c>
    </row>
    <row r="11">
      <c r="B11" s="8" t="s">
        <v>54</v>
      </c>
      <c r="C11" s="47">
        <v>50.0</v>
      </c>
      <c r="D11" s="48">
        <v>0.0</v>
      </c>
      <c r="E11" s="49">
        <v>5000.0</v>
      </c>
      <c r="F11" s="50">
        <f t="shared" si="1"/>
        <v>100</v>
      </c>
      <c r="G11" s="51">
        <f t="shared" si="2"/>
        <v>8.333333333</v>
      </c>
    </row>
    <row r="12">
      <c r="B12" s="8" t="s">
        <v>55</v>
      </c>
      <c r="C12" s="47">
        <v>5.0</v>
      </c>
      <c r="D12" s="48">
        <v>0.0</v>
      </c>
      <c r="E12" s="49">
        <v>2500.0</v>
      </c>
      <c r="F12" s="50">
        <f t="shared" si="1"/>
        <v>500</v>
      </c>
      <c r="G12" s="51">
        <f t="shared" si="2"/>
        <v>41.66666667</v>
      </c>
    </row>
    <row r="13">
      <c r="B13" s="8" t="s">
        <v>56</v>
      </c>
      <c r="C13" s="47">
        <v>20.0</v>
      </c>
      <c r="D13" s="48">
        <v>0.0</v>
      </c>
      <c r="E13" s="49">
        <v>3000.0</v>
      </c>
      <c r="F13" s="50">
        <f t="shared" si="1"/>
        <v>150</v>
      </c>
      <c r="G13" s="51">
        <f t="shared" si="2"/>
        <v>12.5</v>
      </c>
    </row>
    <row r="14">
      <c r="B14" s="8" t="s">
        <v>57</v>
      </c>
      <c r="C14" s="47">
        <v>50.0</v>
      </c>
      <c r="D14" s="48">
        <v>10.0</v>
      </c>
      <c r="E14" s="49">
        <v>10000.0</v>
      </c>
      <c r="F14" s="50">
        <f t="shared" si="1"/>
        <v>250</v>
      </c>
      <c r="G14" s="51">
        <f t="shared" si="2"/>
        <v>20.83333333</v>
      </c>
    </row>
    <row r="15">
      <c r="B15" s="52" t="s">
        <v>58</v>
      </c>
      <c r="C15" s="47">
        <v>10.0</v>
      </c>
      <c r="D15" s="48">
        <v>0.0</v>
      </c>
      <c r="E15" s="49">
        <v>1000.0</v>
      </c>
      <c r="F15" s="50">
        <f t="shared" si="1"/>
        <v>100</v>
      </c>
      <c r="G15" s="51">
        <f t="shared" si="2"/>
        <v>8.333333333</v>
      </c>
    </row>
    <row r="16">
      <c r="B16" s="53" t="s">
        <v>59</v>
      </c>
      <c r="C16" s="54">
        <v>10.0</v>
      </c>
      <c r="D16" s="55">
        <v>0.0</v>
      </c>
      <c r="E16" s="49">
        <v>1000.0</v>
      </c>
      <c r="F16" s="50">
        <f t="shared" si="1"/>
        <v>100</v>
      </c>
      <c r="G16" s="51">
        <f t="shared" si="2"/>
        <v>8.333333333</v>
      </c>
    </row>
    <row r="17">
      <c r="B17" s="56" t="s">
        <v>60</v>
      </c>
      <c r="C17" s="57">
        <v>0.0</v>
      </c>
      <c r="D17" s="57">
        <v>0.0</v>
      </c>
      <c r="E17" s="58">
        <v>0.0</v>
      </c>
      <c r="F17" s="59">
        <f t="shared" si="1"/>
        <v>0</v>
      </c>
      <c r="G17" s="60">
        <f t="shared" si="2"/>
        <v>0</v>
      </c>
    </row>
    <row r="18">
      <c r="B18" s="61" t="s">
        <v>61</v>
      </c>
      <c r="C18" s="62"/>
      <c r="D18" s="62"/>
      <c r="E18" s="63">
        <f t="shared" ref="E18:G18" si="3">SUM(E4:E17)</f>
        <v>42100</v>
      </c>
      <c r="F18" s="63">
        <f t="shared" si="3"/>
        <v>3131.904762</v>
      </c>
      <c r="G18" s="64">
        <f t="shared" si="3"/>
        <v>260.9920635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5.71"/>
    <col customWidth="1" min="3" max="3" width="14.0"/>
    <col customWidth="1" min="4" max="4" width="12.29"/>
    <col customWidth="1" min="5" max="10" width="11.14"/>
    <col customWidth="1" min="11" max="74" width="10.14"/>
  </cols>
  <sheetData>
    <row r="1">
      <c r="A1" s="65"/>
    </row>
    <row r="2">
      <c r="A2" s="65"/>
      <c r="D2" s="66" t="s">
        <v>62</v>
      </c>
      <c r="E2" s="67">
        <f>'Cash Flow'!C27</f>
        <v>11628</v>
      </c>
      <c r="F2" s="67">
        <f>'Cash Flow'!D27</f>
        <v>13793.76</v>
      </c>
      <c r="G2" s="67">
        <f>'Cash Flow'!E27</f>
        <v>14207.5728</v>
      </c>
      <c r="H2" s="67">
        <f>'Cash Flow'!F27</f>
        <v>14633.79998</v>
      </c>
      <c r="I2" s="67">
        <f>'Cash Flow'!G27</f>
        <v>15072.81398</v>
      </c>
      <c r="J2" s="68">
        <f>'Cash Flow'!H27</f>
        <v>15524.9984</v>
      </c>
    </row>
    <row r="3">
      <c r="A3" s="65"/>
    </row>
    <row r="4">
      <c r="B4" s="27" t="s">
        <v>63</v>
      </c>
      <c r="C4" s="69"/>
      <c r="D4" s="69"/>
      <c r="E4" s="69"/>
      <c r="F4" s="69"/>
      <c r="G4" s="69"/>
      <c r="H4" s="69"/>
      <c r="I4" s="69"/>
      <c r="J4" s="70"/>
      <c r="L4" s="71" t="s">
        <v>64</v>
      </c>
      <c r="M4" s="72"/>
      <c r="N4" s="72"/>
      <c r="O4" s="73"/>
    </row>
    <row r="5">
      <c r="B5" s="8" t="s">
        <v>65</v>
      </c>
      <c r="C5" s="45" t="s">
        <v>66</v>
      </c>
      <c r="D5" s="45" t="s">
        <v>67</v>
      </c>
      <c r="E5" s="45">
        <v>1.0</v>
      </c>
      <c r="F5" s="45">
        <v>2.0</v>
      </c>
      <c r="G5" s="45">
        <v>3.0</v>
      </c>
      <c r="H5" s="45">
        <v>4.0</v>
      </c>
      <c r="I5" s="45">
        <v>5.0</v>
      </c>
      <c r="J5" s="46">
        <v>6.0</v>
      </c>
      <c r="L5" s="74">
        <v>1.0</v>
      </c>
      <c r="M5" s="75" t="s">
        <v>68</v>
      </c>
      <c r="O5" s="76"/>
    </row>
    <row r="6">
      <c r="B6" s="8" t="s">
        <v>40</v>
      </c>
      <c r="C6" s="77">
        <f>CapEx!F18</f>
        <v>3131.904762</v>
      </c>
      <c r="D6" s="54">
        <v>2.0</v>
      </c>
      <c r="E6" s="78">
        <f>+CHOOSE($D6, $C6*Assumptions!$C$3*(1+Assumptions!$C$19)^(E$5-1), $C6*(1+Assumptions!$C$19)^(E$5-1), $C6/100*E$2, Assumptions!$F$3*($C6/100), C6)</f>
        <v>3131.904762</v>
      </c>
      <c r="F6" s="78">
        <f>+CHOOSE($D6, $C6*Assumptions!$C$3*(1+Assumptions!$C$19)^(F$5-1), $C6*(1+Assumptions!$C$19)^(F$5-1), $C6/100*F$2, Assumptions!$F$3*($C6/100), 0)</f>
        <v>3194.542857</v>
      </c>
      <c r="G6" s="78">
        <f>+CHOOSE($D6, $C6*Assumptions!$C$3*(1+Assumptions!$C$19)^(G$5-1), $C6*(1+Assumptions!$C$19)^(G$5-1), $C6/100*G$2, Assumptions!$F$3*($C6/100), 0)</f>
        <v>3258.433714</v>
      </c>
      <c r="H6" s="78">
        <f>+CHOOSE($D6, $C6*Assumptions!$C$3*(1+Assumptions!$C$19)^(H$5-1), $C6*(1+Assumptions!$C$19)^(H$5-1), $C6/100*H$2, Assumptions!$F$3*($C6/100), 0)</f>
        <v>3323.602389</v>
      </c>
      <c r="I6" s="78">
        <f>+CHOOSE($D6, $C6*Assumptions!$C$3*(1+Assumptions!$C$19)^(I$5-1), $C6*(1+Assumptions!$C$19)^(I$5-1), $C6/100*I$2, Assumptions!$F$3*($C6/100), 0)</f>
        <v>3390.074436</v>
      </c>
      <c r="J6" s="79">
        <f>+CHOOSE($D6, $C6*Assumptions!$C$3*(1+Assumptions!$C$19)^(J$5-1), $C6*(1+Assumptions!$C$19)^(J$5-1), $C6/100*J$2, Assumptions!$F$3*($C6/100), 0)</f>
        <v>3457.875925</v>
      </c>
      <c r="L6" s="74">
        <v>2.0</v>
      </c>
      <c r="M6" s="75" t="s">
        <v>69</v>
      </c>
      <c r="O6" s="76"/>
    </row>
    <row r="7">
      <c r="B7" s="80" t="s">
        <v>70</v>
      </c>
      <c r="C7" s="81">
        <v>1.4</v>
      </c>
      <c r="D7" s="82">
        <v>4.0</v>
      </c>
      <c r="E7" s="78">
        <f>+CHOOSE($D7, $C7*Assumptions!$C$3*(1+Assumptions!$C$19)^(E$5-1), $C7*(1+Assumptions!$C$19)^(E$5-1), $C7/100*E$2, Assumptions!$F$3*($C7/100), C7)</f>
        <v>1890</v>
      </c>
      <c r="F7" s="78">
        <f>+CHOOSE($D7, $C7*Assumptions!$C$3*(1+Assumptions!$C$19)^(F$5-1), $C7*(1+Assumptions!$C$19)^(F$5-1), $C7/100*F$2, Assumptions!$F$3*($C7/100), 0)</f>
        <v>1890</v>
      </c>
      <c r="G7" s="78">
        <f>+CHOOSE($D7, $C7*Assumptions!$C$3*(1+Assumptions!$C$19)^(G$5-1), $C7*(1+Assumptions!$C$19)^(G$5-1), $C7/100*G$2, Assumptions!$F$3*($C7/100), 0)</f>
        <v>1890</v>
      </c>
      <c r="H7" s="78">
        <f>+CHOOSE($D7, $C7*Assumptions!$C$3*(1+Assumptions!$C$19)^(H$5-1), $C7*(1+Assumptions!$C$19)^(H$5-1), $C7/100*H$2, Assumptions!$F$3*($C7/100), 0)</f>
        <v>1890</v>
      </c>
      <c r="I7" s="78">
        <f>+CHOOSE($D7, $C7*Assumptions!$C$3*(1+Assumptions!$C$19)^(I$5-1), $C7*(1+Assumptions!$C$19)^(I$5-1), $C7/100*I$2, Assumptions!$F$3*($C7/100), 0)</f>
        <v>1890</v>
      </c>
      <c r="J7" s="79">
        <f>+CHOOSE($D7, $C7*Assumptions!$C$3*(1+Assumptions!$C$19)^(J$5-1), $C7*(1+Assumptions!$C$19)^(J$5-1), $C7/100*J$2, Assumptions!$F$3*($C7/100), 0)</f>
        <v>1890</v>
      </c>
      <c r="K7" s="83"/>
      <c r="L7" s="74">
        <v>3.0</v>
      </c>
      <c r="M7" s="75" t="s">
        <v>71</v>
      </c>
      <c r="O7" s="76"/>
    </row>
    <row r="8">
      <c r="B8" s="80" t="s">
        <v>72</v>
      </c>
      <c r="C8" s="84">
        <v>1500.0</v>
      </c>
      <c r="D8" s="82">
        <v>2.0</v>
      </c>
      <c r="E8" s="78">
        <f>+CHOOSE($D8, $C8*Assumptions!$C$3*(1+Assumptions!$C$19)^(E$5-1), $C8*(1+Assumptions!$C$19)^(E$5-1), $C8/100*E$2, Assumptions!$F$3*($C8/100), C8)</f>
        <v>1500</v>
      </c>
      <c r="F8" s="78">
        <f>+CHOOSE($D8, $C8*Assumptions!$C$3*(1+Assumptions!$C$19)^(F$5-1), $C8*(1+Assumptions!$C$19)^(F$5-1), $C8/100*F$2, Assumptions!$F$3*($C8/100), 0)</f>
        <v>1530</v>
      </c>
      <c r="G8" s="78">
        <f>+CHOOSE($D8, $C8*Assumptions!$C$3*(1+Assumptions!$C$19)^(G$5-1), $C8*(1+Assumptions!$C$19)^(G$5-1), $C8/100*G$2, Assumptions!$F$3*($C8/100), 0)</f>
        <v>1560.6</v>
      </c>
      <c r="H8" s="78">
        <f>+CHOOSE($D8, $C8*Assumptions!$C$3*(1+Assumptions!$C$19)^(H$5-1), $C8*(1+Assumptions!$C$19)^(H$5-1), $C8/100*H$2, Assumptions!$F$3*($C8/100), 0)</f>
        <v>1591.812</v>
      </c>
      <c r="I8" s="78">
        <f>+CHOOSE($D8, $C8*Assumptions!$C$3*(1+Assumptions!$C$19)^(I$5-1), $C8*(1+Assumptions!$C$19)^(I$5-1), $C8/100*I$2, Assumptions!$F$3*($C8/100), 0)</f>
        <v>1623.64824</v>
      </c>
      <c r="J8" s="79">
        <f>+CHOOSE($D8, $C8*Assumptions!$C$3*(1+Assumptions!$C$19)^(J$5-1), $C8*(1+Assumptions!$C$19)^(J$5-1), $C8/100*J$2, Assumptions!$F$3*($C8/100), 0)</f>
        <v>1656.121205</v>
      </c>
      <c r="K8" s="83"/>
      <c r="L8" s="74">
        <v>4.0</v>
      </c>
      <c r="M8" s="75" t="s">
        <v>73</v>
      </c>
      <c r="O8" s="76"/>
    </row>
    <row r="9">
      <c r="B9" s="80" t="s">
        <v>74</v>
      </c>
      <c r="C9" s="84">
        <v>0.0</v>
      </c>
      <c r="D9" s="82">
        <v>2.0</v>
      </c>
      <c r="E9" s="78">
        <f>+CHOOSE($D9, $C9*Assumptions!$C$3*(1+Assumptions!$C$19)^(E$5-1), $C9*(1+Assumptions!$C$19)^(E$5-1), $C9/100*E$2, Assumptions!$F$3*($C9/100), C9)</f>
        <v>0</v>
      </c>
      <c r="F9" s="78">
        <f>+CHOOSE($D9, $C9*Assumptions!$C$3*(1+Assumptions!$C$19)^(F$5-1), $C9*(1+Assumptions!$C$19)^(F$5-1), $C9/100*F$2, Assumptions!$F$3*($C9/100), 0)</f>
        <v>0</v>
      </c>
      <c r="G9" s="78">
        <f>+CHOOSE($D9, $C9*Assumptions!$C$3*(1+Assumptions!$C$19)^(G$5-1), $C9*(1+Assumptions!$C$19)^(G$5-1), $C9/100*G$2, Assumptions!$F$3*($C9/100), 0)</f>
        <v>0</v>
      </c>
      <c r="H9" s="78">
        <f>+CHOOSE($D9, $C9*Assumptions!$C$3*(1+Assumptions!$C$19)^(H$5-1), $C9*(1+Assumptions!$C$19)^(H$5-1), $C9/100*H$2, Assumptions!$F$3*($C9/100), 0)</f>
        <v>0</v>
      </c>
      <c r="I9" s="78">
        <f>+CHOOSE($D9, $C9*Assumptions!$C$3*(1+Assumptions!$C$19)^(I$5-1), $C9*(1+Assumptions!$C$19)^(I$5-1), $C9/100*I$2, Assumptions!$F$3*($C9/100), 0)</f>
        <v>0</v>
      </c>
      <c r="J9" s="79">
        <f>+CHOOSE($D9, $C9*Assumptions!$C$3*(1+Assumptions!$C$19)^(J$5-1), $C9*(1+Assumptions!$C$19)^(J$5-1), $C9/100*J$2, Assumptions!$F$3*($C9/100), 0)</f>
        <v>0</v>
      </c>
      <c r="L9" s="85">
        <v>5.0</v>
      </c>
      <c r="M9" s="86" t="s">
        <v>75</v>
      </c>
      <c r="N9" s="87"/>
      <c r="O9" s="88"/>
    </row>
    <row r="10">
      <c r="B10" s="80" t="s">
        <v>76</v>
      </c>
      <c r="C10" s="84">
        <v>1200.0</v>
      </c>
      <c r="D10" s="55">
        <v>2.0</v>
      </c>
      <c r="E10" s="78">
        <f>+CHOOSE($D10, $C10*Assumptions!$C$3*(1+Assumptions!$C$19)^(E$5-1), $C10*(1+Assumptions!$C$19)^(E$5-1), $C10/100*E$2, Assumptions!$F$3*($C10/100), C10)</f>
        <v>1200</v>
      </c>
      <c r="F10" s="78">
        <f>+CHOOSE($D10, $C10*Assumptions!$C$3*(1+Assumptions!$C$19)^(F$5-1), $C10*(1+Assumptions!$C$19)^(F$5-1), $C10/100*F$2, Assumptions!$F$3*($C10/100), 0)</f>
        <v>1224</v>
      </c>
      <c r="G10" s="78">
        <f>+CHOOSE($D10, $C10*Assumptions!$C$3*(1+Assumptions!$C$19)^(G$5-1), $C10*(1+Assumptions!$C$19)^(G$5-1), $C10/100*G$2, Assumptions!$F$3*($C10/100), 0)</f>
        <v>1248.48</v>
      </c>
      <c r="H10" s="78">
        <f>+CHOOSE($D10, $C10*Assumptions!$C$3*(1+Assumptions!$C$19)^(H$5-1), $C10*(1+Assumptions!$C$19)^(H$5-1), $C10/100*H$2, Assumptions!$F$3*($C10/100), 0)</f>
        <v>1273.4496</v>
      </c>
      <c r="I10" s="78">
        <f>+CHOOSE($D10, $C10*Assumptions!$C$3*(1+Assumptions!$C$19)^(I$5-1), $C10*(1+Assumptions!$C$19)^(I$5-1), $C10/100*I$2, Assumptions!$F$3*($C10/100), 0)</f>
        <v>1298.918592</v>
      </c>
      <c r="J10" s="79">
        <f>+CHOOSE($D10, $C10*Assumptions!$C$3*(1+Assumptions!$C$19)^(J$5-1), $C10*(1+Assumptions!$C$19)^(J$5-1), $C10/100*J$2, Assumptions!$F$3*($C10/100), 0)</f>
        <v>1324.896964</v>
      </c>
      <c r="L10" s="89"/>
      <c r="M10" s="89"/>
      <c r="N10" s="89"/>
      <c r="O10" s="89"/>
    </row>
    <row r="11">
      <c r="B11" s="80" t="s">
        <v>77</v>
      </c>
      <c r="C11" s="84">
        <v>0.0</v>
      </c>
      <c r="D11" s="55">
        <v>3.0</v>
      </c>
      <c r="E11" s="78">
        <f>+CHOOSE($D11, $C11*Assumptions!$C$3*(1+Assumptions!$C$19)^(E$5-1), $C11*(1+Assumptions!$C$19)^(E$5-1), $C11/100*E$2, Assumptions!$F$3*($C11/100), C11)</f>
        <v>0</v>
      </c>
      <c r="F11" s="78">
        <f>+CHOOSE($D11, $C11*Assumptions!$C$3*(1+Assumptions!$C$19)^(F$5-1), $C11*(1+Assumptions!$C$19)^(F$5-1), $C11/100*F$2, Assumptions!$F$3*($C11/100), 0)</f>
        <v>0</v>
      </c>
      <c r="G11" s="78">
        <f>+CHOOSE($D11, $C11*Assumptions!$C$3*(1+Assumptions!$C$19)^(G$5-1), $C11*(1+Assumptions!$C$19)^(G$5-1), $C11/100*G$2, Assumptions!$F$3*($C11/100), 0)</f>
        <v>0</v>
      </c>
      <c r="H11" s="78">
        <f>+CHOOSE($D11, $C11*Assumptions!$C$3*(1+Assumptions!$C$19)^(H$5-1), $C11*(1+Assumptions!$C$19)^(H$5-1), $C11/100*H$2, Assumptions!$F$3*($C11/100), 0)</f>
        <v>0</v>
      </c>
      <c r="I11" s="78">
        <f>+CHOOSE($D11, $C11*Assumptions!$C$3*(1+Assumptions!$C$19)^(I$5-1), $C11*(1+Assumptions!$C$19)^(I$5-1), $C11/100*I$2, Assumptions!$F$3*($C11/100), 0)</f>
        <v>0</v>
      </c>
      <c r="J11" s="79">
        <f>+CHOOSE($D11, $C11*Assumptions!$C$3*(1+Assumptions!$C$19)^(J$5-1), $C11*(1+Assumptions!$C$19)^(J$5-1), $C11/100*J$2, Assumptions!$F$3*($C11/100), 0)</f>
        <v>0</v>
      </c>
      <c r="L11" s="90"/>
      <c r="M11" s="75"/>
    </row>
    <row r="12">
      <c r="B12" s="91" t="s">
        <v>78</v>
      </c>
      <c r="C12" s="84">
        <v>0.0</v>
      </c>
      <c r="D12" s="82">
        <v>3.0</v>
      </c>
      <c r="E12" s="78">
        <f>+CHOOSE($D12, $C12*Assumptions!$C$3*(1+Assumptions!$C$19)^(E$5-1), $C12*(1+Assumptions!$C$19)^(E$5-1), $C12/100*E$2, Assumptions!$F$3*($C12/100), C12)</f>
        <v>0</v>
      </c>
      <c r="F12" s="78">
        <f>+CHOOSE($D12, $C12*Assumptions!$C$3*(1+Assumptions!$C$19)^(F$5-1), $C12*(1+Assumptions!$C$19)^(F$5-1), $C12/100*F$2, Assumptions!$F$3*($C12/100), 0)</f>
        <v>0</v>
      </c>
      <c r="G12" s="78">
        <f>+CHOOSE($D12, $C12*Assumptions!$C$3*(1+Assumptions!$C$19)^(G$5-1), $C12*(1+Assumptions!$C$19)^(G$5-1), $C12/100*G$2, Assumptions!$F$3*($C12/100), 0)</f>
        <v>0</v>
      </c>
      <c r="H12" s="78">
        <f>+CHOOSE($D12, $C12*Assumptions!$C$3*(1+Assumptions!$C$19)^(H$5-1), $C12*(1+Assumptions!$C$19)^(H$5-1), $C12/100*H$2, Assumptions!$F$3*($C12/100), 0)</f>
        <v>0</v>
      </c>
      <c r="I12" s="78">
        <f>+CHOOSE($D12, $C12*Assumptions!$C$3*(1+Assumptions!$C$19)^(I$5-1), $C12*(1+Assumptions!$C$19)^(I$5-1), $C12/100*I$2, Assumptions!$F$3*($C12/100), 0)</f>
        <v>0</v>
      </c>
      <c r="J12" s="79">
        <f>+CHOOSE($D12, $C12*Assumptions!$C$3*(1+Assumptions!$C$19)^(J$5-1), $C12*(1+Assumptions!$C$19)^(J$5-1), $C12/100*J$2, Assumptions!$F$3*($C12/100), 0)</f>
        <v>0</v>
      </c>
      <c r="O12" s="78"/>
    </row>
    <row r="13">
      <c r="B13" s="91" t="s">
        <v>79</v>
      </c>
      <c r="C13" s="84">
        <v>0.0</v>
      </c>
      <c r="D13" s="55">
        <v>2.0</v>
      </c>
      <c r="E13" s="78">
        <f>+CHOOSE($D13, $C13*Assumptions!$C$3*(1+Assumptions!$C$19)^(E$5-1), $C13*(1+Assumptions!$C$19)^(E$5-1), $C13/100*E$2, Assumptions!$F$3*($C13/100), C13)</f>
        <v>0</v>
      </c>
      <c r="F13" s="78">
        <f>+CHOOSE($D13, $C13*Assumptions!$C$3*(1+Assumptions!$C$19)^(F$5-1), $C13*(1+Assumptions!$C$19)^(F$5-1), $C13/100*F$2, Assumptions!$F$3*($C13/100), 0)</f>
        <v>0</v>
      </c>
      <c r="G13" s="78">
        <f>+CHOOSE($D13, $C13*Assumptions!$C$3*(1+Assumptions!$C$19)^(G$5-1), $C13*(1+Assumptions!$C$19)^(G$5-1), $C13/100*G$2, Assumptions!$F$3*($C13/100), 0)</f>
        <v>0</v>
      </c>
      <c r="H13" s="78">
        <f>+CHOOSE($D13, $C13*Assumptions!$C$3*(1+Assumptions!$C$19)^(H$5-1), $C13*(1+Assumptions!$C$19)^(H$5-1), $C13/100*H$2, Assumptions!$F$3*($C13/100), 0)</f>
        <v>0</v>
      </c>
      <c r="I13" s="78">
        <f>+CHOOSE($D13, $C13*Assumptions!$C$3*(1+Assumptions!$C$19)^(I$5-1), $C13*(1+Assumptions!$C$19)^(I$5-1), $C13/100*I$2, Assumptions!$F$3*($C13/100), 0)</f>
        <v>0</v>
      </c>
      <c r="J13" s="79">
        <f>+CHOOSE($D13, $C13*Assumptions!$C$3*(1+Assumptions!$C$19)^(J$5-1), $C13*(1+Assumptions!$C$19)^(J$5-1), $C13/100*J$2, Assumptions!$F$3*($C13/100), 0)</f>
        <v>0</v>
      </c>
    </row>
    <row r="14">
      <c r="B14" s="91"/>
      <c r="C14" s="84">
        <v>0.0</v>
      </c>
      <c r="D14" s="55">
        <v>2.0</v>
      </c>
      <c r="E14" s="78">
        <f>+CHOOSE($D14, $C14*Assumptions!$C$3*(1+Assumptions!$C$19)^(E$5-1), $C14*(1+Assumptions!$C$19)^(E$5-1), $C14/100*E$2, Assumptions!$F$3*($C14/100), C14)</f>
        <v>0</v>
      </c>
      <c r="F14" s="78">
        <f>+CHOOSE($D14, $C14*Assumptions!$C$3*(1+Assumptions!$C$19)^(F$5-1), $C14*(1+Assumptions!$C$19)^(F$5-1), $C14/100*F$2, Assumptions!$F$3*($C14/100), 0)</f>
        <v>0</v>
      </c>
      <c r="G14" s="78">
        <f>+CHOOSE($D14, $C14*Assumptions!$C$3*(1+Assumptions!$C$19)^(G$5-1), $C14*(1+Assumptions!$C$19)^(G$5-1), $C14/100*G$2, Assumptions!$F$3*($C14/100), 0)</f>
        <v>0</v>
      </c>
      <c r="H14" s="78">
        <f>+CHOOSE($D14, $C14*Assumptions!$C$3*(1+Assumptions!$C$19)^(H$5-1), $C14*(1+Assumptions!$C$19)^(H$5-1), $C14/100*H$2, Assumptions!$F$3*($C14/100), 0)</f>
        <v>0</v>
      </c>
      <c r="I14" s="78">
        <f>+CHOOSE($D14, $C14*Assumptions!$C$3*(1+Assumptions!$C$19)^(I$5-1), $C14*(1+Assumptions!$C$19)^(I$5-1), $C14/100*I$2, Assumptions!$F$3*($C14/100), 0)</f>
        <v>0</v>
      </c>
      <c r="J14" s="79">
        <f>+CHOOSE($D14, $C14*Assumptions!$C$3*(1+Assumptions!$C$19)^(J$5-1), $C14*(1+Assumptions!$C$19)^(J$5-1), $C14/100*J$2, Assumptions!$F$3*($C14/100), 0)</f>
        <v>0</v>
      </c>
    </row>
    <row r="15">
      <c r="B15" s="92"/>
      <c r="C15" s="93"/>
      <c r="D15" s="93"/>
      <c r="E15" s="94"/>
      <c r="F15" s="94"/>
      <c r="G15" s="94"/>
      <c r="H15" s="94"/>
      <c r="I15" s="94"/>
      <c r="J15" s="95"/>
    </row>
    <row r="16">
      <c r="B16" s="41" t="s">
        <v>80</v>
      </c>
      <c r="C16" s="96"/>
      <c r="D16" s="96"/>
      <c r="E16" s="97">
        <f t="shared" ref="E16:J16" si="1">+SUM(E6:E14)</f>
        <v>7721.904762</v>
      </c>
      <c r="F16" s="97">
        <f t="shared" si="1"/>
        <v>7838.542857</v>
      </c>
      <c r="G16" s="97">
        <f t="shared" si="1"/>
        <v>7957.513714</v>
      </c>
      <c r="H16" s="97">
        <f t="shared" si="1"/>
        <v>8078.863989</v>
      </c>
      <c r="I16" s="97">
        <f t="shared" si="1"/>
        <v>8202.641268</v>
      </c>
      <c r="J16" s="22">
        <f t="shared" si="1"/>
        <v>8328.894094</v>
      </c>
    </row>
    <row r="19" ht="15.75" customHeight="1">
      <c r="B19" s="27" t="s">
        <v>81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70"/>
    </row>
    <row r="20" ht="15.75" customHeight="1">
      <c r="B20" s="8" t="s">
        <v>82</v>
      </c>
      <c r="C20" s="45">
        <v>1.0</v>
      </c>
      <c r="D20" s="45">
        <v>1.0</v>
      </c>
      <c r="E20" s="45">
        <v>1.0</v>
      </c>
      <c r="F20" s="45">
        <v>1.0</v>
      </c>
      <c r="G20" s="45">
        <v>1.0</v>
      </c>
      <c r="H20" s="45">
        <v>1.0</v>
      </c>
      <c r="I20" s="45">
        <v>1.0</v>
      </c>
      <c r="J20" s="45">
        <v>1.0</v>
      </c>
      <c r="K20" s="45">
        <v>1.0</v>
      </c>
      <c r="L20" s="45">
        <v>1.0</v>
      </c>
      <c r="M20" s="45">
        <v>1.0</v>
      </c>
      <c r="N20" s="45">
        <v>1.0</v>
      </c>
      <c r="O20" s="45">
        <f t="shared" ref="O20:BV20" si="2">C20+1</f>
        <v>2</v>
      </c>
      <c r="P20" s="45">
        <f t="shared" si="2"/>
        <v>2</v>
      </c>
      <c r="Q20" s="45">
        <f t="shared" si="2"/>
        <v>2</v>
      </c>
      <c r="R20" s="45">
        <f t="shared" si="2"/>
        <v>2</v>
      </c>
      <c r="S20" s="45">
        <f t="shared" si="2"/>
        <v>2</v>
      </c>
      <c r="T20" s="45">
        <f t="shared" si="2"/>
        <v>2</v>
      </c>
      <c r="U20" s="45">
        <f t="shared" si="2"/>
        <v>2</v>
      </c>
      <c r="V20" s="45">
        <f t="shared" si="2"/>
        <v>2</v>
      </c>
      <c r="W20" s="45">
        <f t="shared" si="2"/>
        <v>2</v>
      </c>
      <c r="X20" s="45">
        <f t="shared" si="2"/>
        <v>2</v>
      </c>
      <c r="Y20" s="45">
        <f t="shared" si="2"/>
        <v>2</v>
      </c>
      <c r="Z20" s="45">
        <f t="shared" si="2"/>
        <v>2</v>
      </c>
      <c r="AA20" s="45">
        <f t="shared" si="2"/>
        <v>3</v>
      </c>
      <c r="AB20" s="45">
        <f t="shared" si="2"/>
        <v>3</v>
      </c>
      <c r="AC20" s="45">
        <f t="shared" si="2"/>
        <v>3</v>
      </c>
      <c r="AD20" s="45">
        <f t="shared" si="2"/>
        <v>3</v>
      </c>
      <c r="AE20" s="45">
        <f t="shared" si="2"/>
        <v>3</v>
      </c>
      <c r="AF20" s="45">
        <f t="shared" si="2"/>
        <v>3</v>
      </c>
      <c r="AG20" s="45">
        <f t="shared" si="2"/>
        <v>3</v>
      </c>
      <c r="AH20" s="45">
        <f t="shared" si="2"/>
        <v>3</v>
      </c>
      <c r="AI20" s="45">
        <f t="shared" si="2"/>
        <v>3</v>
      </c>
      <c r="AJ20" s="45">
        <f t="shared" si="2"/>
        <v>3</v>
      </c>
      <c r="AK20" s="45">
        <f t="shared" si="2"/>
        <v>3</v>
      </c>
      <c r="AL20" s="45">
        <f t="shared" si="2"/>
        <v>3</v>
      </c>
      <c r="AM20" s="45">
        <f t="shared" si="2"/>
        <v>4</v>
      </c>
      <c r="AN20" s="45">
        <f t="shared" si="2"/>
        <v>4</v>
      </c>
      <c r="AO20" s="45">
        <f t="shared" si="2"/>
        <v>4</v>
      </c>
      <c r="AP20" s="45">
        <f t="shared" si="2"/>
        <v>4</v>
      </c>
      <c r="AQ20" s="45">
        <f t="shared" si="2"/>
        <v>4</v>
      </c>
      <c r="AR20" s="45">
        <f t="shared" si="2"/>
        <v>4</v>
      </c>
      <c r="AS20" s="45">
        <f t="shared" si="2"/>
        <v>4</v>
      </c>
      <c r="AT20" s="45">
        <f t="shared" si="2"/>
        <v>4</v>
      </c>
      <c r="AU20" s="45">
        <f t="shared" si="2"/>
        <v>4</v>
      </c>
      <c r="AV20" s="45">
        <f t="shared" si="2"/>
        <v>4</v>
      </c>
      <c r="AW20" s="45">
        <f t="shared" si="2"/>
        <v>4</v>
      </c>
      <c r="AX20" s="45">
        <f t="shared" si="2"/>
        <v>4</v>
      </c>
      <c r="AY20" s="45">
        <f t="shared" si="2"/>
        <v>5</v>
      </c>
      <c r="AZ20" s="45">
        <f t="shared" si="2"/>
        <v>5</v>
      </c>
      <c r="BA20" s="45">
        <f t="shared" si="2"/>
        <v>5</v>
      </c>
      <c r="BB20" s="45">
        <f t="shared" si="2"/>
        <v>5</v>
      </c>
      <c r="BC20" s="45">
        <f t="shared" si="2"/>
        <v>5</v>
      </c>
      <c r="BD20" s="45">
        <f t="shared" si="2"/>
        <v>5</v>
      </c>
      <c r="BE20" s="45">
        <f t="shared" si="2"/>
        <v>5</v>
      </c>
      <c r="BF20" s="45">
        <f t="shared" si="2"/>
        <v>5</v>
      </c>
      <c r="BG20" s="45">
        <f t="shared" si="2"/>
        <v>5</v>
      </c>
      <c r="BH20" s="45">
        <f t="shared" si="2"/>
        <v>5</v>
      </c>
      <c r="BI20" s="45">
        <f t="shared" si="2"/>
        <v>5</v>
      </c>
      <c r="BJ20" s="45">
        <f t="shared" si="2"/>
        <v>5</v>
      </c>
      <c r="BK20" s="45">
        <f t="shared" si="2"/>
        <v>6</v>
      </c>
      <c r="BL20" s="45">
        <f t="shared" si="2"/>
        <v>6</v>
      </c>
      <c r="BM20" s="45">
        <f t="shared" si="2"/>
        <v>6</v>
      </c>
      <c r="BN20" s="45">
        <f t="shared" si="2"/>
        <v>6</v>
      </c>
      <c r="BO20" s="45">
        <f t="shared" si="2"/>
        <v>6</v>
      </c>
      <c r="BP20" s="45">
        <f t="shared" si="2"/>
        <v>6</v>
      </c>
      <c r="BQ20" s="45">
        <f t="shared" si="2"/>
        <v>6</v>
      </c>
      <c r="BR20" s="45">
        <f t="shared" si="2"/>
        <v>6</v>
      </c>
      <c r="BS20" s="45">
        <f t="shared" si="2"/>
        <v>6</v>
      </c>
      <c r="BT20" s="45">
        <f t="shared" si="2"/>
        <v>6</v>
      </c>
      <c r="BU20" s="45">
        <f t="shared" si="2"/>
        <v>6</v>
      </c>
      <c r="BV20" s="46">
        <f t="shared" si="2"/>
        <v>6</v>
      </c>
    </row>
    <row r="21" ht="15.75" customHeight="1">
      <c r="B21" s="8" t="s">
        <v>83</v>
      </c>
      <c r="C21" s="45">
        <v>1.0</v>
      </c>
      <c r="D21" s="45">
        <v>2.0</v>
      </c>
      <c r="E21" s="45">
        <v>3.0</v>
      </c>
      <c r="F21" s="45">
        <v>4.0</v>
      </c>
      <c r="G21" s="45">
        <v>5.0</v>
      </c>
      <c r="H21" s="45">
        <v>6.0</v>
      </c>
      <c r="I21" s="45">
        <v>7.0</v>
      </c>
      <c r="J21" s="45">
        <v>8.0</v>
      </c>
      <c r="K21" s="45">
        <v>9.0</v>
      </c>
      <c r="L21" s="45">
        <v>10.0</v>
      </c>
      <c r="M21" s="45">
        <v>11.0</v>
      </c>
      <c r="N21" s="45">
        <v>12.0</v>
      </c>
      <c r="O21" s="45">
        <v>13.0</v>
      </c>
      <c r="P21" s="45">
        <v>14.0</v>
      </c>
      <c r="Q21" s="45">
        <v>15.0</v>
      </c>
      <c r="R21" s="45">
        <v>16.0</v>
      </c>
      <c r="S21" s="45">
        <v>17.0</v>
      </c>
      <c r="T21" s="45">
        <v>18.0</v>
      </c>
      <c r="U21" s="45">
        <v>19.0</v>
      </c>
      <c r="V21" s="45">
        <v>20.0</v>
      </c>
      <c r="W21" s="45">
        <v>21.0</v>
      </c>
      <c r="X21" s="45">
        <v>22.0</v>
      </c>
      <c r="Y21" s="45">
        <v>23.0</v>
      </c>
      <c r="Z21" s="45">
        <v>24.0</v>
      </c>
      <c r="AA21" s="45">
        <v>25.0</v>
      </c>
      <c r="AB21" s="45">
        <v>26.0</v>
      </c>
      <c r="AC21" s="45">
        <v>27.0</v>
      </c>
      <c r="AD21" s="45">
        <v>28.0</v>
      </c>
      <c r="AE21" s="45">
        <v>29.0</v>
      </c>
      <c r="AF21" s="45">
        <v>30.0</v>
      </c>
      <c r="AG21" s="45">
        <v>31.0</v>
      </c>
      <c r="AH21" s="45">
        <v>32.0</v>
      </c>
      <c r="AI21" s="45">
        <v>33.0</v>
      </c>
      <c r="AJ21" s="45">
        <v>34.0</v>
      </c>
      <c r="AK21" s="45">
        <v>35.0</v>
      </c>
      <c r="AL21" s="45">
        <v>36.0</v>
      </c>
      <c r="AM21" s="45">
        <v>37.0</v>
      </c>
      <c r="AN21" s="45">
        <v>38.0</v>
      </c>
      <c r="AO21" s="45">
        <v>39.0</v>
      </c>
      <c r="AP21" s="45">
        <v>40.0</v>
      </c>
      <c r="AQ21" s="45">
        <v>41.0</v>
      </c>
      <c r="AR21" s="45">
        <v>42.0</v>
      </c>
      <c r="AS21" s="45">
        <v>43.0</v>
      </c>
      <c r="AT21" s="45">
        <v>44.0</v>
      </c>
      <c r="AU21" s="45">
        <v>45.0</v>
      </c>
      <c r="AV21" s="45">
        <v>46.0</v>
      </c>
      <c r="AW21" s="45">
        <v>47.0</v>
      </c>
      <c r="AX21" s="45">
        <v>48.0</v>
      </c>
      <c r="AY21" s="45">
        <v>49.0</v>
      </c>
      <c r="AZ21" s="45">
        <v>50.0</v>
      </c>
      <c r="BA21" s="45">
        <v>51.0</v>
      </c>
      <c r="BB21" s="45">
        <v>52.0</v>
      </c>
      <c r="BC21" s="45">
        <v>53.0</v>
      </c>
      <c r="BD21" s="45">
        <v>54.0</v>
      </c>
      <c r="BE21" s="45">
        <v>55.0</v>
      </c>
      <c r="BF21" s="45">
        <v>56.0</v>
      </c>
      <c r="BG21" s="45">
        <v>57.0</v>
      </c>
      <c r="BH21" s="45">
        <v>58.0</v>
      </c>
      <c r="BI21" s="45">
        <v>59.0</v>
      </c>
      <c r="BJ21" s="45">
        <v>60.0</v>
      </c>
      <c r="BK21" s="45">
        <v>61.0</v>
      </c>
      <c r="BL21" s="45">
        <v>62.0</v>
      </c>
      <c r="BM21" s="45">
        <v>63.0</v>
      </c>
      <c r="BN21" s="45">
        <v>64.0</v>
      </c>
      <c r="BO21" s="45">
        <v>65.0</v>
      </c>
      <c r="BP21" s="45">
        <v>66.0</v>
      </c>
      <c r="BQ21" s="45">
        <v>67.0</v>
      </c>
      <c r="BR21" s="45">
        <v>68.0</v>
      </c>
      <c r="BS21" s="45">
        <v>69.0</v>
      </c>
      <c r="BT21" s="45">
        <v>70.0</v>
      </c>
      <c r="BU21" s="45">
        <v>71.0</v>
      </c>
      <c r="BV21" s="46">
        <v>72.0</v>
      </c>
    </row>
    <row r="22" ht="15.75" customHeight="1">
      <c r="B22" s="8" t="str">
        <f t="shared" ref="B22:B30" si="4">B6</f>
        <v>Capital Expenditures</v>
      </c>
      <c r="C22" s="78">
        <f t="shared" ref="C22:BV22" si="3">IFERROR(INDEX($E$6:$J$14, MATCH($B6, $B$6:$B$15, 0), MATCH(C$20, $E$5:$J$5, 0))/12,0 )</f>
        <v>260.9920635</v>
      </c>
      <c r="D22" s="78">
        <f t="shared" si="3"/>
        <v>260.9920635</v>
      </c>
      <c r="E22" s="78">
        <f t="shared" si="3"/>
        <v>260.9920635</v>
      </c>
      <c r="F22" s="78">
        <f t="shared" si="3"/>
        <v>260.9920635</v>
      </c>
      <c r="G22" s="78">
        <f t="shared" si="3"/>
        <v>260.9920635</v>
      </c>
      <c r="H22" s="78">
        <f t="shared" si="3"/>
        <v>260.9920635</v>
      </c>
      <c r="I22" s="78">
        <f t="shared" si="3"/>
        <v>260.9920635</v>
      </c>
      <c r="J22" s="78">
        <f t="shared" si="3"/>
        <v>260.9920635</v>
      </c>
      <c r="K22" s="78">
        <f t="shared" si="3"/>
        <v>260.9920635</v>
      </c>
      <c r="L22" s="78">
        <f t="shared" si="3"/>
        <v>260.9920635</v>
      </c>
      <c r="M22" s="78">
        <f t="shared" si="3"/>
        <v>260.9920635</v>
      </c>
      <c r="N22" s="78">
        <f t="shared" si="3"/>
        <v>260.9920635</v>
      </c>
      <c r="O22" s="78">
        <f t="shared" si="3"/>
        <v>266.2119048</v>
      </c>
      <c r="P22" s="78">
        <f t="shared" si="3"/>
        <v>266.2119048</v>
      </c>
      <c r="Q22" s="78">
        <f t="shared" si="3"/>
        <v>266.2119048</v>
      </c>
      <c r="R22" s="78">
        <f t="shared" si="3"/>
        <v>266.2119048</v>
      </c>
      <c r="S22" s="78">
        <f t="shared" si="3"/>
        <v>266.2119048</v>
      </c>
      <c r="T22" s="78">
        <f t="shared" si="3"/>
        <v>266.2119048</v>
      </c>
      <c r="U22" s="78">
        <f t="shared" si="3"/>
        <v>266.2119048</v>
      </c>
      <c r="V22" s="78">
        <f t="shared" si="3"/>
        <v>266.2119048</v>
      </c>
      <c r="W22" s="78">
        <f t="shared" si="3"/>
        <v>266.2119048</v>
      </c>
      <c r="X22" s="78">
        <f t="shared" si="3"/>
        <v>266.2119048</v>
      </c>
      <c r="Y22" s="78">
        <f t="shared" si="3"/>
        <v>266.2119048</v>
      </c>
      <c r="Z22" s="78">
        <f t="shared" si="3"/>
        <v>266.2119048</v>
      </c>
      <c r="AA22" s="78">
        <f t="shared" si="3"/>
        <v>271.5361429</v>
      </c>
      <c r="AB22" s="78">
        <f t="shared" si="3"/>
        <v>271.5361429</v>
      </c>
      <c r="AC22" s="78">
        <f t="shared" si="3"/>
        <v>271.5361429</v>
      </c>
      <c r="AD22" s="78">
        <f t="shared" si="3"/>
        <v>271.5361429</v>
      </c>
      <c r="AE22" s="78">
        <f t="shared" si="3"/>
        <v>271.5361429</v>
      </c>
      <c r="AF22" s="78">
        <f t="shared" si="3"/>
        <v>271.5361429</v>
      </c>
      <c r="AG22" s="78">
        <f t="shared" si="3"/>
        <v>271.5361429</v>
      </c>
      <c r="AH22" s="78">
        <f t="shared" si="3"/>
        <v>271.5361429</v>
      </c>
      <c r="AI22" s="78">
        <f t="shared" si="3"/>
        <v>271.5361429</v>
      </c>
      <c r="AJ22" s="78">
        <f t="shared" si="3"/>
        <v>271.5361429</v>
      </c>
      <c r="AK22" s="78">
        <f t="shared" si="3"/>
        <v>271.5361429</v>
      </c>
      <c r="AL22" s="78">
        <f t="shared" si="3"/>
        <v>271.5361429</v>
      </c>
      <c r="AM22" s="78">
        <f t="shared" si="3"/>
        <v>276.9668657</v>
      </c>
      <c r="AN22" s="78">
        <f t="shared" si="3"/>
        <v>276.9668657</v>
      </c>
      <c r="AO22" s="78">
        <f t="shared" si="3"/>
        <v>276.9668657</v>
      </c>
      <c r="AP22" s="78">
        <f t="shared" si="3"/>
        <v>276.9668657</v>
      </c>
      <c r="AQ22" s="78">
        <f t="shared" si="3"/>
        <v>276.9668657</v>
      </c>
      <c r="AR22" s="78">
        <f t="shared" si="3"/>
        <v>276.9668657</v>
      </c>
      <c r="AS22" s="78">
        <f t="shared" si="3"/>
        <v>276.9668657</v>
      </c>
      <c r="AT22" s="78">
        <f t="shared" si="3"/>
        <v>276.9668657</v>
      </c>
      <c r="AU22" s="78">
        <f t="shared" si="3"/>
        <v>276.9668657</v>
      </c>
      <c r="AV22" s="78">
        <f t="shared" si="3"/>
        <v>276.9668657</v>
      </c>
      <c r="AW22" s="78">
        <f t="shared" si="3"/>
        <v>276.9668657</v>
      </c>
      <c r="AX22" s="78">
        <f t="shared" si="3"/>
        <v>276.9668657</v>
      </c>
      <c r="AY22" s="78">
        <f t="shared" si="3"/>
        <v>282.506203</v>
      </c>
      <c r="AZ22" s="78">
        <f t="shared" si="3"/>
        <v>282.506203</v>
      </c>
      <c r="BA22" s="78">
        <f t="shared" si="3"/>
        <v>282.506203</v>
      </c>
      <c r="BB22" s="78">
        <f t="shared" si="3"/>
        <v>282.506203</v>
      </c>
      <c r="BC22" s="78">
        <f t="shared" si="3"/>
        <v>282.506203</v>
      </c>
      <c r="BD22" s="78">
        <f t="shared" si="3"/>
        <v>282.506203</v>
      </c>
      <c r="BE22" s="78">
        <f t="shared" si="3"/>
        <v>282.506203</v>
      </c>
      <c r="BF22" s="78">
        <f t="shared" si="3"/>
        <v>282.506203</v>
      </c>
      <c r="BG22" s="78">
        <f t="shared" si="3"/>
        <v>282.506203</v>
      </c>
      <c r="BH22" s="78">
        <f t="shared" si="3"/>
        <v>282.506203</v>
      </c>
      <c r="BI22" s="78">
        <f t="shared" si="3"/>
        <v>282.506203</v>
      </c>
      <c r="BJ22" s="78">
        <f t="shared" si="3"/>
        <v>282.506203</v>
      </c>
      <c r="BK22" s="78">
        <f t="shared" si="3"/>
        <v>288.1563271</v>
      </c>
      <c r="BL22" s="78">
        <f t="shared" si="3"/>
        <v>288.1563271</v>
      </c>
      <c r="BM22" s="78">
        <f t="shared" si="3"/>
        <v>288.1563271</v>
      </c>
      <c r="BN22" s="78">
        <f t="shared" si="3"/>
        <v>288.1563271</v>
      </c>
      <c r="BO22" s="78">
        <f t="shared" si="3"/>
        <v>288.1563271</v>
      </c>
      <c r="BP22" s="78">
        <f t="shared" si="3"/>
        <v>288.1563271</v>
      </c>
      <c r="BQ22" s="78">
        <f t="shared" si="3"/>
        <v>288.1563271</v>
      </c>
      <c r="BR22" s="78">
        <f t="shared" si="3"/>
        <v>288.1563271</v>
      </c>
      <c r="BS22" s="78">
        <f t="shared" si="3"/>
        <v>288.1563271</v>
      </c>
      <c r="BT22" s="78">
        <f t="shared" si="3"/>
        <v>288.1563271</v>
      </c>
      <c r="BU22" s="78">
        <f t="shared" si="3"/>
        <v>288.1563271</v>
      </c>
      <c r="BV22" s="79">
        <f t="shared" si="3"/>
        <v>288.1563271</v>
      </c>
    </row>
    <row r="23" ht="15.75" customHeight="1">
      <c r="B23" s="8" t="str">
        <f t="shared" si="4"/>
        <v>Real Estate Taxes</v>
      </c>
      <c r="C23" s="78">
        <f t="shared" ref="C23:BV23" si="5">IFERROR(INDEX($E$6:$J$14, MATCH($B7, $B$6:$B$15, 0), MATCH(C$20, $E$5:$J$5, 0))/12,0 )</f>
        <v>157.5</v>
      </c>
      <c r="D23" s="78">
        <f t="shared" si="5"/>
        <v>157.5</v>
      </c>
      <c r="E23" s="78">
        <f t="shared" si="5"/>
        <v>157.5</v>
      </c>
      <c r="F23" s="78">
        <f t="shared" si="5"/>
        <v>157.5</v>
      </c>
      <c r="G23" s="78">
        <f t="shared" si="5"/>
        <v>157.5</v>
      </c>
      <c r="H23" s="78">
        <f t="shared" si="5"/>
        <v>157.5</v>
      </c>
      <c r="I23" s="78">
        <f t="shared" si="5"/>
        <v>157.5</v>
      </c>
      <c r="J23" s="78">
        <f t="shared" si="5"/>
        <v>157.5</v>
      </c>
      <c r="K23" s="78">
        <f t="shared" si="5"/>
        <v>157.5</v>
      </c>
      <c r="L23" s="78">
        <f t="shared" si="5"/>
        <v>157.5</v>
      </c>
      <c r="M23" s="78">
        <f t="shared" si="5"/>
        <v>157.5</v>
      </c>
      <c r="N23" s="78">
        <f t="shared" si="5"/>
        <v>157.5</v>
      </c>
      <c r="O23" s="78">
        <f t="shared" si="5"/>
        <v>157.5</v>
      </c>
      <c r="P23" s="78">
        <f t="shared" si="5"/>
        <v>157.5</v>
      </c>
      <c r="Q23" s="78">
        <f t="shared" si="5"/>
        <v>157.5</v>
      </c>
      <c r="R23" s="78">
        <f t="shared" si="5"/>
        <v>157.5</v>
      </c>
      <c r="S23" s="78">
        <f t="shared" si="5"/>
        <v>157.5</v>
      </c>
      <c r="T23" s="78">
        <f t="shared" si="5"/>
        <v>157.5</v>
      </c>
      <c r="U23" s="78">
        <f t="shared" si="5"/>
        <v>157.5</v>
      </c>
      <c r="V23" s="78">
        <f t="shared" si="5"/>
        <v>157.5</v>
      </c>
      <c r="W23" s="78">
        <f t="shared" si="5"/>
        <v>157.5</v>
      </c>
      <c r="X23" s="78">
        <f t="shared" si="5"/>
        <v>157.5</v>
      </c>
      <c r="Y23" s="78">
        <f t="shared" si="5"/>
        <v>157.5</v>
      </c>
      <c r="Z23" s="78">
        <f t="shared" si="5"/>
        <v>157.5</v>
      </c>
      <c r="AA23" s="78">
        <f t="shared" si="5"/>
        <v>157.5</v>
      </c>
      <c r="AB23" s="78">
        <f t="shared" si="5"/>
        <v>157.5</v>
      </c>
      <c r="AC23" s="78">
        <f t="shared" si="5"/>
        <v>157.5</v>
      </c>
      <c r="AD23" s="78">
        <f t="shared" si="5"/>
        <v>157.5</v>
      </c>
      <c r="AE23" s="78">
        <f t="shared" si="5"/>
        <v>157.5</v>
      </c>
      <c r="AF23" s="78">
        <f t="shared" si="5"/>
        <v>157.5</v>
      </c>
      <c r="AG23" s="78">
        <f t="shared" si="5"/>
        <v>157.5</v>
      </c>
      <c r="AH23" s="78">
        <f t="shared" si="5"/>
        <v>157.5</v>
      </c>
      <c r="AI23" s="78">
        <f t="shared" si="5"/>
        <v>157.5</v>
      </c>
      <c r="AJ23" s="78">
        <f t="shared" si="5"/>
        <v>157.5</v>
      </c>
      <c r="AK23" s="78">
        <f t="shared" si="5"/>
        <v>157.5</v>
      </c>
      <c r="AL23" s="78">
        <f t="shared" si="5"/>
        <v>157.5</v>
      </c>
      <c r="AM23" s="78">
        <f t="shared" si="5"/>
        <v>157.5</v>
      </c>
      <c r="AN23" s="78">
        <f t="shared" si="5"/>
        <v>157.5</v>
      </c>
      <c r="AO23" s="78">
        <f t="shared" si="5"/>
        <v>157.5</v>
      </c>
      <c r="AP23" s="78">
        <f t="shared" si="5"/>
        <v>157.5</v>
      </c>
      <c r="AQ23" s="78">
        <f t="shared" si="5"/>
        <v>157.5</v>
      </c>
      <c r="AR23" s="78">
        <f t="shared" si="5"/>
        <v>157.5</v>
      </c>
      <c r="AS23" s="78">
        <f t="shared" si="5"/>
        <v>157.5</v>
      </c>
      <c r="AT23" s="78">
        <f t="shared" si="5"/>
        <v>157.5</v>
      </c>
      <c r="AU23" s="78">
        <f t="shared" si="5"/>
        <v>157.5</v>
      </c>
      <c r="AV23" s="78">
        <f t="shared" si="5"/>
        <v>157.5</v>
      </c>
      <c r="AW23" s="78">
        <f t="shared" si="5"/>
        <v>157.5</v>
      </c>
      <c r="AX23" s="78">
        <f t="shared" si="5"/>
        <v>157.5</v>
      </c>
      <c r="AY23" s="78">
        <f t="shared" si="5"/>
        <v>157.5</v>
      </c>
      <c r="AZ23" s="78">
        <f t="shared" si="5"/>
        <v>157.5</v>
      </c>
      <c r="BA23" s="78">
        <f t="shared" si="5"/>
        <v>157.5</v>
      </c>
      <c r="BB23" s="78">
        <f t="shared" si="5"/>
        <v>157.5</v>
      </c>
      <c r="BC23" s="78">
        <f t="shared" si="5"/>
        <v>157.5</v>
      </c>
      <c r="BD23" s="78">
        <f t="shared" si="5"/>
        <v>157.5</v>
      </c>
      <c r="BE23" s="78">
        <f t="shared" si="5"/>
        <v>157.5</v>
      </c>
      <c r="BF23" s="78">
        <f t="shared" si="5"/>
        <v>157.5</v>
      </c>
      <c r="BG23" s="78">
        <f t="shared" si="5"/>
        <v>157.5</v>
      </c>
      <c r="BH23" s="78">
        <f t="shared" si="5"/>
        <v>157.5</v>
      </c>
      <c r="BI23" s="78">
        <f t="shared" si="5"/>
        <v>157.5</v>
      </c>
      <c r="BJ23" s="78">
        <f t="shared" si="5"/>
        <v>157.5</v>
      </c>
      <c r="BK23" s="78">
        <f t="shared" si="5"/>
        <v>157.5</v>
      </c>
      <c r="BL23" s="78">
        <f t="shared" si="5"/>
        <v>157.5</v>
      </c>
      <c r="BM23" s="78">
        <f t="shared" si="5"/>
        <v>157.5</v>
      </c>
      <c r="BN23" s="78">
        <f t="shared" si="5"/>
        <v>157.5</v>
      </c>
      <c r="BO23" s="78">
        <f t="shared" si="5"/>
        <v>157.5</v>
      </c>
      <c r="BP23" s="78">
        <f t="shared" si="5"/>
        <v>157.5</v>
      </c>
      <c r="BQ23" s="78">
        <f t="shared" si="5"/>
        <v>157.5</v>
      </c>
      <c r="BR23" s="78">
        <f t="shared" si="5"/>
        <v>157.5</v>
      </c>
      <c r="BS23" s="78">
        <f t="shared" si="5"/>
        <v>157.5</v>
      </c>
      <c r="BT23" s="78">
        <f t="shared" si="5"/>
        <v>157.5</v>
      </c>
      <c r="BU23" s="78">
        <f t="shared" si="5"/>
        <v>157.5</v>
      </c>
      <c r="BV23" s="79">
        <f t="shared" si="5"/>
        <v>157.5</v>
      </c>
    </row>
    <row r="24" ht="15.75" customHeight="1">
      <c r="B24" s="8" t="str">
        <f t="shared" si="4"/>
        <v>Insurance</v>
      </c>
      <c r="C24" s="78">
        <f t="shared" ref="C24:BV24" si="6">IFERROR(INDEX($E$6:$J$14, MATCH($B8, $B$6:$B$15, 0), MATCH(C$20, $E$5:$J$5, 0))/12,0 )</f>
        <v>125</v>
      </c>
      <c r="D24" s="78">
        <f t="shared" si="6"/>
        <v>125</v>
      </c>
      <c r="E24" s="78">
        <f t="shared" si="6"/>
        <v>125</v>
      </c>
      <c r="F24" s="78">
        <f t="shared" si="6"/>
        <v>125</v>
      </c>
      <c r="G24" s="78">
        <f t="shared" si="6"/>
        <v>125</v>
      </c>
      <c r="H24" s="78">
        <f t="shared" si="6"/>
        <v>125</v>
      </c>
      <c r="I24" s="78">
        <f t="shared" si="6"/>
        <v>125</v>
      </c>
      <c r="J24" s="78">
        <f t="shared" si="6"/>
        <v>125</v>
      </c>
      <c r="K24" s="78">
        <f t="shared" si="6"/>
        <v>125</v>
      </c>
      <c r="L24" s="78">
        <f t="shared" si="6"/>
        <v>125</v>
      </c>
      <c r="M24" s="78">
        <f t="shared" si="6"/>
        <v>125</v>
      </c>
      <c r="N24" s="78">
        <f t="shared" si="6"/>
        <v>125</v>
      </c>
      <c r="O24" s="78">
        <f t="shared" si="6"/>
        <v>127.5</v>
      </c>
      <c r="P24" s="78">
        <f t="shared" si="6"/>
        <v>127.5</v>
      </c>
      <c r="Q24" s="78">
        <f t="shared" si="6"/>
        <v>127.5</v>
      </c>
      <c r="R24" s="78">
        <f t="shared" si="6"/>
        <v>127.5</v>
      </c>
      <c r="S24" s="78">
        <f t="shared" si="6"/>
        <v>127.5</v>
      </c>
      <c r="T24" s="78">
        <f t="shared" si="6"/>
        <v>127.5</v>
      </c>
      <c r="U24" s="78">
        <f t="shared" si="6"/>
        <v>127.5</v>
      </c>
      <c r="V24" s="78">
        <f t="shared" si="6"/>
        <v>127.5</v>
      </c>
      <c r="W24" s="78">
        <f t="shared" si="6"/>
        <v>127.5</v>
      </c>
      <c r="X24" s="78">
        <f t="shared" si="6"/>
        <v>127.5</v>
      </c>
      <c r="Y24" s="78">
        <f t="shared" si="6"/>
        <v>127.5</v>
      </c>
      <c r="Z24" s="78">
        <f t="shared" si="6"/>
        <v>127.5</v>
      </c>
      <c r="AA24" s="78">
        <f t="shared" si="6"/>
        <v>130.05</v>
      </c>
      <c r="AB24" s="78">
        <f t="shared" si="6"/>
        <v>130.05</v>
      </c>
      <c r="AC24" s="78">
        <f t="shared" si="6"/>
        <v>130.05</v>
      </c>
      <c r="AD24" s="78">
        <f t="shared" si="6"/>
        <v>130.05</v>
      </c>
      <c r="AE24" s="78">
        <f t="shared" si="6"/>
        <v>130.05</v>
      </c>
      <c r="AF24" s="78">
        <f t="shared" si="6"/>
        <v>130.05</v>
      </c>
      <c r="AG24" s="78">
        <f t="shared" si="6"/>
        <v>130.05</v>
      </c>
      <c r="AH24" s="78">
        <f t="shared" si="6"/>
        <v>130.05</v>
      </c>
      <c r="AI24" s="78">
        <f t="shared" si="6"/>
        <v>130.05</v>
      </c>
      <c r="AJ24" s="78">
        <f t="shared" si="6"/>
        <v>130.05</v>
      </c>
      <c r="AK24" s="78">
        <f t="shared" si="6"/>
        <v>130.05</v>
      </c>
      <c r="AL24" s="78">
        <f t="shared" si="6"/>
        <v>130.05</v>
      </c>
      <c r="AM24" s="78">
        <f t="shared" si="6"/>
        <v>132.651</v>
      </c>
      <c r="AN24" s="78">
        <f t="shared" si="6"/>
        <v>132.651</v>
      </c>
      <c r="AO24" s="78">
        <f t="shared" si="6"/>
        <v>132.651</v>
      </c>
      <c r="AP24" s="78">
        <f t="shared" si="6"/>
        <v>132.651</v>
      </c>
      <c r="AQ24" s="78">
        <f t="shared" si="6"/>
        <v>132.651</v>
      </c>
      <c r="AR24" s="78">
        <f t="shared" si="6"/>
        <v>132.651</v>
      </c>
      <c r="AS24" s="78">
        <f t="shared" si="6"/>
        <v>132.651</v>
      </c>
      <c r="AT24" s="78">
        <f t="shared" si="6"/>
        <v>132.651</v>
      </c>
      <c r="AU24" s="78">
        <f t="shared" si="6"/>
        <v>132.651</v>
      </c>
      <c r="AV24" s="78">
        <f t="shared" si="6"/>
        <v>132.651</v>
      </c>
      <c r="AW24" s="78">
        <f t="shared" si="6"/>
        <v>132.651</v>
      </c>
      <c r="AX24" s="78">
        <f t="shared" si="6"/>
        <v>132.651</v>
      </c>
      <c r="AY24" s="78">
        <f t="shared" si="6"/>
        <v>135.30402</v>
      </c>
      <c r="AZ24" s="78">
        <f t="shared" si="6"/>
        <v>135.30402</v>
      </c>
      <c r="BA24" s="78">
        <f t="shared" si="6"/>
        <v>135.30402</v>
      </c>
      <c r="BB24" s="78">
        <f t="shared" si="6"/>
        <v>135.30402</v>
      </c>
      <c r="BC24" s="78">
        <f t="shared" si="6"/>
        <v>135.30402</v>
      </c>
      <c r="BD24" s="78">
        <f t="shared" si="6"/>
        <v>135.30402</v>
      </c>
      <c r="BE24" s="78">
        <f t="shared" si="6"/>
        <v>135.30402</v>
      </c>
      <c r="BF24" s="78">
        <f t="shared" si="6"/>
        <v>135.30402</v>
      </c>
      <c r="BG24" s="78">
        <f t="shared" si="6"/>
        <v>135.30402</v>
      </c>
      <c r="BH24" s="78">
        <f t="shared" si="6"/>
        <v>135.30402</v>
      </c>
      <c r="BI24" s="78">
        <f t="shared" si="6"/>
        <v>135.30402</v>
      </c>
      <c r="BJ24" s="78">
        <f t="shared" si="6"/>
        <v>135.30402</v>
      </c>
      <c r="BK24" s="78">
        <f t="shared" si="6"/>
        <v>138.0101004</v>
      </c>
      <c r="BL24" s="78">
        <f t="shared" si="6"/>
        <v>138.0101004</v>
      </c>
      <c r="BM24" s="78">
        <f t="shared" si="6"/>
        <v>138.0101004</v>
      </c>
      <c r="BN24" s="78">
        <f t="shared" si="6"/>
        <v>138.0101004</v>
      </c>
      <c r="BO24" s="78">
        <f t="shared" si="6"/>
        <v>138.0101004</v>
      </c>
      <c r="BP24" s="78">
        <f t="shared" si="6"/>
        <v>138.0101004</v>
      </c>
      <c r="BQ24" s="78">
        <f t="shared" si="6"/>
        <v>138.0101004</v>
      </c>
      <c r="BR24" s="78">
        <f t="shared" si="6"/>
        <v>138.0101004</v>
      </c>
      <c r="BS24" s="78">
        <f t="shared" si="6"/>
        <v>138.0101004</v>
      </c>
      <c r="BT24" s="78">
        <f t="shared" si="6"/>
        <v>138.0101004</v>
      </c>
      <c r="BU24" s="78">
        <f t="shared" si="6"/>
        <v>138.0101004</v>
      </c>
      <c r="BV24" s="79">
        <f t="shared" si="6"/>
        <v>138.0101004</v>
      </c>
    </row>
    <row r="25" ht="15.75" customHeight="1">
      <c r="B25" s="8" t="str">
        <f t="shared" si="4"/>
        <v>Mortgage Insurance</v>
      </c>
      <c r="C25" s="78">
        <f t="shared" ref="C25:BV25" si="7">IFERROR(INDEX($E$6:$J$14, MATCH($B9, $B$6:$B$15, 0), MATCH(C$20, $E$5:$J$5, 0))/12,0 )</f>
        <v>0</v>
      </c>
      <c r="D25" s="78">
        <f t="shared" si="7"/>
        <v>0</v>
      </c>
      <c r="E25" s="78">
        <f t="shared" si="7"/>
        <v>0</v>
      </c>
      <c r="F25" s="78">
        <f t="shared" si="7"/>
        <v>0</v>
      </c>
      <c r="G25" s="78">
        <f t="shared" si="7"/>
        <v>0</v>
      </c>
      <c r="H25" s="78">
        <f t="shared" si="7"/>
        <v>0</v>
      </c>
      <c r="I25" s="78">
        <f t="shared" si="7"/>
        <v>0</v>
      </c>
      <c r="J25" s="78">
        <f t="shared" si="7"/>
        <v>0</v>
      </c>
      <c r="K25" s="78">
        <f t="shared" si="7"/>
        <v>0</v>
      </c>
      <c r="L25" s="78">
        <f t="shared" si="7"/>
        <v>0</v>
      </c>
      <c r="M25" s="78">
        <f t="shared" si="7"/>
        <v>0</v>
      </c>
      <c r="N25" s="78">
        <f t="shared" si="7"/>
        <v>0</v>
      </c>
      <c r="O25" s="78">
        <f t="shared" si="7"/>
        <v>0</v>
      </c>
      <c r="P25" s="78">
        <f t="shared" si="7"/>
        <v>0</v>
      </c>
      <c r="Q25" s="78">
        <f t="shared" si="7"/>
        <v>0</v>
      </c>
      <c r="R25" s="78">
        <f t="shared" si="7"/>
        <v>0</v>
      </c>
      <c r="S25" s="78">
        <f t="shared" si="7"/>
        <v>0</v>
      </c>
      <c r="T25" s="78">
        <f t="shared" si="7"/>
        <v>0</v>
      </c>
      <c r="U25" s="78">
        <f t="shared" si="7"/>
        <v>0</v>
      </c>
      <c r="V25" s="78">
        <f t="shared" si="7"/>
        <v>0</v>
      </c>
      <c r="W25" s="78">
        <f t="shared" si="7"/>
        <v>0</v>
      </c>
      <c r="X25" s="78">
        <f t="shared" si="7"/>
        <v>0</v>
      </c>
      <c r="Y25" s="78">
        <f t="shared" si="7"/>
        <v>0</v>
      </c>
      <c r="Z25" s="78">
        <f t="shared" si="7"/>
        <v>0</v>
      </c>
      <c r="AA25" s="78">
        <f t="shared" si="7"/>
        <v>0</v>
      </c>
      <c r="AB25" s="78">
        <f t="shared" si="7"/>
        <v>0</v>
      </c>
      <c r="AC25" s="78">
        <f t="shared" si="7"/>
        <v>0</v>
      </c>
      <c r="AD25" s="78">
        <f t="shared" si="7"/>
        <v>0</v>
      </c>
      <c r="AE25" s="78">
        <f t="shared" si="7"/>
        <v>0</v>
      </c>
      <c r="AF25" s="78">
        <f t="shared" si="7"/>
        <v>0</v>
      </c>
      <c r="AG25" s="78">
        <f t="shared" si="7"/>
        <v>0</v>
      </c>
      <c r="AH25" s="78">
        <f t="shared" si="7"/>
        <v>0</v>
      </c>
      <c r="AI25" s="78">
        <f t="shared" si="7"/>
        <v>0</v>
      </c>
      <c r="AJ25" s="78">
        <f t="shared" si="7"/>
        <v>0</v>
      </c>
      <c r="AK25" s="78">
        <f t="shared" si="7"/>
        <v>0</v>
      </c>
      <c r="AL25" s="78">
        <f t="shared" si="7"/>
        <v>0</v>
      </c>
      <c r="AM25" s="78">
        <f t="shared" si="7"/>
        <v>0</v>
      </c>
      <c r="AN25" s="78">
        <f t="shared" si="7"/>
        <v>0</v>
      </c>
      <c r="AO25" s="78">
        <f t="shared" si="7"/>
        <v>0</v>
      </c>
      <c r="AP25" s="78">
        <f t="shared" si="7"/>
        <v>0</v>
      </c>
      <c r="AQ25" s="78">
        <f t="shared" si="7"/>
        <v>0</v>
      </c>
      <c r="AR25" s="78">
        <f t="shared" si="7"/>
        <v>0</v>
      </c>
      <c r="AS25" s="78">
        <f t="shared" si="7"/>
        <v>0</v>
      </c>
      <c r="AT25" s="78">
        <f t="shared" si="7"/>
        <v>0</v>
      </c>
      <c r="AU25" s="78">
        <f t="shared" si="7"/>
        <v>0</v>
      </c>
      <c r="AV25" s="78">
        <f t="shared" si="7"/>
        <v>0</v>
      </c>
      <c r="AW25" s="78">
        <f t="shared" si="7"/>
        <v>0</v>
      </c>
      <c r="AX25" s="78">
        <f t="shared" si="7"/>
        <v>0</v>
      </c>
      <c r="AY25" s="78">
        <f t="shared" si="7"/>
        <v>0</v>
      </c>
      <c r="AZ25" s="78">
        <f t="shared" si="7"/>
        <v>0</v>
      </c>
      <c r="BA25" s="78">
        <f t="shared" si="7"/>
        <v>0</v>
      </c>
      <c r="BB25" s="78">
        <f t="shared" si="7"/>
        <v>0</v>
      </c>
      <c r="BC25" s="78">
        <f t="shared" si="7"/>
        <v>0</v>
      </c>
      <c r="BD25" s="78">
        <f t="shared" si="7"/>
        <v>0</v>
      </c>
      <c r="BE25" s="78">
        <f t="shared" si="7"/>
        <v>0</v>
      </c>
      <c r="BF25" s="78">
        <f t="shared" si="7"/>
        <v>0</v>
      </c>
      <c r="BG25" s="78">
        <f t="shared" si="7"/>
        <v>0</v>
      </c>
      <c r="BH25" s="78">
        <f t="shared" si="7"/>
        <v>0</v>
      </c>
      <c r="BI25" s="78">
        <f t="shared" si="7"/>
        <v>0</v>
      </c>
      <c r="BJ25" s="78">
        <f t="shared" si="7"/>
        <v>0</v>
      </c>
      <c r="BK25" s="78">
        <f t="shared" si="7"/>
        <v>0</v>
      </c>
      <c r="BL25" s="78">
        <f t="shared" si="7"/>
        <v>0</v>
      </c>
      <c r="BM25" s="78">
        <f t="shared" si="7"/>
        <v>0</v>
      </c>
      <c r="BN25" s="78">
        <f t="shared" si="7"/>
        <v>0</v>
      </c>
      <c r="BO25" s="78">
        <f t="shared" si="7"/>
        <v>0</v>
      </c>
      <c r="BP25" s="78">
        <f t="shared" si="7"/>
        <v>0</v>
      </c>
      <c r="BQ25" s="78">
        <f t="shared" si="7"/>
        <v>0</v>
      </c>
      <c r="BR25" s="78">
        <f t="shared" si="7"/>
        <v>0</v>
      </c>
      <c r="BS25" s="78">
        <f t="shared" si="7"/>
        <v>0</v>
      </c>
      <c r="BT25" s="78">
        <f t="shared" si="7"/>
        <v>0</v>
      </c>
      <c r="BU25" s="78">
        <f t="shared" si="7"/>
        <v>0</v>
      </c>
      <c r="BV25" s="79">
        <f t="shared" si="7"/>
        <v>0</v>
      </c>
    </row>
    <row r="26" ht="15.75" customHeight="1">
      <c r="B26" s="8" t="str">
        <f t="shared" si="4"/>
        <v>Utilities</v>
      </c>
      <c r="C26" s="78">
        <f t="shared" ref="C26:BV26" si="8">IFERROR(INDEX($E$6:$J$14, MATCH($B10, $B$6:$B$15, 0), MATCH(C$20, $E$5:$J$5, 0))/12,0 )</f>
        <v>100</v>
      </c>
      <c r="D26" s="78">
        <f t="shared" si="8"/>
        <v>100</v>
      </c>
      <c r="E26" s="78">
        <f t="shared" si="8"/>
        <v>100</v>
      </c>
      <c r="F26" s="78">
        <f t="shared" si="8"/>
        <v>100</v>
      </c>
      <c r="G26" s="78">
        <f t="shared" si="8"/>
        <v>100</v>
      </c>
      <c r="H26" s="78">
        <f t="shared" si="8"/>
        <v>100</v>
      </c>
      <c r="I26" s="78">
        <f t="shared" si="8"/>
        <v>100</v>
      </c>
      <c r="J26" s="78">
        <f t="shared" si="8"/>
        <v>100</v>
      </c>
      <c r="K26" s="78">
        <f t="shared" si="8"/>
        <v>100</v>
      </c>
      <c r="L26" s="78">
        <f t="shared" si="8"/>
        <v>100</v>
      </c>
      <c r="M26" s="78">
        <f t="shared" si="8"/>
        <v>100</v>
      </c>
      <c r="N26" s="78">
        <f t="shared" si="8"/>
        <v>100</v>
      </c>
      <c r="O26" s="78">
        <f t="shared" si="8"/>
        <v>102</v>
      </c>
      <c r="P26" s="78">
        <f t="shared" si="8"/>
        <v>102</v>
      </c>
      <c r="Q26" s="78">
        <f t="shared" si="8"/>
        <v>102</v>
      </c>
      <c r="R26" s="78">
        <f t="shared" si="8"/>
        <v>102</v>
      </c>
      <c r="S26" s="78">
        <f t="shared" si="8"/>
        <v>102</v>
      </c>
      <c r="T26" s="78">
        <f t="shared" si="8"/>
        <v>102</v>
      </c>
      <c r="U26" s="78">
        <f t="shared" si="8"/>
        <v>102</v>
      </c>
      <c r="V26" s="78">
        <f t="shared" si="8"/>
        <v>102</v>
      </c>
      <c r="W26" s="78">
        <f t="shared" si="8"/>
        <v>102</v>
      </c>
      <c r="X26" s="78">
        <f t="shared" si="8"/>
        <v>102</v>
      </c>
      <c r="Y26" s="78">
        <f t="shared" si="8"/>
        <v>102</v>
      </c>
      <c r="Z26" s="78">
        <f t="shared" si="8"/>
        <v>102</v>
      </c>
      <c r="AA26" s="78">
        <f t="shared" si="8"/>
        <v>104.04</v>
      </c>
      <c r="AB26" s="78">
        <f t="shared" si="8"/>
        <v>104.04</v>
      </c>
      <c r="AC26" s="78">
        <f t="shared" si="8"/>
        <v>104.04</v>
      </c>
      <c r="AD26" s="78">
        <f t="shared" si="8"/>
        <v>104.04</v>
      </c>
      <c r="AE26" s="78">
        <f t="shared" si="8"/>
        <v>104.04</v>
      </c>
      <c r="AF26" s="78">
        <f t="shared" si="8"/>
        <v>104.04</v>
      </c>
      <c r="AG26" s="78">
        <f t="shared" si="8"/>
        <v>104.04</v>
      </c>
      <c r="AH26" s="78">
        <f t="shared" si="8"/>
        <v>104.04</v>
      </c>
      <c r="AI26" s="78">
        <f t="shared" si="8"/>
        <v>104.04</v>
      </c>
      <c r="AJ26" s="78">
        <f t="shared" si="8"/>
        <v>104.04</v>
      </c>
      <c r="AK26" s="78">
        <f t="shared" si="8"/>
        <v>104.04</v>
      </c>
      <c r="AL26" s="78">
        <f t="shared" si="8"/>
        <v>104.04</v>
      </c>
      <c r="AM26" s="78">
        <f t="shared" si="8"/>
        <v>106.1208</v>
      </c>
      <c r="AN26" s="78">
        <f t="shared" si="8"/>
        <v>106.1208</v>
      </c>
      <c r="AO26" s="78">
        <f t="shared" si="8"/>
        <v>106.1208</v>
      </c>
      <c r="AP26" s="78">
        <f t="shared" si="8"/>
        <v>106.1208</v>
      </c>
      <c r="AQ26" s="78">
        <f t="shared" si="8"/>
        <v>106.1208</v>
      </c>
      <c r="AR26" s="78">
        <f t="shared" si="8"/>
        <v>106.1208</v>
      </c>
      <c r="AS26" s="78">
        <f t="shared" si="8"/>
        <v>106.1208</v>
      </c>
      <c r="AT26" s="78">
        <f t="shared" si="8"/>
        <v>106.1208</v>
      </c>
      <c r="AU26" s="78">
        <f t="shared" si="8"/>
        <v>106.1208</v>
      </c>
      <c r="AV26" s="78">
        <f t="shared" si="8"/>
        <v>106.1208</v>
      </c>
      <c r="AW26" s="78">
        <f t="shared" si="8"/>
        <v>106.1208</v>
      </c>
      <c r="AX26" s="78">
        <f t="shared" si="8"/>
        <v>106.1208</v>
      </c>
      <c r="AY26" s="78">
        <f t="shared" si="8"/>
        <v>108.243216</v>
      </c>
      <c r="AZ26" s="78">
        <f t="shared" si="8"/>
        <v>108.243216</v>
      </c>
      <c r="BA26" s="78">
        <f t="shared" si="8"/>
        <v>108.243216</v>
      </c>
      <c r="BB26" s="78">
        <f t="shared" si="8"/>
        <v>108.243216</v>
      </c>
      <c r="BC26" s="78">
        <f t="shared" si="8"/>
        <v>108.243216</v>
      </c>
      <c r="BD26" s="78">
        <f t="shared" si="8"/>
        <v>108.243216</v>
      </c>
      <c r="BE26" s="78">
        <f t="shared" si="8"/>
        <v>108.243216</v>
      </c>
      <c r="BF26" s="78">
        <f t="shared" si="8"/>
        <v>108.243216</v>
      </c>
      <c r="BG26" s="78">
        <f t="shared" si="8"/>
        <v>108.243216</v>
      </c>
      <c r="BH26" s="78">
        <f t="shared" si="8"/>
        <v>108.243216</v>
      </c>
      <c r="BI26" s="78">
        <f t="shared" si="8"/>
        <v>108.243216</v>
      </c>
      <c r="BJ26" s="78">
        <f t="shared" si="8"/>
        <v>108.243216</v>
      </c>
      <c r="BK26" s="78">
        <f t="shared" si="8"/>
        <v>110.4080803</v>
      </c>
      <c r="BL26" s="78">
        <f t="shared" si="8"/>
        <v>110.4080803</v>
      </c>
      <c r="BM26" s="78">
        <f t="shared" si="8"/>
        <v>110.4080803</v>
      </c>
      <c r="BN26" s="78">
        <f t="shared" si="8"/>
        <v>110.4080803</v>
      </c>
      <c r="BO26" s="78">
        <f t="shared" si="8"/>
        <v>110.4080803</v>
      </c>
      <c r="BP26" s="78">
        <f t="shared" si="8"/>
        <v>110.4080803</v>
      </c>
      <c r="BQ26" s="78">
        <f t="shared" si="8"/>
        <v>110.4080803</v>
      </c>
      <c r="BR26" s="78">
        <f t="shared" si="8"/>
        <v>110.4080803</v>
      </c>
      <c r="BS26" s="78">
        <f t="shared" si="8"/>
        <v>110.4080803</v>
      </c>
      <c r="BT26" s="78">
        <f t="shared" si="8"/>
        <v>110.4080803</v>
      </c>
      <c r="BU26" s="78">
        <f t="shared" si="8"/>
        <v>110.4080803</v>
      </c>
      <c r="BV26" s="79">
        <f t="shared" si="8"/>
        <v>110.4080803</v>
      </c>
    </row>
    <row r="27" ht="15.75" customHeight="1">
      <c r="B27" s="8" t="str">
        <f t="shared" si="4"/>
        <v>Management Fee</v>
      </c>
      <c r="C27" s="78">
        <f t="shared" ref="C27:BV27" si="9">IFERROR(INDEX($E$6:$J$14, MATCH($B11, $B$6:$B$15, 0), MATCH(C$20, $E$5:$J$5, 0))/12,0 )</f>
        <v>0</v>
      </c>
      <c r="D27" s="78">
        <f t="shared" si="9"/>
        <v>0</v>
      </c>
      <c r="E27" s="78">
        <f t="shared" si="9"/>
        <v>0</v>
      </c>
      <c r="F27" s="78">
        <f t="shared" si="9"/>
        <v>0</v>
      </c>
      <c r="G27" s="78">
        <f t="shared" si="9"/>
        <v>0</v>
      </c>
      <c r="H27" s="78">
        <f t="shared" si="9"/>
        <v>0</v>
      </c>
      <c r="I27" s="78">
        <f t="shared" si="9"/>
        <v>0</v>
      </c>
      <c r="J27" s="78">
        <f t="shared" si="9"/>
        <v>0</v>
      </c>
      <c r="K27" s="78">
        <f t="shared" si="9"/>
        <v>0</v>
      </c>
      <c r="L27" s="78">
        <f t="shared" si="9"/>
        <v>0</v>
      </c>
      <c r="M27" s="78">
        <f t="shared" si="9"/>
        <v>0</v>
      </c>
      <c r="N27" s="78">
        <f t="shared" si="9"/>
        <v>0</v>
      </c>
      <c r="O27" s="78">
        <f t="shared" si="9"/>
        <v>0</v>
      </c>
      <c r="P27" s="78">
        <f t="shared" si="9"/>
        <v>0</v>
      </c>
      <c r="Q27" s="78">
        <f t="shared" si="9"/>
        <v>0</v>
      </c>
      <c r="R27" s="78">
        <f t="shared" si="9"/>
        <v>0</v>
      </c>
      <c r="S27" s="78">
        <f t="shared" si="9"/>
        <v>0</v>
      </c>
      <c r="T27" s="78">
        <f t="shared" si="9"/>
        <v>0</v>
      </c>
      <c r="U27" s="78">
        <f t="shared" si="9"/>
        <v>0</v>
      </c>
      <c r="V27" s="78">
        <f t="shared" si="9"/>
        <v>0</v>
      </c>
      <c r="W27" s="78">
        <f t="shared" si="9"/>
        <v>0</v>
      </c>
      <c r="X27" s="78">
        <f t="shared" si="9"/>
        <v>0</v>
      </c>
      <c r="Y27" s="78">
        <f t="shared" si="9"/>
        <v>0</v>
      </c>
      <c r="Z27" s="78">
        <f t="shared" si="9"/>
        <v>0</v>
      </c>
      <c r="AA27" s="78">
        <f t="shared" si="9"/>
        <v>0</v>
      </c>
      <c r="AB27" s="78">
        <f t="shared" si="9"/>
        <v>0</v>
      </c>
      <c r="AC27" s="78">
        <f t="shared" si="9"/>
        <v>0</v>
      </c>
      <c r="AD27" s="78">
        <f t="shared" si="9"/>
        <v>0</v>
      </c>
      <c r="AE27" s="78">
        <f t="shared" si="9"/>
        <v>0</v>
      </c>
      <c r="AF27" s="78">
        <f t="shared" si="9"/>
        <v>0</v>
      </c>
      <c r="AG27" s="78">
        <f t="shared" si="9"/>
        <v>0</v>
      </c>
      <c r="AH27" s="78">
        <f t="shared" si="9"/>
        <v>0</v>
      </c>
      <c r="AI27" s="78">
        <f t="shared" si="9"/>
        <v>0</v>
      </c>
      <c r="AJ27" s="78">
        <f t="shared" si="9"/>
        <v>0</v>
      </c>
      <c r="AK27" s="78">
        <f t="shared" si="9"/>
        <v>0</v>
      </c>
      <c r="AL27" s="78">
        <f t="shared" si="9"/>
        <v>0</v>
      </c>
      <c r="AM27" s="78">
        <f t="shared" si="9"/>
        <v>0</v>
      </c>
      <c r="AN27" s="78">
        <f t="shared" si="9"/>
        <v>0</v>
      </c>
      <c r="AO27" s="78">
        <f t="shared" si="9"/>
        <v>0</v>
      </c>
      <c r="AP27" s="78">
        <f t="shared" si="9"/>
        <v>0</v>
      </c>
      <c r="AQ27" s="78">
        <f t="shared" si="9"/>
        <v>0</v>
      </c>
      <c r="AR27" s="78">
        <f t="shared" si="9"/>
        <v>0</v>
      </c>
      <c r="AS27" s="78">
        <f t="shared" si="9"/>
        <v>0</v>
      </c>
      <c r="AT27" s="78">
        <f t="shared" si="9"/>
        <v>0</v>
      </c>
      <c r="AU27" s="78">
        <f t="shared" si="9"/>
        <v>0</v>
      </c>
      <c r="AV27" s="78">
        <f t="shared" si="9"/>
        <v>0</v>
      </c>
      <c r="AW27" s="78">
        <f t="shared" si="9"/>
        <v>0</v>
      </c>
      <c r="AX27" s="78">
        <f t="shared" si="9"/>
        <v>0</v>
      </c>
      <c r="AY27" s="78">
        <f t="shared" si="9"/>
        <v>0</v>
      </c>
      <c r="AZ27" s="78">
        <f t="shared" si="9"/>
        <v>0</v>
      </c>
      <c r="BA27" s="78">
        <f t="shared" si="9"/>
        <v>0</v>
      </c>
      <c r="BB27" s="78">
        <f t="shared" si="9"/>
        <v>0</v>
      </c>
      <c r="BC27" s="78">
        <f t="shared" si="9"/>
        <v>0</v>
      </c>
      <c r="BD27" s="78">
        <f t="shared" si="9"/>
        <v>0</v>
      </c>
      <c r="BE27" s="78">
        <f t="shared" si="9"/>
        <v>0</v>
      </c>
      <c r="BF27" s="78">
        <f t="shared" si="9"/>
        <v>0</v>
      </c>
      <c r="BG27" s="78">
        <f t="shared" si="9"/>
        <v>0</v>
      </c>
      <c r="BH27" s="78">
        <f t="shared" si="9"/>
        <v>0</v>
      </c>
      <c r="BI27" s="78">
        <f t="shared" si="9"/>
        <v>0</v>
      </c>
      <c r="BJ27" s="78">
        <f t="shared" si="9"/>
        <v>0</v>
      </c>
      <c r="BK27" s="78">
        <f t="shared" si="9"/>
        <v>0</v>
      </c>
      <c r="BL27" s="78">
        <f t="shared" si="9"/>
        <v>0</v>
      </c>
      <c r="BM27" s="78">
        <f t="shared" si="9"/>
        <v>0</v>
      </c>
      <c r="BN27" s="78">
        <f t="shared" si="9"/>
        <v>0</v>
      </c>
      <c r="BO27" s="78">
        <f t="shared" si="9"/>
        <v>0</v>
      </c>
      <c r="BP27" s="78">
        <f t="shared" si="9"/>
        <v>0</v>
      </c>
      <c r="BQ27" s="78">
        <f t="shared" si="9"/>
        <v>0</v>
      </c>
      <c r="BR27" s="78">
        <f t="shared" si="9"/>
        <v>0</v>
      </c>
      <c r="BS27" s="78">
        <f t="shared" si="9"/>
        <v>0</v>
      </c>
      <c r="BT27" s="78">
        <f t="shared" si="9"/>
        <v>0</v>
      </c>
      <c r="BU27" s="78">
        <f t="shared" si="9"/>
        <v>0</v>
      </c>
      <c r="BV27" s="79">
        <f t="shared" si="9"/>
        <v>0</v>
      </c>
    </row>
    <row r="28" ht="15.75" customHeight="1">
      <c r="B28" s="8" t="str">
        <f t="shared" si="4"/>
        <v>Advertising</v>
      </c>
      <c r="C28" s="78">
        <f t="shared" ref="C28:BV28" si="10">IFERROR(INDEX($E$6:$J$14, MATCH($B12, $B$6:$B$15, 0), MATCH(C$20, $E$5:$J$5, 0))/12,0 )</f>
        <v>0</v>
      </c>
      <c r="D28" s="78">
        <f t="shared" si="10"/>
        <v>0</v>
      </c>
      <c r="E28" s="78">
        <f t="shared" si="10"/>
        <v>0</v>
      </c>
      <c r="F28" s="78">
        <f t="shared" si="10"/>
        <v>0</v>
      </c>
      <c r="G28" s="78">
        <f t="shared" si="10"/>
        <v>0</v>
      </c>
      <c r="H28" s="78">
        <f t="shared" si="10"/>
        <v>0</v>
      </c>
      <c r="I28" s="78">
        <f t="shared" si="10"/>
        <v>0</v>
      </c>
      <c r="J28" s="78">
        <f t="shared" si="10"/>
        <v>0</v>
      </c>
      <c r="K28" s="78">
        <f t="shared" si="10"/>
        <v>0</v>
      </c>
      <c r="L28" s="78">
        <f t="shared" si="10"/>
        <v>0</v>
      </c>
      <c r="M28" s="78">
        <f t="shared" si="10"/>
        <v>0</v>
      </c>
      <c r="N28" s="78">
        <f t="shared" si="10"/>
        <v>0</v>
      </c>
      <c r="O28" s="78">
        <f t="shared" si="10"/>
        <v>0</v>
      </c>
      <c r="P28" s="78">
        <f t="shared" si="10"/>
        <v>0</v>
      </c>
      <c r="Q28" s="78">
        <f t="shared" si="10"/>
        <v>0</v>
      </c>
      <c r="R28" s="78">
        <f t="shared" si="10"/>
        <v>0</v>
      </c>
      <c r="S28" s="78">
        <f t="shared" si="10"/>
        <v>0</v>
      </c>
      <c r="T28" s="78">
        <f t="shared" si="10"/>
        <v>0</v>
      </c>
      <c r="U28" s="78">
        <f t="shared" si="10"/>
        <v>0</v>
      </c>
      <c r="V28" s="78">
        <f t="shared" si="10"/>
        <v>0</v>
      </c>
      <c r="W28" s="78">
        <f t="shared" si="10"/>
        <v>0</v>
      </c>
      <c r="X28" s="78">
        <f t="shared" si="10"/>
        <v>0</v>
      </c>
      <c r="Y28" s="78">
        <f t="shared" si="10"/>
        <v>0</v>
      </c>
      <c r="Z28" s="78">
        <f t="shared" si="10"/>
        <v>0</v>
      </c>
      <c r="AA28" s="78">
        <f t="shared" si="10"/>
        <v>0</v>
      </c>
      <c r="AB28" s="78">
        <f t="shared" si="10"/>
        <v>0</v>
      </c>
      <c r="AC28" s="78">
        <f t="shared" si="10"/>
        <v>0</v>
      </c>
      <c r="AD28" s="78">
        <f t="shared" si="10"/>
        <v>0</v>
      </c>
      <c r="AE28" s="78">
        <f t="shared" si="10"/>
        <v>0</v>
      </c>
      <c r="AF28" s="78">
        <f t="shared" si="10"/>
        <v>0</v>
      </c>
      <c r="AG28" s="78">
        <f t="shared" si="10"/>
        <v>0</v>
      </c>
      <c r="AH28" s="78">
        <f t="shared" si="10"/>
        <v>0</v>
      </c>
      <c r="AI28" s="78">
        <f t="shared" si="10"/>
        <v>0</v>
      </c>
      <c r="AJ28" s="78">
        <f t="shared" si="10"/>
        <v>0</v>
      </c>
      <c r="AK28" s="78">
        <f t="shared" si="10"/>
        <v>0</v>
      </c>
      <c r="AL28" s="78">
        <f t="shared" si="10"/>
        <v>0</v>
      </c>
      <c r="AM28" s="78">
        <f t="shared" si="10"/>
        <v>0</v>
      </c>
      <c r="AN28" s="78">
        <f t="shared" si="10"/>
        <v>0</v>
      </c>
      <c r="AO28" s="78">
        <f t="shared" si="10"/>
        <v>0</v>
      </c>
      <c r="AP28" s="78">
        <f t="shared" si="10"/>
        <v>0</v>
      </c>
      <c r="AQ28" s="78">
        <f t="shared" si="10"/>
        <v>0</v>
      </c>
      <c r="AR28" s="78">
        <f t="shared" si="10"/>
        <v>0</v>
      </c>
      <c r="AS28" s="78">
        <f t="shared" si="10"/>
        <v>0</v>
      </c>
      <c r="AT28" s="78">
        <f t="shared" si="10"/>
        <v>0</v>
      </c>
      <c r="AU28" s="78">
        <f t="shared" si="10"/>
        <v>0</v>
      </c>
      <c r="AV28" s="78">
        <f t="shared" si="10"/>
        <v>0</v>
      </c>
      <c r="AW28" s="78">
        <f t="shared" si="10"/>
        <v>0</v>
      </c>
      <c r="AX28" s="78">
        <f t="shared" si="10"/>
        <v>0</v>
      </c>
      <c r="AY28" s="78">
        <f t="shared" si="10"/>
        <v>0</v>
      </c>
      <c r="AZ28" s="78">
        <f t="shared" si="10"/>
        <v>0</v>
      </c>
      <c r="BA28" s="78">
        <f t="shared" si="10"/>
        <v>0</v>
      </c>
      <c r="BB28" s="78">
        <f t="shared" si="10"/>
        <v>0</v>
      </c>
      <c r="BC28" s="78">
        <f t="shared" si="10"/>
        <v>0</v>
      </c>
      <c r="BD28" s="78">
        <f t="shared" si="10"/>
        <v>0</v>
      </c>
      <c r="BE28" s="78">
        <f t="shared" si="10"/>
        <v>0</v>
      </c>
      <c r="BF28" s="78">
        <f t="shared" si="10"/>
        <v>0</v>
      </c>
      <c r="BG28" s="78">
        <f t="shared" si="10"/>
        <v>0</v>
      </c>
      <c r="BH28" s="78">
        <f t="shared" si="10"/>
        <v>0</v>
      </c>
      <c r="BI28" s="78">
        <f t="shared" si="10"/>
        <v>0</v>
      </c>
      <c r="BJ28" s="78">
        <f t="shared" si="10"/>
        <v>0</v>
      </c>
      <c r="BK28" s="78">
        <f t="shared" si="10"/>
        <v>0</v>
      </c>
      <c r="BL28" s="78">
        <f t="shared" si="10"/>
        <v>0</v>
      </c>
      <c r="BM28" s="78">
        <f t="shared" si="10"/>
        <v>0</v>
      </c>
      <c r="BN28" s="78">
        <f t="shared" si="10"/>
        <v>0</v>
      </c>
      <c r="BO28" s="78">
        <f t="shared" si="10"/>
        <v>0</v>
      </c>
      <c r="BP28" s="78">
        <f t="shared" si="10"/>
        <v>0</v>
      </c>
      <c r="BQ28" s="78">
        <f t="shared" si="10"/>
        <v>0</v>
      </c>
      <c r="BR28" s="78">
        <f t="shared" si="10"/>
        <v>0</v>
      </c>
      <c r="BS28" s="78">
        <f t="shared" si="10"/>
        <v>0</v>
      </c>
      <c r="BT28" s="78">
        <f t="shared" si="10"/>
        <v>0</v>
      </c>
      <c r="BU28" s="78">
        <f t="shared" si="10"/>
        <v>0</v>
      </c>
      <c r="BV28" s="79">
        <f t="shared" si="10"/>
        <v>0</v>
      </c>
    </row>
    <row r="29" ht="15.75" customHeight="1">
      <c r="B29" s="8" t="str">
        <f t="shared" si="4"/>
        <v>Tax Service</v>
      </c>
      <c r="C29" s="78">
        <f t="shared" ref="C29:BV29" si="11">IFERROR(INDEX($E$6:$J$14, MATCH($B13, $B$6:$B$15, 0), MATCH(C$20, $E$5:$J$5, 0))/12,0 )</f>
        <v>0</v>
      </c>
      <c r="D29" s="78">
        <f t="shared" si="11"/>
        <v>0</v>
      </c>
      <c r="E29" s="78">
        <f t="shared" si="11"/>
        <v>0</v>
      </c>
      <c r="F29" s="78">
        <f t="shared" si="11"/>
        <v>0</v>
      </c>
      <c r="G29" s="78">
        <f t="shared" si="11"/>
        <v>0</v>
      </c>
      <c r="H29" s="78">
        <f t="shared" si="11"/>
        <v>0</v>
      </c>
      <c r="I29" s="78">
        <f t="shared" si="11"/>
        <v>0</v>
      </c>
      <c r="J29" s="78">
        <f t="shared" si="11"/>
        <v>0</v>
      </c>
      <c r="K29" s="78">
        <f t="shared" si="11"/>
        <v>0</v>
      </c>
      <c r="L29" s="78">
        <f t="shared" si="11"/>
        <v>0</v>
      </c>
      <c r="M29" s="78">
        <f t="shared" si="11"/>
        <v>0</v>
      </c>
      <c r="N29" s="78">
        <f t="shared" si="11"/>
        <v>0</v>
      </c>
      <c r="O29" s="78">
        <f t="shared" si="11"/>
        <v>0</v>
      </c>
      <c r="P29" s="78">
        <f t="shared" si="11"/>
        <v>0</v>
      </c>
      <c r="Q29" s="78">
        <f t="shared" si="11"/>
        <v>0</v>
      </c>
      <c r="R29" s="78">
        <f t="shared" si="11"/>
        <v>0</v>
      </c>
      <c r="S29" s="78">
        <f t="shared" si="11"/>
        <v>0</v>
      </c>
      <c r="T29" s="78">
        <f t="shared" si="11"/>
        <v>0</v>
      </c>
      <c r="U29" s="78">
        <f t="shared" si="11"/>
        <v>0</v>
      </c>
      <c r="V29" s="78">
        <f t="shared" si="11"/>
        <v>0</v>
      </c>
      <c r="W29" s="78">
        <f t="shared" si="11"/>
        <v>0</v>
      </c>
      <c r="X29" s="78">
        <f t="shared" si="11"/>
        <v>0</v>
      </c>
      <c r="Y29" s="78">
        <f t="shared" si="11"/>
        <v>0</v>
      </c>
      <c r="Z29" s="78">
        <f t="shared" si="11"/>
        <v>0</v>
      </c>
      <c r="AA29" s="78">
        <f t="shared" si="11"/>
        <v>0</v>
      </c>
      <c r="AB29" s="78">
        <f t="shared" si="11"/>
        <v>0</v>
      </c>
      <c r="AC29" s="78">
        <f t="shared" si="11"/>
        <v>0</v>
      </c>
      <c r="AD29" s="78">
        <f t="shared" si="11"/>
        <v>0</v>
      </c>
      <c r="AE29" s="78">
        <f t="shared" si="11"/>
        <v>0</v>
      </c>
      <c r="AF29" s="78">
        <f t="shared" si="11"/>
        <v>0</v>
      </c>
      <c r="AG29" s="78">
        <f t="shared" si="11"/>
        <v>0</v>
      </c>
      <c r="AH29" s="78">
        <f t="shared" si="11"/>
        <v>0</v>
      </c>
      <c r="AI29" s="78">
        <f t="shared" si="11"/>
        <v>0</v>
      </c>
      <c r="AJ29" s="78">
        <f t="shared" si="11"/>
        <v>0</v>
      </c>
      <c r="AK29" s="78">
        <f t="shared" si="11"/>
        <v>0</v>
      </c>
      <c r="AL29" s="78">
        <f t="shared" si="11"/>
        <v>0</v>
      </c>
      <c r="AM29" s="78">
        <f t="shared" si="11"/>
        <v>0</v>
      </c>
      <c r="AN29" s="78">
        <f t="shared" si="11"/>
        <v>0</v>
      </c>
      <c r="AO29" s="78">
        <f t="shared" si="11"/>
        <v>0</v>
      </c>
      <c r="AP29" s="78">
        <f t="shared" si="11"/>
        <v>0</v>
      </c>
      <c r="AQ29" s="78">
        <f t="shared" si="11"/>
        <v>0</v>
      </c>
      <c r="AR29" s="78">
        <f t="shared" si="11"/>
        <v>0</v>
      </c>
      <c r="AS29" s="78">
        <f t="shared" si="11"/>
        <v>0</v>
      </c>
      <c r="AT29" s="78">
        <f t="shared" si="11"/>
        <v>0</v>
      </c>
      <c r="AU29" s="78">
        <f t="shared" si="11"/>
        <v>0</v>
      </c>
      <c r="AV29" s="78">
        <f t="shared" si="11"/>
        <v>0</v>
      </c>
      <c r="AW29" s="78">
        <f t="shared" si="11"/>
        <v>0</v>
      </c>
      <c r="AX29" s="78">
        <f t="shared" si="11"/>
        <v>0</v>
      </c>
      <c r="AY29" s="78">
        <f t="shared" si="11"/>
        <v>0</v>
      </c>
      <c r="AZ29" s="78">
        <f t="shared" si="11"/>
        <v>0</v>
      </c>
      <c r="BA29" s="78">
        <f t="shared" si="11"/>
        <v>0</v>
      </c>
      <c r="BB29" s="78">
        <f t="shared" si="11"/>
        <v>0</v>
      </c>
      <c r="BC29" s="78">
        <f t="shared" si="11"/>
        <v>0</v>
      </c>
      <c r="BD29" s="78">
        <f t="shared" si="11"/>
        <v>0</v>
      </c>
      <c r="BE29" s="78">
        <f t="shared" si="11"/>
        <v>0</v>
      </c>
      <c r="BF29" s="78">
        <f t="shared" si="11"/>
        <v>0</v>
      </c>
      <c r="BG29" s="78">
        <f t="shared" si="11"/>
        <v>0</v>
      </c>
      <c r="BH29" s="78">
        <f t="shared" si="11"/>
        <v>0</v>
      </c>
      <c r="BI29" s="78">
        <f t="shared" si="11"/>
        <v>0</v>
      </c>
      <c r="BJ29" s="78">
        <f t="shared" si="11"/>
        <v>0</v>
      </c>
      <c r="BK29" s="78">
        <f t="shared" si="11"/>
        <v>0</v>
      </c>
      <c r="BL29" s="78">
        <f t="shared" si="11"/>
        <v>0</v>
      </c>
      <c r="BM29" s="78">
        <f t="shared" si="11"/>
        <v>0</v>
      </c>
      <c r="BN29" s="78">
        <f t="shared" si="11"/>
        <v>0</v>
      </c>
      <c r="BO29" s="78">
        <f t="shared" si="11"/>
        <v>0</v>
      </c>
      <c r="BP29" s="78">
        <f t="shared" si="11"/>
        <v>0</v>
      </c>
      <c r="BQ29" s="78">
        <f t="shared" si="11"/>
        <v>0</v>
      </c>
      <c r="BR29" s="78">
        <f t="shared" si="11"/>
        <v>0</v>
      </c>
      <c r="BS29" s="78">
        <f t="shared" si="11"/>
        <v>0</v>
      </c>
      <c r="BT29" s="78">
        <f t="shared" si="11"/>
        <v>0</v>
      </c>
      <c r="BU29" s="78">
        <f t="shared" si="11"/>
        <v>0</v>
      </c>
      <c r="BV29" s="79">
        <f t="shared" si="11"/>
        <v>0</v>
      </c>
    </row>
    <row r="30" ht="15.75" customHeight="1">
      <c r="B30" s="8" t="str">
        <f t="shared" si="4"/>
        <v/>
      </c>
      <c r="C30" s="78">
        <f t="shared" ref="C30:BV30" si="12">IFERROR(INDEX($E$6:$J$14, MATCH($B14, $B$6:$B$15, 0), MATCH(C$20, $E$5:$J$5, 0))/12,0 )</f>
        <v>0</v>
      </c>
      <c r="D30" s="78">
        <f t="shared" si="12"/>
        <v>0</v>
      </c>
      <c r="E30" s="78">
        <f t="shared" si="12"/>
        <v>0</v>
      </c>
      <c r="F30" s="78">
        <f t="shared" si="12"/>
        <v>0</v>
      </c>
      <c r="G30" s="78">
        <f t="shared" si="12"/>
        <v>0</v>
      </c>
      <c r="H30" s="78">
        <f t="shared" si="12"/>
        <v>0</v>
      </c>
      <c r="I30" s="78">
        <f t="shared" si="12"/>
        <v>0</v>
      </c>
      <c r="J30" s="78">
        <f t="shared" si="12"/>
        <v>0</v>
      </c>
      <c r="K30" s="78">
        <f t="shared" si="12"/>
        <v>0</v>
      </c>
      <c r="L30" s="78">
        <f t="shared" si="12"/>
        <v>0</v>
      </c>
      <c r="M30" s="78">
        <f t="shared" si="12"/>
        <v>0</v>
      </c>
      <c r="N30" s="78">
        <f t="shared" si="12"/>
        <v>0</v>
      </c>
      <c r="O30" s="78">
        <f t="shared" si="12"/>
        <v>0</v>
      </c>
      <c r="P30" s="78">
        <f t="shared" si="12"/>
        <v>0</v>
      </c>
      <c r="Q30" s="78">
        <f t="shared" si="12"/>
        <v>0</v>
      </c>
      <c r="R30" s="78">
        <f t="shared" si="12"/>
        <v>0</v>
      </c>
      <c r="S30" s="78">
        <f t="shared" si="12"/>
        <v>0</v>
      </c>
      <c r="T30" s="78">
        <f t="shared" si="12"/>
        <v>0</v>
      </c>
      <c r="U30" s="78">
        <f t="shared" si="12"/>
        <v>0</v>
      </c>
      <c r="V30" s="78">
        <f t="shared" si="12"/>
        <v>0</v>
      </c>
      <c r="W30" s="78">
        <f t="shared" si="12"/>
        <v>0</v>
      </c>
      <c r="X30" s="78">
        <f t="shared" si="12"/>
        <v>0</v>
      </c>
      <c r="Y30" s="78">
        <f t="shared" si="12"/>
        <v>0</v>
      </c>
      <c r="Z30" s="78">
        <f t="shared" si="12"/>
        <v>0</v>
      </c>
      <c r="AA30" s="78">
        <f t="shared" si="12"/>
        <v>0</v>
      </c>
      <c r="AB30" s="78">
        <f t="shared" si="12"/>
        <v>0</v>
      </c>
      <c r="AC30" s="78">
        <f t="shared" si="12"/>
        <v>0</v>
      </c>
      <c r="AD30" s="78">
        <f t="shared" si="12"/>
        <v>0</v>
      </c>
      <c r="AE30" s="78">
        <f t="shared" si="12"/>
        <v>0</v>
      </c>
      <c r="AF30" s="78">
        <f t="shared" si="12"/>
        <v>0</v>
      </c>
      <c r="AG30" s="78">
        <f t="shared" si="12"/>
        <v>0</v>
      </c>
      <c r="AH30" s="78">
        <f t="shared" si="12"/>
        <v>0</v>
      </c>
      <c r="AI30" s="78">
        <f t="shared" si="12"/>
        <v>0</v>
      </c>
      <c r="AJ30" s="78">
        <f t="shared" si="12"/>
        <v>0</v>
      </c>
      <c r="AK30" s="78">
        <f t="shared" si="12"/>
        <v>0</v>
      </c>
      <c r="AL30" s="78">
        <f t="shared" si="12"/>
        <v>0</v>
      </c>
      <c r="AM30" s="78">
        <f t="shared" si="12"/>
        <v>0</v>
      </c>
      <c r="AN30" s="78">
        <f t="shared" si="12"/>
        <v>0</v>
      </c>
      <c r="AO30" s="78">
        <f t="shared" si="12"/>
        <v>0</v>
      </c>
      <c r="AP30" s="78">
        <f t="shared" si="12"/>
        <v>0</v>
      </c>
      <c r="AQ30" s="78">
        <f t="shared" si="12"/>
        <v>0</v>
      </c>
      <c r="AR30" s="78">
        <f t="shared" si="12"/>
        <v>0</v>
      </c>
      <c r="AS30" s="78">
        <f t="shared" si="12"/>
        <v>0</v>
      </c>
      <c r="AT30" s="78">
        <f t="shared" si="12"/>
        <v>0</v>
      </c>
      <c r="AU30" s="78">
        <f t="shared" si="12"/>
        <v>0</v>
      </c>
      <c r="AV30" s="78">
        <f t="shared" si="12"/>
        <v>0</v>
      </c>
      <c r="AW30" s="78">
        <f t="shared" si="12"/>
        <v>0</v>
      </c>
      <c r="AX30" s="78">
        <f t="shared" si="12"/>
        <v>0</v>
      </c>
      <c r="AY30" s="78">
        <f t="shared" si="12"/>
        <v>0</v>
      </c>
      <c r="AZ30" s="78">
        <f t="shared" si="12"/>
        <v>0</v>
      </c>
      <c r="BA30" s="78">
        <f t="shared" si="12"/>
        <v>0</v>
      </c>
      <c r="BB30" s="78">
        <f t="shared" si="12"/>
        <v>0</v>
      </c>
      <c r="BC30" s="78">
        <f t="shared" si="12"/>
        <v>0</v>
      </c>
      <c r="BD30" s="78">
        <f t="shared" si="12"/>
        <v>0</v>
      </c>
      <c r="BE30" s="78">
        <f t="shared" si="12"/>
        <v>0</v>
      </c>
      <c r="BF30" s="78">
        <f t="shared" si="12"/>
        <v>0</v>
      </c>
      <c r="BG30" s="78">
        <f t="shared" si="12"/>
        <v>0</v>
      </c>
      <c r="BH30" s="78">
        <f t="shared" si="12"/>
        <v>0</v>
      </c>
      <c r="BI30" s="78">
        <f t="shared" si="12"/>
        <v>0</v>
      </c>
      <c r="BJ30" s="78">
        <f t="shared" si="12"/>
        <v>0</v>
      </c>
      <c r="BK30" s="78">
        <f t="shared" si="12"/>
        <v>0</v>
      </c>
      <c r="BL30" s="78">
        <f t="shared" si="12"/>
        <v>0</v>
      </c>
      <c r="BM30" s="78">
        <f t="shared" si="12"/>
        <v>0</v>
      </c>
      <c r="BN30" s="78">
        <f t="shared" si="12"/>
        <v>0</v>
      </c>
      <c r="BO30" s="78">
        <f t="shared" si="12"/>
        <v>0</v>
      </c>
      <c r="BP30" s="78">
        <f t="shared" si="12"/>
        <v>0</v>
      </c>
      <c r="BQ30" s="78">
        <f t="shared" si="12"/>
        <v>0</v>
      </c>
      <c r="BR30" s="78">
        <f t="shared" si="12"/>
        <v>0</v>
      </c>
      <c r="BS30" s="78">
        <f t="shared" si="12"/>
        <v>0</v>
      </c>
      <c r="BT30" s="78">
        <f t="shared" si="12"/>
        <v>0</v>
      </c>
      <c r="BU30" s="78">
        <f t="shared" si="12"/>
        <v>0</v>
      </c>
      <c r="BV30" s="79">
        <f t="shared" si="12"/>
        <v>0</v>
      </c>
    </row>
    <row r="31" ht="15.75" customHeight="1">
      <c r="B31" s="92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9"/>
    </row>
    <row r="32" ht="15.75" customHeight="1">
      <c r="B32" s="41" t="s">
        <v>80</v>
      </c>
      <c r="C32" s="97">
        <f t="shared" ref="C32:BV32" si="13">SUM(C22:C30)</f>
        <v>643.4920635</v>
      </c>
      <c r="D32" s="97">
        <f t="shared" si="13"/>
        <v>643.4920635</v>
      </c>
      <c r="E32" s="97">
        <f t="shared" si="13"/>
        <v>643.4920635</v>
      </c>
      <c r="F32" s="97">
        <f t="shared" si="13"/>
        <v>643.4920635</v>
      </c>
      <c r="G32" s="97">
        <f t="shared" si="13"/>
        <v>643.4920635</v>
      </c>
      <c r="H32" s="97">
        <f t="shared" si="13"/>
        <v>643.4920635</v>
      </c>
      <c r="I32" s="97">
        <f t="shared" si="13"/>
        <v>643.4920635</v>
      </c>
      <c r="J32" s="97">
        <f t="shared" si="13"/>
        <v>643.4920635</v>
      </c>
      <c r="K32" s="97">
        <f t="shared" si="13"/>
        <v>643.4920635</v>
      </c>
      <c r="L32" s="97">
        <f t="shared" si="13"/>
        <v>643.4920635</v>
      </c>
      <c r="M32" s="97">
        <f t="shared" si="13"/>
        <v>643.4920635</v>
      </c>
      <c r="N32" s="97">
        <f t="shared" si="13"/>
        <v>643.4920635</v>
      </c>
      <c r="O32" s="97">
        <f t="shared" si="13"/>
        <v>653.2119048</v>
      </c>
      <c r="P32" s="97">
        <f t="shared" si="13"/>
        <v>653.2119048</v>
      </c>
      <c r="Q32" s="97">
        <f t="shared" si="13"/>
        <v>653.2119048</v>
      </c>
      <c r="R32" s="97">
        <f t="shared" si="13"/>
        <v>653.2119048</v>
      </c>
      <c r="S32" s="97">
        <f t="shared" si="13"/>
        <v>653.2119048</v>
      </c>
      <c r="T32" s="97">
        <f t="shared" si="13"/>
        <v>653.2119048</v>
      </c>
      <c r="U32" s="97">
        <f t="shared" si="13"/>
        <v>653.2119048</v>
      </c>
      <c r="V32" s="97">
        <f t="shared" si="13"/>
        <v>653.2119048</v>
      </c>
      <c r="W32" s="97">
        <f t="shared" si="13"/>
        <v>653.2119048</v>
      </c>
      <c r="X32" s="97">
        <f t="shared" si="13"/>
        <v>653.2119048</v>
      </c>
      <c r="Y32" s="97">
        <f t="shared" si="13"/>
        <v>653.2119048</v>
      </c>
      <c r="Z32" s="97">
        <f t="shared" si="13"/>
        <v>653.2119048</v>
      </c>
      <c r="AA32" s="97">
        <f t="shared" si="13"/>
        <v>663.1261429</v>
      </c>
      <c r="AB32" s="97">
        <f t="shared" si="13"/>
        <v>663.1261429</v>
      </c>
      <c r="AC32" s="97">
        <f t="shared" si="13"/>
        <v>663.1261429</v>
      </c>
      <c r="AD32" s="97">
        <f t="shared" si="13"/>
        <v>663.1261429</v>
      </c>
      <c r="AE32" s="97">
        <f t="shared" si="13"/>
        <v>663.1261429</v>
      </c>
      <c r="AF32" s="97">
        <f t="shared" si="13"/>
        <v>663.1261429</v>
      </c>
      <c r="AG32" s="97">
        <f t="shared" si="13"/>
        <v>663.1261429</v>
      </c>
      <c r="AH32" s="97">
        <f t="shared" si="13"/>
        <v>663.1261429</v>
      </c>
      <c r="AI32" s="97">
        <f t="shared" si="13"/>
        <v>663.1261429</v>
      </c>
      <c r="AJ32" s="97">
        <f t="shared" si="13"/>
        <v>663.1261429</v>
      </c>
      <c r="AK32" s="97">
        <f t="shared" si="13"/>
        <v>663.1261429</v>
      </c>
      <c r="AL32" s="97">
        <f t="shared" si="13"/>
        <v>663.1261429</v>
      </c>
      <c r="AM32" s="97">
        <f t="shared" si="13"/>
        <v>673.2386657</v>
      </c>
      <c r="AN32" s="97">
        <f t="shared" si="13"/>
        <v>673.2386657</v>
      </c>
      <c r="AO32" s="97">
        <f t="shared" si="13"/>
        <v>673.2386657</v>
      </c>
      <c r="AP32" s="97">
        <f t="shared" si="13"/>
        <v>673.2386657</v>
      </c>
      <c r="AQ32" s="97">
        <f t="shared" si="13"/>
        <v>673.2386657</v>
      </c>
      <c r="AR32" s="97">
        <f t="shared" si="13"/>
        <v>673.2386657</v>
      </c>
      <c r="AS32" s="97">
        <f t="shared" si="13"/>
        <v>673.2386657</v>
      </c>
      <c r="AT32" s="97">
        <f t="shared" si="13"/>
        <v>673.2386657</v>
      </c>
      <c r="AU32" s="97">
        <f t="shared" si="13"/>
        <v>673.2386657</v>
      </c>
      <c r="AV32" s="97">
        <f t="shared" si="13"/>
        <v>673.2386657</v>
      </c>
      <c r="AW32" s="97">
        <f t="shared" si="13"/>
        <v>673.2386657</v>
      </c>
      <c r="AX32" s="97">
        <f t="shared" si="13"/>
        <v>673.2386657</v>
      </c>
      <c r="AY32" s="97">
        <f t="shared" si="13"/>
        <v>683.553439</v>
      </c>
      <c r="AZ32" s="97">
        <f t="shared" si="13"/>
        <v>683.553439</v>
      </c>
      <c r="BA32" s="97">
        <f t="shared" si="13"/>
        <v>683.553439</v>
      </c>
      <c r="BB32" s="97">
        <f t="shared" si="13"/>
        <v>683.553439</v>
      </c>
      <c r="BC32" s="97">
        <f t="shared" si="13"/>
        <v>683.553439</v>
      </c>
      <c r="BD32" s="97">
        <f t="shared" si="13"/>
        <v>683.553439</v>
      </c>
      <c r="BE32" s="97">
        <f t="shared" si="13"/>
        <v>683.553439</v>
      </c>
      <c r="BF32" s="97">
        <f t="shared" si="13"/>
        <v>683.553439</v>
      </c>
      <c r="BG32" s="97">
        <f t="shared" si="13"/>
        <v>683.553439</v>
      </c>
      <c r="BH32" s="97">
        <f t="shared" si="13"/>
        <v>683.553439</v>
      </c>
      <c r="BI32" s="97">
        <f t="shared" si="13"/>
        <v>683.553439</v>
      </c>
      <c r="BJ32" s="97">
        <f t="shared" si="13"/>
        <v>683.553439</v>
      </c>
      <c r="BK32" s="97">
        <f t="shared" si="13"/>
        <v>694.0745078</v>
      </c>
      <c r="BL32" s="97">
        <f t="shared" si="13"/>
        <v>694.0745078</v>
      </c>
      <c r="BM32" s="97">
        <f t="shared" si="13"/>
        <v>694.0745078</v>
      </c>
      <c r="BN32" s="97">
        <f t="shared" si="13"/>
        <v>694.0745078</v>
      </c>
      <c r="BO32" s="97">
        <f t="shared" si="13"/>
        <v>694.0745078</v>
      </c>
      <c r="BP32" s="97">
        <f t="shared" si="13"/>
        <v>694.0745078</v>
      </c>
      <c r="BQ32" s="97">
        <f t="shared" si="13"/>
        <v>694.0745078</v>
      </c>
      <c r="BR32" s="97">
        <f t="shared" si="13"/>
        <v>694.0745078</v>
      </c>
      <c r="BS32" s="97">
        <f t="shared" si="13"/>
        <v>694.0745078</v>
      </c>
      <c r="BT32" s="97">
        <f t="shared" si="13"/>
        <v>694.0745078</v>
      </c>
      <c r="BU32" s="97">
        <f t="shared" si="13"/>
        <v>694.0745078</v>
      </c>
      <c r="BV32" s="22">
        <f t="shared" si="13"/>
        <v>694.0745078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L4:O4"/>
    <mergeCell ref="M5:O5"/>
    <mergeCell ref="M6:O6"/>
    <mergeCell ref="M7:O7"/>
    <mergeCell ref="M8:O8"/>
    <mergeCell ref="M9:O9"/>
    <mergeCell ref="M11:O11"/>
  </mergeCells>
  <dataValidations>
    <dataValidation type="list" allowBlank="1" showErrorMessage="1" sqref="A1">
      <formula1>"Option 1,Option 2"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4.29"/>
    <col customWidth="1" min="3" max="74" width="11.71"/>
    <col customWidth="1" min="75" max="79" width="8.86"/>
  </cols>
  <sheetData>
    <row r="1">
      <c r="C1" s="100"/>
    </row>
    <row r="2">
      <c r="B2" s="101" t="s">
        <v>84</v>
      </c>
      <c r="C2" s="102">
        <v>0.4</v>
      </c>
    </row>
    <row r="3">
      <c r="C3" s="100"/>
    </row>
    <row r="4">
      <c r="C4" s="100"/>
    </row>
    <row r="5">
      <c r="B5" s="2" t="s">
        <v>85</v>
      </c>
      <c r="C5" s="103"/>
      <c r="D5" s="69"/>
      <c r="E5" s="70"/>
    </row>
    <row r="6">
      <c r="B6" s="8"/>
      <c r="C6" s="104" t="s">
        <v>86</v>
      </c>
      <c r="D6" s="104" t="s">
        <v>87</v>
      </c>
      <c r="E6" s="46" t="s">
        <v>88</v>
      </c>
    </row>
    <row r="7">
      <c r="B7" s="8" t="s">
        <v>89</v>
      </c>
      <c r="C7" s="105">
        <f>Assumptions!C8</f>
        <v>1400</v>
      </c>
      <c r="D7" s="105">
        <f>Assumptions!C11</f>
        <v>1000</v>
      </c>
      <c r="E7" s="25"/>
    </row>
    <row r="8">
      <c r="B8" s="21" t="s">
        <v>90</v>
      </c>
      <c r="C8" s="106">
        <f>C7/Assumptions!$C$3*12</f>
        <v>9.502262443</v>
      </c>
      <c r="D8" s="106">
        <f>D7/Assumptions!$C$3*12</f>
        <v>6.787330317</v>
      </c>
      <c r="E8" s="107">
        <f>+C8*(1-$C$2)+D8*($C$2)</f>
        <v>8.416289593</v>
      </c>
    </row>
    <row r="9">
      <c r="B9" s="54"/>
      <c r="C9" s="108"/>
      <c r="D9" s="109"/>
      <c r="E9" s="110"/>
    </row>
    <row r="10">
      <c r="B10" s="54"/>
      <c r="C10" s="108"/>
      <c r="D10" s="109"/>
      <c r="E10" s="110"/>
    </row>
    <row r="11">
      <c r="B11" s="2" t="s">
        <v>91</v>
      </c>
      <c r="C11" s="103"/>
      <c r="D11" s="69"/>
      <c r="E11" s="70"/>
    </row>
    <row r="12">
      <c r="B12" s="8" t="s">
        <v>92</v>
      </c>
      <c r="C12" s="111">
        <v>1.0</v>
      </c>
      <c r="D12" s="112">
        <v>0.0</v>
      </c>
      <c r="E12" s="113">
        <f>ROUND(C12*(1-$C$2)+D12*($C$2), 0)</f>
        <v>1</v>
      </c>
      <c r="F12" s="47" t="s">
        <v>93</v>
      </c>
    </row>
    <row r="13">
      <c r="B13" s="21" t="s">
        <v>94</v>
      </c>
      <c r="C13" s="114">
        <v>0.0</v>
      </c>
      <c r="D13" s="114">
        <v>0.0</v>
      </c>
      <c r="E13" s="107">
        <f>+C13*(1-$C$2)+D13*($C$2)</f>
        <v>0</v>
      </c>
    </row>
    <row r="16" ht="15.75" customHeight="1">
      <c r="B16" s="27" t="s">
        <v>95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70"/>
    </row>
    <row r="17" ht="15.75" customHeight="1">
      <c r="B17" s="8" t="s">
        <v>96</v>
      </c>
      <c r="C17" s="45">
        <v>1.0</v>
      </c>
      <c r="D17" s="45">
        <v>2.0</v>
      </c>
      <c r="E17" s="45">
        <v>3.0</v>
      </c>
      <c r="F17" s="45">
        <v>4.0</v>
      </c>
      <c r="G17" s="45">
        <v>5.0</v>
      </c>
      <c r="H17" s="45">
        <v>6.0</v>
      </c>
      <c r="I17" s="45">
        <v>7.0</v>
      </c>
      <c r="J17" s="45">
        <v>8.0</v>
      </c>
      <c r="K17" s="45">
        <v>9.0</v>
      </c>
      <c r="L17" s="45">
        <v>10.0</v>
      </c>
      <c r="M17" s="45">
        <v>11.0</v>
      </c>
      <c r="N17" s="45">
        <v>12.0</v>
      </c>
      <c r="O17" s="45">
        <v>13.0</v>
      </c>
      <c r="P17" s="45">
        <v>14.0</v>
      </c>
      <c r="Q17" s="45">
        <v>15.0</v>
      </c>
      <c r="R17" s="45">
        <v>16.0</v>
      </c>
      <c r="S17" s="45">
        <v>17.0</v>
      </c>
      <c r="T17" s="45">
        <v>18.0</v>
      </c>
      <c r="U17" s="45">
        <v>19.0</v>
      </c>
      <c r="V17" s="45">
        <v>20.0</v>
      </c>
      <c r="W17" s="45">
        <v>21.0</v>
      </c>
      <c r="X17" s="45">
        <v>22.0</v>
      </c>
      <c r="Y17" s="45">
        <v>23.0</v>
      </c>
      <c r="Z17" s="45">
        <v>24.0</v>
      </c>
      <c r="AA17" s="45">
        <v>25.0</v>
      </c>
      <c r="AB17" s="45">
        <v>26.0</v>
      </c>
      <c r="AC17" s="45">
        <v>27.0</v>
      </c>
      <c r="AD17" s="45">
        <v>28.0</v>
      </c>
      <c r="AE17" s="45">
        <v>29.0</v>
      </c>
      <c r="AF17" s="45">
        <v>30.0</v>
      </c>
      <c r="AG17" s="45">
        <v>31.0</v>
      </c>
      <c r="AH17" s="45">
        <v>32.0</v>
      </c>
      <c r="AI17" s="45">
        <v>33.0</v>
      </c>
      <c r="AJ17" s="45">
        <v>34.0</v>
      </c>
      <c r="AK17" s="45">
        <v>35.0</v>
      </c>
      <c r="AL17" s="45">
        <v>36.0</v>
      </c>
      <c r="AM17" s="45">
        <v>37.0</v>
      </c>
      <c r="AN17" s="45">
        <v>38.0</v>
      </c>
      <c r="AO17" s="45">
        <v>39.0</v>
      </c>
      <c r="AP17" s="45">
        <v>40.0</v>
      </c>
      <c r="AQ17" s="45">
        <v>41.0</v>
      </c>
      <c r="AR17" s="45">
        <v>42.0</v>
      </c>
      <c r="AS17" s="45">
        <v>43.0</v>
      </c>
      <c r="AT17" s="45">
        <v>44.0</v>
      </c>
      <c r="AU17" s="45">
        <v>45.0</v>
      </c>
      <c r="AV17" s="45">
        <v>46.0</v>
      </c>
      <c r="AW17" s="45">
        <v>47.0</v>
      </c>
      <c r="AX17" s="45">
        <v>48.0</v>
      </c>
      <c r="AY17" s="45">
        <v>49.0</v>
      </c>
      <c r="AZ17" s="45">
        <v>50.0</v>
      </c>
      <c r="BA17" s="45">
        <v>51.0</v>
      </c>
      <c r="BB17" s="45">
        <v>52.0</v>
      </c>
      <c r="BC17" s="45">
        <v>53.0</v>
      </c>
      <c r="BD17" s="45">
        <v>54.0</v>
      </c>
      <c r="BE17" s="45">
        <v>55.0</v>
      </c>
      <c r="BF17" s="45">
        <v>56.0</v>
      </c>
      <c r="BG17" s="45">
        <v>57.0</v>
      </c>
      <c r="BH17" s="45">
        <v>58.0</v>
      </c>
      <c r="BI17" s="45">
        <v>59.0</v>
      </c>
      <c r="BJ17" s="45">
        <v>60.0</v>
      </c>
      <c r="BK17" s="45">
        <v>61.0</v>
      </c>
      <c r="BL17" s="45">
        <v>62.0</v>
      </c>
      <c r="BM17" s="45">
        <v>63.0</v>
      </c>
      <c r="BN17" s="45">
        <v>64.0</v>
      </c>
      <c r="BO17" s="45">
        <v>65.0</v>
      </c>
      <c r="BP17" s="45">
        <v>66.0</v>
      </c>
      <c r="BQ17" s="45">
        <v>67.0</v>
      </c>
      <c r="BR17" s="45">
        <v>68.0</v>
      </c>
      <c r="BS17" s="45">
        <v>69.0</v>
      </c>
      <c r="BT17" s="45">
        <v>70.0</v>
      </c>
      <c r="BU17" s="45">
        <v>71.0</v>
      </c>
      <c r="BV17" s="46">
        <v>72.0</v>
      </c>
    </row>
    <row r="18" ht="15.75" customHeight="1">
      <c r="B18" s="21" t="s">
        <v>97</v>
      </c>
      <c r="C18" s="115">
        <f>+E8</f>
        <v>8.416289593</v>
      </c>
      <c r="D18" s="115">
        <f t="shared" ref="D18:N18" si="1">+C18</f>
        <v>8.416289593</v>
      </c>
      <c r="E18" s="115">
        <f t="shared" si="1"/>
        <v>8.416289593</v>
      </c>
      <c r="F18" s="115">
        <f t="shared" si="1"/>
        <v>8.416289593</v>
      </c>
      <c r="G18" s="115">
        <f t="shared" si="1"/>
        <v>8.416289593</v>
      </c>
      <c r="H18" s="115">
        <f t="shared" si="1"/>
        <v>8.416289593</v>
      </c>
      <c r="I18" s="115">
        <f t="shared" si="1"/>
        <v>8.416289593</v>
      </c>
      <c r="J18" s="115">
        <f t="shared" si="1"/>
        <v>8.416289593</v>
      </c>
      <c r="K18" s="115">
        <f t="shared" si="1"/>
        <v>8.416289593</v>
      </c>
      <c r="L18" s="115">
        <f t="shared" si="1"/>
        <v>8.416289593</v>
      </c>
      <c r="M18" s="115">
        <f t="shared" si="1"/>
        <v>8.416289593</v>
      </c>
      <c r="N18" s="115">
        <f t="shared" si="1"/>
        <v>8.416289593</v>
      </c>
      <c r="O18" s="115">
        <f>+(1+Assumptions!$C$18)*N18</f>
        <v>8.668778281</v>
      </c>
      <c r="P18" s="115">
        <f t="shared" ref="P18:Z18" si="2">+O18</f>
        <v>8.668778281</v>
      </c>
      <c r="Q18" s="115">
        <f t="shared" si="2"/>
        <v>8.668778281</v>
      </c>
      <c r="R18" s="115">
        <f t="shared" si="2"/>
        <v>8.668778281</v>
      </c>
      <c r="S18" s="115">
        <f t="shared" si="2"/>
        <v>8.668778281</v>
      </c>
      <c r="T18" s="115">
        <f t="shared" si="2"/>
        <v>8.668778281</v>
      </c>
      <c r="U18" s="115">
        <f t="shared" si="2"/>
        <v>8.668778281</v>
      </c>
      <c r="V18" s="115">
        <f t="shared" si="2"/>
        <v>8.668778281</v>
      </c>
      <c r="W18" s="115">
        <f t="shared" si="2"/>
        <v>8.668778281</v>
      </c>
      <c r="X18" s="115">
        <f t="shared" si="2"/>
        <v>8.668778281</v>
      </c>
      <c r="Y18" s="115">
        <f t="shared" si="2"/>
        <v>8.668778281</v>
      </c>
      <c r="Z18" s="115">
        <f t="shared" si="2"/>
        <v>8.668778281</v>
      </c>
      <c r="AA18" s="115">
        <f>+(1+Assumptions!$C$18)*Z18</f>
        <v>8.928841629</v>
      </c>
      <c r="AB18" s="115">
        <f t="shared" ref="AB18:AL18" si="3">+AA18</f>
        <v>8.928841629</v>
      </c>
      <c r="AC18" s="115">
        <f t="shared" si="3"/>
        <v>8.928841629</v>
      </c>
      <c r="AD18" s="115">
        <f t="shared" si="3"/>
        <v>8.928841629</v>
      </c>
      <c r="AE18" s="115">
        <f t="shared" si="3"/>
        <v>8.928841629</v>
      </c>
      <c r="AF18" s="115">
        <f t="shared" si="3"/>
        <v>8.928841629</v>
      </c>
      <c r="AG18" s="115">
        <f t="shared" si="3"/>
        <v>8.928841629</v>
      </c>
      <c r="AH18" s="115">
        <f t="shared" si="3"/>
        <v>8.928841629</v>
      </c>
      <c r="AI18" s="115">
        <f t="shared" si="3"/>
        <v>8.928841629</v>
      </c>
      <c r="AJ18" s="115">
        <f t="shared" si="3"/>
        <v>8.928841629</v>
      </c>
      <c r="AK18" s="115">
        <f t="shared" si="3"/>
        <v>8.928841629</v>
      </c>
      <c r="AL18" s="115">
        <f t="shared" si="3"/>
        <v>8.928841629</v>
      </c>
      <c r="AM18" s="115">
        <f>+(1+Assumptions!$C$18)*AL18</f>
        <v>9.196706878</v>
      </c>
      <c r="AN18" s="115">
        <f t="shared" ref="AN18:AX18" si="4">+AM18</f>
        <v>9.196706878</v>
      </c>
      <c r="AO18" s="115">
        <f t="shared" si="4"/>
        <v>9.196706878</v>
      </c>
      <c r="AP18" s="115">
        <f t="shared" si="4"/>
        <v>9.196706878</v>
      </c>
      <c r="AQ18" s="115">
        <f t="shared" si="4"/>
        <v>9.196706878</v>
      </c>
      <c r="AR18" s="115">
        <f t="shared" si="4"/>
        <v>9.196706878</v>
      </c>
      <c r="AS18" s="115">
        <f t="shared" si="4"/>
        <v>9.196706878</v>
      </c>
      <c r="AT18" s="115">
        <f t="shared" si="4"/>
        <v>9.196706878</v>
      </c>
      <c r="AU18" s="115">
        <f t="shared" si="4"/>
        <v>9.196706878</v>
      </c>
      <c r="AV18" s="115">
        <f t="shared" si="4"/>
        <v>9.196706878</v>
      </c>
      <c r="AW18" s="115">
        <f t="shared" si="4"/>
        <v>9.196706878</v>
      </c>
      <c r="AX18" s="115">
        <f t="shared" si="4"/>
        <v>9.196706878</v>
      </c>
      <c r="AY18" s="115">
        <f>+(1+Assumptions!$C$18)*AX18</f>
        <v>9.472608084</v>
      </c>
      <c r="AZ18" s="115">
        <f t="shared" ref="AZ18:BJ18" si="5">+AY18</f>
        <v>9.472608084</v>
      </c>
      <c r="BA18" s="115">
        <f t="shared" si="5"/>
        <v>9.472608084</v>
      </c>
      <c r="BB18" s="115">
        <f t="shared" si="5"/>
        <v>9.472608084</v>
      </c>
      <c r="BC18" s="115">
        <f t="shared" si="5"/>
        <v>9.472608084</v>
      </c>
      <c r="BD18" s="115">
        <f t="shared" si="5"/>
        <v>9.472608084</v>
      </c>
      <c r="BE18" s="115">
        <f t="shared" si="5"/>
        <v>9.472608084</v>
      </c>
      <c r="BF18" s="115">
        <f t="shared" si="5"/>
        <v>9.472608084</v>
      </c>
      <c r="BG18" s="115">
        <f t="shared" si="5"/>
        <v>9.472608084</v>
      </c>
      <c r="BH18" s="115">
        <f t="shared" si="5"/>
        <v>9.472608084</v>
      </c>
      <c r="BI18" s="115">
        <f t="shared" si="5"/>
        <v>9.472608084</v>
      </c>
      <c r="BJ18" s="115">
        <f t="shared" si="5"/>
        <v>9.472608084</v>
      </c>
      <c r="BK18" s="115">
        <f>+(1+Assumptions!$C$18)*BJ18</f>
        <v>9.756786327</v>
      </c>
      <c r="BL18" s="115">
        <f t="shared" ref="BL18:BV18" si="6">+BK18</f>
        <v>9.756786327</v>
      </c>
      <c r="BM18" s="115">
        <f t="shared" si="6"/>
        <v>9.756786327</v>
      </c>
      <c r="BN18" s="115">
        <f t="shared" si="6"/>
        <v>9.756786327</v>
      </c>
      <c r="BO18" s="115">
        <f t="shared" si="6"/>
        <v>9.756786327</v>
      </c>
      <c r="BP18" s="115">
        <f t="shared" si="6"/>
        <v>9.756786327</v>
      </c>
      <c r="BQ18" s="115">
        <f t="shared" si="6"/>
        <v>9.756786327</v>
      </c>
      <c r="BR18" s="115">
        <f t="shared" si="6"/>
        <v>9.756786327</v>
      </c>
      <c r="BS18" s="115">
        <f t="shared" si="6"/>
        <v>9.756786327</v>
      </c>
      <c r="BT18" s="115">
        <f t="shared" si="6"/>
        <v>9.756786327</v>
      </c>
      <c r="BU18" s="115">
        <f t="shared" si="6"/>
        <v>9.756786327</v>
      </c>
      <c r="BV18" s="116">
        <f t="shared" si="6"/>
        <v>9.756786327</v>
      </c>
    </row>
    <row r="19" ht="15.75" customHeight="1"/>
    <row r="20" ht="15.75" customHeight="1"/>
    <row r="21" ht="15.75" customHeight="1">
      <c r="B21" s="27" t="s">
        <v>94</v>
      </c>
      <c r="C21" s="69"/>
      <c r="D21" s="69"/>
      <c r="E21" s="69"/>
      <c r="F21" s="69"/>
      <c r="G21" s="69"/>
      <c r="H21" s="70"/>
    </row>
    <row r="22" ht="15.75" customHeight="1">
      <c r="B22" s="8" t="s">
        <v>96</v>
      </c>
      <c r="C22" s="117">
        <v>1.0</v>
      </c>
      <c r="D22" s="45">
        <v>2.0</v>
      </c>
      <c r="E22" s="45">
        <v>3.0</v>
      </c>
      <c r="F22" s="45">
        <v>4.0</v>
      </c>
      <c r="G22" s="45">
        <v>5.0</v>
      </c>
      <c r="H22" s="46">
        <v>6.0</v>
      </c>
    </row>
    <row r="23" ht="15.75" customHeight="1">
      <c r="B23" s="8" t="s">
        <v>98</v>
      </c>
      <c r="C23" s="118">
        <f>+Assumptions!C12+($D$12+1)</f>
        <v>4</v>
      </c>
      <c r="D23" s="118">
        <f t="shared" ref="D23:H23" si="7">+C23+1</f>
        <v>5</v>
      </c>
      <c r="E23" s="118">
        <f t="shared" si="7"/>
        <v>6</v>
      </c>
      <c r="F23" s="118">
        <f t="shared" si="7"/>
        <v>7</v>
      </c>
      <c r="G23" s="118">
        <f t="shared" si="7"/>
        <v>8</v>
      </c>
      <c r="H23" s="119">
        <f t="shared" si="7"/>
        <v>9</v>
      </c>
    </row>
    <row r="24" ht="15.75" customHeight="1">
      <c r="B24" s="21" t="s">
        <v>99</v>
      </c>
      <c r="C24" s="106">
        <f t="shared" ref="C24:H24" si="8">+IF(C22&lt;=ROUNDDOWN($E$13, 0), 1, IF(C22=ROUNDUP($E$13, 0), $E$13-ROUNDDOWN($E$13,0), 0))</f>
        <v>0</v>
      </c>
      <c r="D24" s="106">
        <f t="shared" si="8"/>
        <v>0</v>
      </c>
      <c r="E24" s="106">
        <f t="shared" si="8"/>
        <v>0</v>
      </c>
      <c r="F24" s="106">
        <f t="shared" si="8"/>
        <v>0</v>
      </c>
      <c r="G24" s="106">
        <f t="shared" si="8"/>
        <v>0</v>
      </c>
      <c r="H24" s="107">
        <f t="shared" si="8"/>
        <v>0</v>
      </c>
    </row>
    <row r="25" ht="15.75" customHeight="1"/>
    <row r="26" ht="15.75" customHeight="1">
      <c r="C26" s="118"/>
    </row>
    <row r="27" ht="15.75" customHeight="1">
      <c r="B27" s="27" t="s">
        <v>100</v>
      </c>
      <c r="C27" s="120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70"/>
    </row>
    <row r="28" ht="15.75" customHeight="1">
      <c r="B28" s="8" t="s">
        <v>96</v>
      </c>
      <c r="C28" s="45">
        <v>1.0</v>
      </c>
      <c r="D28" s="45">
        <v>2.0</v>
      </c>
      <c r="E28" s="45">
        <v>3.0</v>
      </c>
      <c r="F28" s="45">
        <v>4.0</v>
      </c>
      <c r="G28" s="45">
        <v>5.0</v>
      </c>
      <c r="H28" s="45">
        <v>6.0</v>
      </c>
      <c r="I28" s="45">
        <v>7.0</v>
      </c>
      <c r="J28" s="45">
        <v>8.0</v>
      </c>
      <c r="K28" s="45">
        <v>9.0</v>
      </c>
      <c r="L28" s="45">
        <v>10.0</v>
      </c>
      <c r="M28" s="45">
        <v>11.0</v>
      </c>
      <c r="N28" s="45">
        <v>12.0</v>
      </c>
      <c r="O28" s="45">
        <v>13.0</v>
      </c>
      <c r="P28" s="45">
        <v>14.0</v>
      </c>
      <c r="Q28" s="45">
        <v>15.0</v>
      </c>
      <c r="R28" s="45">
        <v>16.0</v>
      </c>
      <c r="S28" s="45">
        <v>17.0</v>
      </c>
      <c r="T28" s="45">
        <v>18.0</v>
      </c>
      <c r="U28" s="45">
        <v>19.0</v>
      </c>
      <c r="V28" s="45">
        <v>20.0</v>
      </c>
      <c r="W28" s="45">
        <v>21.0</v>
      </c>
      <c r="X28" s="45">
        <v>22.0</v>
      </c>
      <c r="Y28" s="45">
        <v>23.0</v>
      </c>
      <c r="Z28" s="45">
        <v>24.0</v>
      </c>
      <c r="AA28" s="45">
        <v>25.0</v>
      </c>
      <c r="AB28" s="45">
        <v>26.0</v>
      </c>
      <c r="AC28" s="45">
        <v>27.0</v>
      </c>
      <c r="AD28" s="45">
        <v>28.0</v>
      </c>
      <c r="AE28" s="45">
        <v>29.0</v>
      </c>
      <c r="AF28" s="45">
        <v>30.0</v>
      </c>
      <c r="AG28" s="45">
        <v>31.0</v>
      </c>
      <c r="AH28" s="45">
        <v>32.0</v>
      </c>
      <c r="AI28" s="45">
        <v>33.0</v>
      </c>
      <c r="AJ28" s="45">
        <v>34.0</v>
      </c>
      <c r="AK28" s="45">
        <v>35.0</v>
      </c>
      <c r="AL28" s="45">
        <v>36.0</v>
      </c>
      <c r="AM28" s="45">
        <v>37.0</v>
      </c>
      <c r="AN28" s="45">
        <v>38.0</v>
      </c>
      <c r="AO28" s="45">
        <v>39.0</v>
      </c>
      <c r="AP28" s="45">
        <v>40.0</v>
      </c>
      <c r="AQ28" s="45">
        <v>41.0</v>
      </c>
      <c r="AR28" s="45">
        <v>42.0</v>
      </c>
      <c r="AS28" s="45">
        <v>43.0</v>
      </c>
      <c r="AT28" s="45">
        <v>44.0</v>
      </c>
      <c r="AU28" s="45">
        <v>45.0</v>
      </c>
      <c r="AV28" s="45">
        <v>46.0</v>
      </c>
      <c r="AW28" s="45">
        <v>47.0</v>
      </c>
      <c r="AX28" s="45">
        <v>48.0</v>
      </c>
      <c r="AY28" s="45">
        <v>49.0</v>
      </c>
      <c r="AZ28" s="45">
        <v>50.0</v>
      </c>
      <c r="BA28" s="45">
        <v>51.0</v>
      </c>
      <c r="BB28" s="45">
        <v>52.0</v>
      </c>
      <c r="BC28" s="45">
        <v>53.0</v>
      </c>
      <c r="BD28" s="45">
        <v>54.0</v>
      </c>
      <c r="BE28" s="45">
        <v>55.0</v>
      </c>
      <c r="BF28" s="45">
        <v>56.0</v>
      </c>
      <c r="BG28" s="45">
        <v>57.0</v>
      </c>
      <c r="BH28" s="45">
        <v>58.0</v>
      </c>
      <c r="BI28" s="45">
        <v>59.0</v>
      </c>
      <c r="BJ28" s="45">
        <v>60.0</v>
      </c>
      <c r="BK28" s="45">
        <v>61.0</v>
      </c>
      <c r="BL28" s="45">
        <v>62.0</v>
      </c>
      <c r="BM28" s="45">
        <v>63.0</v>
      </c>
      <c r="BN28" s="45">
        <v>64.0</v>
      </c>
      <c r="BO28" s="45">
        <v>65.0</v>
      </c>
      <c r="BP28" s="45">
        <v>66.0</v>
      </c>
      <c r="BQ28" s="45">
        <v>67.0</v>
      </c>
      <c r="BR28" s="45">
        <v>68.0</v>
      </c>
      <c r="BS28" s="45">
        <v>69.0</v>
      </c>
      <c r="BT28" s="45">
        <v>70.0</v>
      </c>
      <c r="BU28" s="45">
        <v>71.0</v>
      </c>
      <c r="BV28" s="46">
        <v>72.0</v>
      </c>
    </row>
    <row r="29" ht="15.75" customHeight="1">
      <c r="B29" s="8" t="s">
        <v>18</v>
      </c>
      <c r="C29" s="110">
        <f>+IF(C28&lt;=Assumptions!$C$12, $D$8, IF( C$28&gt;Assumptions!$C$12+($D$12+1),HLOOKUP(C$28, $C$17:$BV$18, 2, FALSE), HLOOKUP(Assumptions!$C$12+($D$12+1), $C$17:$BV$18, 2, FALSE)))</f>
        <v>6.787330317</v>
      </c>
      <c r="D29" s="110">
        <f>+IF(D28&lt;=Assumptions!$C$12, $D$8, IF( D$28&gt;Assumptions!$C$12+($D$12+1),HLOOKUP(D$28, $C$17:$BV$18, 2, FALSE), HLOOKUP(Assumptions!$C$12+($D$12+1), $C$17:$BV$18, 2, FALSE)))</f>
        <v>6.787330317</v>
      </c>
      <c r="E29" s="110">
        <f>+IF(E28&lt;=Assumptions!$C$12, $D$8, IF( E$28&gt;Assumptions!$C$12+($D$12+1),HLOOKUP(E$28, $C$17:$BV$18, 2, FALSE), HLOOKUP(Assumptions!$C$12+($D$12+1), $C$17:$BV$18, 2, FALSE)))</f>
        <v>6.787330317</v>
      </c>
      <c r="F29" s="110">
        <f>+IF(F28&lt;=Assumptions!$C$12, $D$8, IF( F$28&gt;Assumptions!$C$12+($D$12+1),HLOOKUP(F$28, $C$17:$BV$18, 2, FALSE), HLOOKUP(Assumptions!$C$12+($D$12+1), $C$17:$BV$18, 2, FALSE)))</f>
        <v>8.416289593</v>
      </c>
      <c r="G29" s="110">
        <f>+IF(G28&lt;=Assumptions!$C$12, $D$8, IF( G$28&gt;Assumptions!$C$12+($D$12+1),HLOOKUP(G$28, $C$17:$BV$18, 2, FALSE), HLOOKUP(Assumptions!$C$12+($D$12+1), $C$17:$BV$18, 2, FALSE)))</f>
        <v>8.416289593</v>
      </c>
      <c r="H29" s="110">
        <f>+IF(H28&lt;=Assumptions!$C$12, $D$8, IF( H$28&gt;Assumptions!$C$12+($D$12+1),HLOOKUP(H$28, $C$17:$BV$18, 2, FALSE), HLOOKUP(Assumptions!$C$12+($D$12+1), $C$17:$BV$18, 2, FALSE)))</f>
        <v>8.416289593</v>
      </c>
      <c r="I29" s="110">
        <f>+IF(I28&lt;=Assumptions!$C$12, $D$8, IF( I$28&gt;Assumptions!$C$12+($D$12+1),HLOOKUP(I$28, $C$17:$BV$18, 2, FALSE), HLOOKUP(Assumptions!$C$12+($D$12+1), $C$17:$BV$18, 2, FALSE)))</f>
        <v>8.416289593</v>
      </c>
      <c r="J29" s="110">
        <f>+IF(J28&lt;=Assumptions!$C$12, $D$8, IF( J$28&gt;Assumptions!$C$12+($D$12+1),HLOOKUP(J$28, $C$17:$BV$18, 2, FALSE), HLOOKUP(Assumptions!$C$12+($D$12+1), $C$17:$BV$18, 2, FALSE)))</f>
        <v>8.416289593</v>
      </c>
      <c r="K29" s="110">
        <f>+IF(K28&lt;=Assumptions!$C$12, $D$8, IF( K$28&gt;Assumptions!$C$12+($D$12+1),HLOOKUP(K$28, $C$17:$BV$18, 2, FALSE), HLOOKUP(Assumptions!$C$12+($D$12+1), $C$17:$BV$18, 2, FALSE)))</f>
        <v>8.416289593</v>
      </c>
      <c r="L29" s="110">
        <f>+IF(L28&lt;=Assumptions!$C$12, $D$8, IF( L$28&gt;Assumptions!$C$12+($D$12+1),HLOOKUP(L$28, $C$17:$BV$18, 2, FALSE), HLOOKUP(Assumptions!$C$12+($D$12+1), $C$17:$BV$18, 2, FALSE)))</f>
        <v>8.416289593</v>
      </c>
      <c r="M29" s="110">
        <f>+IF(M28&lt;=Assumptions!$C$12, $D$8, IF( M$28&gt;Assumptions!$C$12+($D$12+1),HLOOKUP(M$28, $C$17:$BV$18, 2, FALSE), HLOOKUP(Assumptions!$C$12+($D$12+1), $C$17:$BV$18, 2, FALSE)))</f>
        <v>8.416289593</v>
      </c>
      <c r="N29" s="110">
        <f>+IF(N28&lt;=Assumptions!$C$12, $D$8, IF( N$28&gt;Assumptions!$C$12+($D$12+1),HLOOKUP(N$28, $C$17:$BV$18, 2, FALSE), HLOOKUP(Assumptions!$C$12+($D$12+1), $C$17:$BV$18, 2, FALSE)))</f>
        <v>8.416289593</v>
      </c>
      <c r="O29" s="110">
        <f>+IF(O28&lt;=Assumptions!$C$12, $D$8, IF( O$28&gt;Assumptions!$C$12+($D$12+1),HLOOKUP(O$28, $C$17:$BV$18, 2, FALSE), HLOOKUP(Assumptions!$C$12+($D$12+1), $C$17:$BV$18, 2, FALSE)))</f>
        <v>8.668778281</v>
      </c>
      <c r="P29" s="110">
        <f>+IF(P28&lt;=Assumptions!$C$12, $D$8, IF( P$28&gt;Assumptions!$C$12+($D$12+1),HLOOKUP(P$28, $C$17:$BV$18, 2, FALSE), HLOOKUP(Assumptions!$C$12+($D$12+1), $C$17:$BV$18, 2, FALSE)))</f>
        <v>8.668778281</v>
      </c>
      <c r="Q29" s="110">
        <f>+IF(Q28&lt;=Assumptions!$C$12, $D$8, IF( Q$28&gt;Assumptions!$C$12+($D$12+1),HLOOKUP(Q$28, $C$17:$BV$18, 2, FALSE), HLOOKUP(Assumptions!$C$12+($D$12+1), $C$17:$BV$18, 2, FALSE)))</f>
        <v>8.668778281</v>
      </c>
      <c r="R29" s="110">
        <f>+IF(R28&lt;=Assumptions!$C$12, $D$8, IF( R$28&gt;Assumptions!$C$12+($D$12+1),HLOOKUP(R$28, $C$17:$BV$18, 2, FALSE), HLOOKUP(Assumptions!$C$12+($D$12+1), $C$17:$BV$18, 2, FALSE)))</f>
        <v>8.668778281</v>
      </c>
      <c r="S29" s="110">
        <f>+IF(S28&lt;=Assumptions!$C$12, $D$8, IF( S$28&gt;Assumptions!$C$12+($D$12+1),HLOOKUP(S$28, $C$17:$BV$18, 2, FALSE), HLOOKUP(Assumptions!$C$12+($D$12+1), $C$17:$BV$18, 2, FALSE)))</f>
        <v>8.668778281</v>
      </c>
      <c r="T29" s="110">
        <f>+IF(T28&lt;=Assumptions!$C$12, $D$8, IF( T$28&gt;Assumptions!$C$12+($D$12+1),HLOOKUP(T$28, $C$17:$BV$18, 2, FALSE), HLOOKUP(Assumptions!$C$12+($D$12+1), $C$17:$BV$18, 2, FALSE)))</f>
        <v>8.668778281</v>
      </c>
      <c r="U29" s="110">
        <f>+IF(U28&lt;=Assumptions!$C$12, $D$8, IF( U$28&gt;Assumptions!$C$12+($D$12+1),HLOOKUP(U$28, $C$17:$BV$18, 2, FALSE), HLOOKUP(Assumptions!$C$12+($D$12+1), $C$17:$BV$18, 2, FALSE)))</f>
        <v>8.668778281</v>
      </c>
      <c r="V29" s="110">
        <f>+IF(V28&lt;=Assumptions!$C$12, $D$8, IF( V$28&gt;Assumptions!$C$12+($D$12+1),HLOOKUP(V$28, $C$17:$BV$18, 2, FALSE), HLOOKUP(Assumptions!$C$12+($D$12+1), $C$17:$BV$18, 2, FALSE)))</f>
        <v>8.668778281</v>
      </c>
      <c r="W29" s="110">
        <f>+IF(W28&lt;=Assumptions!$C$12, $D$8, IF( W$28&gt;Assumptions!$C$12+($D$12+1),HLOOKUP(W$28, $C$17:$BV$18, 2, FALSE), HLOOKUP(Assumptions!$C$12+($D$12+1), $C$17:$BV$18, 2, FALSE)))</f>
        <v>8.668778281</v>
      </c>
      <c r="X29" s="110">
        <f>+IF(X28&lt;=Assumptions!$C$12, $D$8, IF( X$28&gt;Assumptions!$C$12+($D$12+1),HLOOKUP(X$28, $C$17:$BV$18, 2, FALSE), HLOOKUP(Assumptions!$C$12+($D$12+1), $C$17:$BV$18, 2, FALSE)))</f>
        <v>8.668778281</v>
      </c>
      <c r="Y29" s="110">
        <f>+IF(Y28&lt;=Assumptions!$C$12, $D$8, IF( Y$28&gt;Assumptions!$C$12+($D$12+1),HLOOKUP(Y$28, $C$17:$BV$18, 2, FALSE), HLOOKUP(Assumptions!$C$12+($D$12+1), $C$17:$BV$18, 2, FALSE)))</f>
        <v>8.668778281</v>
      </c>
      <c r="Z29" s="110">
        <f>+IF(Z28&lt;=Assumptions!$C$12, $D$8, IF( Z$28&gt;Assumptions!$C$12+($D$12+1),HLOOKUP(Z$28, $C$17:$BV$18, 2, FALSE), HLOOKUP(Assumptions!$C$12+($D$12+1), $C$17:$BV$18, 2, FALSE)))</f>
        <v>8.668778281</v>
      </c>
      <c r="AA29" s="110">
        <f>+IF(AA28&lt;=Assumptions!$C$12, $D$8, IF( AA$28&gt;Assumptions!$C$12+($D$12+1),HLOOKUP(AA$28, $C$17:$BV$18, 2, FALSE), HLOOKUP(Assumptions!$C$12+($D$12+1), $C$17:$BV$18, 2, FALSE)))</f>
        <v>8.928841629</v>
      </c>
      <c r="AB29" s="110">
        <f>+IF(AB28&lt;=Assumptions!$C$12, $D$8, IF( AB$28&gt;Assumptions!$C$12+($D$12+1),HLOOKUP(AB$28, $C$17:$BV$18, 2, FALSE), HLOOKUP(Assumptions!$C$12+($D$12+1), $C$17:$BV$18, 2, FALSE)))</f>
        <v>8.928841629</v>
      </c>
      <c r="AC29" s="110">
        <f>+IF(AC28&lt;=Assumptions!$C$12, $D$8, IF( AC$28&gt;Assumptions!$C$12+($D$12+1),HLOOKUP(AC$28, $C$17:$BV$18, 2, FALSE), HLOOKUP(Assumptions!$C$12+($D$12+1), $C$17:$BV$18, 2, FALSE)))</f>
        <v>8.928841629</v>
      </c>
      <c r="AD29" s="110">
        <f>+IF(AD28&lt;=Assumptions!$C$12, $D$8, IF( AD$28&gt;Assumptions!$C$12+($D$12+1),HLOOKUP(AD$28, $C$17:$BV$18, 2, FALSE), HLOOKUP(Assumptions!$C$12+($D$12+1), $C$17:$BV$18, 2, FALSE)))</f>
        <v>8.928841629</v>
      </c>
      <c r="AE29" s="110">
        <f>+IF(AE28&lt;=Assumptions!$C$12, $D$8, IF( AE$28&gt;Assumptions!$C$12+($D$12+1),HLOOKUP(AE$28, $C$17:$BV$18, 2, FALSE), HLOOKUP(Assumptions!$C$12+($D$12+1), $C$17:$BV$18, 2, FALSE)))</f>
        <v>8.928841629</v>
      </c>
      <c r="AF29" s="110">
        <f>+IF(AF28&lt;=Assumptions!$C$12, $D$8, IF( AF$28&gt;Assumptions!$C$12+($D$12+1),HLOOKUP(AF$28, $C$17:$BV$18, 2, FALSE), HLOOKUP(Assumptions!$C$12+($D$12+1), $C$17:$BV$18, 2, FALSE)))</f>
        <v>8.928841629</v>
      </c>
      <c r="AG29" s="110">
        <f>+IF(AG28&lt;=Assumptions!$C$12, $D$8, IF( AG$28&gt;Assumptions!$C$12+($D$12+1),HLOOKUP(AG$28, $C$17:$BV$18, 2, FALSE), HLOOKUP(Assumptions!$C$12+($D$12+1), $C$17:$BV$18, 2, FALSE)))</f>
        <v>8.928841629</v>
      </c>
      <c r="AH29" s="110">
        <f>+IF(AH28&lt;=Assumptions!$C$12, $D$8, IF( AH$28&gt;Assumptions!$C$12+($D$12+1),HLOOKUP(AH$28, $C$17:$BV$18, 2, FALSE), HLOOKUP(Assumptions!$C$12+($D$12+1), $C$17:$BV$18, 2, FALSE)))</f>
        <v>8.928841629</v>
      </c>
      <c r="AI29" s="110">
        <f>+IF(AI28&lt;=Assumptions!$C$12, $D$8, IF( AI$28&gt;Assumptions!$C$12+($D$12+1),HLOOKUP(AI$28, $C$17:$BV$18, 2, FALSE), HLOOKUP(Assumptions!$C$12+($D$12+1), $C$17:$BV$18, 2, FALSE)))</f>
        <v>8.928841629</v>
      </c>
      <c r="AJ29" s="110">
        <f>+IF(AJ28&lt;=Assumptions!$C$12, $D$8, IF( AJ$28&gt;Assumptions!$C$12+($D$12+1),HLOOKUP(AJ$28, $C$17:$BV$18, 2, FALSE), HLOOKUP(Assumptions!$C$12+($D$12+1), $C$17:$BV$18, 2, FALSE)))</f>
        <v>8.928841629</v>
      </c>
      <c r="AK29" s="110">
        <f>+IF(AK28&lt;=Assumptions!$C$12, $D$8, IF( AK$28&gt;Assumptions!$C$12+($D$12+1),HLOOKUP(AK$28, $C$17:$BV$18, 2, FALSE), HLOOKUP(Assumptions!$C$12+($D$12+1), $C$17:$BV$18, 2, FALSE)))</f>
        <v>8.928841629</v>
      </c>
      <c r="AL29" s="110">
        <f>+IF(AL28&lt;=Assumptions!$C$12, $D$8, IF( AL$28&gt;Assumptions!$C$12+($D$12+1),HLOOKUP(AL$28, $C$17:$BV$18, 2, FALSE), HLOOKUP(Assumptions!$C$12+($D$12+1), $C$17:$BV$18, 2, FALSE)))</f>
        <v>8.928841629</v>
      </c>
      <c r="AM29" s="110">
        <f>+IF(AM28&lt;=Assumptions!$C$12, $D$8, IF( AM$28&gt;Assumptions!$C$12+($D$12+1),HLOOKUP(AM$28, $C$17:$BV$18, 2, FALSE), HLOOKUP(Assumptions!$C$12+($D$12+1), $C$17:$BV$18, 2, FALSE)))</f>
        <v>9.196706878</v>
      </c>
      <c r="AN29" s="110">
        <f>+IF(AN28&lt;=Assumptions!$C$12, $D$8, IF( AN$28&gt;Assumptions!$C$12+($D$12+1),HLOOKUP(AN$28, $C$17:$BV$18, 2, FALSE), HLOOKUP(Assumptions!$C$12+($D$12+1), $C$17:$BV$18, 2, FALSE)))</f>
        <v>9.196706878</v>
      </c>
      <c r="AO29" s="110">
        <f>+IF(AO28&lt;=Assumptions!$C$12, $D$8, IF( AO$28&gt;Assumptions!$C$12+($D$12+1),HLOOKUP(AO$28, $C$17:$BV$18, 2, FALSE), HLOOKUP(Assumptions!$C$12+($D$12+1), $C$17:$BV$18, 2, FALSE)))</f>
        <v>9.196706878</v>
      </c>
      <c r="AP29" s="110">
        <f>+IF(AP28&lt;=Assumptions!$C$12, $D$8, IF( AP$28&gt;Assumptions!$C$12+($D$12+1),HLOOKUP(AP$28, $C$17:$BV$18, 2, FALSE), HLOOKUP(Assumptions!$C$12+($D$12+1), $C$17:$BV$18, 2, FALSE)))</f>
        <v>9.196706878</v>
      </c>
      <c r="AQ29" s="110">
        <f>+IF(AQ28&lt;=Assumptions!$C$12, $D$8, IF( AQ$28&gt;Assumptions!$C$12+($D$12+1),HLOOKUP(AQ$28, $C$17:$BV$18, 2, FALSE), HLOOKUP(Assumptions!$C$12+($D$12+1), $C$17:$BV$18, 2, FALSE)))</f>
        <v>9.196706878</v>
      </c>
      <c r="AR29" s="110">
        <f>+IF(AR28&lt;=Assumptions!$C$12, $D$8, IF( AR$28&gt;Assumptions!$C$12+($D$12+1),HLOOKUP(AR$28, $C$17:$BV$18, 2, FALSE), HLOOKUP(Assumptions!$C$12+($D$12+1), $C$17:$BV$18, 2, FALSE)))</f>
        <v>9.196706878</v>
      </c>
      <c r="AS29" s="110">
        <f>+IF(AS28&lt;=Assumptions!$C$12, $D$8, IF( AS$28&gt;Assumptions!$C$12+($D$12+1),HLOOKUP(AS$28, $C$17:$BV$18, 2, FALSE), HLOOKUP(Assumptions!$C$12+($D$12+1), $C$17:$BV$18, 2, FALSE)))</f>
        <v>9.196706878</v>
      </c>
      <c r="AT29" s="110">
        <f>+IF(AT28&lt;=Assumptions!$C$12, $D$8, IF( AT$28&gt;Assumptions!$C$12+($D$12+1),HLOOKUP(AT$28, $C$17:$BV$18, 2, FALSE), HLOOKUP(Assumptions!$C$12+($D$12+1), $C$17:$BV$18, 2, FALSE)))</f>
        <v>9.196706878</v>
      </c>
      <c r="AU29" s="110">
        <f>+IF(AU28&lt;=Assumptions!$C$12, $D$8, IF( AU$28&gt;Assumptions!$C$12+($D$12+1),HLOOKUP(AU$28, $C$17:$BV$18, 2, FALSE), HLOOKUP(Assumptions!$C$12+($D$12+1), $C$17:$BV$18, 2, FALSE)))</f>
        <v>9.196706878</v>
      </c>
      <c r="AV29" s="110">
        <f>+IF(AV28&lt;=Assumptions!$C$12, $D$8, IF( AV$28&gt;Assumptions!$C$12+($D$12+1),HLOOKUP(AV$28, $C$17:$BV$18, 2, FALSE), HLOOKUP(Assumptions!$C$12+($D$12+1), $C$17:$BV$18, 2, FALSE)))</f>
        <v>9.196706878</v>
      </c>
      <c r="AW29" s="110">
        <f>+IF(AW28&lt;=Assumptions!$C$12, $D$8, IF( AW$28&gt;Assumptions!$C$12+($D$12+1),HLOOKUP(AW$28, $C$17:$BV$18, 2, FALSE), HLOOKUP(Assumptions!$C$12+($D$12+1), $C$17:$BV$18, 2, FALSE)))</f>
        <v>9.196706878</v>
      </c>
      <c r="AX29" s="110">
        <f>+IF(AX28&lt;=Assumptions!$C$12, $D$8, IF( AX$28&gt;Assumptions!$C$12+($D$12+1),HLOOKUP(AX$28, $C$17:$BV$18, 2, FALSE), HLOOKUP(Assumptions!$C$12+($D$12+1), $C$17:$BV$18, 2, FALSE)))</f>
        <v>9.196706878</v>
      </c>
      <c r="AY29" s="110">
        <f>+IF(AY28&lt;=Assumptions!$C$12, $D$8, IF( AY$28&gt;Assumptions!$C$12+($D$12+1),HLOOKUP(AY$28, $C$17:$BV$18, 2, FALSE), HLOOKUP(Assumptions!$C$12+($D$12+1), $C$17:$BV$18, 2, FALSE)))</f>
        <v>9.472608084</v>
      </c>
      <c r="AZ29" s="110">
        <f>+IF(AZ28&lt;=Assumptions!$C$12, $D$8, IF( AZ$28&gt;Assumptions!$C$12+($D$12+1),HLOOKUP(AZ$28, $C$17:$BV$18, 2, FALSE), HLOOKUP(Assumptions!$C$12+($D$12+1), $C$17:$BV$18, 2, FALSE)))</f>
        <v>9.472608084</v>
      </c>
      <c r="BA29" s="110">
        <f>+IF(BA28&lt;=Assumptions!$C$12, $D$8, IF( BA$28&gt;Assumptions!$C$12+($D$12+1),HLOOKUP(BA$28, $C$17:$BV$18, 2, FALSE), HLOOKUP(Assumptions!$C$12+($D$12+1), $C$17:$BV$18, 2, FALSE)))</f>
        <v>9.472608084</v>
      </c>
      <c r="BB29" s="110">
        <f>+IF(BB28&lt;=Assumptions!$C$12, $D$8, IF( BB$28&gt;Assumptions!$C$12+($D$12+1),HLOOKUP(BB$28, $C$17:$BV$18, 2, FALSE), HLOOKUP(Assumptions!$C$12+($D$12+1), $C$17:$BV$18, 2, FALSE)))</f>
        <v>9.472608084</v>
      </c>
      <c r="BC29" s="110">
        <f>+IF(BC28&lt;=Assumptions!$C$12, $D$8, IF( BC$28&gt;Assumptions!$C$12+($D$12+1),HLOOKUP(BC$28, $C$17:$BV$18, 2, FALSE), HLOOKUP(Assumptions!$C$12+($D$12+1), $C$17:$BV$18, 2, FALSE)))</f>
        <v>9.472608084</v>
      </c>
      <c r="BD29" s="110">
        <f>+IF(BD28&lt;=Assumptions!$C$12, $D$8, IF( BD$28&gt;Assumptions!$C$12+($D$12+1),HLOOKUP(BD$28, $C$17:$BV$18, 2, FALSE), HLOOKUP(Assumptions!$C$12+($D$12+1), $C$17:$BV$18, 2, FALSE)))</f>
        <v>9.472608084</v>
      </c>
      <c r="BE29" s="110">
        <f>+IF(BE28&lt;=Assumptions!$C$12, $D$8, IF( BE$28&gt;Assumptions!$C$12+($D$12+1),HLOOKUP(BE$28, $C$17:$BV$18, 2, FALSE), HLOOKUP(Assumptions!$C$12+($D$12+1), $C$17:$BV$18, 2, FALSE)))</f>
        <v>9.472608084</v>
      </c>
      <c r="BF29" s="110">
        <f>+IF(BF28&lt;=Assumptions!$C$12, $D$8, IF( BF$28&gt;Assumptions!$C$12+($D$12+1),HLOOKUP(BF$28, $C$17:$BV$18, 2, FALSE), HLOOKUP(Assumptions!$C$12+($D$12+1), $C$17:$BV$18, 2, FALSE)))</f>
        <v>9.472608084</v>
      </c>
      <c r="BG29" s="110">
        <f>+IF(BG28&lt;=Assumptions!$C$12, $D$8, IF( BG$28&gt;Assumptions!$C$12+($D$12+1),HLOOKUP(BG$28, $C$17:$BV$18, 2, FALSE), HLOOKUP(Assumptions!$C$12+($D$12+1), $C$17:$BV$18, 2, FALSE)))</f>
        <v>9.472608084</v>
      </c>
      <c r="BH29" s="110">
        <f>+IF(BH28&lt;=Assumptions!$C$12, $D$8, IF( BH$28&gt;Assumptions!$C$12+($D$12+1),HLOOKUP(BH$28, $C$17:$BV$18, 2, FALSE), HLOOKUP(Assumptions!$C$12+($D$12+1), $C$17:$BV$18, 2, FALSE)))</f>
        <v>9.472608084</v>
      </c>
      <c r="BI29" s="110">
        <f>+IF(BI28&lt;=Assumptions!$C$12, $D$8, IF( BI$28&gt;Assumptions!$C$12+($D$12+1),HLOOKUP(BI$28, $C$17:$BV$18, 2, FALSE), HLOOKUP(Assumptions!$C$12+($D$12+1), $C$17:$BV$18, 2, FALSE)))</f>
        <v>9.472608084</v>
      </c>
      <c r="BJ29" s="110">
        <f>+IF(BJ28&lt;=Assumptions!$C$12, $D$8, IF( BJ$28&gt;Assumptions!$C$12+($D$12+1),HLOOKUP(BJ$28, $C$17:$BV$18, 2, FALSE), HLOOKUP(Assumptions!$C$12+($D$12+1), $C$17:$BV$18, 2, FALSE)))</f>
        <v>9.472608084</v>
      </c>
      <c r="BK29" s="110">
        <f>+IF(BK28&lt;=Assumptions!$C$12, $D$8, IF( BK$28&gt;Assumptions!$C$12+($D$12+1),HLOOKUP(BK$28, $C$17:$BV$18, 2, FALSE), HLOOKUP(Assumptions!$C$12+($D$12+1), $C$17:$BV$18, 2, FALSE)))</f>
        <v>9.756786327</v>
      </c>
      <c r="BL29" s="110">
        <f>+IF(BL28&lt;=Assumptions!$C$12, $D$8, IF( BL$28&gt;Assumptions!$C$12+($D$12+1),HLOOKUP(BL$28, $C$17:$BV$18, 2, FALSE), HLOOKUP(Assumptions!$C$12+($D$12+1), $C$17:$BV$18, 2, FALSE)))</f>
        <v>9.756786327</v>
      </c>
      <c r="BM29" s="110">
        <f>+IF(BM28&lt;=Assumptions!$C$12, $D$8, IF( BM$28&gt;Assumptions!$C$12+($D$12+1),HLOOKUP(BM$28, $C$17:$BV$18, 2, FALSE), HLOOKUP(Assumptions!$C$12+($D$12+1), $C$17:$BV$18, 2, FALSE)))</f>
        <v>9.756786327</v>
      </c>
      <c r="BN29" s="110">
        <f>+IF(BN28&lt;=Assumptions!$C$12, $D$8, IF( BN$28&gt;Assumptions!$C$12+($D$12+1),HLOOKUP(BN$28, $C$17:$BV$18, 2, FALSE), HLOOKUP(Assumptions!$C$12+($D$12+1), $C$17:$BV$18, 2, FALSE)))</f>
        <v>9.756786327</v>
      </c>
      <c r="BO29" s="110">
        <f>+IF(BO28&lt;=Assumptions!$C$12, $D$8, IF( BO$28&gt;Assumptions!$C$12+($D$12+1),HLOOKUP(BO$28, $C$17:$BV$18, 2, FALSE), HLOOKUP(Assumptions!$C$12+($D$12+1), $C$17:$BV$18, 2, FALSE)))</f>
        <v>9.756786327</v>
      </c>
      <c r="BP29" s="110">
        <f>+IF(BP28&lt;=Assumptions!$C$12, $D$8, IF( BP$28&gt;Assumptions!$C$12+($D$12+1),HLOOKUP(BP$28, $C$17:$BV$18, 2, FALSE), HLOOKUP(Assumptions!$C$12+($D$12+1), $C$17:$BV$18, 2, FALSE)))</f>
        <v>9.756786327</v>
      </c>
      <c r="BQ29" s="110">
        <f>+IF(BQ28&lt;=Assumptions!$C$12, $D$8, IF( BQ$28&gt;Assumptions!$C$12+($D$12+1),HLOOKUP(BQ$28, $C$17:$BV$18, 2, FALSE), HLOOKUP(Assumptions!$C$12+($D$12+1), $C$17:$BV$18, 2, FALSE)))</f>
        <v>9.756786327</v>
      </c>
      <c r="BR29" s="110">
        <f>+IF(BR28&lt;=Assumptions!$C$12, $D$8, IF( BR$28&gt;Assumptions!$C$12+($D$12+1),HLOOKUP(BR$28, $C$17:$BV$18, 2, FALSE), HLOOKUP(Assumptions!$C$12+($D$12+1), $C$17:$BV$18, 2, FALSE)))</f>
        <v>9.756786327</v>
      </c>
      <c r="BS29" s="110">
        <f>+IF(BS28&lt;=Assumptions!$C$12, $D$8, IF( BS$28&gt;Assumptions!$C$12+($D$12+1),HLOOKUP(BS$28, $C$17:$BV$18, 2, FALSE), HLOOKUP(Assumptions!$C$12+($D$12+1), $C$17:$BV$18, 2, FALSE)))</f>
        <v>9.756786327</v>
      </c>
      <c r="BT29" s="110">
        <f>+IF(BT28&lt;=Assumptions!$C$12, $D$8, IF( BT$28&gt;Assumptions!$C$12+($D$12+1),HLOOKUP(BT$28, $C$17:$BV$18, 2, FALSE), HLOOKUP(Assumptions!$C$12+($D$12+1), $C$17:$BV$18, 2, FALSE)))</f>
        <v>9.756786327</v>
      </c>
      <c r="BU29" s="110">
        <f>+IF(BU28&lt;=Assumptions!$C$12, $D$8, IF( BU$28&gt;Assumptions!$C$12+($D$12+1),HLOOKUP(BU$28, $C$17:$BV$18, 2, FALSE), HLOOKUP(Assumptions!$C$12+($D$12+1), $C$17:$BV$18, 2, FALSE)))</f>
        <v>9.756786327</v>
      </c>
      <c r="BV29" s="113">
        <f>+IF(BV28&lt;=Assumptions!$C$12, $D$8, IF( BV$28&gt;Assumptions!$C$12+($D$12+1),HLOOKUP(BV$28, $C$17:$BV$18, 2, FALSE), HLOOKUP(Assumptions!$C$12+($D$12+1), $C$17:$BV$18, 2, FALSE)))</f>
        <v>9.756786327</v>
      </c>
      <c r="BW29" s="110"/>
      <c r="BX29" s="110"/>
      <c r="BY29" s="110"/>
      <c r="BZ29" s="110"/>
      <c r="CA29" s="110"/>
    </row>
    <row r="30" ht="15.75" customHeight="1">
      <c r="B30" s="8" t="s">
        <v>101</v>
      </c>
      <c r="C30" s="110">
        <f>+IF(AND(C28&gt;Assumptions!$C$12,C28&lt;Assumptions!$C$12+($E$12+1)),1,0)*C29*-1</f>
        <v>0</v>
      </c>
      <c r="D30" s="110">
        <f>+IF(AND(D28&gt;Assumptions!$C$12,D28&lt;Assumptions!$C$12+($E$12+1)),1,0)*D29*-1</f>
        <v>0</v>
      </c>
      <c r="E30" s="110">
        <f>+IF(AND(E28&gt;Assumptions!$C$12,E28&lt;Assumptions!$C$12+($E$12+1)),1,0)*E29*-1</f>
        <v>0</v>
      </c>
      <c r="F30" s="110">
        <f>+IF(AND(F28&gt;Assumptions!$C$12,F28&lt;Assumptions!$C$12+($E$12+1)),1,0)*F29*-1</f>
        <v>-8.416289593</v>
      </c>
      <c r="G30" s="110">
        <f>+IF(AND(G28&gt;Assumptions!$C$12,G28&lt;Assumptions!$C$12+($E$12+1)),1,0)*G29*-1</f>
        <v>0</v>
      </c>
      <c r="H30" s="110">
        <f>+IF(AND(H28&gt;Assumptions!$C$12,H28&lt;Assumptions!$C$12+($E$12+1)),1,0)*H29*-1</f>
        <v>0</v>
      </c>
      <c r="I30" s="110">
        <f>+IF(AND(I28&gt;Assumptions!$C$12,I28&lt;Assumptions!$C$12+($E$12+1)),1,0)*I29*-1</f>
        <v>0</v>
      </c>
      <c r="J30" s="110">
        <f>+IF(AND(J28&gt;Assumptions!$C$12,J28&lt;Assumptions!$C$12+($E$12+1)),1,0)*J29*-1</f>
        <v>0</v>
      </c>
      <c r="K30" s="110">
        <f>+IF(AND(K28&gt;Assumptions!$C$12,K28&lt;Assumptions!$C$12+($E$12+1)),1,0)*K29*-1</f>
        <v>0</v>
      </c>
      <c r="L30" s="110">
        <f>+IF(AND(L28&gt;Assumptions!$C$12,L28&lt;Assumptions!$C$12+($E$12+1)),1,0)*L29*-1</f>
        <v>0</v>
      </c>
      <c r="M30" s="110">
        <f>+IF(AND(M28&gt;Assumptions!$C$12,M28&lt;Assumptions!$C$12+($E$12+1)),1,0)*M29*-1</f>
        <v>0</v>
      </c>
      <c r="N30" s="110">
        <f>+IF(AND(N28&gt;Assumptions!$C$12,N28&lt;Assumptions!$C$12+($E$12+1)),1,0)*N29*-1</f>
        <v>0</v>
      </c>
      <c r="O30" s="110">
        <f>+IF(AND(O28&gt;Assumptions!$C$12,O28&lt;Assumptions!$C$12+($E$12+1)),1,0)*O29*-1</f>
        <v>0</v>
      </c>
      <c r="P30" s="110">
        <f>+IF(AND(P28&gt;Assumptions!$C$12,P28&lt;Assumptions!$C$12+($E$12+1)),1,0)*P29*-1</f>
        <v>0</v>
      </c>
      <c r="Q30" s="110">
        <f>+IF(AND(Q28&gt;Assumptions!$C$12,Q28&lt;Assumptions!$C$12+($E$12+1)),1,0)*Q29*-1</f>
        <v>0</v>
      </c>
      <c r="R30" s="110">
        <f>+IF(AND(R28&gt;Assumptions!$C$12,R28&lt;Assumptions!$C$12+($E$12+1)),1,0)*R29*-1</f>
        <v>0</v>
      </c>
      <c r="S30" s="110">
        <f>+IF(AND(S28&gt;Assumptions!$C$12,S28&lt;Assumptions!$C$12+($E$12+1)),1,0)*S29*-1</f>
        <v>0</v>
      </c>
      <c r="T30" s="110">
        <f>+IF(AND(T28&gt;Assumptions!$C$12,T28&lt;Assumptions!$C$12+($E$12+1)),1,0)*T29*-1</f>
        <v>0</v>
      </c>
      <c r="U30" s="110">
        <f>+IF(AND(U28&gt;Assumptions!$C$12,U28&lt;Assumptions!$C$12+($E$12+1)),1,0)*U29*-1</f>
        <v>0</v>
      </c>
      <c r="V30" s="110">
        <f>+IF(AND(V28&gt;Assumptions!$C$12,V28&lt;Assumptions!$C$12+($E$12+1)),1,0)*V29*-1</f>
        <v>0</v>
      </c>
      <c r="W30" s="110">
        <f>+IF(AND(W28&gt;Assumptions!$C$12,W28&lt;Assumptions!$C$12+($E$12+1)),1,0)*W29*-1</f>
        <v>0</v>
      </c>
      <c r="X30" s="110">
        <f>+IF(AND(X28&gt;Assumptions!$C$12,X28&lt;Assumptions!$C$12+($E$12+1)),1,0)*X29*-1</f>
        <v>0</v>
      </c>
      <c r="Y30" s="110">
        <f>+IF(AND(Y28&gt;Assumptions!$C$12,Y28&lt;Assumptions!$C$12+($E$12+1)),1,0)*Y29*-1</f>
        <v>0</v>
      </c>
      <c r="Z30" s="110">
        <f>+IF(AND(Z28&gt;Assumptions!$C$12,Z28&lt;Assumptions!$C$12+($E$12+1)),1,0)*Z29*-1</f>
        <v>0</v>
      </c>
      <c r="AA30" s="110">
        <f>+IF(AND(AA28&gt;Assumptions!$C$12,AA28&lt;Assumptions!$C$12+($E$12+1)),1,0)*AA29*-1</f>
        <v>0</v>
      </c>
      <c r="AB30" s="110">
        <f>+IF(AND(AB28&gt;Assumptions!$C$12,AB28&lt;Assumptions!$C$12+($E$12+1)),1,0)*AB29*-1</f>
        <v>0</v>
      </c>
      <c r="AC30" s="110">
        <f>+IF(AND(AC28&gt;Assumptions!$C$12,AC28&lt;Assumptions!$C$12+($E$12+1)),1,0)*AC29*-1</f>
        <v>0</v>
      </c>
      <c r="AD30" s="110">
        <f>+IF(AND(AD28&gt;Assumptions!$C$12,AD28&lt;Assumptions!$C$12+($E$12+1)),1,0)*AD29*-1</f>
        <v>0</v>
      </c>
      <c r="AE30" s="110">
        <f>+IF(AND(AE28&gt;Assumptions!$C$12,AE28&lt;Assumptions!$C$12+($E$12+1)),1,0)*AE29*-1</f>
        <v>0</v>
      </c>
      <c r="AF30" s="110">
        <f>+IF(AND(AF28&gt;Assumptions!$C$12,AF28&lt;Assumptions!$C$12+($E$12+1)),1,0)*AF29*-1</f>
        <v>0</v>
      </c>
      <c r="AG30" s="110">
        <f>+IF(AND(AG28&gt;Assumptions!$C$12,AG28&lt;Assumptions!$C$12+($E$12+1)),1,0)*AG29*-1</f>
        <v>0</v>
      </c>
      <c r="AH30" s="110">
        <f>+IF(AND(AH28&gt;Assumptions!$C$12,AH28&lt;Assumptions!$C$12+($E$12+1)),1,0)*AH29*-1</f>
        <v>0</v>
      </c>
      <c r="AI30" s="110">
        <f>+IF(AND(AI28&gt;Assumptions!$C$12,AI28&lt;Assumptions!$C$12+($E$12+1)),1,0)*AI29*-1</f>
        <v>0</v>
      </c>
      <c r="AJ30" s="110">
        <f>+IF(AND(AJ28&gt;Assumptions!$C$12,AJ28&lt;Assumptions!$C$12+($E$12+1)),1,0)*AJ29*-1</f>
        <v>0</v>
      </c>
      <c r="AK30" s="110">
        <f>+IF(AND(AK28&gt;Assumptions!$C$12,AK28&lt;Assumptions!$C$12+($E$12+1)),1,0)*AK29*-1</f>
        <v>0</v>
      </c>
      <c r="AL30" s="110">
        <f>+IF(AND(AL28&gt;Assumptions!$C$12,AL28&lt;Assumptions!$C$12+($E$12+1)),1,0)*AL29*-1</f>
        <v>0</v>
      </c>
      <c r="AM30" s="110">
        <f>+IF(AND(AM28&gt;Assumptions!$C$12,AM28&lt;Assumptions!$C$12+($E$12+1)),1,0)*AM29*-1</f>
        <v>0</v>
      </c>
      <c r="AN30" s="110">
        <f>+IF(AND(AN28&gt;Assumptions!$C$12,AN28&lt;Assumptions!$C$12+($E$12+1)),1,0)*AN29*-1</f>
        <v>0</v>
      </c>
      <c r="AO30" s="110">
        <f>+IF(AND(AO28&gt;Assumptions!$C$12,AO28&lt;Assumptions!$C$12+($E$12+1)),1,0)*AO29*-1</f>
        <v>0</v>
      </c>
      <c r="AP30" s="110">
        <f>+IF(AND(AP28&gt;Assumptions!$C$12,AP28&lt;Assumptions!$C$12+($E$12+1)),1,0)*AP29*-1</f>
        <v>0</v>
      </c>
      <c r="AQ30" s="110">
        <f>+IF(AND(AQ28&gt;Assumptions!$C$12,AQ28&lt;Assumptions!$C$12+($E$12+1)),1,0)*AQ29*-1</f>
        <v>0</v>
      </c>
      <c r="AR30" s="110">
        <f>+IF(AND(AR28&gt;Assumptions!$C$12,AR28&lt;Assumptions!$C$12+($E$12+1)),1,0)*AR29*-1</f>
        <v>0</v>
      </c>
      <c r="AS30" s="110">
        <f>+IF(AND(AS28&gt;Assumptions!$C$12,AS28&lt;Assumptions!$C$12+($E$12+1)),1,0)*AS29*-1</f>
        <v>0</v>
      </c>
      <c r="AT30" s="110">
        <f>+IF(AND(AT28&gt;Assumptions!$C$12,AT28&lt;Assumptions!$C$12+($E$12+1)),1,0)*AT29*-1</f>
        <v>0</v>
      </c>
      <c r="AU30" s="110">
        <f>+IF(AND(AU28&gt;Assumptions!$C$12,AU28&lt;Assumptions!$C$12+($E$12+1)),1,0)*AU29*-1</f>
        <v>0</v>
      </c>
      <c r="AV30" s="110">
        <f>+IF(AND(AV28&gt;Assumptions!$C$12,AV28&lt;Assumptions!$C$12+($E$12+1)),1,0)*AV29*-1</f>
        <v>0</v>
      </c>
      <c r="AW30" s="110">
        <f>+IF(AND(AW28&gt;Assumptions!$C$12,AW28&lt;Assumptions!$C$12+($E$12+1)),1,0)*AW29*-1</f>
        <v>0</v>
      </c>
      <c r="AX30" s="110">
        <f>+IF(AND(AX28&gt;Assumptions!$C$12,AX28&lt;Assumptions!$C$12+($E$12+1)),1,0)*AX29*-1</f>
        <v>0</v>
      </c>
      <c r="AY30" s="110">
        <f>+IF(AND(AY28&gt;Assumptions!$C$12,AY28&lt;Assumptions!$C$12+($E$12+1)),1,0)*AY29*-1</f>
        <v>0</v>
      </c>
      <c r="AZ30" s="110">
        <f>+IF(AND(AZ28&gt;Assumptions!$C$12,AZ28&lt;Assumptions!$C$12+($E$12+1)),1,0)*AZ29*-1</f>
        <v>0</v>
      </c>
      <c r="BA30" s="110">
        <f>+IF(AND(BA28&gt;Assumptions!$C$12,BA28&lt;Assumptions!$C$12+($E$12+1)),1,0)*BA29*-1</f>
        <v>0</v>
      </c>
      <c r="BB30" s="110">
        <f>+IF(AND(BB28&gt;Assumptions!$C$12,BB28&lt;Assumptions!$C$12+($E$12+1)),1,0)*BB29*-1</f>
        <v>0</v>
      </c>
      <c r="BC30" s="110">
        <f>+IF(AND(BC28&gt;Assumptions!$C$12,BC28&lt;Assumptions!$C$12+($E$12+1)),1,0)*BC29*-1</f>
        <v>0</v>
      </c>
      <c r="BD30" s="110">
        <f>+IF(AND(BD28&gt;Assumptions!$C$12,BD28&lt;Assumptions!$C$12+($E$12+1)),1,0)*BD29*-1</f>
        <v>0</v>
      </c>
      <c r="BE30" s="110">
        <f>+IF(AND(BE28&gt;Assumptions!$C$12,BE28&lt;Assumptions!$C$12+($E$12+1)),1,0)*BE29*-1</f>
        <v>0</v>
      </c>
      <c r="BF30" s="110">
        <f>+IF(AND(BF28&gt;Assumptions!$C$12,BF28&lt;Assumptions!$C$12+($E$12+1)),1,0)*BF29*-1</f>
        <v>0</v>
      </c>
      <c r="BG30" s="110">
        <f>+IF(AND(BG28&gt;Assumptions!$C$12,BG28&lt;Assumptions!$C$12+($E$12+1)),1,0)*BG29*-1</f>
        <v>0</v>
      </c>
      <c r="BH30" s="110">
        <f>+IF(AND(BH28&gt;Assumptions!$C$12,BH28&lt;Assumptions!$C$12+($E$12+1)),1,0)*BH29*-1</f>
        <v>0</v>
      </c>
      <c r="BI30" s="110">
        <f>+IF(AND(BI28&gt;Assumptions!$C$12,BI28&lt;Assumptions!$C$12+($E$12+1)),1,0)*BI29*-1</f>
        <v>0</v>
      </c>
      <c r="BJ30" s="110">
        <f>+IF(AND(BJ28&gt;Assumptions!$C$12,BJ28&lt;Assumptions!$C$12+($E$12+1)),1,0)*BJ29*-1</f>
        <v>0</v>
      </c>
      <c r="BK30" s="110">
        <f>+IF(AND(BK28&gt;Assumptions!$C$12,BK28&lt;Assumptions!$C$12+($E$12+1)),1,0)*BK29*-1</f>
        <v>0</v>
      </c>
      <c r="BL30" s="110">
        <f>+IF(AND(BL28&gt;Assumptions!$C$12,BL28&lt;Assumptions!$C$12+($E$12+1)),1,0)*BL29*-1</f>
        <v>0</v>
      </c>
      <c r="BM30" s="110">
        <f>+IF(AND(BM28&gt;Assumptions!$C$12,BM28&lt;Assumptions!$C$12+($E$12+1)),1,0)*BM29*-1</f>
        <v>0</v>
      </c>
      <c r="BN30" s="110">
        <f>+IF(AND(BN28&gt;Assumptions!$C$12,BN28&lt;Assumptions!$C$12+($E$12+1)),1,0)*BN29*-1</f>
        <v>0</v>
      </c>
      <c r="BO30" s="110">
        <f>+IF(AND(BO28&gt;Assumptions!$C$12,BO28&lt;Assumptions!$C$12+($E$12+1)),1,0)*BO29*-1</f>
        <v>0</v>
      </c>
      <c r="BP30" s="110">
        <f>+IF(AND(BP28&gt;Assumptions!$C$12,BP28&lt;Assumptions!$C$12+($E$12+1)),1,0)*BP29*-1</f>
        <v>0</v>
      </c>
      <c r="BQ30" s="110">
        <f>+IF(AND(BQ28&gt;Assumptions!$C$12,BQ28&lt;Assumptions!$C$12+($E$12+1)),1,0)*BQ29*-1</f>
        <v>0</v>
      </c>
      <c r="BR30" s="110">
        <f>+IF(AND(BR28&gt;Assumptions!$C$12,BR28&lt;Assumptions!$C$12+($E$12+1)),1,0)*BR29*-1</f>
        <v>0</v>
      </c>
      <c r="BS30" s="110">
        <f>+IF(AND(BS28&gt;Assumptions!$C$12,BS28&lt;Assumptions!$C$12+($E$12+1)),1,0)*BS29*-1</f>
        <v>0</v>
      </c>
      <c r="BT30" s="110">
        <f>+IF(AND(BT28&gt;Assumptions!$C$12,BT28&lt;Assumptions!$C$12+($E$12+1)),1,0)*BT29*-1</f>
        <v>0</v>
      </c>
      <c r="BU30" s="110">
        <f>+IF(AND(BU28&gt;Assumptions!$C$12,BU28&lt;Assumptions!$C$12+($E$12+1)),1,0)*BU29*-1</f>
        <v>0</v>
      </c>
      <c r="BV30" s="113">
        <f>+IF(AND(BV28&gt;Assumptions!$C$12,BV28&lt;Assumptions!$C$12+($E$12+1)),1,0)*BV29*-1</f>
        <v>0</v>
      </c>
      <c r="BW30" s="110"/>
      <c r="BX30" s="110"/>
      <c r="BY30" s="110"/>
      <c r="BZ30" s="110"/>
      <c r="CA30" s="110"/>
    </row>
    <row r="31" ht="15.75" customHeight="1">
      <c r="B31" s="92" t="s">
        <v>94</v>
      </c>
      <c r="C31" s="121">
        <f t="shared" ref="C31:BV31" si="9">IFERROR(HLOOKUP(C28, $C$23:$H$24, 2, FALSE), 0)*-C29</f>
        <v>0</v>
      </c>
      <c r="D31" s="121">
        <f t="shared" si="9"/>
        <v>0</v>
      </c>
      <c r="E31" s="121">
        <f t="shared" si="9"/>
        <v>0</v>
      </c>
      <c r="F31" s="121">
        <f t="shared" si="9"/>
        <v>0</v>
      </c>
      <c r="G31" s="121">
        <f t="shared" si="9"/>
        <v>0</v>
      </c>
      <c r="H31" s="121">
        <f t="shared" si="9"/>
        <v>0</v>
      </c>
      <c r="I31" s="121">
        <f t="shared" si="9"/>
        <v>0</v>
      </c>
      <c r="J31" s="121">
        <f t="shared" si="9"/>
        <v>0</v>
      </c>
      <c r="K31" s="121">
        <f t="shared" si="9"/>
        <v>0</v>
      </c>
      <c r="L31" s="121">
        <f t="shared" si="9"/>
        <v>0</v>
      </c>
      <c r="M31" s="121">
        <f t="shared" si="9"/>
        <v>0</v>
      </c>
      <c r="N31" s="121">
        <f t="shared" si="9"/>
        <v>0</v>
      </c>
      <c r="O31" s="121">
        <f t="shared" si="9"/>
        <v>0</v>
      </c>
      <c r="P31" s="121">
        <f t="shared" si="9"/>
        <v>0</v>
      </c>
      <c r="Q31" s="121">
        <f t="shared" si="9"/>
        <v>0</v>
      </c>
      <c r="R31" s="121">
        <f t="shared" si="9"/>
        <v>0</v>
      </c>
      <c r="S31" s="121">
        <f t="shared" si="9"/>
        <v>0</v>
      </c>
      <c r="T31" s="121">
        <f t="shared" si="9"/>
        <v>0</v>
      </c>
      <c r="U31" s="121">
        <f t="shared" si="9"/>
        <v>0</v>
      </c>
      <c r="V31" s="121">
        <f t="shared" si="9"/>
        <v>0</v>
      </c>
      <c r="W31" s="121">
        <f t="shared" si="9"/>
        <v>0</v>
      </c>
      <c r="X31" s="121">
        <f t="shared" si="9"/>
        <v>0</v>
      </c>
      <c r="Y31" s="121">
        <f t="shared" si="9"/>
        <v>0</v>
      </c>
      <c r="Z31" s="121">
        <f t="shared" si="9"/>
        <v>0</v>
      </c>
      <c r="AA31" s="121">
        <f t="shared" si="9"/>
        <v>0</v>
      </c>
      <c r="AB31" s="121">
        <f t="shared" si="9"/>
        <v>0</v>
      </c>
      <c r="AC31" s="121">
        <f t="shared" si="9"/>
        <v>0</v>
      </c>
      <c r="AD31" s="121">
        <f t="shared" si="9"/>
        <v>0</v>
      </c>
      <c r="AE31" s="121">
        <f t="shared" si="9"/>
        <v>0</v>
      </c>
      <c r="AF31" s="121">
        <f t="shared" si="9"/>
        <v>0</v>
      </c>
      <c r="AG31" s="121">
        <f t="shared" si="9"/>
        <v>0</v>
      </c>
      <c r="AH31" s="121">
        <f t="shared" si="9"/>
        <v>0</v>
      </c>
      <c r="AI31" s="121">
        <f t="shared" si="9"/>
        <v>0</v>
      </c>
      <c r="AJ31" s="121">
        <f t="shared" si="9"/>
        <v>0</v>
      </c>
      <c r="AK31" s="121">
        <f t="shared" si="9"/>
        <v>0</v>
      </c>
      <c r="AL31" s="121">
        <f t="shared" si="9"/>
        <v>0</v>
      </c>
      <c r="AM31" s="121">
        <f t="shared" si="9"/>
        <v>0</v>
      </c>
      <c r="AN31" s="121">
        <f t="shared" si="9"/>
        <v>0</v>
      </c>
      <c r="AO31" s="121">
        <f t="shared" si="9"/>
        <v>0</v>
      </c>
      <c r="AP31" s="121">
        <f t="shared" si="9"/>
        <v>0</v>
      </c>
      <c r="AQ31" s="121">
        <f t="shared" si="9"/>
        <v>0</v>
      </c>
      <c r="AR31" s="121">
        <f t="shared" si="9"/>
        <v>0</v>
      </c>
      <c r="AS31" s="121">
        <f t="shared" si="9"/>
        <v>0</v>
      </c>
      <c r="AT31" s="121">
        <f t="shared" si="9"/>
        <v>0</v>
      </c>
      <c r="AU31" s="121">
        <f t="shared" si="9"/>
        <v>0</v>
      </c>
      <c r="AV31" s="121">
        <f t="shared" si="9"/>
        <v>0</v>
      </c>
      <c r="AW31" s="121">
        <f t="shared" si="9"/>
        <v>0</v>
      </c>
      <c r="AX31" s="121">
        <f t="shared" si="9"/>
        <v>0</v>
      </c>
      <c r="AY31" s="121">
        <f t="shared" si="9"/>
        <v>0</v>
      </c>
      <c r="AZ31" s="121">
        <f t="shared" si="9"/>
        <v>0</v>
      </c>
      <c r="BA31" s="121">
        <f t="shared" si="9"/>
        <v>0</v>
      </c>
      <c r="BB31" s="121">
        <f t="shared" si="9"/>
        <v>0</v>
      </c>
      <c r="BC31" s="121">
        <f t="shared" si="9"/>
        <v>0</v>
      </c>
      <c r="BD31" s="121">
        <f t="shared" si="9"/>
        <v>0</v>
      </c>
      <c r="BE31" s="121">
        <f t="shared" si="9"/>
        <v>0</v>
      </c>
      <c r="BF31" s="121">
        <f t="shared" si="9"/>
        <v>0</v>
      </c>
      <c r="BG31" s="121">
        <f t="shared" si="9"/>
        <v>0</v>
      </c>
      <c r="BH31" s="121">
        <f t="shared" si="9"/>
        <v>0</v>
      </c>
      <c r="BI31" s="121">
        <f t="shared" si="9"/>
        <v>0</v>
      </c>
      <c r="BJ31" s="121">
        <f t="shared" si="9"/>
        <v>0</v>
      </c>
      <c r="BK31" s="121">
        <f t="shared" si="9"/>
        <v>0</v>
      </c>
      <c r="BL31" s="121">
        <f t="shared" si="9"/>
        <v>0</v>
      </c>
      <c r="BM31" s="121">
        <f t="shared" si="9"/>
        <v>0</v>
      </c>
      <c r="BN31" s="121">
        <f t="shared" si="9"/>
        <v>0</v>
      </c>
      <c r="BO31" s="121">
        <f t="shared" si="9"/>
        <v>0</v>
      </c>
      <c r="BP31" s="121">
        <f t="shared" si="9"/>
        <v>0</v>
      </c>
      <c r="BQ31" s="121">
        <f t="shared" si="9"/>
        <v>0</v>
      </c>
      <c r="BR31" s="121">
        <f t="shared" si="9"/>
        <v>0</v>
      </c>
      <c r="BS31" s="121">
        <f t="shared" si="9"/>
        <v>0</v>
      </c>
      <c r="BT31" s="121">
        <f t="shared" si="9"/>
        <v>0</v>
      </c>
      <c r="BU31" s="121">
        <f t="shared" si="9"/>
        <v>0</v>
      </c>
      <c r="BV31" s="122">
        <f t="shared" si="9"/>
        <v>0</v>
      </c>
      <c r="BW31" s="110"/>
      <c r="BX31" s="110"/>
      <c r="BY31" s="110"/>
      <c r="BZ31" s="110"/>
      <c r="CA31" s="110"/>
    </row>
    <row r="32" ht="15.75" customHeight="1">
      <c r="B32" s="21" t="s">
        <v>102</v>
      </c>
      <c r="C32" s="106">
        <f t="shared" ref="C32:BV32" si="10">+SUM(C29:C31)</f>
        <v>6.787330317</v>
      </c>
      <c r="D32" s="106">
        <f t="shared" si="10"/>
        <v>6.787330317</v>
      </c>
      <c r="E32" s="106">
        <f t="shared" si="10"/>
        <v>6.787330317</v>
      </c>
      <c r="F32" s="106">
        <f t="shared" si="10"/>
        <v>0</v>
      </c>
      <c r="G32" s="106">
        <f t="shared" si="10"/>
        <v>8.416289593</v>
      </c>
      <c r="H32" s="106">
        <f t="shared" si="10"/>
        <v>8.416289593</v>
      </c>
      <c r="I32" s="106">
        <f t="shared" si="10"/>
        <v>8.416289593</v>
      </c>
      <c r="J32" s="106">
        <f t="shared" si="10"/>
        <v>8.416289593</v>
      </c>
      <c r="K32" s="106">
        <f t="shared" si="10"/>
        <v>8.416289593</v>
      </c>
      <c r="L32" s="106">
        <f t="shared" si="10"/>
        <v>8.416289593</v>
      </c>
      <c r="M32" s="106">
        <f t="shared" si="10"/>
        <v>8.416289593</v>
      </c>
      <c r="N32" s="106">
        <f t="shared" si="10"/>
        <v>8.416289593</v>
      </c>
      <c r="O32" s="106">
        <f t="shared" si="10"/>
        <v>8.668778281</v>
      </c>
      <c r="P32" s="106">
        <f t="shared" si="10"/>
        <v>8.668778281</v>
      </c>
      <c r="Q32" s="106">
        <f t="shared" si="10"/>
        <v>8.668778281</v>
      </c>
      <c r="R32" s="106">
        <f t="shared" si="10"/>
        <v>8.668778281</v>
      </c>
      <c r="S32" s="106">
        <f t="shared" si="10"/>
        <v>8.668778281</v>
      </c>
      <c r="T32" s="106">
        <f t="shared" si="10"/>
        <v>8.668778281</v>
      </c>
      <c r="U32" s="106">
        <f t="shared" si="10"/>
        <v>8.668778281</v>
      </c>
      <c r="V32" s="106">
        <f t="shared" si="10"/>
        <v>8.668778281</v>
      </c>
      <c r="W32" s="106">
        <f t="shared" si="10"/>
        <v>8.668778281</v>
      </c>
      <c r="X32" s="106">
        <f t="shared" si="10"/>
        <v>8.668778281</v>
      </c>
      <c r="Y32" s="106">
        <f t="shared" si="10"/>
        <v>8.668778281</v>
      </c>
      <c r="Z32" s="106">
        <f t="shared" si="10"/>
        <v>8.668778281</v>
      </c>
      <c r="AA32" s="106">
        <f t="shared" si="10"/>
        <v>8.928841629</v>
      </c>
      <c r="AB32" s="106">
        <f t="shared" si="10"/>
        <v>8.928841629</v>
      </c>
      <c r="AC32" s="106">
        <f t="shared" si="10"/>
        <v>8.928841629</v>
      </c>
      <c r="AD32" s="106">
        <f t="shared" si="10"/>
        <v>8.928841629</v>
      </c>
      <c r="AE32" s="106">
        <f t="shared" si="10"/>
        <v>8.928841629</v>
      </c>
      <c r="AF32" s="106">
        <f t="shared" si="10"/>
        <v>8.928841629</v>
      </c>
      <c r="AG32" s="106">
        <f t="shared" si="10"/>
        <v>8.928841629</v>
      </c>
      <c r="AH32" s="106">
        <f t="shared" si="10"/>
        <v>8.928841629</v>
      </c>
      <c r="AI32" s="106">
        <f t="shared" si="10"/>
        <v>8.928841629</v>
      </c>
      <c r="AJ32" s="106">
        <f t="shared" si="10"/>
        <v>8.928841629</v>
      </c>
      <c r="AK32" s="106">
        <f t="shared" si="10"/>
        <v>8.928841629</v>
      </c>
      <c r="AL32" s="106">
        <f t="shared" si="10"/>
        <v>8.928841629</v>
      </c>
      <c r="AM32" s="106">
        <f t="shared" si="10"/>
        <v>9.196706878</v>
      </c>
      <c r="AN32" s="106">
        <f t="shared" si="10"/>
        <v>9.196706878</v>
      </c>
      <c r="AO32" s="106">
        <f t="shared" si="10"/>
        <v>9.196706878</v>
      </c>
      <c r="AP32" s="106">
        <f t="shared" si="10"/>
        <v>9.196706878</v>
      </c>
      <c r="AQ32" s="106">
        <f t="shared" si="10"/>
        <v>9.196706878</v>
      </c>
      <c r="AR32" s="106">
        <f t="shared" si="10"/>
        <v>9.196706878</v>
      </c>
      <c r="AS32" s="106">
        <f t="shared" si="10"/>
        <v>9.196706878</v>
      </c>
      <c r="AT32" s="106">
        <f t="shared" si="10"/>
        <v>9.196706878</v>
      </c>
      <c r="AU32" s="106">
        <f t="shared" si="10"/>
        <v>9.196706878</v>
      </c>
      <c r="AV32" s="106">
        <f t="shared" si="10"/>
        <v>9.196706878</v>
      </c>
      <c r="AW32" s="106">
        <f t="shared" si="10"/>
        <v>9.196706878</v>
      </c>
      <c r="AX32" s="106">
        <f t="shared" si="10"/>
        <v>9.196706878</v>
      </c>
      <c r="AY32" s="106">
        <f t="shared" si="10"/>
        <v>9.472608084</v>
      </c>
      <c r="AZ32" s="106">
        <f t="shared" si="10"/>
        <v>9.472608084</v>
      </c>
      <c r="BA32" s="106">
        <f t="shared" si="10"/>
        <v>9.472608084</v>
      </c>
      <c r="BB32" s="106">
        <f t="shared" si="10"/>
        <v>9.472608084</v>
      </c>
      <c r="BC32" s="106">
        <f t="shared" si="10"/>
        <v>9.472608084</v>
      </c>
      <c r="BD32" s="106">
        <f t="shared" si="10"/>
        <v>9.472608084</v>
      </c>
      <c r="BE32" s="106">
        <f t="shared" si="10"/>
        <v>9.472608084</v>
      </c>
      <c r="BF32" s="106">
        <f t="shared" si="10"/>
        <v>9.472608084</v>
      </c>
      <c r="BG32" s="106">
        <f t="shared" si="10"/>
        <v>9.472608084</v>
      </c>
      <c r="BH32" s="106">
        <f t="shared" si="10"/>
        <v>9.472608084</v>
      </c>
      <c r="BI32" s="106">
        <f t="shared" si="10"/>
        <v>9.472608084</v>
      </c>
      <c r="BJ32" s="106">
        <f t="shared" si="10"/>
        <v>9.472608084</v>
      </c>
      <c r="BK32" s="106">
        <f t="shared" si="10"/>
        <v>9.756786327</v>
      </c>
      <c r="BL32" s="106">
        <f t="shared" si="10"/>
        <v>9.756786327</v>
      </c>
      <c r="BM32" s="106">
        <f t="shared" si="10"/>
        <v>9.756786327</v>
      </c>
      <c r="BN32" s="106">
        <f t="shared" si="10"/>
        <v>9.756786327</v>
      </c>
      <c r="BO32" s="106">
        <f t="shared" si="10"/>
        <v>9.756786327</v>
      </c>
      <c r="BP32" s="106">
        <f t="shared" si="10"/>
        <v>9.756786327</v>
      </c>
      <c r="BQ32" s="106">
        <f t="shared" si="10"/>
        <v>9.756786327</v>
      </c>
      <c r="BR32" s="106">
        <f t="shared" si="10"/>
        <v>9.756786327</v>
      </c>
      <c r="BS32" s="106">
        <f t="shared" si="10"/>
        <v>9.756786327</v>
      </c>
      <c r="BT32" s="106">
        <f t="shared" si="10"/>
        <v>9.756786327</v>
      </c>
      <c r="BU32" s="106">
        <f t="shared" si="10"/>
        <v>9.756786327</v>
      </c>
      <c r="BV32" s="107">
        <f t="shared" si="10"/>
        <v>9.756786327</v>
      </c>
      <c r="BW32" s="110"/>
      <c r="BX32" s="110"/>
      <c r="BY32" s="110"/>
      <c r="BZ32" s="110"/>
      <c r="CA32" s="110"/>
    </row>
    <row r="33" ht="15.75" customHeight="1"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</row>
    <row r="34" ht="15.75" customHeight="1"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</row>
    <row r="35" ht="15.75" customHeight="1">
      <c r="B35" s="27" t="s">
        <v>103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70"/>
    </row>
    <row r="36" ht="15.75" customHeight="1">
      <c r="B36" s="8" t="s">
        <v>96</v>
      </c>
      <c r="C36" s="45">
        <v>1.0</v>
      </c>
      <c r="D36" s="45">
        <v>2.0</v>
      </c>
      <c r="E36" s="45">
        <v>3.0</v>
      </c>
      <c r="F36" s="45">
        <v>4.0</v>
      </c>
      <c r="G36" s="45">
        <v>5.0</v>
      </c>
      <c r="H36" s="45">
        <v>6.0</v>
      </c>
      <c r="I36" s="45">
        <v>7.0</v>
      </c>
      <c r="J36" s="45">
        <v>8.0</v>
      </c>
      <c r="K36" s="45">
        <v>9.0</v>
      </c>
      <c r="L36" s="45">
        <v>10.0</v>
      </c>
      <c r="M36" s="45">
        <v>11.0</v>
      </c>
      <c r="N36" s="45">
        <v>12.0</v>
      </c>
      <c r="O36" s="45">
        <v>13.0</v>
      </c>
      <c r="P36" s="45">
        <v>14.0</v>
      </c>
      <c r="Q36" s="45">
        <v>15.0</v>
      </c>
      <c r="R36" s="45">
        <v>16.0</v>
      </c>
      <c r="S36" s="45">
        <v>17.0</v>
      </c>
      <c r="T36" s="45">
        <v>18.0</v>
      </c>
      <c r="U36" s="45">
        <v>19.0</v>
      </c>
      <c r="V36" s="45">
        <v>20.0</v>
      </c>
      <c r="W36" s="45">
        <v>21.0</v>
      </c>
      <c r="X36" s="45">
        <v>22.0</v>
      </c>
      <c r="Y36" s="45">
        <v>23.0</v>
      </c>
      <c r="Z36" s="45">
        <v>24.0</v>
      </c>
      <c r="AA36" s="45">
        <v>25.0</v>
      </c>
      <c r="AB36" s="45">
        <v>26.0</v>
      </c>
      <c r="AC36" s="45">
        <v>27.0</v>
      </c>
      <c r="AD36" s="45">
        <v>28.0</v>
      </c>
      <c r="AE36" s="45">
        <v>29.0</v>
      </c>
      <c r="AF36" s="45">
        <v>30.0</v>
      </c>
      <c r="AG36" s="45">
        <v>31.0</v>
      </c>
      <c r="AH36" s="45">
        <v>32.0</v>
      </c>
      <c r="AI36" s="45">
        <v>33.0</v>
      </c>
      <c r="AJ36" s="45">
        <v>34.0</v>
      </c>
      <c r="AK36" s="45">
        <v>35.0</v>
      </c>
      <c r="AL36" s="45">
        <v>36.0</v>
      </c>
      <c r="AM36" s="45">
        <v>37.0</v>
      </c>
      <c r="AN36" s="45">
        <v>38.0</v>
      </c>
      <c r="AO36" s="45">
        <v>39.0</v>
      </c>
      <c r="AP36" s="45">
        <v>40.0</v>
      </c>
      <c r="AQ36" s="45">
        <v>41.0</v>
      </c>
      <c r="AR36" s="45">
        <v>42.0</v>
      </c>
      <c r="AS36" s="45">
        <v>43.0</v>
      </c>
      <c r="AT36" s="45">
        <v>44.0</v>
      </c>
      <c r="AU36" s="45">
        <v>45.0</v>
      </c>
      <c r="AV36" s="45">
        <v>46.0</v>
      </c>
      <c r="AW36" s="45">
        <v>47.0</v>
      </c>
      <c r="AX36" s="45">
        <v>48.0</v>
      </c>
      <c r="AY36" s="45">
        <v>49.0</v>
      </c>
      <c r="AZ36" s="45">
        <v>50.0</v>
      </c>
      <c r="BA36" s="45">
        <v>51.0</v>
      </c>
      <c r="BB36" s="45">
        <v>52.0</v>
      </c>
      <c r="BC36" s="45">
        <v>53.0</v>
      </c>
      <c r="BD36" s="45">
        <v>54.0</v>
      </c>
      <c r="BE36" s="45">
        <v>55.0</v>
      </c>
      <c r="BF36" s="45">
        <v>56.0</v>
      </c>
      <c r="BG36" s="45">
        <v>57.0</v>
      </c>
      <c r="BH36" s="45">
        <v>58.0</v>
      </c>
      <c r="BI36" s="45">
        <v>59.0</v>
      </c>
      <c r="BJ36" s="45">
        <v>60.0</v>
      </c>
      <c r="BK36" s="45">
        <v>61.0</v>
      </c>
      <c r="BL36" s="45">
        <v>62.0</v>
      </c>
      <c r="BM36" s="45">
        <v>63.0</v>
      </c>
      <c r="BN36" s="45">
        <v>64.0</v>
      </c>
      <c r="BO36" s="45">
        <v>65.0</v>
      </c>
      <c r="BP36" s="45">
        <v>66.0</v>
      </c>
      <c r="BQ36" s="45">
        <v>67.0</v>
      </c>
      <c r="BR36" s="45">
        <v>68.0</v>
      </c>
      <c r="BS36" s="45">
        <v>69.0</v>
      </c>
      <c r="BT36" s="45">
        <v>70.0</v>
      </c>
      <c r="BU36" s="45">
        <v>71.0</v>
      </c>
      <c r="BV36" s="46">
        <v>72.0</v>
      </c>
    </row>
    <row r="37" ht="15.75" customHeight="1">
      <c r="B37" s="8" t="s">
        <v>18</v>
      </c>
      <c r="C37" s="123">
        <f>C29*Assumptions!$C$3/12</f>
        <v>1000</v>
      </c>
      <c r="D37" s="123">
        <f>D29*Assumptions!$C$3/12</f>
        <v>1000</v>
      </c>
      <c r="E37" s="123">
        <f>E29*Assumptions!$C$3/12</f>
        <v>1000</v>
      </c>
      <c r="F37" s="123">
        <f>F29*Assumptions!$C$3/12</f>
        <v>1240</v>
      </c>
      <c r="G37" s="123">
        <f>G29*Assumptions!$C$3/12</f>
        <v>1240</v>
      </c>
      <c r="H37" s="123">
        <f>H29*Assumptions!$C$3/12</f>
        <v>1240</v>
      </c>
      <c r="I37" s="123">
        <f>I29*Assumptions!$C$3/12</f>
        <v>1240</v>
      </c>
      <c r="J37" s="123">
        <f>J29*Assumptions!$C$3/12</f>
        <v>1240</v>
      </c>
      <c r="K37" s="123">
        <f>K29*Assumptions!$C$3/12</f>
        <v>1240</v>
      </c>
      <c r="L37" s="123">
        <f>L29*Assumptions!$C$3/12</f>
        <v>1240</v>
      </c>
      <c r="M37" s="123">
        <f>M29*Assumptions!$C$3/12</f>
        <v>1240</v>
      </c>
      <c r="N37" s="123">
        <f>N29*Assumptions!$C$3/12</f>
        <v>1240</v>
      </c>
      <c r="O37" s="123">
        <f>O29*Assumptions!$C$3/12</f>
        <v>1277.2</v>
      </c>
      <c r="P37" s="123">
        <f>P29*Assumptions!$C$3/12</f>
        <v>1277.2</v>
      </c>
      <c r="Q37" s="123">
        <f>Q29*Assumptions!$C$3/12</f>
        <v>1277.2</v>
      </c>
      <c r="R37" s="123">
        <f>R29*Assumptions!$C$3/12</f>
        <v>1277.2</v>
      </c>
      <c r="S37" s="123">
        <f>S29*Assumptions!$C$3/12</f>
        <v>1277.2</v>
      </c>
      <c r="T37" s="123">
        <f>T29*Assumptions!$C$3/12</f>
        <v>1277.2</v>
      </c>
      <c r="U37" s="123">
        <f>U29*Assumptions!$C$3/12</f>
        <v>1277.2</v>
      </c>
      <c r="V37" s="123">
        <f>V29*Assumptions!$C$3/12</f>
        <v>1277.2</v>
      </c>
      <c r="W37" s="123">
        <f>W29*Assumptions!$C$3/12</f>
        <v>1277.2</v>
      </c>
      <c r="X37" s="123">
        <f>X29*Assumptions!$C$3/12</f>
        <v>1277.2</v>
      </c>
      <c r="Y37" s="123">
        <f>Y29*Assumptions!$C$3/12</f>
        <v>1277.2</v>
      </c>
      <c r="Z37" s="123">
        <f>Z29*Assumptions!$C$3/12</f>
        <v>1277.2</v>
      </c>
      <c r="AA37" s="123">
        <f>AA29*Assumptions!$C$3/12</f>
        <v>1315.516</v>
      </c>
      <c r="AB37" s="123">
        <f>AB29*Assumptions!$C$3/12</f>
        <v>1315.516</v>
      </c>
      <c r="AC37" s="123">
        <f>AC29*Assumptions!$C$3/12</f>
        <v>1315.516</v>
      </c>
      <c r="AD37" s="123">
        <f>AD29*Assumptions!$C$3/12</f>
        <v>1315.516</v>
      </c>
      <c r="AE37" s="123">
        <f>AE29*Assumptions!$C$3/12</f>
        <v>1315.516</v>
      </c>
      <c r="AF37" s="123">
        <f>AF29*Assumptions!$C$3/12</f>
        <v>1315.516</v>
      </c>
      <c r="AG37" s="123">
        <f>AG29*Assumptions!$C$3/12</f>
        <v>1315.516</v>
      </c>
      <c r="AH37" s="123">
        <f>AH29*Assumptions!$C$3/12</f>
        <v>1315.516</v>
      </c>
      <c r="AI37" s="123">
        <f>AI29*Assumptions!$C$3/12</f>
        <v>1315.516</v>
      </c>
      <c r="AJ37" s="123">
        <f>AJ29*Assumptions!$C$3/12</f>
        <v>1315.516</v>
      </c>
      <c r="AK37" s="123">
        <f>AK29*Assumptions!$C$3/12</f>
        <v>1315.516</v>
      </c>
      <c r="AL37" s="123">
        <f>AL29*Assumptions!$C$3/12</f>
        <v>1315.516</v>
      </c>
      <c r="AM37" s="123">
        <f>AM29*Assumptions!$C$3/12</f>
        <v>1354.98148</v>
      </c>
      <c r="AN37" s="123">
        <f>AN29*Assumptions!$C$3/12</f>
        <v>1354.98148</v>
      </c>
      <c r="AO37" s="123">
        <f>AO29*Assumptions!$C$3/12</f>
        <v>1354.98148</v>
      </c>
      <c r="AP37" s="123">
        <f>AP29*Assumptions!$C$3/12</f>
        <v>1354.98148</v>
      </c>
      <c r="AQ37" s="123">
        <f>AQ29*Assumptions!$C$3/12</f>
        <v>1354.98148</v>
      </c>
      <c r="AR37" s="123">
        <f>AR29*Assumptions!$C$3/12</f>
        <v>1354.98148</v>
      </c>
      <c r="AS37" s="123">
        <f>AS29*Assumptions!$C$3/12</f>
        <v>1354.98148</v>
      </c>
      <c r="AT37" s="123">
        <f>AT29*Assumptions!$C$3/12</f>
        <v>1354.98148</v>
      </c>
      <c r="AU37" s="123">
        <f>AU29*Assumptions!$C$3/12</f>
        <v>1354.98148</v>
      </c>
      <c r="AV37" s="123">
        <f>AV29*Assumptions!$C$3/12</f>
        <v>1354.98148</v>
      </c>
      <c r="AW37" s="123">
        <f>AW29*Assumptions!$C$3/12</f>
        <v>1354.98148</v>
      </c>
      <c r="AX37" s="123">
        <f>AX29*Assumptions!$C$3/12</f>
        <v>1354.98148</v>
      </c>
      <c r="AY37" s="123">
        <f>AY29*Assumptions!$C$3/12</f>
        <v>1395.630924</v>
      </c>
      <c r="AZ37" s="123">
        <f>AZ29*Assumptions!$C$3/12</f>
        <v>1395.630924</v>
      </c>
      <c r="BA37" s="123">
        <f>BA29*Assumptions!$C$3/12</f>
        <v>1395.630924</v>
      </c>
      <c r="BB37" s="123">
        <f>BB29*Assumptions!$C$3/12</f>
        <v>1395.630924</v>
      </c>
      <c r="BC37" s="123">
        <f>BC29*Assumptions!$C$3/12</f>
        <v>1395.630924</v>
      </c>
      <c r="BD37" s="123">
        <f>BD29*Assumptions!$C$3/12</f>
        <v>1395.630924</v>
      </c>
      <c r="BE37" s="123">
        <f>BE29*Assumptions!$C$3/12</f>
        <v>1395.630924</v>
      </c>
      <c r="BF37" s="123">
        <f>BF29*Assumptions!$C$3/12</f>
        <v>1395.630924</v>
      </c>
      <c r="BG37" s="123">
        <f>BG29*Assumptions!$C$3/12</f>
        <v>1395.630924</v>
      </c>
      <c r="BH37" s="123">
        <f>BH29*Assumptions!$C$3/12</f>
        <v>1395.630924</v>
      </c>
      <c r="BI37" s="123">
        <f>BI29*Assumptions!$C$3/12</f>
        <v>1395.630924</v>
      </c>
      <c r="BJ37" s="123">
        <f>BJ29*Assumptions!$C$3/12</f>
        <v>1395.630924</v>
      </c>
      <c r="BK37" s="123">
        <f>BK29*Assumptions!$C$3/12</f>
        <v>1437.499852</v>
      </c>
      <c r="BL37" s="123">
        <f>BL29*Assumptions!$C$3/12</f>
        <v>1437.499852</v>
      </c>
      <c r="BM37" s="123">
        <f>BM29*Assumptions!$C$3/12</f>
        <v>1437.499852</v>
      </c>
      <c r="BN37" s="123">
        <f>BN29*Assumptions!$C$3/12</f>
        <v>1437.499852</v>
      </c>
      <c r="BO37" s="123">
        <f>BO29*Assumptions!$C$3/12</f>
        <v>1437.499852</v>
      </c>
      <c r="BP37" s="123">
        <f>BP29*Assumptions!$C$3/12</f>
        <v>1437.499852</v>
      </c>
      <c r="BQ37" s="123">
        <f>BQ29*Assumptions!$C$3/12</f>
        <v>1437.499852</v>
      </c>
      <c r="BR37" s="123">
        <f>BR29*Assumptions!$C$3/12</f>
        <v>1437.499852</v>
      </c>
      <c r="BS37" s="123">
        <f>BS29*Assumptions!$C$3/12</f>
        <v>1437.499852</v>
      </c>
      <c r="BT37" s="123">
        <f>BT29*Assumptions!$C$3/12</f>
        <v>1437.499852</v>
      </c>
      <c r="BU37" s="123">
        <f>BU29*Assumptions!$C$3/12</f>
        <v>1437.499852</v>
      </c>
      <c r="BV37" s="124">
        <f>BV29*Assumptions!$C$3/12</f>
        <v>1437.499852</v>
      </c>
    </row>
    <row r="38" ht="15.75" customHeight="1">
      <c r="B38" s="8" t="s">
        <v>101</v>
      </c>
      <c r="C38" s="123">
        <f>C30*Assumptions!$C$3/12</f>
        <v>0</v>
      </c>
      <c r="D38" s="123">
        <f>D30*Assumptions!$C$3/12</f>
        <v>0</v>
      </c>
      <c r="E38" s="123">
        <f>E30*Assumptions!$C$3/12</f>
        <v>0</v>
      </c>
      <c r="F38" s="123">
        <f>F30*Assumptions!$C$3/12</f>
        <v>-1240</v>
      </c>
      <c r="G38" s="123">
        <f>G30*Assumptions!$C$3/12</f>
        <v>0</v>
      </c>
      <c r="H38" s="123">
        <f>H30*Assumptions!$C$3/12</f>
        <v>0</v>
      </c>
      <c r="I38" s="123">
        <f>I30*Assumptions!$C$3/12</f>
        <v>0</v>
      </c>
      <c r="J38" s="123">
        <f>J30*Assumptions!$C$3/12</f>
        <v>0</v>
      </c>
      <c r="K38" s="123">
        <f>K30*Assumptions!$C$3/12</f>
        <v>0</v>
      </c>
      <c r="L38" s="123">
        <f>L30*Assumptions!$C$3/12</f>
        <v>0</v>
      </c>
      <c r="M38" s="123">
        <f>M30*Assumptions!$C$3/12</f>
        <v>0</v>
      </c>
      <c r="N38" s="123">
        <f>N30*Assumptions!$C$3/12</f>
        <v>0</v>
      </c>
      <c r="O38" s="123">
        <f>O30*Assumptions!$C$3/12</f>
        <v>0</v>
      </c>
      <c r="P38" s="123">
        <f>P30*Assumptions!$C$3/12</f>
        <v>0</v>
      </c>
      <c r="Q38" s="123">
        <f>Q30*Assumptions!$C$3/12</f>
        <v>0</v>
      </c>
      <c r="R38" s="123">
        <f>R30*Assumptions!$C$3/12</f>
        <v>0</v>
      </c>
      <c r="S38" s="123">
        <f>S30*Assumptions!$C$3/12</f>
        <v>0</v>
      </c>
      <c r="T38" s="123">
        <f>T30*Assumptions!$C$3/12</f>
        <v>0</v>
      </c>
      <c r="U38" s="123">
        <f>U30*Assumptions!$C$3/12</f>
        <v>0</v>
      </c>
      <c r="V38" s="123">
        <f>V30*Assumptions!$C$3/12</f>
        <v>0</v>
      </c>
      <c r="W38" s="123">
        <f>W30*Assumptions!$C$3/12</f>
        <v>0</v>
      </c>
      <c r="X38" s="123">
        <f>X30*Assumptions!$C$3/12</f>
        <v>0</v>
      </c>
      <c r="Y38" s="123">
        <f>Y30*Assumptions!$C$3/12</f>
        <v>0</v>
      </c>
      <c r="Z38" s="123">
        <f>Z30*Assumptions!$C$3/12</f>
        <v>0</v>
      </c>
      <c r="AA38" s="123">
        <f>AA30*Assumptions!$C$3/12</f>
        <v>0</v>
      </c>
      <c r="AB38" s="123">
        <f>AB30*Assumptions!$C$3/12</f>
        <v>0</v>
      </c>
      <c r="AC38" s="123">
        <f>AC30*Assumptions!$C$3/12</f>
        <v>0</v>
      </c>
      <c r="AD38" s="123">
        <f>AD30*Assumptions!$C$3/12</f>
        <v>0</v>
      </c>
      <c r="AE38" s="123">
        <f>AE30*Assumptions!$C$3/12</f>
        <v>0</v>
      </c>
      <c r="AF38" s="123">
        <f>AF30*Assumptions!$C$3/12</f>
        <v>0</v>
      </c>
      <c r="AG38" s="123">
        <f>AG30*Assumptions!$C$3/12</f>
        <v>0</v>
      </c>
      <c r="AH38" s="123">
        <f>AH30*Assumptions!$C$3/12</f>
        <v>0</v>
      </c>
      <c r="AI38" s="123">
        <f>AI30*Assumptions!$C$3/12</f>
        <v>0</v>
      </c>
      <c r="AJ38" s="123">
        <f>AJ30*Assumptions!$C$3/12</f>
        <v>0</v>
      </c>
      <c r="AK38" s="123">
        <f>AK30*Assumptions!$C$3/12</f>
        <v>0</v>
      </c>
      <c r="AL38" s="123">
        <f>AL30*Assumptions!$C$3/12</f>
        <v>0</v>
      </c>
      <c r="AM38" s="123">
        <f>AM30*Assumptions!$C$3/12</f>
        <v>0</v>
      </c>
      <c r="AN38" s="123">
        <f>AN30*Assumptions!$C$3/12</f>
        <v>0</v>
      </c>
      <c r="AO38" s="123">
        <f>AO30*Assumptions!$C$3/12</f>
        <v>0</v>
      </c>
      <c r="AP38" s="123">
        <f>AP30*Assumptions!$C$3/12</f>
        <v>0</v>
      </c>
      <c r="AQ38" s="123">
        <f>AQ30*Assumptions!$C$3/12</f>
        <v>0</v>
      </c>
      <c r="AR38" s="123">
        <f>AR30*Assumptions!$C$3/12</f>
        <v>0</v>
      </c>
      <c r="AS38" s="123">
        <f>AS30*Assumptions!$C$3/12</f>
        <v>0</v>
      </c>
      <c r="AT38" s="123">
        <f>AT30*Assumptions!$C$3/12</f>
        <v>0</v>
      </c>
      <c r="AU38" s="123">
        <f>AU30*Assumptions!$C$3/12</f>
        <v>0</v>
      </c>
      <c r="AV38" s="123">
        <f>AV30*Assumptions!$C$3/12</f>
        <v>0</v>
      </c>
      <c r="AW38" s="123">
        <f>AW30*Assumptions!$C$3/12</f>
        <v>0</v>
      </c>
      <c r="AX38" s="123">
        <f>AX30*Assumptions!$C$3/12</f>
        <v>0</v>
      </c>
      <c r="AY38" s="123">
        <f>AY30*Assumptions!$C$3/12</f>
        <v>0</v>
      </c>
      <c r="AZ38" s="123">
        <f>AZ30*Assumptions!$C$3/12</f>
        <v>0</v>
      </c>
      <c r="BA38" s="123">
        <f>BA30*Assumptions!$C$3/12</f>
        <v>0</v>
      </c>
      <c r="BB38" s="123">
        <f>BB30*Assumptions!$C$3/12</f>
        <v>0</v>
      </c>
      <c r="BC38" s="123">
        <f>BC30*Assumptions!$C$3/12</f>
        <v>0</v>
      </c>
      <c r="BD38" s="123">
        <f>BD30*Assumptions!$C$3/12</f>
        <v>0</v>
      </c>
      <c r="BE38" s="123">
        <f>BE30*Assumptions!$C$3/12</f>
        <v>0</v>
      </c>
      <c r="BF38" s="123">
        <f>BF30*Assumptions!$C$3/12</f>
        <v>0</v>
      </c>
      <c r="BG38" s="123">
        <f>BG30*Assumptions!$C$3/12</f>
        <v>0</v>
      </c>
      <c r="BH38" s="123">
        <f>BH30*Assumptions!$C$3/12</f>
        <v>0</v>
      </c>
      <c r="BI38" s="123">
        <f>BI30*Assumptions!$C$3/12</f>
        <v>0</v>
      </c>
      <c r="BJ38" s="123">
        <f>BJ30*Assumptions!$C$3/12</f>
        <v>0</v>
      </c>
      <c r="BK38" s="123">
        <f>BK30*Assumptions!$C$3/12</f>
        <v>0</v>
      </c>
      <c r="BL38" s="123">
        <f>BL30*Assumptions!$C$3/12</f>
        <v>0</v>
      </c>
      <c r="BM38" s="123">
        <f>BM30*Assumptions!$C$3/12</f>
        <v>0</v>
      </c>
      <c r="BN38" s="123">
        <f>BN30*Assumptions!$C$3/12</f>
        <v>0</v>
      </c>
      <c r="BO38" s="123">
        <f>BO30*Assumptions!$C$3/12</f>
        <v>0</v>
      </c>
      <c r="BP38" s="123">
        <f>BP30*Assumptions!$C$3/12</f>
        <v>0</v>
      </c>
      <c r="BQ38" s="123">
        <f>BQ30*Assumptions!$C$3/12</f>
        <v>0</v>
      </c>
      <c r="BR38" s="123">
        <f>BR30*Assumptions!$C$3/12</f>
        <v>0</v>
      </c>
      <c r="BS38" s="123">
        <f>BS30*Assumptions!$C$3/12</f>
        <v>0</v>
      </c>
      <c r="BT38" s="123">
        <f>BT30*Assumptions!$C$3/12</f>
        <v>0</v>
      </c>
      <c r="BU38" s="123">
        <f>BU30*Assumptions!$C$3/12</f>
        <v>0</v>
      </c>
      <c r="BV38" s="124">
        <f>BV30*Assumptions!$C$3/12</f>
        <v>0</v>
      </c>
    </row>
    <row r="39" ht="15.75" customHeight="1">
      <c r="B39" s="92" t="s">
        <v>94</v>
      </c>
      <c r="C39" s="125">
        <f>C31*Assumptions!$C$3/12</f>
        <v>0</v>
      </c>
      <c r="D39" s="125">
        <f>D31*Assumptions!$C$3/12</f>
        <v>0</v>
      </c>
      <c r="E39" s="125">
        <f>E31*Assumptions!$C$3/12</f>
        <v>0</v>
      </c>
      <c r="F39" s="125">
        <f>F31*Assumptions!$C$3/12</f>
        <v>0</v>
      </c>
      <c r="G39" s="125">
        <f>G31*Assumptions!$C$3/12</f>
        <v>0</v>
      </c>
      <c r="H39" s="125">
        <f>H31*Assumptions!$C$3/12</f>
        <v>0</v>
      </c>
      <c r="I39" s="125">
        <f>I31*Assumptions!$C$3/12</f>
        <v>0</v>
      </c>
      <c r="J39" s="125">
        <f>J31*Assumptions!$C$3/12</f>
        <v>0</v>
      </c>
      <c r="K39" s="125">
        <f>K31*Assumptions!$C$3/12</f>
        <v>0</v>
      </c>
      <c r="L39" s="125">
        <f>L31*Assumptions!$C$3/12</f>
        <v>0</v>
      </c>
      <c r="M39" s="125">
        <f>M31*Assumptions!$C$3/12</f>
        <v>0</v>
      </c>
      <c r="N39" s="125">
        <f>N31*Assumptions!$C$3/12</f>
        <v>0</v>
      </c>
      <c r="O39" s="125">
        <f>O31*Assumptions!$C$3/12</f>
        <v>0</v>
      </c>
      <c r="P39" s="125">
        <f>P31*Assumptions!$C$3/12</f>
        <v>0</v>
      </c>
      <c r="Q39" s="125">
        <f>Q31*Assumptions!$C$3/12</f>
        <v>0</v>
      </c>
      <c r="R39" s="125">
        <f>R31*Assumptions!$C$3/12</f>
        <v>0</v>
      </c>
      <c r="S39" s="125">
        <f>S31*Assumptions!$C$3/12</f>
        <v>0</v>
      </c>
      <c r="T39" s="125">
        <f>T31*Assumptions!$C$3/12</f>
        <v>0</v>
      </c>
      <c r="U39" s="125">
        <f>U31*Assumptions!$C$3/12</f>
        <v>0</v>
      </c>
      <c r="V39" s="125">
        <f>V31*Assumptions!$C$3/12</f>
        <v>0</v>
      </c>
      <c r="W39" s="125">
        <f>W31*Assumptions!$C$3/12</f>
        <v>0</v>
      </c>
      <c r="X39" s="125">
        <f>X31*Assumptions!$C$3/12</f>
        <v>0</v>
      </c>
      <c r="Y39" s="125">
        <f>Y31*Assumptions!$C$3/12</f>
        <v>0</v>
      </c>
      <c r="Z39" s="125">
        <f>Z31*Assumptions!$C$3/12</f>
        <v>0</v>
      </c>
      <c r="AA39" s="125">
        <f>AA31*Assumptions!$C$3/12</f>
        <v>0</v>
      </c>
      <c r="AB39" s="125">
        <f>AB31*Assumptions!$C$3/12</f>
        <v>0</v>
      </c>
      <c r="AC39" s="125">
        <f>AC31*Assumptions!$C$3/12</f>
        <v>0</v>
      </c>
      <c r="AD39" s="125">
        <f>AD31*Assumptions!$C$3/12</f>
        <v>0</v>
      </c>
      <c r="AE39" s="125">
        <f>AE31*Assumptions!$C$3/12</f>
        <v>0</v>
      </c>
      <c r="AF39" s="125">
        <f>AF31*Assumptions!$C$3/12</f>
        <v>0</v>
      </c>
      <c r="AG39" s="125">
        <f>AG31*Assumptions!$C$3/12</f>
        <v>0</v>
      </c>
      <c r="AH39" s="125">
        <f>AH31*Assumptions!$C$3/12</f>
        <v>0</v>
      </c>
      <c r="AI39" s="125">
        <f>AI31*Assumptions!$C$3/12</f>
        <v>0</v>
      </c>
      <c r="AJ39" s="125">
        <f>AJ31*Assumptions!$C$3/12</f>
        <v>0</v>
      </c>
      <c r="AK39" s="125">
        <f>AK31*Assumptions!$C$3/12</f>
        <v>0</v>
      </c>
      <c r="AL39" s="125">
        <f>AL31*Assumptions!$C$3/12</f>
        <v>0</v>
      </c>
      <c r="AM39" s="125">
        <f>AM31*Assumptions!$C$3/12</f>
        <v>0</v>
      </c>
      <c r="AN39" s="125">
        <f>AN31*Assumptions!$C$3/12</f>
        <v>0</v>
      </c>
      <c r="AO39" s="125">
        <f>AO31*Assumptions!$C$3/12</f>
        <v>0</v>
      </c>
      <c r="AP39" s="125">
        <f>AP31*Assumptions!$C$3/12</f>
        <v>0</v>
      </c>
      <c r="AQ39" s="125">
        <f>AQ31*Assumptions!$C$3/12</f>
        <v>0</v>
      </c>
      <c r="AR39" s="125">
        <f>AR31*Assumptions!$C$3/12</f>
        <v>0</v>
      </c>
      <c r="AS39" s="125">
        <f>AS31*Assumptions!$C$3/12</f>
        <v>0</v>
      </c>
      <c r="AT39" s="125">
        <f>AT31*Assumptions!$C$3/12</f>
        <v>0</v>
      </c>
      <c r="AU39" s="125">
        <f>AU31*Assumptions!$C$3/12</f>
        <v>0</v>
      </c>
      <c r="AV39" s="125">
        <f>AV31*Assumptions!$C$3/12</f>
        <v>0</v>
      </c>
      <c r="AW39" s="125">
        <f>AW31*Assumptions!$C$3/12</f>
        <v>0</v>
      </c>
      <c r="AX39" s="125">
        <f>AX31*Assumptions!$C$3/12</f>
        <v>0</v>
      </c>
      <c r="AY39" s="125">
        <f>AY31*Assumptions!$C$3/12</f>
        <v>0</v>
      </c>
      <c r="AZ39" s="125">
        <f>AZ31*Assumptions!$C$3/12</f>
        <v>0</v>
      </c>
      <c r="BA39" s="125">
        <f>BA31*Assumptions!$C$3/12</f>
        <v>0</v>
      </c>
      <c r="BB39" s="125">
        <f>BB31*Assumptions!$C$3/12</f>
        <v>0</v>
      </c>
      <c r="BC39" s="125">
        <f>BC31*Assumptions!$C$3/12</f>
        <v>0</v>
      </c>
      <c r="BD39" s="125">
        <f>BD31*Assumptions!$C$3/12</f>
        <v>0</v>
      </c>
      <c r="BE39" s="125">
        <f>BE31*Assumptions!$C$3/12</f>
        <v>0</v>
      </c>
      <c r="BF39" s="125">
        <f>BF31*Assumptions!$C$3/12</f>
        <v>0</v>
      </c>
      <c r="BG39" s="125">
        <f>BG31*Assumptions!$C$3/12</f>
        <v>0</v>
      </c>
      <c r="BH39" s="125">
        <f>BH31*Assumptions!$C$3/12</f>
        <v>0</v>
      </c>
      <c r="BI39" s="125">
        <f>BI31*Assumptions!$C$3/12</f>
        <v>0</v>
      </c>
      <c r="BJ39" s="125">
        <f>BJ31*Assumptions!$C$3/12</f>
        <v>0</v>
      </c>
      <c r="BK39" s="125">
        <f>BK31*Assumptions!$C$3/12</f>
        <v>0</v>
      </c>
      <c r="BL39" s="125">
        <f>BL31*Assumptions!$C$3/12</f>
        <v>0</v>
      </c>
      <c r="BM39" s="125">
        <f>BM31*Assumptions!$C$3/12</f>
        <v>0</v>
      </c>
      <c r="BN39" s="125">
        <f>BN31*Assumptions!$C$3/12</f>
        <v>0</v>
      </c>
      <c r="BO39" s="125">
        <f>BO31*Assumptions!$C$3/12</f>
        <v>0</v>
      </c>
      <c r="BP39" s="125">
        <f>BP31*Assumptions!$C$3/12</f>
        <v>0</v>
      </c>
      <c r="BQ39" s="125">
        <f>BQ31*Assumptions!$C$3/12</f>
        <v>0</v>
      </c>
      <c r="BR39" s="125">
        <f>BR31*Assumptions!$C$3/12</f>
        <v>0</v>
      </c>
      <c r="BS39" s="125">
        <f>BS31*Assumptions!$C$3/12</f>
        <v>0</v>
      </c>
      <c r="BT39" s="125">
        <f>BT31*Assumptions!$C$3/12</f>
        <v>0</v>
      </c>
      <c r="BU39" s="125">
        <f>BU31*Assumptions!$C$3/12</f>
        <v>0</v>
      </c>
      <c r="BV39" s="126">
        <f>BV31*Assumptions!$C$3/12</f>
        <v>0</v>
      </c>
    </row>
    <row r="40" ht="15.75" customHeight="1">
      <c r="B40" s="21" t="s">
        <v>102</v>
      </c>
      <c r="C40" s="115">
        <f>C32*Assumptions!$C$3/12</f>
        <v>1000</v>
      </c>
      <c r="D40" s="115">
        <f>D32*Assumptions!$C$3/12</f>
        <v>1000</v>
      </c>
      <c r="E40" s="115">
        <f>E32*Assumptions!$C$3/12</f>
        <v>1000</v>
      </c>
      <c r="F40" s="115">
        <f>F32*Assumptions!$C$3/12</f>
        <v>0</v>
      </c>
      <c r="G40" s="115">
        <f>G32*Assumptions!$C$3/12</f>
        <v>1240</v>
      </c>
      <c r="H40" s="115">
        <f>H32*Assumptions!$C$3/12</f>
        <v>1240</v>
      </c>
      <c r="I40" s="115">
        <f>I32*Assumptions!$C$3/12</f>
        <v>1240</v>
      </c>
      <c r="J40" s="115">
        <f>J32*Assumptions!$C$3/12</f>
        <v>1240</v>
      </c>
      <c r="K40" s="115">
        <f>K32*Assumptions!$C$3/12</f>
        <v>1240</v>
      </c>
      <c r="L40" s="115">
        <f>L32*Assumptions!$C$3/12</f>
        <v>1240</v>
      </c>
      <c r="M40" s="115">
        <f>M32*Assumptions!$C$3/12</f>
        <v>1240</v>
      </c>
      <c r="N40" s="115">
        <f>N32*Assumptions!$C$3/12</f>
        <v>1240</v>
      </c>
      <c r="O40" s="115">
        <f>O32*Assumptions!$C$3/12</f>
        <v>1277.2</v>
      </c>
      <c r="P40" s="115">
        <f>P32*Assumptions!$C$3/12</f>
        <v>1277.2</v>
      </c>
      <c r="Q40" s="115">
        <f>Q32*Assumptions!$C$3/12</f>
        <v>1277.2</v>
      </c>
      <c r="R40" s="115">
        <f>R32*Assumptions!$C$3/12</f>
        <v>1277.2</v>
      </c>
      <c r="S40" s="115">
        <f>S32*Assumptions!$C$3/12</f>
        <v>1277.2</v>
      </c>
      <c r="T40" s="115">
        <f>T32*Assumptions!$C$3/12</f>
        <v>1277.2</v>
      </c>
      <c r="U40" s="115">
        <f>U32*Assumptions!$C$3/12</f>
        <v>1277.2</v>
      </c>
      <c r="V40" s="115">
        <f>V32*Assumptions!$C$3/12</f>
        <v>1277.2</v>
      </c>
      <c r="W40" s="115">
        <f>W32*Assumptions!$C$3/12</f>
        <v>1277.2</v>
      </c>
      <c r="X40" s="115">
        <f>X32*Assumptions!$C$3/12</f>
        <v>1277.2</v>
      </c>
      <c r="Y40" s="115">
        <f>Y32*Assumptions!$C$3/12</f>
        <v>1277.2</v>
      </c>
      <c r="Z40" s="115">
        <f>Z32*Assumptions!$C$3/12</f>
        <v>1277.2</v>
      </c>
      <c r="AA40" s="115">
        <f>AA32*Assumptions!$C$3/12</f>
        <v>1315.516</v>
      </c>
      <c r="AB40" s="115">
        <f>AB32*Assumptions!$C$3/12</f>
        <v>1315.516</v>
      </c>
      <c r="AC40" s="115">
        <f>AC32*Assumptions!$C$3/12</f>
        <v>1315.516</v>
      </c>
      <c r="AD40" s="115">
        <f>AD32*Assumptions!$C$3/12</f>
        <v>1315.516</v>
      </c>
      <c r="AE40" s="115">
        <f>AE32*Assumptions!$C$3/12</f>
        <v>1315.516</v>
      </c>
      <c r="AF40" s="115">
        <f>AF32*Assumptions!$C$3/12</f>
        <v>1315.516</v>
      </c>
      <c r="AG40" s="115">
        <f>AG32*Assumptions!$C$3/12</f>
        <v>1315.516</v>
      </c>
      <c r="AH40" s="115">
        <f>AH32*Assumptions!$C$3/12</f>
        <v>1315.516</v>
      </c>
      <c r="AI40" s="115">
        <f>AI32*Assumptions!$C$3/12</f>
        <v>1315.516</v>
      </c>
      <c r="AJ40" s="115">
        <f>AJ32*Assumptions!$C$3/12</f>
        <v>1315.516</v>
      </c>
      <c r="AK40" s="115">
        <f>AK32*Assumptions!$C$3/12</f>
        <v>1315.516</v>
      </c>
      <c r="AL40" s="115">
        <f>AL32*Assumptions!$C$3/12</f>
        <v>1315.516</v>
      </c>
      <c r="AM40" s="115">
        <f>AM32*Assumptions!$C$3/12</f>
        <v>1354.98148</v>
      </c>
      <c r="AN40" s="115">
        <f>AN32*Assumptions!$C$3/12</f>
        <v>1354.98148</v>
      </c>
      <c r="AO40" s="115">
        <f>AO32*Assumptions!$C$3/12</f>
        <v>1354.98148</v>
      </c>
      <c r="AP40" s="115">
        <f>AP32*Assumptions!$C$3/12</f>
        <v>1354.98148</v>
      </c>
      <c r="AQ40" s="115">
        <f>AQ32*Assumptions!$C$3/12</f>
        <v>1354.98148</v>
      </c>
      <c r="AR40" s="115">
        <f>AR32*Assumptions!$C$3/12</f>
        <v>1354.98148</v>
      </c>
      <c r="AS40" s="115">
        <f>AS32*Assumptions!$C$3/12</f>
        <v>1354.98148</v>
      </c>
      <c r="AT40" s="115">
        <f>AT32*Assumptions!$C$3/12</f>
        <v>1354.98148</v>
      </c>
      <c r="AU40" s="115">
        <f>AU32*Assumptions!$C$3/12</f>
        <v>1354.98148</v>
      </c>
      <c r="AV40" s="115">
        <f>AV32*Assumptions!$C$3/12</f>
        <v>1354.98148</v>
      </c>
      <c r="AW40" s="115">
        <f>AW32*Assumptions!$C$3/12</f>
        <v>1354.98148</v>
      </c>
      <c r="AX40" s="115">
        <f>AX32*Assumptions!$C$3/12</f>
        <v>1354.98148</v>
      </c>
      <c r="AY40" s="115">
        <f>AY32*Assumptions!$C$3/12</f>
        <v>1395.630924</v>
      </c>
      <c r="AZ40" s="115">
        <f>AZ32*Assumptions!$C$3/12</f>
        <v>1395.630924</v>
      </c>
      <c r="BA40" s="115">
        <f>BA32*Assumptions!$C$3/12</f>
        <v>1395.630924</v>
      </c>
      <c r="BB40" s="115">
        <f>BB32*Assumptions!$C$3/12</f>
        <v>1395.630924</v>
      </c>
      <c r="BC40" s="115">
        <f>BC32*Assumptions!$C$3/12</f>
        <v>1395.630924</v>
      </c>
      <c r="BD40" s="115">
        <f>BD32*Assumptions!$C$3/12</f>
        <v>1395.630924</v>
      </c>
      <c r="BE40" s="115">
        <f>BE32*Assumptions!$C$3/12</f>
        <v>1395.630924</v>
      </c>
      <c r="BF40" s="115">
        <f>BF32*Assumptions!$C$3/12</f>
        <v>1395.630924</v>
      </c>
      <c r="BG40" s="115">
        <f>BG32*Assumptions!$C$3/12</f>
        <v>1395.630924</v>
      </c>
      <c r="BH40" s="115">
        <f>BH32*Assumptions!$C$3/12</f>
        <v>1395.630924</v>
      </c>
      <c r="BI40" s="115">
        <f>BI32*Assumptions!$C$3/12</f>
        <v>1395.630924</v>
      </c>
      <c r="BJ40" s="115">
        <f>BJ32*Assumptions!$C$3/12</f>
        <v>1395.630924</v>
      </c>
      <c r="BK40" s="115">
        <f>BK32*Assumptions!$C$3/12</f>
        <v>1437.499852</v>
      </c>
      <c r="BL40" s="115">
        <f>BL32*Assumptions!$C$3/12</f>
        <v>1437.499852</v>
      </c>
      <c r="BM40" s="115">
        <f>BM32*Assumptions!$C$3/12</f>
        <v>1437.499852</v>
      </c>
      <c r="BN40" s="115">
        <f>BN32*Assumptions!$C$3/12</f>
        <v>1437.499852</v>
      </c>
      <c r="BO40" s="115">
        <f>BO32*Assumptions!$C$3/12</f>
        <v>1437.499852</v>
      </c>
      <c r="BP40" s="115">
        <f>BP32*Assumptions!$C$3/12</f>
        <v>1437.499852</v>
      </c>
      <c r="BQ40" s="115">
        <f>BQ32*Assumptions!$C$3/12</f>
        <v>1437.499852</v>
      </c>
      <c r="BR40" s="115">
        <f>BR32*Assumptions!$C$3/12</f>
        <v>1437.499852</v>
      </c>
      <c r="BS40" s="115">
        <f>BS32*Assumptions!$C$3/12</f>
        <v>1437.499852</v>
      </c>
      <c r="BT40" s="115">
        <f>BT32*Assumptions!$C$3/12</f>
        <v>1437.499852</v>
      </c>
      <c r="BU40" s="115">
        <f>BU32*Assumptions!$C$3/12</f>
        <v>1437.499852</v>
      </c>
      <c r="BV40" s="116">
        <f>BV32*Assumptions!$C$3/12</f>
        <v>1437.499852</v>
      </c>
    </row>
    <row r="41" ht="15.75" customHeight="1"/>
    <row r="42" ht="18.75" customHeight="1"/>
    <row r="43" ht="15.75" customHeight="1">
      <c r="B43" s="2" t="s">
        <v>104</v>
      </c>
      <c r="C43" s="69">
        <v>1.0</v>
      </c>
      <c r="D43" s="69">
        <v>2.0</v>
      </c>
      <c r="E43" s="69">
        <v>3.0</v>
      </c>
      <c r="F43" s="69">
        <v>4.0</v>
      </c>
      <c r="G43" s="69">
        <v>5.0</v>
      </c>
      <c r="H43" s="70">
        <v>6.0</v>
      </c>
    </row>
    <row r="44" ht="15.75" customHeight="1">
      <c r="B44" s="8" t="s">
        <v>18</v>
      </c>
      <c r="C44" s="110">
        <f t="shared" ref="C44:H44" si="11">+SUM(OFFSET($C$29,0,12*(C43-1),1,12))/12</f>
        <v>8.009049774</v>
      </c>
      <c r="D44" s="110">
        <f t="shared" si="11"/>
        <v>8.668778281</v>
      </c>
      <c r="E44" s="110">
        <f t="shared" si="11"/>
        <v>8.928841629</v>
      </c>
      <c r="F44" s="110">
        <f t="shared" si="11"/>
        <v>9.196706878</v>
      </c>
      <c r="G44" s="110">
        <f t="shared" si="11"/>
        <v>9.472608084</v>
      </c>
      <c r="H44" s="113">
        <f t="shared" si="11"/>
        <v>9.756786327</v>
      </c>
    </row>
    <row r="45" ht="15.75" customHeight="1">
      <c r="B45" s="8" t="s">
        <v>69</v>
      </c>
      <c r="C45" s="127">
        <f>+C44*Assumptions!$C$3</f>
        <v>14160</v>
      </c>
      <c r="D45" s="127">
        <f>+D44*Assumptions!$C$3</f>
        <v>15326.4</v>
      </c>
      <c r="E45" s="127">
        <f>+E44*Assumptions!$C$3</f>
        <v>15786.192</v>
      </c>
      <c r="F45" s="127">
        <f>+F44*Assumptions!$C$3</f>
        <v>16259.77776</v>
      </c>
      <c r="G45" s="127">
        <f>+G44*Assumptions!$C$3</f>
        <v>16747.57109</v>
      </c>
      <c r="H45" s="17">
        <f>+H44*Assumptions!$C$3</f>
        <v>17249.99823</v>
      </c>
    </row>
    <row r="46" ht="15.75" customHeight="1">
      <c r="B46" s="8"/>
      <c r="H46" s="25"/>
    </row>
    <row r="47" ht="15.75" customHeight="1">
      <c r="B47" s="8" t="s">
        <v>82</v>
      </c>
      <c r="C47" s="47">
        <v>1.0</v>
      </c>
      <c r="D47" s="47">
        <v>2.0</v>
      </c>
      <c r="E47" s="47">
        <v>3.0</v>
      </c>
      <c r="F47" s="47">
        <v>4.0</v>
      </c>
      <c r="G47" s="47">
        <v>5.0</v>
      </c>
      <c r="H47" s="25">
        <v>6.0</v>
      </c>
    </row>
    <row r="48" ht="15.75" customHeight="1">
      <c r="B48" s="8" t="str">
        <f>+B30</f>
        <v>Absorption and Turnover Vacancy</v>
      </c>
      <c r="C48" s="110">
        <f t="shared" ref="C48:H48" si="12">+SUM(OFFSET($C$30,0,12*(C47-1),1,12))/12</f>
        <v>-0.7013574661</v>
      </c>
      <c r="D48" s="110">
        <f t="shared" si="12"/>
        <v>0</v>
      </c>
      <c r="E48" s="110">
        <f t="shared" si="12"/>
        <v>0</v>
      </c>
      <c r="F48" s="110">
        <f t="shared" si="12"/>
        <v>0</v>
      </c>
      <c r="G48" s="110">
        <f t="shared" si="12"/>
        <v>0</v>
      </c>
      <c r="H48" s="113">
        <f t="shared" si="12"/>
        <v>0</v>
      </c>
    </row>
    <row r="49" ht="15.75" customHeight="1">
      <c r="B49" s="8" t="s">
        <v>69</v>
      </c>
      <c r="C49" s="127">
        <f>+C48*Assumptions!$C$3</f>
        <v>-1240</v>
      </c>
      <c r="D49" s="127">
        <f>+D48*Assumptions!$C$3</f>
        <v>0</v>
      </c>
      <c r="E49" s="127">
        <f>+E48*Assumptions!$C$3</f>
        <v>0</v>
      </c>
      <c r="F49" s="127">
        <f>+F48*Assumptions!$C$3</f>
        <v>0</v>
      </c>
      <c r="G49" s="127">
        <f>+G48*Assumptions!$C$3</f>
        <v>0</v>
      </c>
      <c r="H49" s="17">
        <f>+H48*Assumptions!$C$3</f>
        <v>0</v>
      </c>
    </row>
    <row r="50" ht="15.75" customHeight="1">
      <c r="B50" s="8"/>
      <c r="H50" s="25"/>
    </row>
    <row r="51" ht="15.75" customHeight="1">
      <c r="B51" s="8" t="s">
        <v>82</v>
      </c>
      <c r="C51" s="47">
        <v>1.0</v>
      </c>
      <c r="D51" s="47">
        <v>2.0</v>
      </c>
      <c r="E51" s="47">
        <v>3.0</v>
      </c>
      <c r="F51" s="47">
        <v>4.0</v>
      </c>
      <c r="G51" s="47">
        <v>5.0</v>
      </c>
      <c r="H51" s="25">
        <v>6.0</v>
      </c>
    </row>
    <row r="52" ht="15.75" customHeight="1">
      <c r="B52" s="92" t="s">
        <v>94</v>
      </c>
      <c r="C52" s="93"/>
      <c r="D52" s="93"/>
      <c r="E52" s="93"/>
      <c r="F52" s="93"/>
      <c r="G52" s="93"/>
      <c r="H52" s="128"/>
    </row>
    <row r="53" ht="15.75" customHeight="1">
      <c r="B53" s="21" t="s">
        <v>69</v>
      </c>
      <c r="C53" s="115">
        <f t="shared" ref="C53:H53" si="13">+SUM(OFFSET($C40, 0, 12*(C$51-1), 1, 12))</f>
        <v>12920</v>
      </c>
      <c r="D53" s="115">
        <f t="shared" si="13"/>
        <v>15326.4</v>
      </c>
      <c r="E53" s="115">
        <f t="shared" si="13"/>
        <v>15786.192</v>
      </c>
      <c r="F53" s="115">
        <f t="shared" si="13"/>
        <v>16259.77776</v>
      </c>
      <c r="G53" s="115">
        <f t="shared" si="13"/>
        <v>16747.57109</v>
      </c>
      <c r="H53" s="116">
        <f t="shared" si="13"/>
        <v>17249.99823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9.86"/>
    <col customWidth="1" min="3" max="7" width="17.43"/>
    <col customWidth="1" min="8" max="8" width="8.86"/>
    <col customWidth="1" min="9" max="9" width="11.86"/>
    <col customWidth="1" min="10" max="10" width="11.71"/>
    <col customWidth="1" min="11" max="11" width="11.86"/>
    <col customWidth="1" min="12" max="12" width="12.86"/>
    <col customWidth="1" min="13" max="26" width="8.86"/>
  </cols>
  <sheetData>
    <row r="2">
      <c r="B2" s="129" t="s">
        <v>105</v>
      </c>
      <c r="C2" s="130">
        <f>+Assumptions!F5</f>
        <v>108000</v>
      </c>
      <c r="E2" s="129" t="str">
        <f>+Assumptions!E13</f>
        <v>Interest Only? </v>
      </c>
      <c r="F2" s="131">
        <f>+Assumptions!F13</f>
        <v>0</v>
      </c>
    </row>
    <row r="3">
      <c r="B3" s="8" t="s">
        <v>24</v>
      </c>
      <c r="C3" s="132">
        <f>+Assumptions!F10</f>
        <v>0.0575</v>
      </c>
      <c r="E3" s="21" t="str">
        <f>+Assumptions!E14</f>
        <v>Interest Only Period</v>
      </c>
      <c r="F3" s="133">
        <f>+Assumptions!F14</f>
        <v>12</v>
      </c>
    </row>
    <row r="4">
      <c r="B4" s="21" t="s">
        <v>26</v>
      </c>
      <c r="C4" s="133">
        <f>+Assumptions!F11</f>
        <v>30</v>
      </c>
    </row>
    <row r="6">
      <c r="B6" s="27" t="s">
        <v>106</v>
      </c>
      <c r="C6" s="44"/>
      <c r="D6" s="44"/>
      <c r="E6" s="44"/>
      <c r="F6" s="44"/>
      <c r="G6" s="3"/>
    </row>
    <row r="7">
      <c r="B7" s="8" t="s">
        <v>96</v>
      </c>
      <c r="C7" s="45" t="s">
        <v>107</v>
      </c>
      <c r="D7" s="45" t="s">
        <v>108</v>
      </c>
      <c r="E7" s="45" t="s">
        <v>109</v>
      </c>
      <c r="F7" s="45" t="s">
        <v>110</v>
      </c>
      <c r="G7" s="46" t="s">
        <v>111</v>
      </c>
      <c r="I7" s="47" t="s">
        <v>109</v>
      </c>
      <c r="J7" s="47" t="s">
        <v>110</v>
      </c>
      <c r="K7" s="1" t="s">
        <v>112</v>
      </c>
      <c r="L7" s="1" t="s">
        <v>113</v>
      </c>
    </row>
    <row r="8">
      <c r="B8" s="8">
        <v>0.0</v>
      </c>
      <c r="C8" s="78"/>
      <c r="D8" s="78"/>
      <c r="E8" s="78"/>
      <c r="F8" s="78"/>
      <c r="G8" s="79">
        <f>+C2</f>
        <v>108000</v>
      </c>
    </row>
    <row r="9">
      <c r="B9" s="8">
        <v>1.0</v>
      </c>
      <c r="C9" s="78">
        <f t="shared" ref="C9:C368" si="1">+G8</f>
        <v>108000</v>
      </c>
      <c r="D9" s="78">
        <f t="shared" ref="D9:D368" si="2">IF(AND($F$2=1, B9&lt;=$F$3), E9, PMT($C$3/12, $C$4*12, $C$2, 0))</f>
        <v>-630.258685</v>
      </c>
      <c r="E9" s="78">
        <f t="shared" ref="E9:E368" si="3">+$C$3/12*G8*-1</f>
        <v>-517.5</v>
      </c>
      <c r="F9" s="78">
        <f t="shared" ref="F9:F368" si="4">+D9-E9</f>
        <v>-112.758685</v>
      </c>
      <c r="G9" s="79">
        <f t="shared" ref="G9:G368" si="5">+C9+F9</f>
        <v>107887.2413</v>
      </c>
    </row>
    <row r="10">
      <c r="B10" s="8">
        <v>2.0</v>
      </c>
      <c r="C10" s="78">
        <f t="shared" si="1"/>
        <v>107887.2413</v>
      </c>
      <c r="D10" s="78">
        <f t="shared" si="2"/>
        <v>-630.258685</v>
      </c>
      <c r="E10" s="78">
        <f t="shared" si="3"/>
        <v>-516.959698</v>
      </c>
      <c r="F10" s="78">
        <f t="shared" si="4"/>
        <v>-113.298987</v>
      </c>
      <c r="G10" s="79">
        <f t="shared" si="5"/>
        <v>107773.9423</v>
      </c>
    </row>
    <row r="11">
      <c r="B11" s="8">
        <v>3.0</v>
      </c>
      <c r="C11" s="78">
        <f t="shared" si="1"/>
        <v>107773.9423</v>
      </c>
      <c r="D11" s="78">
        <f t="shared" si="2"/>
        <v>-630.258685</v>
      </c>
      <c r="E11" s="78">
        <f t="shared" si="3"/>
        <v>-516.416807</v>
      </c>
      <c r="F11" s="78">
        <f t="shared" si="4"/>
        <v>-113.841878</v>
      </c>
      <c r="G11" s="79">
        <f t="shared" si="5"/>
        <v>107660.1005</v>
      </c>
    </row>
    <row r="12">
      <c r="B12" s="8">
        <v>4.0</v>
      </c>
      <c r="C12" s="78">
        <f t="shared" si="1"/>
        <v>107660.1005</v>
      </c>
      <c r="D12" s="78">
        <f t="shared" si="2"/>
        <v>-630.258685</v>
      </c>
      <c r="E12" s="78">
        <f t="shared" si="3"/>
        <v>-515.8713147</v>
      </c>
      <c r="F12" s="78">
        <f t="shared" si="4"/>
        <v>-114.3873703</v>
      </c>
      <c r="G12" s="79">
        <f t="shared" si="5"/>
        <v>107545.7131</v>
      </c>
    </row>
    <row r="13">
      <c r="B13" s="8">
        <v>5.0</v>
      </c>
      <c r="C13" s="78">
        <f t="shared" si="1"/>
        <v>107545.7131</v>
      </c>
      <c r="D13" s="78">
        <f t="shared" si="2"/>
        <v>-630.258685</v>
      </c>
      <c r="E13" s="78">
        <f t="shared" si="3"/>
        <v>-515.3232085</v>
      </c>
      <c r="F13" s="78">
        <f t="shared" si="4"/>
        <v>-114.9354765</v>
      </c>
      <c r="G13" s="79">
        <f t="shared" si="5"/>
        <v>107430.7776</v>
      </c>
    </row>
    <row r="14">
      <c r="B14" s="8">
        <v>6.0</v>
      </c>
      <c r="C14" s="78">
        <f t="shared" si="1"/>
        <v>107430.7776</v>
      </c>
      <c r="D14" s="78">
        <f t="shared" si="2"/>
        <v>-630.258685</v>
      </c>
      <c r="E14" s="78">
        <f t="shared" si="3"/>
        <v>-514.772476</v>
      </c>
      <c r="F14" s="78">
        <f t="shared" si="4"/>
        <v>-115.4862089</v>
      </c>
      <c r="G14" s="79">
        <f t="shared" si="5"/>
        <v>107315.2914</v>
      </c>
    </row>
    <row r="15">
      <c r="B15" s="8">
        <v>7.0</v>
      </c>
      <c r="C15" s="78">
        <f t="shared" si="1"/>
        <v>107315.2914</v>
      </c>
      <c r="D15" s="78">
        <f t="shared" si="2"/>
        <v>-630.258685</v>
      </c>
      <c r="E15" s="78">
        <f t="shared" si="3"/>
        <v>-514.2191046</v>
      </c>
      <c r="F15" s="78">
        <f t="shared" si="4"/>
        <v>-116.0395804</v>
      </c>
      <c r="G15" s="79">
        <f t="shared" si="5"/>
        <v>107199.2518</v>
      </c>
    </row>
    <row r="16">
      <c r="B16" s="8">
        <v>8.0</v>
      </c>
      <c r="C16" s="78">
        <f t="shared" si="1"/>
        <v>107199.2518</v>
      </c>
      <c r="D16" s="78">
        <f t="shared" si="2"/>
        <v>-630.258685</v>
      </c>
      <c r="E16" s="78">
        <f t="shared" si="3"/>
        <v>-513.6630816</v>
      </c>
      <c r="F16" s="78">
        <f t="shared" si="4"/>
        <v>-116.5956034</v>
      </c>
      <c r="G16" s="79">
        <f t="shared" si="5"/>
        <v>107082.6562</v>
      </c>
    </row>
    <row r="17">
      <c r="B17" s="8">
        <v>9.0</v>
      </c>
      <c r="C17" s="78">
        <f t="shared" si="1"/>
        <v>107082.6562</v>
      </c>
      <c r="D17" s="78">
        <f t="shared" si="2"/>
        <v>-630.258685</v>
      </c>
      <c r="E17" s="78">
        <f t="shared" si="3"/>
        <v>-513.1043943</v>
      </c>
      <c r="F17" s="78">
        <f t="shared" si="4"/>
        <v>-117.1542906</v>
      </c>
      <c r="G17" s="79">
        <f t="shared" si="5"/>
        <v>106965.5019</v>
      </c>
    </row>
    <row r="18">
      <c r="B18" s="8">
        <v>10.0</v>
      </c>
      <c r="C18" s="78">
        <f t="shared" si="1"/>
        <v>106965.5019</v>
      </c>
      <c r="D18" s="78">
        <f t="shared" si="2"/>
        <v>-630.258685</v>
      </c>
      <c r="E18" s="78">
        <f t="shared" si="3"/>
        <v>-512.54303</v>
      </c>
      <c r="F18" s="78">
        <f t="shared" si="4"/>
        <v>-117.7156549</v>
      </c>
      <c r="G18" s="79">
        <f t="shared" si="5"/>
        <v>106847.7863</v>
      </c>
    </row>
    <row r="19" ht="15.75" customHeight="1">
      <c r="B19" s="8">
        <v>11.0</v>
      </c>
      <c r="C19" s="78">
        <f t="shared" si="1"/>
        <v>106847.7863</v>
      </c>
      <c r="D19" s="78">
        <f t="shared" si="2"/>
        <v>-630.258685</v>
      </c>
      <c r="E19" s="78">
        <f t="shared" si="3"/>
        <v>-511.9789759</v>
      </c>
      <c r="F19" s="78">
        <f t="shared" si="4"/>
        <v>-118.2797091</v>
      </c>
      <c r="G19" s="79">
        <f t="shared" si="5"/>
        <v>106729.5066</v>
      </c>
    </row>
    <row r="20" ht="15.75" customHeight="1">
      <c r="B20" s="8">
        <v>12.0</v>
      </c>
      <c r="C20" s="78">
        <f t="shared" si="1"/>
        <v>106729.5066</v>
      </c>
      <c r="D20" s="78">
        <f t="shared" si="2"/>
        <v>-630.258685</v>
      </c>
      <c r="E20" s="78">
        <f t="shared" si="3"/>
        <v>-511.4122189</v>
      </c>
      <c r="F20" s="78">
        <f t="shared" si="4"/>
        <v>-118.846466</v>
      </c>
      <c r="G20" s="79">
        <f t="shared" si="5"/>
        <v>106610.6601</v>
      </c>
      <c r="I20" s="123">
        <f t="shared" ref="I20:J20" si="6">+SUM(E9:E20)</f>
        <v>-6173.764309</v>
      </c>
      <c r="J20" s="123">
        <f t="shared" si="6"/>
        <v>-1389.33991</v>
      </c>
      <c r="K20" s="123">
        <f>+I20+J20</f>
        <v>-7563.10422</v>
      </c>
      <c r="L20" s="47">
        <f>+K20/12</f>
        <v>-630.258685</v>
      </c>
    </row>
    <row r="21" ht="15.75" customHeight="1">
      <c r="B21" s="8">
        <v>13.0</v>
      </c>
      <c r="C21" s="78">
        <f t="shared" si="1"/>
        <v>106610.6601</v>
      </c>
      <c r="D21" s="78">
        <f t="shared" si="2"/>
        <v>-630.258685</v>
      </c>
      <c r="E21" s="78">
        <f t="shared" si="3"/>
        <v>-510.8427463</v>
      </c>
      <c r="F21" s="78">
        <f t="shared" si="4"/>
        <v>-119.4159387</v>
      </c>
      <c r="G21" s="79">
        <f t="shared" si="5"/>
        <v>106491.2442</v>
      </c>
    </row>
    <row r="22" ht="15.75" customHeight="1">
      <c r="B22" s="8">
        <v>14.0</v>
      </c>
      <c r="C22" s="78">
        <f t="shared" si="1"/>
        <v>106491.2442</v>
      </c>
      <c r="D22" s="78">
        <f t="shared" si="2"/>
        <v>-630.258685</v>
      </c>
      <c r="E22" s="78">
        <f t="shared" si="3"/>
        <v>-510.2705449</v>
      </c>
      <c r="F22" s="78">
        <f t="shared" si="4"/>
        <v>-119.9881401</v>
      </c>
      <c r="G22" s="79">
        <f t="shared" si="5"/>
        <v>106371.256</v>
      </c>
    </row>
    <row r="23" ht="15.75" customHeight="1">
      <c r="B23" s="8">
        <v>15.0</v>
      </c>
      <c r="C23" s="78">
        <f t="shared" si="1"/>
        <v>106371.256</v>
      </c>
      <c r="D23" s="78">
        <f t="shared" si="2"/>
        <v>-630.258685</v>
      </c>
      <c r="E23" s="78">
        <f t="shared" si="3"/>
        <v>-509.6956017</v>
      </c>
      <c r="F23" s="78">
        <f t="shared" si="4"/>
        <v>-120.5630832</v>
      </c>
      <c r="G23" s="79">
        <f t="shared" si="5"/>
        <v>106250.6929</v>
      </c>
    </row>
    <row r="24" ht="15.75" customHeight="1">
      <c r="B24" s="8">
        <v>16.0</v>
      </c>
      <c r="C24" s="78">
        <f t="shared" si="1"/>
        <v>106250.6929</v>
      </c>
      <c r="D24" s="78">
        <f t="shared" si="2"/>
        <v>-630.258685</v>
      </c>
      <c r="E24" s="78">
        <f t="shared" si="3"/>
        <v>-509.1179036</v>
      </c>
      <c r="F24" s="78">
        <f t="shared" si="4"/>
        <v>-121.1407813</v>
      </c>
      <c r="G24" s="79">
        <f t="shared" si="5"/>
        <v>106129.5521</v>
      </c>
    </row>
    <row r="25" ht="15.75" customHeight="1">
      <c r="B25" s="8">
        <v>17.0</v>
      </c>
      <c r="C25" s="78">
        <f t="shared" si="1"/>
        <v>106129.5521</v>
      </c>
      <c r="D25" s="78">
        <f t="shared" si="2"/>
        <v>-630.258685</v>
      </c>
      <c r="E25" s="78">
        <f t="shared" si="3"/>
        <v>-508.5374374</v>
      </c>
      <c r="F25" s="78">
        <f t="shared" si="4"/>
        <v>-121.7212476</v>
      </c>
      <c r="G25" s="79">
        <f t="shared" si="5"/>
        <v>106007.8309</v>
      </c>
    </row>
    <row r="26" ht="15.75" customHeight="1">
      <c r="B26" s="8">
        <v>18.0</v>
      </c>
      <c r="C26" s="78">
        <f t="shared" si="1"/>
        <v>106007.8309</v>
      </c>
      <c r="D26" s="78">
        <f t="shared" si="2"/>
        <v>-630.258685</v>
      </c>
      <c r="E26" s="78">
        <f t="shared" si="3"/>
        <v>-507.9541897</v>
      </c>
      <c r="F26" s="78">
        <f t="shared" si="4"/>
        <v>-122.3044952</v>
      </c>
      <c r="G26" s="79">
        <f t="shared" si="5"/>
        <v>105885.5264</v>
      </c>
    </row>
    <row r="27" ht="15.75" customHeight="1">
      <c r="B27" s="8">
        <v>19.0</v>
      </c>
      <c r="C27" s="78">
        <f t="shared" si="1"/>
        <v>105885.5264</v>
      </c>
      <c r="D27" s="78">
        <f t="shared" si="2"/>
        <v>-630.258685</v>
      </c>
      <c r="E27" s="78">
        <f t="shared" si="3"/>
        <v>-507.3681474</v>
      </c>
      <c r="F27" s="78">
        <f t="shared" si="4"/>
        <v>-122.8905376</v>
      </c>
      <c r="G27" s="79">
        <f t="shared" si="5"/>
        <v>105762.6359</v>
      </c>
    </row>
    <row r="28" ht="15.75" customHeight="1">
      <c r="B28" s="8">
        <v>20.0</v>
      </c>
      <c r="C28" s="78">
        <f t="shared" si="1"/>
        <v>105762.6359</v>
      </c>
      <c r="D28" s="78">
        <f t="shared" si="2"/>
        <v>-630.258685</v>
      </c>
      <c r="E28" s="78">
        <f t="shared" si="3"/>
        <v>-506.7792969</v>
      </c>
      <c r="F28" s="78">
        <f t="shared" si="4"/>
        <v>-123.4793881</v>
      </c>
      <c r="G28" s="79">
        <f t="shared" si="5"/>
        <v>105639.1565</v>
      </c>
    </row>
    <row r="29" ht="15.75" customHeight="1">
      <c r="B29" s="8">
        <v>21.0</v>
      </c>
      <c r="C29" s="78">
        <f t="shared" si="1"/>
        <v>105639.1565</v>
      </c>
      <c r="D29" s="78">
        <f t="shared" si="2"/>
        <v>-630.258685</v>
      </c>
      <c r="E29" s="78">
        <f t="shared" si="3"/>
        <v>-506.1876248</v>
      </c>
      <c r="F29" s="78">
        <f t="shared" si="4"/>
        <v>-124.0710602</v>
      </c>
      <c r="G29" s="79">
        <f t="shared" si="5"/>
        <v>105515.0854</v>
      </c>
    </row>
    <row r="30" ht="15.75" customHeight="1">
      <c r="B30" s="8">
        <v>22.0</v>
      </c>
      <c r="C30" s="78">
        <f t="shared" si="1"/>
        <v>105515.0854</v>
      </c>
      <c r="D30" s="78">
        <f t="shared" si="2"/>
        <v>-630.258685</v>
      </c>
      <c r="E30" s="78">
        <f t="shared" si="3"/>
        <v>-505.5931176</v>
      </c>
      <c r="F30" s="78">
        <f t="shared" si="4"/>
        <v>-124.6655673</v>
      </c>
      <c r="G30" s="79">
        <f t="shared" si="5"/>
        <v>105390.4199</v>
      </c>
    </row>
    <row r="31" ht="15.75" customHeight="1">
      <c r="B31" s="8">
        <v>23.0</v>
      </c>
      <c r="C31" s="78">
        <f t="shared" si="1"/>
        <v>105390.4199</v>
      </c>
      <c r="D31" s="78">
        <f t="shared" si="2"/>
        <v>-630.258685</v>
      </c>
      <c r="E31" s="78">
        <f t="shared" si="3"/>
        <v>-504.9957618</v>
      </c>
      <c r="F31" s="78">
        <f t="shared" si="4"/>
        <v>-125.2629232</v>
      </c>
      <c r="G31" s="79">
        <f t="shared" si="5"/>
        <v>105265.1569</v>
      </c>
    </row>
    <row r="32" ht="15.75" customHeight="1">
      <c r="B32" s="8">
        <v>24.0</v>
      </c>
      <c r="C32" s="78">
        <f t="shared" si="1"/>
        <v>105265.1569</v>
      </c>
      <c r="D32" s="78">
        <f t="shared" si="2"/>
        <v>-630.258685</v>
      </c>
      <c r="E32" s="78">
        <f t="shared" si="3"/>
        <v>-504.3955436</v>
      </c>
      <c r="F32" s="78">
        <f t="shared" si="4"/>
        <v>-125.8631413</v>
      </c>
      <c r="G32" s="79">
        <f t="shared" si="5"/>
        <v>105139.2938</v>
      </c>
      <c r="I32" s="123">
        <f t="shared" ref="I32:J32" si="7">+SUM(E21:E32)</f>
        <v>-6091.737916</v>
      </c>
      <c r="J32" s="123">
        <f t="shared" si="7"/>
        <v>-1471.366304</v>
      </c>
      <c r="K32" s="123">
        <f>+I32+J32</f>
        <v>-7563.10422</v>
      </c>
      <c r="L32" s="47">
        <f>+K32/12</f>
        <v>-630.258685</v>
      </c>
    </row>
    <row r="33" ht="15.75" customHeight="1">
      <c r="B33" s="8">
        <v>25.0</v>
      </c>
      <c r="C33" s="78">
        <f t="shared" si="1"/>
        <v>105139.2938</v>
      </c>
      <c r="D33" s="78">
        <f t="shared" si="2"/>
        <v>-630.258685</v>
      </c>
      <c r="E33" s="78">
        <f t="shared" si="3"/>
        <v>-503.7924494</v>
      </c>
      <c r="F33" s="78">
        <f t="shared" si="4"/>
        <v>-126.4662356</v>
      </c>
      <c r="G33" s="79">
        <f t="shared" si="5"/>
        <v>105012.8276</v>
      </c>
    </row>
    <row r="34" ht="15.75" customHeight="1">
      <c r="B34" s="8">
        <v>26.0</v>
      </c>
      <c r="C34" s="78">
        <f t="shared" si="1"/>
        <v>105012.8276</v>
      </c>
      <c r="D34" s="78">
        <f t="shared" si="2"/>
        <v>-630.258685</v>
      </c>
      <c r="E34" s="78">
        <f t="shared" si="3"/>
        <v>-503.1864653</v>
      </c>
      <c r="F34" s="78">
        <f t="shared" si="4"/>
        <v>-127.0722196</v>
      </c>
      <c r="G34" s="79">
        <f t="shared" si="5"/>
        <v>104885.7553</v>
      </c>
    </row>
    <row r="35" ht="15.75" customHeight="1">
      <c r="B35" s="8">
        <v>27.0</v>
      </c>
      <c r="C35" s="78">
        <f t="shared" si="1"/>
        <v>104885.7553</v>
      </c>
      <c r="D35" s="78">
        <f t="shared" si="2"/>
        <v>-630.258685</v>
      </c>
      <c r="E35" s="78">
        <f t="shared" si="3"/>
        <v>-502.5775776</v>
      </c>
      <c r="F35" s="78">
        <f t="shared" si="4"/>
        <v>-127.6811073</v>
      </c>
      <c r="G35" s="79">
        <f t="shared" si="5"/>
        <v>104758.0742</v>
      </c>
    </row>
    <row r="36" ht="15.75" customHeight="1">
      <c r="B36" s="8">
        <v>28.0</v>
      </c>
      <c r="C36" s="78">
        <f t="shared" si="1"/>
        <v>104758.0742</v>
      </c>
      <c r="D36" s="78">
        <f t="shared" si="2"/>
        <v>-630.258685</v>
      </c>
      <c r="E36" s="78">
        <f t="shared" si="3"/>
        <v>-501.9657723</v>
      </c>
      <c r="F36" s="78">
        <f t="shared" si="4"/>
        <v>-128.2929126</v>
      </c>
      <c r="G36" s="79">
        <f t="shared" si="5"/>
        <v>104629.7813</v>
      </c>
    </row>
    <row r="37" ht="15.75" customHeight="1">
      <c r="B37" s="8">
        <v>29.0</v>
      </c>
      <c r="C37" s="78">
        <f t="shared" si="1"/>
        <v>104629.7813</v>
      </c>
      <c r="D37" s="78">
        <f t="shared" si="2"/>
        <v>-630.258685</v>
      </c>
      <c r="E37" s="78">
        <f t="shared" si="3"/>
        <v>-501.3510354</v>
      </c>
      <c r="F37" s="78">
        <f t="shared" si="4"/>
        <v>-128.9076495</v>
      </c>
      <c r="G37" s="79">
        <f t="shared" si="5"/>
        <v>104500.8737</v>
      </c>
    </row>
    <row r="38" ht="15.75" customHeight="1">
      <c r="B38" s="8">
        <v>30.0</v>
      </c>
      <c r="C38" s="78">
        <f t="shared" si="1"/>
        <v>104500.8737</v>
      </c>
      <c r="D38" s="78">
        <f t="shared" si="2"/>
        <v>-630.258685</v>
      </c>
      <c r="E38" s="78">
        <f t="shared" si="3"/>
        <v>-500.733353</v>
      </c>
      <c r="F38" s="78">
        <f t="shared" si="4"/>
        <v>-129.525332</v>
      </c>
      <c r="G38" s="79">
        <f t="shared" si="5"/>
        <v>104371.3483</v>
      </c>
    </row>
    <row r="39" ht="15.75" customHeight="1">
      <c r="B39" s="8">
        <v>31.0</v>
      </c>
      <c r="C39" s="78">
        <f t="shared" si="1"/>
        <v>104371.3483</v>
      </c>
      <c r="D39" s="78">
        <f t="shared" si="2"/>
        <v>-630.258685</v>
      </c>
      <c r="E39" s="78">
        <f t="shared" si="3"/>
        <v>-500.1127107</v>
      </c>
      <c r="F39" s="78">
        <f t="shared" si="4"/>
        <v>-130.1459742</v>
      </c>
      <c r="G39" s="79">
        <f t="shared" si="5"/>
        <v>104241.2024</v>
      </c>
    </row>
    <row r="40" ht="15.75" customHeight="1">
      <c r="B40" s="8">
        <v>32.0</v>
      </c>
      <c r="C40" s="78">
        <f t="shared" si="1"/>
        <v>104241.2024</v>
      </c>
      <c r="D40" s="78">
        <f t="shared" si="2"/>
        <v>-630.258685</v>
      </c>
      <c r="E40" s="78">
        <f t="shared" si="3"/>
        <v>-499.4890946</v>
      </c>
      <c r="F40" s="78">
        <f t="shared" si="4"/>
        <v>-130.7695903</v>
      </c>
      <c r="G40" s="79">
        <f t="shared" si="5"/>
        <v>104110.4328</v>
      </c>
    </row>
    <row r="41" ht="15.75" customHeight="1">
      <c r="B41" s="8">
        <v>33.0</v>
      </c>
      <c r="C41" s="78">
        <f t="shared" si="1"/>
        <v>104110.4328</v>
      </c>
      <c r="D41" s="78">
        <f t="shared" si="2"/>
        <v>-630.258685</v>
      </c>
      <c r="E41" s="78">
        <f t="shared" si="3"/>
        <v>-498.8624903</v>
      </c>
      <c r="F41" s="78">
        <f t="shared" si="4"/>
        <v>-131.3961946</v>
      </c>
      <c r="G41" s="79">
        <f t="shared" si="5"/>
        <v>103979.0366</v>
      </c>
    </row>
    <row r="42" ht="15.75" customHeight="1">
      <c r="B42" s="8">
        <v>34.0</v>
      </c>
      <c r="C42" s="78">
        <f t="shared" si="1"/>
        <v>103979.0366</v>
      </c>
      <c r="D42" s="78">
        <f t="shared" si="2"/>
        <v>-630.258685</v>
      </c>
      <c r="E42" s="78">
        <f t="shared" si="3"/>
        <v>-498.2328836</v>
      </c>
      <c r="F42" s="78">
        <f t="shared" si="4"/>
        <v>-132.0258014</v>
      </c>
      <c r="G42" s="79">
        <f t="shared" si="5"/>
        <v>103847.0108</v>
      </c>
    </row>
    <row r="43" ht="15.75" customHeight="1">
      <c r="B43" s="8">
        <v>35.0</v>
      </c>
      <c r="C43" s="78">
        <f t="shared" si="1"/>
        <v>103847.0108</v>
      </c>
      <c r="D43" s="78">
        <f t="shared" si="2"/>
        <v>-630.258685</v>
      </c>
      <c r="E43" s="78">
        <f t="shared" si="3"/>
        <v>-497.6002599</v>
      </c>
      <c r="F43" s="78">
        <f t="shared" si="4"/>
        <v>-132.658425</v>
      </c>
      <c r="G43" s="79">
        <f t="shared" si="5"/>
        <v>103714.3523</v>
      </c>
    </row>
    <row r="44" ht="15.75" customHeight="1">
      <c r="B44" s="8">
        <v>36.0</v>
      </c>
      <c r="C44" s="78">
        <f t="shared" si="1"/>
        <v>103714.3523</v>
      </c>
      <c r="D44" s="78">
        <f t="shared" si="2"/>
        <v>-630.258685</v>
      </c>
      <c r="E44" s="78">
        <f t="shared" si="3"/>
        <v>-496.964605</v>
      </c>
      <c r="F44" s="78">
        <f t="shared" si="4"/>
        <v>-133.29408</v>
      </c>
      <c r="G44" s="79">
        <f t="shared" si="5"/>
        <v>103581.0583</v>
      </c>
      <c r="I44" s="123">
        <f t="shared" ref="I44:J44" si="8">+SUM(E33:E44)</f>
        <v>-6004.868697</v>
      </c>
      <c r="J44" s="123">
        <f t="shared" si="8"/>
        <v>-1558.235522</v>
      </c>
      <c r="K44" s="123">
        <f>+I44+J44</f>
        <v>-7563.10422</v>
      </c>
      <c r="L44" s="47">
        <f>+K44/12</f>
        <v>-630.258685</v>
      </c>
    </row>
    <row r="45" ht="15.75" customHeight="1">
      <c r="B45" s="8">
        <v>37.0</v>
      </c>
      <c r="C45" s="78">
        <f t="shared" si="1"/>
        <v>103581.0583</v>
      </c>
      <c r="D45" s="78">
        <f t="shared" si="2"/>
        <v>-630.258685</v>
      </c>
      <c r="E45" s="78">
        <f t="shared" si="3"/>
        <v>-496.3259042</v>
      </c>
      <c r="F45" s="78">
        <f t="shared" si="4"/>
        <v>-133.9327808</v>
      </c>
      <c r="G45" s="79">
        <f t="shared" si="5"/>
        <v>103447.1255</v>
      </c>
    </row>
    <row r="46" ht="15.75" customHeight="1">
      <c r="B46" s="8">
        <v>38.0</v>
      </c>
      <c r="C46" s="78">
        <f t="shared" si="1"/>
        <v>103447.1255</v>
      </c>
      <c r="D46" s="78">
        <f t="shared" si="2"/>
        <v>-630.258685</v>
      </c>
      <c r="E46" s="78">
        <f t="shared" si="3"/>
        <v>-495.6841429</v>
      </c>
      <c r="F46" s="78">
        <f t="shared" si="4"/>
        <v>-134.574542</v>
      </c>
      <c r="G46" s="79">
        <f t="shared" si="5"/>
        <v>103312.5509</v>
      </c>
    </row>
    <row r="47" ht="15.75" customHeight="1">
      <c r="B47" s="8">
        <v>39.0</v>
      </c>
      <c r="C47" s="78">
        <f t="shared" si="1"/>
        <v>103312.5509</v>
      </c>
      <c r="D47" s="78">
        <f t="shared" si="2"/>
        <v>-630.258685</v>
      </c>
      <c r="E47" s="78">
        <f t="shared" si="3"/>
        <v>-495.0393066</v>
      </c>
      <c r="F47" s="78">
        <f t="shared" si="4"/>
        <v>-135.2193784</v>
      </c>
      <c r="G47" s="79">
        <f t="shared" si="5"/>
        <v>103177.3316</v>
      </c>
    </row>
    <row r="48" ht="15.75" customHeight="1">
      <c r="B48" s="8">
        <v>40.0</v>
      </c>
      <c r="C48" s="78">
        <f t="shared" si="1"/>
        <v>103177.3316</v>
      </c>
      <c r="D48" s="78">
        <f t="shared" si="2"/>
        <v>-630.258685</v>
      </c>
      <c r="E48" s="78">
        <f t="shared" si="3"/>
        <v>-494.3913804</v>
      </c>
      <c r="F48" s="78">
        <f t="shared" si="4"/>
        <v>-135.8673046</v>
      </c>
      <c r="G48" s="79">
        <f t="shared" si="5"/>
        <v>103041.4643</v>
      </c>
    </row>
    <row r="49" ht="15.75" customHeight="1">
      <c r="B49" s="8">
        <v>41.0</v>
      </c>
      <c r="C49" s="78">
        <f t="shared" si="1"/>
        <v>103041.4643</v>
      </c>
      <c r="D49" s="78">
        <f t="shared" si="2"/>
        <v>-630.258685</v>
      </c>
      <c r="E49" s="78">
        <f t="shared" si="3"/>
        <v>-493.7403496</v>
      </c>
      <c r="F49" s="78">
        <f t="shared" si="4"/>
        <v>-136.5183354</v>
      </c>
      <c r="G49" s="79">
        <f t="shared" si="5"/>
        <v>102904.9459</v>
      </c>
    </row>
    <row r="50" ht="15.75" customHeight="1">
      <c r="B50" s="8">
        <v>42.0</v>
      </c>
      <c r="C50" s="78">
        <f t="shared" si="1"/>
        <v>102904.9459</v>
      </c>
      <c r="D50" s="78">
        <f t="shared" si="2"/>
        <v>-630.258685</v>
      </c>
      <c r="E50" s="78">
        <f t="shared" si="3"/>
        <v>-493.0861992</v>
      </c>
      <c r="F50" s="78">
        <f t="shared" si="4"/>
        <v>-137.1724857</v>
      </c>
      <c r="G50" s="79">
        <f t="shared" si="5"/>
        <v>102767.7734</v>
      </c>
    </row>
    <row r="51" ht="15.75" customHeight="1">
      <c r="B51" s="8">
        <v>43.0</v>
      </c>
      <c r="C51" s="78">
        <f t="shared" si="1"/>
        <v>102767.7734</v>
      </c>
      <c r="D51" s="78">
        <f t="shared" si="2"/>
        <v>-630.258685</v>
      </c>
      <c r="E51" s="78">
        <f t="shared" si="3"/>
        <v>-492.4289144</v>
      </c>
      <c r="F51" s="78">
        <f t="shared" si="4"/>
        <v>-137.8297706</v>
      </c>
      <c r="G51" s="79">
        <f t="shared" si="5"/>
        <v>102629.9437</v>
      </c>
    </row>
    <row r="52" ht="15.75" customHeight="1">
      <c r="B52" s="8">
        <v>44.0</v>
      </c>
      <c r="C52" s="78">
        <f t="shared" si="1"/>
        <v>102629.9437</v>
      </c>
      <c r="D52" s="78">
        <f t="shared" si="2"/>
        <v>-630.258685</v>
      </c>
      <c r="E52" s="78">
        <f t="shared" si="3"/>
        <v>-491.7684801</v>
      </c>
      <c r="F52" s="78">
        <f t="shared" si="4"/>
        <v>-138.4902049</v>
      </c>
      <c r="G52" s="79">
        <f t="shared" si="5"/>
        <v>102491.4535</v>
      </c>
    </row>
    <row r="53" ht="15.75" customHeight="1">
      <c r="B53" s="8">
        <v>45.0</v>
      </c>
      <c r="C53" s="78">
        <f t="shared" si="1"/>
        <v>102491.4535</v>
      </c>
      <c r="D53" s="78">
        <f t="shared" si="2"/>
        <v>-630.258685</v>
      </c>
      <c r="E53" s="78">
        <f t="shared" si="3"/>
        <v>-491.1048812</v>
      </c>
      <c r="F53" s="78">
        <f t="shared" si="4"/>
        <v>-139.1538038</v>
      </c>
      <c r="G53" s="79">
        <f t="shared" si="5"/>
        <v>102352.2997</v>
      </c>
    </row>
    <row r="54" ht="15.75" customHeight="1">
      <c r="B54" s="8">
        <v>46.0</v>
      </c>
      <c r="C54" s="78">
        <f t="shared" si="1"/>
        <v>102352.2997</v>
      </c>
      <c r="D54" s="78">
        <f t="shared" si="2"/>
        <v>-630.258685</v>
      </c>
      <c r="E54" s="78">
        <f t="shared" si="3"/>
        <v>-490.4381025</v>
      </c>
      <c r="F54" s="78">
        <f t="shared" si="4"/>
        <v>-139.8205824</v>
      </c>
      <c r="G54" s="79">
        <f t="shared" si="5"/>
        <v>102212.4791</v>
      </c>
    </row>
    <row r="55" ht="15.75" customHeight="1">
      <c r="B55" s="8">
        <v>47.0</v>
      </c>
      <c r="C55" s="78">
        <f t="shared" si="1"/>
        <v>102212.4791</v>
      </c>
      <c r="D55" s="78">
        <f t="shared" si="2"/>
        <v>-630.258685</v>
      </c>
      <c r="E55" s="78">
        <f t="shared" si="3"/>
        <v>-489.7681289</v>
      </c>
      <c r="F55" s="78">
        <f t="shared" si="4"/>
        <v>-140.4905561</v>
      </c>
      <c r="G55" s="79">
        <f t="shared" si="5"/>
        <v>102071.9885</v>
      </c>
    </row>
    <row r="56" ht="15.75" customHeight="1">
      <c r="B56" s="8">
        <v>48.0</v>
      </c>
      <c r="C56" s="78">
        <f t="shared" si="1"/>
        <v>102071.9885</v>
      </c>
      <c r="D56" s="78">
        <f t="shared" si="2"/>
        <v>-630.258685</v>
      </c>
      <c r="E56" s="78">
        <f t="shared" si="3"/>
        <v>-489.094945</v>
      </c>
      <c r="F56" s="78">
        <f t="shared" si="4"/>
        <v>-141.16374</v>
      </c>
      <c r="G56" s="79">
        <f t="shared" si="5"/>
        <v>101930.8248</v>
      </c>
      <c r="I56" s="123">
        <f t="shared" ref="I56:J56" si="9">+SUM(E45:E56)</f>
        <v>-5912.870735</v>
      </c>
      <c r="J56" s="123">
        <f t="shared" si="9"/>
        <v>-1650.233485</v>
      </c>
      <c r="K56" s="123">
        <f>+I56+J56</f>
        <v>-7563.10422</v>
      </c>
      <c r="L56" s="47">
        <f>+K56/12</f>
        <v>-630.258685</v>
      </c>
    </row>
    <row r="57" ht="15.75" customHeight="1">
      <c r="B57" s="8">
        <v>49.0</v>
      </c>
      <c r="C57" s="78">
        <f t="shared" si="1"/>
        <v>101930.8248</v>
      </c>
      <c r="D57" s="78">
        <f t="shared" si="2"/>
        <v>-630.258685</v>
      </c>
      <c r="E57" s="78">
        <f t="shared" si="3"/>
        <v>-488.4185354</v>
      </c>
      <c r="F57" s="78">
        <f t="shared" si="4"/>
        <v>-141.8401496</v>
      </c>
      <c r="G57" s="79">
        <f t="shared" si="5"/>
        <v>101788.9846</v>
      </c>
    </row>
    <row r="58" ht="15.75" customHeight="1">
      <c r="B58" s="8">
        <v>50.0</v>
      </c>
      <c r="C58" s="78">
        <f t="shared" si="1"/>
        <v>101788.9846</v>
      </c>
      <c r="D58" s="78">
        <f t="shared" si="2"/>
        <v>-630.258685</v>
      </c>
      <c r="E58" s="78">
        <f t="shared" si="3"/>
        <v>-487.7388847</v>
      </c>
      <c r="F58" s="78">
        <f t="shared" si="4"/>
        <v>-142.5198003</v>
      </c>
      <c r="G58" s="79">
        <f t="shared" si="5"/>
        <v>101646.4648</v>
      </c>
    </row>
    <row r="59" ht="15.75" customHeight="1">
      <c r="B59" s="8">
        <v>51.0</v>
      </c>
      <c r="C59" s="78">
        <f t="shared" si="1"/>
        <v>101646.4648</v>
      </c>
      <c r="D59" s="78">
        <f t="shared" si="2"/>
        <v>-630.258685</v>
      </c>
      <c r="E59" s="78">
        <f t="shared" si="3"/>
        <v>-487.0559773</v>
      </c>
      <c r="F59" s="78">
        <f t="shared" si="4"/>
        <v>-143.2027077</v>
      </c>
      <c r="G59" s="79">
        <f t="shared" si="5"/>
        <v>101503.2621</v>
      </c>
    </row>
    <row r="60" ht="15.75" customHeight="1">
      <c r="B60" s="8">
        <v>52.0</v>
      </c>
      <c r="C60" s="78">
        <f t="shared" si="1"/>
        <v>101503.2621</v>
      </c>
      <c r="D60" s="78">
        <f t="shared" si="2"/>
        <v>-630.258685</v>
      </c>
      <c r="E60" s="78">
        <f t="shared" si="3"/>
        <v>-486.3697977</v>
      </c>
      <c r="F60" s="78">
        <f t="shared" si="4"/>
        <v>-143.8888873</v>
      </c>
      <c r="G60" s="79">
        <f t="shared" si="5"/>
        <v>101359.3732</v>
      </c>
    </row>
    <row r="61" ht="15.75" customHeight="1">
      <c r="B61" s="8">
        <v>53.0</v>
      </c>
      <c r="C61" s="78">
        <f t="shared" si="1"/>
        <v>101359.3732</v>
      </c>
      <c r="D61" s="78">
        <f t="shared" si="2"/>
        <v>-630.258685</v>
      </c>
      <c r="E61" s="78">
        <f t="shared" si="3"/>
        <v>-485.6803301</v>
      </c>
      <c r="F61" s="78">
        <f t="shared" si="4"/>
        <v>-144.5783549</v>
      </c>
      <c r="G61" s="79">
        <f t="shared" si="5"/>
        <v>101214.7949</v>
      </c>
    </row>
    <row r="62" ht="15.75" customHeight="1">
      <c r="B62" s="8">
        <v>54.0</v>
      </c>
      <c r="C62" s="78">
        <f t="shared" si="1"/>
        <v>101214.7949</v>
      </c>
      <c r="D62" s="78">
        <f t="shared" si="2"/>
        <v>-630.258685</v>
      </c>
      <c r="E62" s="78">
        <f t="shared" si="3"/>
        <v>-484.9875588</v>
      </c>
      <c r="F62" s="78">
        <f t="shared" si="4"/>
        <v>-145.2711262</v>
      </c>
      <c r="G62" s="79">
        <f t="shared" si="5"/>
        <v>101069.5238</v>
      </c>
    </row>
    <row r="63" ht="15.75" customHeight="1">
      <c r="B63" s="8">
        <v>55.0</v>
      </c>
      <c r="C63" s="78">
        <f t="shared" si="1"/>
        <v>101069.5238</v>
      </c>
      <c r="D63" s="78">
        <f t="shared" si="2"/>
        <v>-630.258685</v>
      </c>
      <c r="E63" s="78">
        <f t="shared" si="3"/>
        <v>-484.291468</v>
      </c>
      <c r="F63" s="78">
        <f t="shared" si="4"/>
        <v>-145.967217</v>
      </c>
      <c r="G63" s="79">
        <f t="shared" si="5"/>
        <v>100923.5565</v>
      </c>
    </row>
    <row r="64" ht="15.75" customHeight="1">
      <c r="B64" s="8">
        <v>56.0</v>
      </c>
      <c r="C64" s="78">
        <f t="shared" si="1"/>
        <v>100923.5565</v>
      </c>
      <c r="D64" s="78">
        <f t="shared" si="2"/>
        <v>-630.258685</v>
      </c>
      <c r="E64" s="78">
        <f t="shared" si="3"/>
        <v>-483.5920417</v>
      </c>
      <c r="F64" s="78">
        <f t="shared" si="4"/>
        <v>-146.6666432</v>
      </c>
      <c r="G64" s="79">
        <f t="shared" si="5"/>
        <v>100776.8899</v>
      </c>
    </row>
    <row r="65" ht="15.75" customHeight="1">
      <c r="B65" s="8">
        <v>57.0</v>
      </c>
      <c r="C65" s="78">
        <f t="shared" si="1"/>
        <v>100776.8899</v>
      </c>
      <c r="D65" s="78">
        <f t="shared" si="2"/>
        <v>-630.258685</v>
      </c>
      <c r="E65" s="78">
        <f t="shared" si="3"/>
        <v>-482.8892641</v>
      </c>
      <c r="F65" s="78">
        <f t="shared" si="4"/>
        <v>-147.3694209</v>
      </c>
      <c r="G65" s="79">
        <f t="shared" si="5"/>
        <v>100629.5205</v>
      </c>
    </row>
    <row r="66" ht="15.75" customHeight="1">
      <c r="B66" s="8">
        <v>58.0</v>
      </c>
      <c r="C66" s="78">
        <f t="shared" si="1"/>
        <v>100629.5205</v>
      </c>
      <c r="D66" s="78">
        <f t="shared" si="2"/>
        <v>-630.258685</v>
      </c>
      <c r="E66" s="78">
        <f t="shared" si="3"/>
        <v>-482.1831189</v>
      </c>
      <c r="F66" s="78">
        <f t="shared" si="4"/>
        <v>-148.075566</v>
      </c>
      <c r="G66" s="79">
        <f t="shared" si="5"/>
        <v>100481.4449</v>
      </c>
    </row>
    <row r="67" ht="15.75" customHeight="1">
      <c r="B67" s="8">
        <v>59.0</v>
      </c>
      <c r="C67" s="78">
        <f t="shared" si="1"/>
        <v>100481.4449</v>
      </c>
      <c r="D67" s="78">
        <f t="shared" si="2"/>
        <v>-630.258685</v>
      </c>
      <c r="E67" s="78">
        <f t="shared" si="3"/>
        <v>-481.4735902</v>
      </c>
      <c r="F67" s="78">
        <f t="shared" si="4"/>
        <v>-148.7850948</v>
      </c>
      <c r="G67" s="79">
        <f t="shared" si="5"/>
        <v>100332.6598</v>
      </c>
    </row>
    <row r="68" ht="15.75" customHeight="1">
      <c r="B68" s="8">
        <v>60.0</v>
      </c>
      <c r="C68" s="78">
        <f t="shared" si="1"/>
        <v>100332.6598</v>
      </c>
      <c r="D68" s="78">
        <f t="shared" si="2"/>
        <v>-630.258685</v>
      </c>
      <c r="E68" s="78">
        <f t="shared" si="3"/>
        <v>-480.7606616</v>
      </c>
      <c r="F68" s="78">
        <f t="shared" si="4"/>
        <v>-149.4980234</v>
      </c>
      <c r="G68" s="79">
        <f t="shared" si="5"/>
        <v>100183.1618</v>
      </c>
      <c r="I68" s="123">
        <f t="shared" ref="I68:J68" si="10">+SUM(E57:E68)</f>
        <v>-5815.441228</v>
      </c>
      <c r="J68" s="123">
        <f t="shared" si="10"/>
        <v>-1747.662991</v>
      </c>
      <c r="K68" s="123">
        <f>+I68+J68</f>
        <v>-7563.10422</v>
      </c>
      <c r="L68" s="47">
        <f>+K68/12</f>
        <v>-630.258685</v>
      </c>
    </row>
    <row r="69" ht="15.75" customHeight="1">
      <c r="B69" s="8">
        <v>61.0</v>
      </c>
      <c r="C69" s="78">
        <f t="shared" si="1"/>
        <v>100183.1618</v>
      </c>
      <c r="D69" s="78">
        <f t="shared" si="2"/>
        <v>-630.258685</v>
      </c>
      <c r="E69" s="78">
        <f t="shared" si="3"/>
        <v>-480.0443169</v>
      </c>
      <c r="F69" s="78">
        <f t="shared" si="4"/>
        <v>-150.2143681</v>
      </c>
      <c r="G69" s="79">
        <f t="shared" si="5"/>
        <v>100032.9474</v>
      </c>
    </row>
    <row r="70" ht="15.75" customHeight="1">
      <c r="B70" s="8">
        <v>62.0</v>
      </c>
      <c r="C70" s="78">
        <f t="shared" si="1"/>
        <v>100032.9474</v>
      </c>
      <c r="D70" s="78">
        <f t="shared" si="2"/>
        <v>-630.258685</v>
      </c>
      <c r="E70" s="78">
        <f t="shared" si="3"/>
        <v>-479.3245397</v>
      </c>
      <c r="F70" s="78">
        <f t="shared" si="4"/>
        <v>-150.9341452</v>
      </c>
      <c r="G70" s="79">
        <f t="shared" si="5"/>
        <v>99882.01327</v>
      </c>
    </row>
    <row r="71" ht="15.75" customHeight="1">
      <c r="B71" s="8">
        <v>63.0</v>
      </c>
      <c r="C71" s="78">
        <f t="shared" si="1"/>
        <v>99882.01327</v>
      </c>
      <c r="D71" s="78">
        <f t="shared" si="2"/>
        <v>-630.258685</v>
      </c>
      <c r="E71" s="78">
        <f t="shared" si="3"/>
        <v>-478.6013136</v>
      </c>
      <c r="F71" s="78">
        <f t="shared" si="4"/>
        <v>-151.6573714</v>
      </c>
      <c r="G71" s="79">
        <f t="shared" si="5"/>
        <v>99730.3559</v>
      </c>
    </row>
    <row r="72" ht="15.75" customHeight="1">
      <c r="B72" s="8">
        <v>64.0</v>
      </c>
      <c r="C72" s="78">
        <f t="shared" si="1"/>
        <v>99730.3559</v>
      </c>
      <c r="D72" s="78">
        <f t="shared" si="2"/>
        <v>-630.258685</v>
      </c>
      <c r="E72" s="78">
        <f t="shared" si="3"/>
        <v>-477.874622</v>
      </c>
      <c r="F72" s="78">
        <f t="shared" si="4"/>
        <v>-152.3840629</v>
      </c>
      <c r="G72" s="79">
        <f t="shared" si="5"/>
        <v>99577.97184</v>
      </c>
    </row>
    <row r="73" ht="15.75" customHeight="1">
      <c r="B73" s="8">
        <v>65.0</v>
      </c>
      <c r="C73" s="78">
        <f t="shared" si="1"/>
        <v>99577.97184</v>
      </c>
      <c r="D73" s="78">
        <f t="shared" si="2"/>
        <v>-630.258685</v>
      </c>
      <c r="E73" s="78">
        <f t="shared" si="3"/>
        <v>-477.1444484</v>
      </c>
      <c r="F73" s="78">
        <f t="shared" si="4"/>
        <v>-153.1142366</v>
      </c>
      <c r="G73" s="79">
        <f t="shared" si="5"/>
        <v>99424.8576</v>
      </c>
    </row>
    <row r="74" ht="15.75" customHeight="1">
      <c r="B74" s="8">
        <v>66.0</v>
      </c>
      <c r="C74" s="78">
        <f t="shared" si="1"/>
        <v>99424.8576</v>
      </c>
      <c r="D74" s="78">
        <f t="shared" si="2"/>
        <v>-630.258685</v>
      </c>
      <c r="E74" s="78">
        <f t="shared" si="3"/>
        <v>-476.410776</v>
      </c>
      <c r="F74" s="78">
        <f t="shared" si="4"/>
        <v>-153.8479089</v>
      </c>
      <c r="G74" s="79">
        <f t="shared" si="5"/>
        <v>99271.0097</v>
      </c>
    </row>
    <row r="75" ht="15.75" customHeight="1">
      <c r="B75" s="8">
        <v>67.0</v>
      </c>
      <c r="C75" s="78">
        <f t="shared" si="1"/>
        <v>99271.0097</v>
      </c>
      <c r="D75" s="78">
        <f t="shared" si="2"/>
        <v>-630.258685</v>
      </c>
      <c r="E75" s="78">
        <f t="shared" si="3"/>
        <v>-475.6735881</v>
      </c>
      <c r="F75" s="78">
        <f t="shared" si="4"/>
        <v>-154.5850968</v>
      </c>
      <c r="G75" s="79">
        <f t="shared" si="5"/>
        <v>99116.4246</v>
      </c>
    </row>
    <row r="76" ht="15.75" customHeight="1">
      <c r="B76" s="8">
        <v>68.0</v>
      </c>
      <c r="C76" s="78">
        <f t="shared" si="1"/>
        <v>99116.4246</v>
      </c>
      <c r="D76" s="78">
        <f t="shared" si="2"/>
        <v>-630.258685</v>
      </c>
      <c r="E76" s="78">
        <f t="shared" si="3"/>
        <v>-474.9328679</v>
      </c>
      <c r="F76" s="78">
        <f t="shared" si="4"/>
        <v>-155.3258171</v>
      </c>
      <c r="G76" s="79">
        <f t="shared" si="5"/>
        <v>98961.09878</v>
      </c>
    </row>
    <row r="77" ht="15.75" customHeight="1">
      <c r="B77" s="8">
        <v>69.0</v>
      </c>
      <c r="C77" s="78">
        <f t="shared" si="1"/>
        <v>98961.09878</v>
      </c>
      <c r="D77" s="78">
        <f t="shared" si="2"/>
        <v>-630.258685</v>
      </c>
      <c r="E77" s="78">
        <f t="shared" si="3"/>
        <v>-474.1885983</v>
      </c>
      <c r="F77" s="78">
        <f t="shared" si="4"/>
        <v>-156.0700866</v>
      </c>
      <c r="G77" s="79">
        <f t="shared" si="5"/>
        <v>98805.02869</v>
      </c>
    </row>
    <row r="78" ht="15.75" customHeight="1">
      <c r="B78" s="8">
        <v>70.0</v>
      </c>
      <c r="C78" s="78">
        <f t="shared" si="1"/>
        <v>98805.02869</v>
      </c>
      <c r="D78" s="78">
        <f t="shared" si="2"/>
        <v>-630.258685</v>
      </c>
      <c r="E78" s="78">
        <f t="shared" si="3"/>
        <v>-473.4407625</v>
      </c>
      <c r="F78" s="78">
        <f t="shared" si="4"/>
        <v>-156.8179225</v>
      </c>
      <c r="G78" s="79">
        <f t="shared" si="5"/>
        <v>98648.21077</v>
      </c>
    </row>
    <row r="79" ht="15.75" customHeight="1">
      <c r="B79" s="8">
        <v>71.0</v>
      </c>
      <c r="C79" s="78">
        <f t="shared" si="1"/>
        <v>98648.21077</v>
      </c>
      <c r="D79" s="78">
        <f t="shared" si="2"/>
        <v>-630.258685</v>
      </c>
      <c r="E79" s="78">
        <f t="shared" si="3"/>
        <v>-472.6893433</v>
      </c>
      <c r="F79" s="78">
        <f t="shared" si="4"/>
        <v>-157.5693417</v>
      </c>
      <c r="G79" s="79">
        <f t="shared" si="5"/>
        <v>98490.64143</v>
      </c>
    </row>
    <row r="80" ht="15.75" customHeight="1">
      <c r="B80" s="8">
        <v>72.0</v>
      </c>
      <c r="C80" s="78">
        <f t="shared" si="1"/>
        <v>98490.64143</v>
      </c>
      <c r="D80" s="78">
        <f t="shared" si="2"/>
        <v>-630.258685</v>
      </c>
      <c r="E80" s="78">
        <f t="shared" si="3"/>
        <v>-471.9343235</v>
      </c>
      <c r="F80" s="78">
        <f t="shared" si="4"/>
        <v>-158.3243614</v>
      </c>
      <c r="G80" s="79">
        <f t="shared" si="5"/>
        <v>98332.31707</v>
      </c>
      <c r="I80" s="123">
        <f t="shared" ref="I80:J80" si="11">+SUM(E69:E80)</f>
        <v>-5712.2595</v>
      </c>
      <c r="J80" s="123">
        <f t="shared" si="11"/>
        <v>-1850.844719</v>
      </c>
      <c r="K80" s="123">
        <f>+I80+J80</f>
        <v>-7563.10422</v>
      </c>
      <c r="L80" s="47">
        <f>+K80/12</f>
        <v>-630.258685</v>
      </c>
    </row>
    <row r="81" ht="15.75" customHeight="1">
      <c r="B81" s="8">
        <v>73.0</v>
      </c>
      <c r="C81" s="78">
        <f t="shared" si="1"/>
        <v>98332.31707</v>
      </c>
      <c r="D81" s="78">
        <f t="shared" si="2"/>
        <v>-630.258685</v>
      </c>
      <c r="E81" s="78">
        <f t="shared" si="3"/>
        <v>-471.175686</v>
      </c>
      <c r="F81" s="78">
        <f t="shared" si="4"/>
        <v>-159.082999</v>
      </c>
      <c r="G81" s="79">
        <f t="shared" si="5"/>
        <v>98173.23407</v>
      </c>
    </row>
    <row r="82" ht="15.75" customHeight="1">
      <c r="B82" s="8">
        <v>74.0</v>
      </c>
      <c r="C82" s="78">
        <f t="shared" si="1"/>
        <v>98173.23407</v>
      </c>
      <c r="D82" s="78">
        <f t="shared" si="2"/>
        <v>-630.258685</v>
      </c>
      <c r="E82" s="78">
        <f t="shared" si="3"/>
        <v>-470.4134133</v>
      </c>
      <c r="F82" s="78">
        <f t="shared" si="4"/>
        <v>-159.8452717</v>
      </c>
      <c r="G82" s="79">
        <f t="shared" si="5"/>
        <v>98013.3888</v>
      </c>
    </row>
    <row r="83" ht="15.75" customHeight="1">
      <c r="B83" s="8">
        <v>75.0</v>
      </c>
      <c r="C83" s="78">
        <f t="shared" si="1"/>
        <v>98013.3888</v>
      </c>
      <c r="D83" s="78">
        <f t="shared" si="2"/>
        <v>-630.258685</v>
      </c>
      <c r="E83" s="78">
        <f t="shared" si="3"/>
        <v>-469.647488</v>
      </c>
      <c r="F83" s="78">
        <f t="shared" si="4"/>
        <v>-160.611197</v>
      </c>
      <c r="G83" s="79">
        <f t="shared" si="5"/>
        <v>97852.7776</v>
      </c>
    </row>
    <row r="84" ht="15.75" customHeight="1">
      <c r="B84" s="8">
        <v>76.0</v>
      </c>
      <c r="C84" s="78">
        <f t="shared" si="1"/>
        <v>97852.7776</v>
      </c>
      <c r="D84" s="78">
        <f t="shared" si="2"/>
        <v>-630.258685</v>
      </c>
      <c r="E84" s="78">
        <f t="shared" si="3"/>
        <v>-468.8778927</v>
      </c>
      <c r="F84" s="78">
        <f t="shared" si="4"/>
        <v>-161.3807923</v>
      </c>
      <c r="G84" s="79">
        <f t="shared" si="5"/>
        <v>97691.39681</v>
      </c>
    </row>
    <row r="85" ht="15.75" customHeight="1">
      <c r="B85" s="8">
        <v>77.0</v>
      </c>
      <c r="C85" s="78">
        <f t="shared" si="1"/>
        <v>97691.39681</v>
      </c>
      <c r="D85" s="78">
        <f t="shared" si="2"/>
        <v>-630.258685</v>
      </c>
      <c r="E85" s="78">
        <f t="shared" si="3"/>
        <v>-468.1046097</v>
      </c>
      <c r="F85" s="78">
        <f t="shared" si="4"/>
        <v>-162.1540752</v>
      </c>
      <c r="G85" s="79">
        <f t="shared" si="5"/>
        <v>97529.24273</v>
      </c>
    </row>
    <row r="86" ht="15.75" customHeight="1">
      <c r="B86" s="8">
        <v>78.0</v>
      </c>
      <c r="C86" s="78">
        <f t="shared" si="1"/>
        <v>97529.24273</v>
      </c>
      <c r="D86" s="78">
        <f t="shared" si="2"/>
        <v>-630.258685</v>
      </c>
      <c r="E86" s="78">
        <f t="shared" si="3"/>
        <v>-467.3276214</v>
      </c>
      <c r="F86" s="78">
        <f t="shared" si="4"/>
        <v>-162.9310635</v>
      </c>
      <c r="G86" s="79">
        <f t="shared" si="5"/>
        <v>97366.31167</v>
      </c>
    </row>
    <row r="87" ht="15.75" customHeight="1">
      <c r="B87" s="8">
        <v>79.0</v>
      </c>
      <c r="C87" s="78">
        <f t="shared" si="1"/>
        <v>97366.31167</v>
      </c>
      <c r="D87" s="78">
        <f t="shared" si="2"/>
        <v>-630.258685</v>
      </c>
      <c r="E87" s="78">
        <f t="shared" si="3"/>
        <v>-466.5469101</v>
      </c>
      <c r="F87" s="78">
        <f t="shared" si="4"/>
        <v>-163.7117749</v>
      </c>
      <c r="G87" s="79">
        <f t="shared" si="5"/>
        <v>97202.5999</v>
      </c>
    </row>
    <row r="88" ht="15.75" customHeight="1">
      <c r="B88" s="8">
        <v>80.0</v>
      </c>
      <c r="C88" s="78">
        <f t="shared" si="1"/>
        <v>97202.5999</v>
      </c>
      <c r="D88" s="78">
        <f t="shared" si="2"/>
        <v>-630.258685</v>
      </c>
      <c r="E88" s="78">
        <f t="shared" si="3"/>
        <v>-465.7624578</v>
      </c>
      <c r="F88" s="78">
        <f t="shared" si="4"/>
        <v>-164.4962271</v>
      </c>
      <c r="G88" s="79">
        <f t="shared" si="5"/>
        <v>97038.10367</v>
      </c>
    </row>
    <row r="89" ht="15.75" customHeight="1">
      <c r="B89" s="8">
        <v>81.0</v>
      </c>
      <c r="C89" s="78">
        <f t="shared" si="1"/>
        <v>97038.10367</v>
      </c>
      <c r="D89" s="78">
        <f t="shared" si="2"/>
        <v>-630.258685</v>
      </c>
      <c r="E89" s="78">
        <f t="shared" si="3"/>
        <v>-464.9742467</v>
      </c>
      <c r="F89" s="78">
        <f t="shared" si="4"/>
        <v>-165.2844382</v>
      </c>
      <c r="G89" s="79">
        <f t="shared" si="5"/>
        <v>96872.81923</v>
      </c>
    </row>
    <row r="90" ht="15.75" customHeight="1">
      <c r="B90" s="8">
        <v>82.0</v>
      </c>
      <c r="C90" s="78">
        <f t="shared" si="1"/>
        <v>96872.81923</v>
      </c>
      <c r="D90" s="78">
        <f t="shared" si="2"/>
        <v>-630.258685</v>
      </c>
      <c r="E90" s="78">
        <f t="shared" si="3"/>
        <v>-464.1822588</v>
      </c>
      <c r="F90" s="78">
        <f t="shared" si="4"/>
        <v>-166.0764261</v>
      </c>
      <c r="G90" s="79">
        <f t="shared" si="5"/>
        <v>96706.7428</v>
      </c>
    </row>
    <row r="91" ht="15.75" customHeight="1">
      <c r="B91" s="8">
        <v>83.0</v>
      </c>
      <c r="C91" s="78">
        <f t="shared" si="1"/>
        <v>96706.7428</v>
      </c>
      <c r="D91" s="78">
        <f t="shared" si="2"/>
        <v>-630.258685</v>
      </c>
      <c r="E91" s="78">
        <f t="shared" si="3"/>
        <v>-463.3864759</v>
      </c>
      <c r="F91" s="78">
        <f t="shared" si="4"/>
        <v>-166.872209</v>
      </c>
      <c r="G91" s="79">
        <f t="shared" si="5"/>
        <v>96539.87059</v>
      </c>
    </row>
    <row r="92" ht="15.75" customHeight="1">
      <c r="B92" s="8">
        <v>84.0</v>
      </c>
      <c r="C92" s="78">
        <f t="shared" si="1"/>
        <v>96539.87059</v>
      </c>
      <c r="D92" s="78">
        <f t="shared" si="2"/>
        <v>-630.258685</v>
      </c>
      <c r="E92" s="78">
        <f t="shared" si="3"/>
        <v>-462.5868799</v>
      </c>
      <c r="F92" s="78">
        <f t="shared" si="4"/>
        <v>-167.671805</v>
      </c>
      <c r="G92" s="79">
        <f t="shared" si="5"/>
        <v>96372.19879</v>
      </c>
    </row>
    <row r="93" ht="15.75" customHeight="1">
      <c r="B93" s="8">
        <v>85.0</v>
      </c>
      <c r="C93" s="78">
        <f t="shared" si="1"/>
        <v>96372.19879</v>
      </c>
      <c r="D93" s="78">
        <f t="shared" si="2"/>
        <v>-630.258685</v>
      </c>
      <c r="E93" s="78">
        <f t="shared" si="3"/>
        <v>-461.7834525</v>
      </c>
      <c r="F93" s="78">
        <f t="shared" si="4"/>
        <v>-168.4752324</v>
      </c>
      <c r="G93" s="79">
        <f t="shared" si="5"/>
        <v>96203.72356</v>
      </c>
    </row>
    <row r="94" ht="15.75" customHeight="1">
      <c r="B94" s="8">
        <v>86.0</v>
      </c>
      <c r="C94" s="78">
        <f t="shared" si="1"/>
        <v>96203.72356</v>
      </c>
      <c r="D94" s="78">
        <f t="shared" si="2"/>
        <v>-630.258685</v>
      </c>
      <c r="E94" s="78">
        <f t="shared" si="3"/>
        <v>-460.9761754</v>
      </c>
      <c r="F94" s="78">
        <f t="shared" si="4"/>
        <v>-169.2825096</v>
      </c>
      <c r="G94" s="79">
        <f t="shared" si="5"/>
        <v>96034.44105</v>
      </c>
    </row>
    <row r="95" ht="15.75" customHeight="1">
      <c r="B95" s="8">
        <v>87.0</v>
      </c>
      <c r="C95" s="78">
        <f t="shared" si="1"/>
        <v>96034.44105</v>
      </c>
      <c r="D95" s="78">
        <f t="shared" si="2"/>
        <v>-630.258685</v>
      </c>
      <c r="E95" s="78">
        <f t="shared" si="3"/>
        <v>-460.16503</v>
      </c>
      <c r="F95" s="78">
        <f t="shared" si="4"/>
        <v>-170.0936549</v>
      </c>
      <c r="G95" s="79">
        <f t="shared" si="5"/>
        <v>95864.34739</v>
      </c>
    </row>
    <row r="96" ht="15.75" customHeight="1">
      <c r="B96" s="8">
        <v>88.0</v>
      </c>
      <c r="C96" s="78">
        <f t="shared" si="1"/>
        <v>95864.34739</v>
      </c>
      <c r="D96" s="78">
        <f t="shared" si="2"/>
        <v>-630.258685</v>
      </c>
      <c r="E96" s="78">
        <f t="shared" si="3"/>
        <v>-459.3499979</v>
      </c>
      <c r="F96" s="78">
        <f t="shared" si="4"/>
        <v>-170.908687</v>
      </c>
      <c r="G96" s="79">
        <f t="shared" si="5"/>
        <v>95693.43871</v>
      </c>
    </row>
    <row r="97" ht="15.75" customHeight="1">
      <c r="B97" s="8">
        <v>89.0</v>
      </c>
      <c r="C97" s="78">
        <f t="shared" si="1"/>
        <v>95693.43871</v>
      </c>
      <c r="D97" s="78">
        <f t="shared" si="2"/>
        <v>-630.258685</v>
      </c>
      <c r="E97" s="78">
        <f t="shared" si="3"/>
        <v>-458.5310605</v>
      </c>
      <c r="F97" s="78">
        <f t="shared" si="4"/>
        <v>-171.7276245</v>
      </c>
      <c r="G97" s="79">
        <f t="shared" si="5"/>
        <v>95521.71108</v>
      </c>
    </row>
    <row r="98" ht="15.75" customHeight="1">
      <c r="B98" s="8">
        <v>90.0</v>
      </c>
      <c r="C98" s="78">
        <f t="shared" si="1"/>
        <v>95521.71108</v>
      </c>
      <c r="D98" s="78">
        <f t="shared" si="2"/>
        <v>-630.258685</v>
      </c>
      <c r="E98" s="78">
        <f t="shared" si="3"/>
        <v>-457.7081989</v>
      </c>
      <c r="F98" s="78">
        <f t="shared" si="4"/>
        <v>-172.550486</v>
      </c>
      <c r="G98" s="79">
        <f t="shared" si="5"/>
        <v>95349.1606</v>
      </c>
    </row>
    <row r="99" ht="15.75" customHeight="1">
      <c r="B99" s="8">
        <v>91.0</v>
      </c>
      <c r="C99" s="78">
        <f t="shared" si="1"/>
        <v>95349.1606</v>
      </c>
      <c r="D99" s="78">
        <f t="shared" si="2"/>
        <v>-630.258685</v>
      </c>
      <c r="E99" s="78">
        <f t="shared" si="3"/>
        <v>-456.8813945</v>
      </c>
      <c r="F99" s="78">
        <f t="shared" si="4"/>
        <v>-173.3772904</v>
      </c>
      <c r="G99" s="79">
        <f t="shared" si="5"/>
        <v>95175.7833</v>
      </c>
    </row>
    <row r="100" ht="15.75" customHeight="1">
      <c r="B100" s="8">
        <v>92.0</v>
      </c>
      <c r="C100" s="78">
        <f t="shared" si="1"/>
        <v>95175.7833</v>
      </c>
      <c r="D100" s="78">
        <f t="shared" si="2"/>
        <v>-630.258685</v>
      </c>
      <c r="E100" s="78">
        <f t="shared" si="3"/>
        <v>-456.0506283</v>
      </c>
      <c r="F100" s="78">
        <f t="shared" si="4"/>
        <v>-174.2080566</v>
      </c>
      <c r="G100" s="79">
        <f t="shared" si="5"/>
        <v>95001.57525</v>
      </c>
    </row>
    <row r="101" ht="15.75" customHeight="1">
      <c r="B101" s="8">
        <v>93.0</v>
      </c>
      <c r="C101" s="78">
        <f t="shared" si="1"/>
        <v>95001.57525</v>
      </c>
      <c r="D101" s="78">
        <f t="shared" si="2"/>
        <v>-630.258685</v>
      </c>
      <c r="E101" s="78">
        <f t="shared" si="3"/>
        <v>-455.2158814</v>
      </c>
      <c r="F101" s="78">
        <f t="shared" si="4"/>
        <v>-175.0428036</v>
      </c>
      <c r="G101" s="79">
        <f t="shared" si="5"/>
        <v>94826.53244</v>
      </c>
    </row>
    <row r="102" ht="15.75" customHeight="1">
      <c r="B102" s="8">
        <v>94.0</v>
      </c>
      <c r="C102" s="78">
        <f t="shared" si="1"/>
        <v>94826.53244</v>
      </c>
      <c r="D102" s="78">
        <f t="shared" si="2"/>
        <v>-630.258685</v>
      </c>
      <c r="E102" s="78">
        <f t="shared" si="3"/>
        <v>-454.3771346</v>
      </c>
      <c r="F102" s="78">
        <f t="shared" si="4"/>
        <v>-175.8815503</v>
      </c>
      <c r="G102" s="79">
        <f t="shared" si="5"/>
        <v>94650.65089</v>
      </c>
    </row>
    <row r="103" ht="15.75" customHeight="1">
      <c r="B103" s="8">
        <v>95.0</v>
      </c>
      <c r="C103" s="78">
        <f t="shared" si="1"/>
        <v>94650.65089</v>
      </c>
      <c r="D103" s="78">
        <f t="shared" si="2"/>
        <v>-630.258685</v>
      </c>
      <c r="E103" s="78">
        <f t="shared" si="3"/>
        <v>-453.5343689</v>
      </c>
      <c r="F103" s="78">
        <f t="shared" si="4"/>
        <v>-176.7243161</v>
      </c>
      <c r="G103" s="79">
        <f t="shared" si="5"/>
        <v>94473.92658</v>
      </c>
    </row>
    <row r="104" ht="15.75" customHeight="1">
      <c r="B104" s="8">
        <v>96.0</v>
      </c>
      <c r="C104" s="78">
        <f t="shared" si="1"/>
        <v>94473.92658</v>
      </c>
      <c r="D104" s="78">
        <f t="shared" si="2"/>
        <v>-630.258685</v>
      </c>
      <c r="E104" s="78">
        <f t="shared" si="3"/>
        <v>-452.6875649</v>
      </c>
      <c r="F104" s="78">
        <f t="shared" si="4"/>
        <v>-177.5711201</v>
      </c>
      <c r="G104" s="79">
        <f t="shared" si="5"/>
        <v>94296.35546</v>
      </c>
    </row>
    <row r="105" ht="15.75" customHeight="1">
      <c r="B105" s="8">
        <v>97.0</v>
      </c>
      <c r="C105" s="78">
        <f t="shared" si="1"/>
        <v>94296.35546</v>
      </c>
      <c r="D105" s="78">
        <f t="shared" si="2"/>
        <v>-630.258685</v>
      </c>
      <c r="E105" s="78">
        <f t="shared" si="3"/>
        <v>-451.8367032</v>
      </c>
      <c r="F105" s="78">
        <f t="shared" si="4"/>
        <v>-178.4219817</v>
      </c>
      <c r="G105" s="79">
        <f t="shared" si="5"/>
        <v>94117.93348</v>
      </c>
    </row>
    <row r="106" ht="15.75" customHeight="1">
      <c r="B106" s="8">
        <v>98.0</v>
      </c>
      <c r="C106" s="78">
        <f t="shared" si="1"/>
        <v>94117.93348</v>
      </c>
      <c r="D106" s="78">
        <f t="shared" si="2"/>
        <v>-630.258685</v>
      </c>
      <c r="E106" s="78">
        <f t="shared" si="3"/>
        <v>-450.9817646</v>
      </c>
      <c r="F106" s="78">
        <f t="shared" si="4"/>
        <v>-179.2769204</v>
      </c>
      <c r="G106" s="79">
        <f t="shared" si="5"/>
        <v>93938.65656</v>
      </c>
    </row>
    <row r="107" ht="15.75" customHeight="1">
      <c r="B107" s="8">
        <v>99.0</v>
      </c>
      <c r="C107" s="78">
        <f t="shared" si="1"/>
        <v>93938.65656</v>
      </c>
      <c r="D107" s="78">
        <f t="shared" si="2"/>
        <v>-630.258685</v>
      </c>
      <c r="E107" s="78">
        <f t="shared" si="3"/>
        <v>-450.1227293</v>
      </c>
      <c r="F107" s="78">
        <f t="shared" si="4"/>
        <v>-180.1359556</v>
      </c>
      <c r="G107" s="79">
        <f t="shared" si="5"/>
        <v>93758.5206</v>
      </c>
    </row>
    <row r="108" ht="15.75" customHeight="1">
      <c r="B108" s="8">
        <v>100.0</v>
      </c>
      <c r="C108" s="78">
        <f t="shared" si="1"/>
        <v>93758.5206</v>
      </c>
      <c r="D108" s="78">
        <f t="shared" si="2"/>
        <v>-630.258685</v>
      </c>
      <c r="E108" s="78">
        <f t="shared" si="3"/>
        <v>-449.2595779</v>
      </c>
      <c r="F108" s="78">
        <f t="shared" si="4"/>
        <v>-180.9991071</v>
      </c>
      <c r="G108" s="79">
        <f t="shared" si="5"/>
        <v>93577.52149</v>
      </c>
    </row>
    <row r="109" ht="15.75" customHeight="1">
      <c r="B109" s="8">
        <v>101.0</v>
      </c>
      <c r="C109" s="78">
        <f t="shared" si="1"/>
        <v>93577.52149</v>
      </c>
      <c r="D109" s="78">
        <f t="shared" si="2"/>
        <v>-630.258685</v>
      </c>
      <c r="E109" s="78">
        <f t="shared" si="3"/>
        <v>-448.3922905</v>
      </c>
      <c r="F109" s="78">
        <f t="shared" si="4"/>
        <v>-181.8663945</v>
      </c>
      <c r="G109" s="79">
        <f t="shared" si="5"/>
        <v>93395.6551</v>
      </c>
    </row>
    <row r="110" ht="15.75" customHeight="1">
      <c r="B110" s="8">
        <v>102.0</v>
      </c>
      <c r="C110" s="78">
        <f t="shared" si="1"/>
        <v>93395.6551</v>
      </c>
      <c r="D110" s="78">
        <f t="shared" si="2"/>
        <v>-630.258685</v>
      </c>
      <c r="E110" s="78">
        <f t="shared" si="3"/>
        <v>-447.5208473</v>
      </c>
      <c r="F110" s="78">
        <f t="shared" si="4"/>
        <v>-182.7378376</v>
      </c>
      <c r="G110" s="79">
        <f t="shared" si="5"/>
        <v>93212.91726</v>
      </c>
    </row>
    <row r="111" ht="15.75" customHeight="1">
      <c r="B111" s="8">
        <v>103.0</v>
      </c>
      <c r="C111" s="78">
        <f t="shared" si="1"/>
        <v>93212.91726</v>
      </c>
      <c r="D111" s="78">
        <f t="shared" si="2"/>
        <v>-630.258685</v>
      </c>
      <c r="E111" s="78">
        <f t="shared" si="3"/>
        <v>-446.6452285</v>
      </c>
      <c r="F111" s="78">
        <f t="shared" si="4"/>
        <v>-183.6134564</v>
      </c>
      <c r="G111" s="79">
        <f t="shared" si="5"/>
        <v>93029.3038</v>
      </c>
    </row>
    <row r="112" ht="15.75" customHeight="1">
      <c r="B112" s="8">
        <v>104.0</v>
      </c>
      <c r="C112" s="78">
        <f t="shared" si="1"/>
        <v>93029.3038</v>
      </c>
      <c r="D112" s="78">
        <f t="shared" si="2"/>
        <v>-630.258685</v>
      </c>
      <c r="E112" s="78">
        <f t="shared" si="3"/>
        <v>-445.7654141</v>
      </c>
      <c r="F112" s="78">
        <f t="shared" si="4"/>
        <v>-184.4932709</v>
      </c>
      <c r="G112" s="79">
        <f t="shared" si="5"/>
        <v>92844.81053</v>
      </c>
    </row>
    <row r="113" ht="15.75" customHeight="1">
      <c r="B113" s="8">
        <v>105.0</v>
      </c>
      <c r="C113" s="78">
        <f t="shared" si="1"/>
        <v>92844.81053</v>
      </c>
      <c r="D113" s="78">
        <f t="shared" si="2"/>
        <v>-630.258685</v>
      </c>
      <c r="E113" s="78">
        <f t="shared" si="3"/>
        <v>-444.8813838</v>
      </c>
      <c r="F113" s="78">
        <f t="shared" si="4"/>
        <v>-185.3773012</v>
      </c>
      <c r="G113" s="79">
        <f t="shared" si="5"/>
        <v>92659.43323</v>
      </c>
    </row>
    <row r="114" ht="15.75" customHeight="1">
      <c r="B114" s="8">
        <v>106.0</v>
      </c>
      <c r="C114" s="78">
        <f t="shared" si="1"/>
        <v>92659.43323</v>
      </c>
      <c r="D114" s="78">
        <f t="shared" si="2"/>
        <v>-630.258685</v>
      </c>
      <c r="E114" s="78">
        <f t="shared" si="3"/>
        <v>-443.9931176</v>
      </c>
      <c r="F114" s="78">
        <f t="shared" si="4"/>
        <v>-186.2655674</v>
      </c>
      <c r="G114" s="79">
        <f t="shared" si="5"/>
        <v>92473.16767</v>
      </c>
    </row>
    <row r="115" ht="15.75" customHeight="1">
      <c r="B115" s="8">
        <v>107.0</v>
      </c>
      <c r="C115" s="78">
        <f t="shared" si="1"/>
        <v>92473.16767</v>
      </c>
      <c r="D115" s="78">
        <f t="shared" si="2"/>
        <v>-630.258685</v>
      </c>
      <c r="E115" s="78">
        <f t="shared" si="3"/>
        <v>-443.1005951</v>
      </c>
      <c r="F115" s="78">
        <f t="shared" si="4"/>
        <v>-187.1580899</v>
      </c>
      <c r="G115" s="79">
        <f t="shared" si="5"/>
        <v>92286.00958</v>
      </c>
    </row>
    <row r="116" ht="15.75" customHeight="1">
      <c r="B116" s="8">
        <v>108.0</v>
      </c>
      <c r="C116" s="78">
        <f t="shared" si="1"/>
        <v>92286.00958</v>
      </c>
      <c r="D116" s="78">
        <f t="shared" si="2"/>
        <v>-630.258685</v>
      </c>
      <c r="E116" s="78">
        <f t="shared" si="3"/>
        <v>-442.2037959</v>
      </c>
      <c r="F116" s="78">
        <f t="shared" si="4"/>
        <v>-188.0548891</v>
      </c>
      <c r="G116" s="79">
        <f t="shared" si="5"/>
        <v>92097.95469</v>
      </c>
    </row>
    <row r="117" ht="15.75" customHeight="1">
      <c r="B117" s="8">
        <v>109.0</v>
      </c>
      <c r="C117" s="78">
        <f t="shared" si="1"/>
        <v>92097.95469</v>
      </c>
      <c r="D117" s="78">
        <f t="shared" si="2"/>
        <v>-630.258685</v>
      </c>
      <c r="E117" s="78">
        <f t="shared" si="3"/>
        <v>-441.3026995</v>
      </c>
      <c r="F117" s="78">
        <f t="shared" si="4"/>
        <v>-188.9559854</v>
      </c>
      <c r="G117" s="79">
        <f t="shared" si="5"/>
        <v>91908.9987</v>
      </c>
    </row>
    <row r="118" ht="15.75" customHeight="1">
      <c r="B118" s="8">
        <v>110.0</v>
      </c>
      <c r="C118" s="78">
        <f t="shared" si="1"/>
        <v>91908.9987</v>
      </c>
      <c r="D118" s="78">
        <f t="shared" si="2"/>
        <v>-630.258685</v>
      </c>
      <c r="E118" s="78">
        <f t="shared" si="3"/>
        <v>-440.3972854</v>
      </c>
      <c r="F118" s="78">
        <f t="shared" si="4"/>
        <v>-189.8613995</v>
      </c>
      <c r="G118" s="79">
        <f t="shared" si="5"/>
        <v>91719.1373</v>
      </c>
    </row>
    <row r="119" ht="15.75" customHeight="1">
      <c r="B119" s="8">
        <v>111.0</v>
      </c>
      <c r="C119" s="78">
        <f t="shared" si="1"/>
        <v>91719.1373</v>
      </c>
      <c r="D119" s="78">
        <f t="shared" si="2"/>
        <v>-630.258685</v>
      </c>
      <c r="E119" s="78">
        <f t="shared" si="3"/>
        <v>-439.4875329</v>
      </c>
      <c r="F119" s="78">
        <f t="shared" si="4"/>
        <v>-190.7711521</v>
      </c>
      <c r="G119" s="79">
        <f t="shared" si="5"/>
        <v>91528.36615</v>
      </c>
    </row>
    <row r="120" ht="15.75" customHeight="1">
      <c r="B120" s="8">
        <v>112.0</v>
      </c>
      <c r="C120" s="78">
        <f t="shared" si="1"/>
        <v>91528.36615</v>
      </c>
      <c r="D120" s="78">
        <f t="shared" si="2"/>
        <v>-630.258685</v>
      </c>
      <c r="E120" s="78">
        <f t="shared" si="3"/>
        <v>-438.5734211</v>
      </c>
      <c r="F120" s="78">
        <f t="shared" si="4"/>
        <v>-191.6852638</v>
      </c>
      <c r="G120" s="79">
        <f t="shared" si="5"/>
        <v>91336.68089</v>
      </c>
    </row>
    <row r="121" ht="15.75" customHeight="1">
      <c r="B121" s="8">
        <v>113.0</v>
      </c>
      <c r="C121" s="78">
        <f t="shared" si="1"/>
        <v>91336.68089</v>
      </c>
      <c r="D121" s="78">
        <f t="shared" si="2"/>
        <v>-630.258685</v>
      </c>
      <c r="E121" s="78">
        <f t="shared" si="3"/>
        <v>-437.6549292</v>
      </c>
      <c r="F121" s="78">
        <f t="shared" si="4"/>
        <v>-192.6037557</v>
      </c>
      <c r="G121" s="79">
        <f t="shared" si="5"/>
        <v>91144.07713</v>
      </c>
    </row>
    <row r="122" ht="15.75" customHeight="1">
      <c r="B122" s="8">
        <v>114.0</v>
      </c>
      <c r="C122" s="78">
        <f t="shared" si="1"/>
        <v>91144.07713</v>
      </c>
      <c r="D122" s="78">
        <f t="shared" si="2"/>
        <v>-630.258685</v>
      </c>
      <c r="E122" s="78">
        <f t="shared" si="3"/>
        <v>-436.7320362</v>
      </c>
      <c r="F122" s="78">
        <f t="shared" si="4"/>
        <v>-193.5266487</v>
      </c>
      <c r="G122" s="79">
        <f t="shared" si="5"/>
        <v>90950.55048</v>
      </c>
    </row>
    <row r="123" ht="15.75" customHeight="1">
      <c r="B123" s="8">
        <v>115.0</v>
      </c>
      <c r="C123" s="78">
        <f t="shared" si="1"/>
        <v>90950.55048</v>
      </c>
      <c r="D123" s="78">
        <f t="shared" si="2"/>
        <v>-630.258685</v>
      </c>
      <c r="E123" s="78">
        <f t="shared" si="3"/>
        <v>-435.8047211</v>
      </c>
      <c r="F123" s="78">
        <f t="shared" si="4"/>
        <v>-194.4539639</v>
      </c>
      <c r="G123" s="79">
        <f t="shared" si="5"/>
        <v>90756.09652</v>
      </c>
    </row>
    <row r="124" ht="15.75" customHeight="1">
      <c r="B124" s="8">
        <v>116.0</v>
      </c>
      <c r="C124" s="78">
        <f t="shared" si="1"/>
        <v>90756.09652</v>
      </c>
      <c r="D124" s="78">
        <f t="shared" si="2"/>
        <v>-630.258685</v>
      </c>
      <c r="E124" s="78">
        <f t="shared" si="3"/>
        <v>-434.8729625</v>
      </c>
      <c r="F124" s="78">
        <f t="shared" si="4"/>
        <v>-195.3857225</v>
      </c>
      <c r="G124" s="79">
        <f t="shared" si="5"/>
        <v>90560.71079</v>
      </c>
    </row>
    <row r="125" ht="15.75" customHeight="1">
      <c r="B125" s="8">
        <v>117.0</v>
      </c>
      <c r="C125" s="78">
        <f t="shared" si="1"/>
        <v>90560.71079</v>
      </c>
      <c r="D125" s="78">
        <f t="shared" si="2"/>
        <v>-630.258685</v>
      </c>
      <c r="E125" s="78">
        <f t="shared" si="3"/>
        <v>-433.9367392</v>
      </c>
      <c r="F125" s="78">
        <f t="shared" si="4"/>
        <v>-196.3219457</v>
      </c>
      <c r="G125" s="79">
        <f t="shared" si="5"/>
        <v>90364.38885</v>
      </c>
    </row>
    <row r="126" ht="15.75" customHeight="1">
      <c r="B126" s="8">
        <v>118.0</v>
      </c>
      <c r="C126" s="78">
        <f t="shared" si="1"/>
        <v>90364.38885</v>
      </c>
      <c r="D126" s="78">
        <f t="shared" si="2"/>
        <v>-630.258685</v>
      </c>
      <c r="E126" s="78">
        <f t="shared" si="3"/>
        <v>-432.9960299</v>
      </c>
      <c r="F126" s="78">
        <f t="shared" si="4"/>
        <v>-197.2626551</v>
      </c>
      <c r="G126" s="79">
        <f t="shared" si="5"/>
        <v>90167.12619</v>
      </c>
    </row>
    <row r="127" ht="15.75" customHeight="1">
      <c r="B127" s="8">
        <v>119.0</v>
      </c>
      <c r="C127" s="78">
        <f t="shared" si="1"/>
        <v>90167.12619</v>
      </c>
      <c r="D127" s="78">
        <f t="shared" si="2"/>
        <v>-630.258685</v>
      </c>
      <c r="E127" s="78">
        <f t="shared" si="3"/>
        <v>-432.050813</v>
      </c>
      <c r="F127" s="78">
        <f t="shared" si="4"/>
        <v>-198.2078719</v>
      </c>
      <c r="G127" s="79">
        <f t="shared" si="5"/>
        <v>89968.91832</v>
      </c>
    </row>
    <row r="128" ht="15.75" customHeight="1">
      <c r="B128" s="8">
        <v>120.0</v>
      </c>
      <c r="C128" s="78">
        <f t="shared" si="1"/>
        <v>89968.91832</v>
      </c>
      <c r="D128" s="78">
        <f t="shared" si="2"/>
        <v>-630.258685</v>
      </c>
      <c r="E128" s="78">
        <f t="shared" si="3"/>
        <v>-431.101067</v>
      </c>
      <c r="F128" s="78">
        <f t="shared" si="4"/>
        <v>-199.157618</v>
      </c>
      <c r="G128" s="79">
        <f t="shared" si="5"/>
        <v>89769.7607</v>
      </c>
    </row>
    <row r="129" ht="15.75" customHeight="1">
      <c r="B129" s="8">
        <v>121.0</v>
      </c>
      <c r="C129" s="78">
        <f t="shared" si="1"/>
        <v>89769.7607</v>
      </c>
      <c r="D129" s="78">
        <f t="shared" si="2"/>
        <v>-630.258685</v>
      </c>
      <c r="E129" s="78">
        <f t="shared" si="3"/>
        <v>-430.14677</v>
      </c>
      <c r="F129" s="78">
        <f t="shared" si="4"/>
        <v>-200.1119149</v>
      </c>
      <c r="G129" s="79">
        <f t="shared" si="5"/>
        <v>89569.64879</v>
      </c>
    </row>
    <row r="130" ht="15.75" customHeight="1">
      <c r="B130" s="8">
        <v>122.0</v>
      </c>
      <c r="C130" s="78">
        <f t="shared" si="1"/>
        <v>89569.64879</v>
      </c>
      <c r="D130" s="78">
        <f t="shared" si="2"/>
        <v>-630.258685</v>
      </c>
      <c r="E130" s="78">
        <f t="shared" si="3"/>
        <v>-429.1879004</v>
      </c>
      <c r="F130" s="78">
        <f t="shared" si="4"/>
        <v>-201.0707845</v>
      </c>
      <c r="G130" s="79">
        <f t="shared" si="5"/>
        <v>89368.578</v>
      </c>
    </row>
    <row r="131" ht="15.75" customHeight="1">
      <c r="B131" s="8">
        <v>123.0</v>
      </c>
      <c r="C131" s="78">
        <f t="shared" si="1"/>
        <v>89368.578</v>
      </c>
      <c r="D131" s="78">
        <f t="shared" si="2"/>
        <v>-630.258685</v>
      </c>
      <c r="E131" s="78">
        <f t="shared" si="3"/>
        <v>-428.2244363</v>
      </c>
      <c r="F131" s="78">
        <f t="shared" si="4"/>
        <v>-202.0342487</v>
      </c>
      <c r="G131" s="79">
        <f t="shared" si="5"/>
        <v>89166.54376</v>
      </c>
    </row>
    <row r="132" ht="15.75" customHeight="1">
      <c r="B132" s="8">
        <v>124.0</v>
      </c>
      <c r="C132" s="78">
        <f t="shared" si="1"/>
        <v>89166.54376</v>
      </c>
      <c r="D132" s="78">
        <f t="shared" si="2"/>
        <v>-630.258685</v>
      </c>
      <c r="E132" s="78">
        <f t="shared" si="3"/>
        <v>-427.2563555</v>
      </c>
      <c r="F132" s="78">
        <f t="shared" si="4"/>
        <v>-203.0023295</v>
      </c>
      <c r="G132" s="79">
        <f t="shared" si="5"/>
        <v>88963.54143</v>
      </c>
    </row>
    <row r="133" ht="15.75" customHeight="1">
      <c r="B133" s="8">
        <v>125.0</v>
      </c>
      <c r="C133" s="78">
        <f t="shared" si="1"/>
        <v>88963.54143</v>
      </c>
      <c r="D133" s="78">
        <f t="shared" si="2"/>
        <v>-630.258685</v>
      </c>
      <c r="E133" s="78">
        <f t="shared" si="3"/>
        <v>-426.283636</v>
      </c>
      <c r="F133" s="78">
        <f t="shared" si="4"/>
        <v>-203.975049</v>
      </c>
      <c r="G133" s="79">
        <f t="shared" si="5"/>
        <v>88759.56638</v>
      </c>
    </row>
    <row r="134" ht="15.75" customHeight="1">
      <c r="B134" s="8">
        <v>126.0</v>
      </c>
      <c r="C134" s="78">
        <f t="shared" si="1"/>
        <v>88759.56638</v>
      </c>
      <c r="D134" s="78">
        <f t="shared" si="2"/>
        <v>-630.258685</v>
      </c>
      <c r="E134" s="78">
        <f t="shared" si="3"/>
        <v>-425.3062556</v>
      </c>
      <c r="F134" s="78">
        <f t="shared" si="4"/>
        <v>-204.9524294</v>
      </c>
      <c r="G134" s="79">
        <f t="shared" si="5"/>
        <v>88554.61395</v>
      </c>
    </row>
    <row r="135" ht="15.75" customHeight="1">
      <c r="B135" s="8">
        <v>127.0</v>
      </c>
      <c r="C135" s="78">
        <f t="shared" si="1"/>
        <v>88554.61395</v>
      </c>
      <c r="D135" s="78">
        <f t="shared" si="2"/>
        <v>-630.258685</v>
      </c>
      <c r="E135" s="78">
        <f t="shared" si="3"/>
        <v>-424.3241918</v>
      </c>
      <c r="F135" s="78">
        <f t="shared" si="4"/>
        <v>-205.9344931</v>
      </c>
      <c r="G135" s="79">
        <f t="shared" si="5"/>
        <v>88348.67946</v>
      </c>
    </row>
    <row r="136" ht="15.75" customHeight="1">
      <c r="B136" s="8">
        <v>128.0</v>
      </c>
      <c r="C136" s="78">
        <f t="shared" si="1"/>
        <v>88348.67946</v>
      </c>
      <c r="D136" s="78">
        <f t="shared" si="2"/>
        <v>-630.258685</v>
      </c>
      <c r="E136" s="78">
        <f t="shared" si="3"/>
        <v>-423.3374224</v>
      </c>
      <c r="F136" s="78">
        <f t="shared" si="4"/>
        <v>-206.9212626</v>
      </c>
      <c r="G136" s="79">
        <f t="shared" si="5"/>
        <v>88141.75819</v>
      </c>
    </row>
    <row r="137" ht="15.75" customHeight="1">
      <c r="B137" s="8">
        <v>129.0</v>
      </c>
      <c r="C137" s="78">
        <f t="shared" si="1"/>
        <v>88141.75819</v>
      </c>
      <c r="D137" s="78">
        <f t="shared" si="2"/>
        <v>-630.258685</v>
      </c>
      <c r="E137" s="78">
        <f t="shared" si="3"/>
        <v>-422.3459247</v>
      </c>
      <c r="F137" s="78">
        <f t="shared" si="4"/>
        <v>-207.9127603</v>
      </c>
      <c r="G137" s="79">
        <f t="shared" si="5"/>
        <v>87933.84543</v>
      </c>
    </row>
    <row r="138" ht="15.75" customHeight="1">
      <c r="B138" s="8">
        <v>130.0</v>
      </c>
      <c r="C138" s="78">
        <f t="shared" si="1"/>
        <v>87933.84543</v>
      </c>
      <c r="D138" s="78">
        <f t="shared" si="2"/>
        <v>-630.258685</v>
      </c>
      <c r="E138" s="78">
        <f t="shared" si="3"/>
        <v>-421.349676</v>
      </c>
      <c r="F138" s="78">
        <f t="shared" si="4"/>
        <v>-208.9090089</v>
      </c>
      <c r="G138" s="79">
        <f t="shared" si="5"/>
        <v>87724.93642</v>
      </c>
    </row>
    <row r="139" ht="15.75" customHeight="1">
      <c r="B139" s="8">
        <v>131.0</v>
      </c>
      <c r="C139" s="78">
        <f t="shared" si="1"/>
        <v>87724.93642</v>
      </c>
      <c r="D139" s="78">
        <f t="shared" si="2"/>
        <v>-630.258685</v>
      </c>
      <c r="E139" s="78">
        <f t="shared" si="3"/>
        <v>-420.3486537</v>
      </c>
      <c r="F139" s="78">
        <f t="shared" si="4"/>
        <v>-209.9100313</v>
      </c>
      <c r="G139" s="79">
        <f t="shared" si="5"/>
        <v>87515.02639</v>
      </c>
    </row>
    <row r="140" ht="15.75" customHeight="1">
      <c r="B140" s="8">
        <v>132.0</v>
      </c>
      <c r="C140" s="78">
        <f t="shared" si="1"/>
        <v>87515.02639</v>
      </c>
      <c r="D140" s="78">
        <f t="shared" si="2"/>
        <v>-630.258685</v>
      </c>
      <c r="E140" s="78">
        <f t="shared" si="3"/>
        <v>-419.3428348</v>
      </c>
      <c r="F140" s="78">
        <f t="shared" si="4"/>
        <v>-210.9158502</v>
      </c>
      <c r="G140" s="79">
        <f t="shared" si="5"/>
        <v>87304.11054</v>
      </c>
    </row>
    <row r="141" ht="15.75" customHeight="1">
      <c r="B141" s="8">
        <v>133.0</v>
      </c>
      <c r="C141" s="78">
        <f t="shared" si="1"/>
        <v>87304.11054</v>
      </c>
      <c r="D141" s="78">
        <f t="shared" si="2"/>
        <v>-630.258685</v>
      </c>
      <c r="E141" s="78">
        <f t="shared" si="3"/>
        <v>-418.3321963</v>
      </c>
      <c r="F141" s="78">
        <f t="shared" si="4"/>
        <v>-211.9264886</v>
      </c>
      <c r="G141" s="79">
        <f t="shared" si="5"/>
        <v>87092.18405</v>
      </c>
    </row>
    <row r="142" ht="15.75" customHeight="1">
      <c r="B142" s="8">
        <v>134.0</v>
      </c>
      <c r="C142" s="78">
        <f t="shared" si="1"/>
        <v>87092.18405</v>
      </c>
      <c r="D142" s="78">
        <f t="shared" si="2"/>
        <v>-630.258685</v>
      </c>
      <c r="E142" s="78">
        <f t="shared" si="3"/>
        <v>-417.3167153</v>
      </c>
      <c r="F142" s="78">
        <f t="shared" si="4"/>
        <v>-212.9419697</v>
      </c>
      <c r="G142" s="79">
        <f t="shared" si="5"/>
        <v>86879.24208</v>
      </c>
    </row>
    <row r="143" ht="15.75" customHeight="1">
      <c r="B143" s="8">
        <v>135.0</v>
      </c>
      <c r="C143" s="78">
        <f t="shared" si="1"/>
        <v>86879.24208</v>
      </c>
      <c r="D143" s="78">
        <f t="shared" si="2"/>
        <v>-630.258685</v>
      </c>
      <c r="E143" s="78">
        <f t="shared" si="3"/>
        <v>-416.2963683</v>
      </c>
      <c r="F143" s="78">
        <f t="shared" si="4"/>
        <v>-213.9623166</v>
      </c>
      <c r="G143" s="79">
        <f t="shared" si="5"/>
        <v>86665.27977</v>
      </c>
    </row>
    <row r="144" ht="15.75" customHeight="1">
      <c r="B144" s="8">
        <v>136.0</v>
      </c>
      <c r="C144" s="78">
        <f t="shared" si="1"/>
        <v>86665.27977</v>
      </c>
      <c r="D144" s="78">
        <f t="shared" si="2"/>
        <v>-630.258685</v>
      </c>
      <c r="E144" s="78">
        <f t="shared" si="3"/>
        <v>-415.2711322</v>
      </c>
      <c r="F144" s="78">
        <f t="shared" si="4"/>
        <v>-214.9875527</v>
      </c>
      <c r="G144" s="79">
        <f t="shared" si="5"/>
        <v>86450.29221</v>
      </c>
    </row>
    <row r="145" ht="15.75" customHeight="1">
      <c r="B145" s="8">
        <v>137.0</v>
      </c>
      <c r="C145" s="78">
        <f t="shared" si="1"/>
        <v>86450.29221</v>
      </c>
      <c r="D145" s="78">
        <f t="shared" si="2"/>
        <v>-630.258685</v>
      </c>
      <c r="E145" s="78">
        <f t="shared" si="3"/>
        <v>-414.2409835</v>
      </c>
      <c r="F145" s="78">
        <f t="shared" si="4"/>
        <v>-216.0177014</v>
      </c>
      <c r="G145" s="79">
        <f t="shared" si="5"/>
        <v>86234.27451</v>
      </c>
    </row>
    <row r="146" ht="15.75" customHeight="1">
      <c r="B146" s="8">
        <v>138.0</v>
      </c>
      <c r="C146" s="78">
        <f t="shared" si="1"/>
        <v>86234.27451</v>
      </c>
      <c r="D146" s="78">
        <f t="shared" si="2"/>
        <v>-630.258685</v>
      </c>
      <c r="E146" s="78">
        <f t="shared" si="3"/>
        <v>-413.2058987</v>
      </c>
      <c r="F146" s="78">
        <f t="shared" si="4"/>
        <v>-217.0527863</v>
      </c>
      <c r="G146" s="79">
        <f t="shared" si="5"/>
        <v>86017.22173</v>
      </c>
    </row>
    <row r="147" ht="15.75" customHeight="1">
      <c r="B147" s="8">
        <v>139.0</v>
      </c>
      <c r="C147" s="78">
        <f t="shared" si="1"/>
        <v>86017.22173</v>
      </c>
      <c r="D147" s="78">
        <f t="shared" si="2"/>
        <v>-630.258685</v>
      </c>
      <c r="E147" s="78">
        <f t="shared" si="3"/>
        <v>-412.1658541</v>
      </c>
      <c r="F147" s="78">
        <f t="shared" si="4"/>
        <v>-218.0928309</v>
      </c>
      <c r="G147" s="79">
        <f t="shared" si="5"/>
        <v>85799.1289</v>
      </c>
    </row>
    <row r="148" ht="15.75" customHeight="1">
      <c r="B148" s="8">
        <v>140.0</v>
      </c>
      <c r="C148" s="78">
        <f t="shared" si="1"/>
        <v>85799.1289</v>
      </c>
      <c r="D148" s="78">
        <f t="shared" si="2"/>
        <v>-630.258685</v>
      </c>
      <c r="E148" s="78">
        <f t="shared" si="3"/>
        <v>-411.120826</v>
      </c>
      <c r="F148" s="78">
        <f t="shared" si="4"/>
        <v>-219.137859</v>
      </c>
      <c r="G148" s="79">
        <f t="shared" si="5"/>
        <v>85579.99104</v>
      </c>
    </row>
    <row r="149" ht="15.75" customHeight="1">
      <c r="B149" s="8">
        <v>141.0</v>
      </c>
      <c r="C149" s="78">
        <f t="shared" si="1"/>
        <v>85579.99104</v>
      </c>
      <c r="D149" s="78">
        <f t="shared" si="2"/>
        <v>-630.258685</v>
      </c>
      <c r="E149" s="78">
        <f t="shared" si="3"/>
        <v>-410.0707904</v>
      </c>
      <c r="F149" s="78">
        <f t="shared" si="4"/>
        <v>-220.1878946</v>
      </c>
      <c r="G149" s="79">
        <f t="shared" si="5"/>
        <v>85359.80314</v>
      </c>
    </row>
    <row r="150" ht="15.75" customHeight="1">
      <c r="B150" s="8">
        <v>142.0</v>
      </c>
      <c r="C150" s="78">
        <f t="shared" si="1"/>
        <v>85359.80314</v>
      </c>
      <c r="D150" s="78">
        <f t="shared" si="2"/>
        <v>-630.258685</v>
      </c>
      <c r="E150" s="78">
        <f t="shared" si="3"/>
        <v>-409.0157234</v>
      </c>
      <c r="F150" s="78">
        <f t="shared" si="4"/>
        <v>-221.2429616</v>
      </c>
      <c r="G150" s="79">
        <f t="shared" si="5"/>
        <v>85138.56018</v>
      </c>
    </row>
    <row r="151" ht="15.75" customHeight="1">
      <c r="B151" s="8">
        <v>143.0</v>
      </c>
      <c r="C151" s="78">
        <f t="shared" si="1"/>
        <v>85138.56018</v>
      </c>
      <c r="D151" s="78">
        <f t="shared" si="2"/>
        <v>-630.258685</v>
      </c>
      <c r="E151" s="78">
        <f t="shared" si="3"/>
        <v>-407.9556009</v>
      </c>
      <c r="F151" s="78">
        <f t="shared" si="4"/>
        <v>-222.3030841</v>
      </c>
      <c r="G151" s="79">
        <f t="shared" si="5"/>
        <v>84916.2571</v>
      </c>
    </row>
    <row r="152" ht="15.75" customHeight="1">
      <c r="B152" s="8">
        <v>144.0</v>
      </c>
      <c r="C152" s="78">
        <f t="shared" si="1"/>
        <v>84916.2571</v>
      </c>
      <c r="D152" s="78">
        <f t="shared" si="2"/>
        <v>-630.258685</v>
      </c>
      <c r="E152" s="78">
        <f t="shared" si="3"/>
        <v>-406.8903986</v>
      </c>
      <c r="F152" s="78">
        <f t="shared" si="4"/>
        <v>-223.3682864</v>
      </c>
      <c r="G152" s="79">
        <f t="shared" si="5"/>
        <v>84692.88881</v>
      </c>
    </row>
    <row r="153" ht="15.75" customHeight="1">
      <c r="B153" s="8">
        <v>145.0</v>
      </c>
      <c r="C153" s="78">
        <f t="shared" si="1"/>
        <v>84692.88881</v>
      </c>
      <c r="D153" s="78">
        <f t="shared" si="2"/>
        <v>-630.258685</v>
      </c>
      <c r="E153" s="78">
        <f t="shared" si="3"/>
        <v>-405.8200922</v>
      </c>
      <c r="F153" s="78">
        <f t="shared" si="4"/>
        <v>-224.4385927</v>
      </c>
      <c r="G153" s="79">
        <f t="shared" si="5"/>
        <v>84468.45022</v>
      </c>
    </row>
    <row r="154" ht="15.75" customHeight="1">
      <c r="B154" s="8">
        <v>146.0</v>
      </c>
      <c r="C154" s="78">
        <f t="shared" si="1"/>
        <v>84468.45022</v>
      </c>
      <c r="D154" s="78">
        <f t="shared" si="2"/>
        <v>-630.258685</v>
      </c>
      <c r="E154" s="78">
        <f t="shared" si="3"/>
        <v>-404.7446573</v>
      </c>
      <c r="F154" s="78">
        <f t="shared" si="4"/>
        <v>-225.5140277</v>
      </c>
      <c r="G154" s="79">
        <f t="shared" si="5"/>
        <v>84242.93619</v>
      </c>
    </row>
    <row r="155" ht="15.75" customHeight="1">
      <c r="B155" s="8">
        <v>147.0</v>
      </c>
      <c r="C155" s="78">
        <f t="shared" si="1"/>
        <v>84242.93619</v>
      </c>
      <c r="D155" s="78">
        <f t="shared" si="2"/>
        <v>-630.258685</v>
      </c>
      <c r="E155" s="78">
        <f t="shared" si="3"/>
        <v>-403.6640692</v>
      </c>
      <c r="F155" s="78">
        <f t="shared" si="4"/>
        <v>-226.5946157</v>
      </c>
      <c r="G155" s="79">
        <f t="shared" si="5"/>
        <v>84016.34157</v>
      </c>
    </row>
    <row r="156" ht="15.75" customHeight="1">
      <c r="B156" s="8">
        <v>148.0</v>
      </c>
      <c r="C156" s="78">
        <f t="shared" si="1"/>
        <v>84016.34157</v>
      </c>
      <c r="D156" s="78">
        <f t="shared" si="2"/>
        <v>-630.258685</v>
      </c>
      <c r="E156" s="78">
        <f t="shared" si="3"/>
        <v>-402.5783034</v>
      </c>
      <c r="F156" s="78">
        <f t="shared" si="4"/>
        <v>-227.6803816</v>
      </c>
      <c r="G156" s="79">
        <f t="shared" si="5"/>
        <v>83788.66119</v>
      </c>
    </row>
    <row r="157" ht="15.75" customHeight="1">
      <c r="B157" s="8">
        <v>149.0</v>
      </c>
      <c r="C157" s="78">
        <f t="shared" si="1"/>
        <v>83788.66119</v>
      </c>
      <c r="D157" s="78">
        <f t="shared" si="2"/>
        <v>-630.258685</v>
      </c>
      <c r="E157" s="78">
        <f t="shared" si="3"/>
        <v>-401.4873349</v>
      </c>
      <c r="F157" s="78">
        <f t="shared" si="4"/>
        <v>-228.7713501</v>
      </c>
      <c r="G157" s="79">
        <f t="shared" si="5"/>
        <v>83559.88984</v>
      </c>
    </row>
    <row r="158" ht="15.75" customHeight="1">
      <c r="B158" s="8">
        <v>150.0</v>
      </c>
      <c r="C158" s="78">
        <f t="shared" si="1"/>
        <v>83559.88984</v>
      </c>
      <c r="D158" s="78">
        <f t="shared" si="2"/>
        <v>-630.258685</v>
      </c>
      <c r="E158" s="78">
        <f t="shared" si="3"/>
        <v>-400.3911388</v>
      </c>
      <c r="F158" s="78">
        <f t="shared" si="4"/>
        <v>-229.8675461</v>
      </c>
      <c r="G158" s="79">
        <f t="shared" si="5"/>
        <v>83330.0223</v>
      </c>
    </row>
    <row r="159" ht="15.75" customHeight="1">
      <c r="B159" s="8">
        <v>151.0</v>
      </c>
      <c r="C159" s="78">
        <f t="shared" si="1"/>
        <v>83330.0223</v>
      </c>
      <c r="D159" s="78">
        <f t="shared" si="2"/>
        <v>-630.258685</v>
      </c>
      <c r="E159" s="78">
        <f t="shared" si="3"/>
        <v>-399.2896902</v>
      </c>
      <c r="F159" s="78">
        <f t="shared" si="4"/>
        <v>-230.9689948</v>
      </c>
      <c r="G159" s="79">
        <f t="shared" si="5"/>
        <v>83099.0533</v>
      </c>
    </row>
    <row r="160" ht="15.75" customHeight="1">
      <c r="B160" s="8">
        <v>152.0</v>
      </c>
      <c r="C160" s="78">
        <f t="shared" si="1"/>
        <v>83099.0533</v>
      </c>
      <c r="D160" s="78">
        <f t="shared" si="2"/>
        <v>-630.258685</v>
      </c>
      <c r="E160" s="78">
        <f t="shared" si="3"/>
        <v>-398.1829637</v>
      </c>
      <c r="F160" s="78">
        <f t="shared" si="4"/>
        <v>-232.0757212</v>
      </c>
      <c r="G160" s="79">
        <f t="shared" si="5"/>
        <v>82866.97758</v>
      </c>
    </row>
    <row r="161" ht="15.75" customHeight="1">
      <c r="B161" s="8">
        <v>153.0</v>
      </c>
      <c r="C161" s="78">
        <f t="shared" si="1"/>
        <v>82866.97758</v>
      </c>
      <c r="D161" s="78">
        <f t="shared" si="2"/>
        <v>-630.258685</v>
      </c>
      <c r="E161" s="78">
        <f t="shared" si="3"/>
        <v>-397.0709342</v>
      </c>
      <c r="F161" s="78">
        <f t="shared" si="4"/>
        <v>-233.1877507</v>
      </c>
      <c r="G161" s="79">
        <f t="shared" si="5"/>
        <v>82633.78983</v>
      </c>
    </row>
    <row r="162" ht="15.75" customHeight="1">
      <c r="B162" s="8">
        <v>154.0</v>
      </c>
      <c r="C162" s="78">
        <f t="shared" si="1"/>
        <v>82633.78983</v>
      </c>
      <c r="D162" s="78">
        <f t="shared" si="2"/>
        <v>-630.258685</v>
      </c>
      <c r="E162" s="78">
        <f t="shared" si="3"/>
        <v>-395.9535763</v>
      </c>
      <c r="F162" s="78">
        <f t="shared" si="4"/>
        <v>-234.3051087</v>
      </c>
      <c r="G162" s="79">
        <f t="shared" si="5"/>
        <v>82399.48472</v>
      </c>
    </row>
    <row r="163" ht="15.75" customHeight="1">
      <c r="B163" s="8">
        <v>155.0</v>
      </c>
      <c r="C163" s="78">
        <f t="shared" si="1"/>
        <v>82399.48472</v>
      </c>
      <c r="D163" s="78">
        <f t="shared" si="2"/>
        <v>-630.258685</v>
      </c>
      <c r="E163" s="78">
        <f t="shared" si="3"/>
        <v>-394.8308643</v>
      </c>
      <c r="F163" s="78">
        <f t="shared" si="4"/>
        <v>-235.4278207</v>
      </c>
      <c r="G163" s="79">
        <f t="shared" si="5"/>
        <v>82164.0569</v>
      </c>
    </row>
    <row r="164" ht="15.75" customHeight="1">
      <c r="B164" s="8">
        <v>156.0</v>
      </c>
      <c r="C164" s="78">
        <f t="shared" si="1"/>
        <v>82164.0569</v>
      </c>
      <c r="D164" s="78">
        <f t="shared" si="2"/>
        <v>-630.258685</v>
      </c>
      <c r="E164" s="78">
        <f t="shared" si="3"/>
        <v>-393.7027726</v>
      </c>
      <c r="F164" s="78">
        <f t="shared" si="4"/>
        <v>-236.5559123</v>
      </c>
      <c r="G164" s="79">
        <f t="shared" si="5"/>
        <v>81927.50099</v>
      </c>
    </row>
    <row r="165" ht="15.75" customHeight="1">
      <c r="B165" s="8">
        <v>157.0</v>
      </c>
      <c r="C165" s="78">
        <f t="shared" si="1"/>
        <v>81927.50099</v>
      </c>
      <c r="D165" s="78">
        <f t="shared" si="2"/>
        <v>-630.258685</v>
      </c>
      <c r="E165" s="78">
        <f t="shared" si="3"/>
        <v>-392.5692756</v>
      </c>
      <c r="F165" s="78">
        <f t="shared" si="4"/>
        <v>-237.6894094</v>
      </c>
      <c r="G165" s="79">
        <f t="shared" si="5"/>
        <v>81689.81158</v>
      </c>
    </row>
    <row r="166" ht="15.75" customHeight="1">
      <c r="B166" s="8">
        <v>158.0</v>
      </c>
      <c r="C166" s="78">
        <f t="shared" si="1"/>
        <v>81689.81158</v>
      </c>
      <c r="D166" s="78">
        <f t="shared" si="2"/>
        <v>-630.258685</v>
      </c>
      <c r="E166" s="78">
        <f t="shared" si="3"/>
        <v>-391.4303471</v>
      </c>
      <c r="F166" s="78">
        <f t="shared" si="4"/>
        <v>-238.8283378</v>
      </c>
      <c r="G166" s="79">
        <f t="shared" si="5"/>
        <v>81450.98324</v>
      </c>
    </row>
    <row r="167" ht="15.75" customHeight="1">
      <c r="B167" s="8">
        <v>159.0</v>
      </c>
      <c r="C167" s="78">
        <f t="shared" si="1"/>
        <v>81450.98324</v>
      </c>
      <c r="D167" s="78">
        <f t="shared" si="2"/>
        <v>-630.258685</v>
      </c>
      <c r="E167" s="78">
        <f t="shared" si="3"/>
        <v>-390.2859614</v>
      </c>
      <c r="F167" s="78">
        <f t="shared" si="4"/>
        <v>-239.9727236</v>
      </c>
      <c r="G167" s="79">
        <f t="shared" si="5"/>
        <v>81211.01052</v>
      </c>
    </row>
    <row r="168" ht="15.75" customHeight="1">
      <c r="B168" s="8">
        <v>160.0</v>
      </c>
      <c r="C168" s="78">
        <f t="shared" si="1"/>
        <v>81211.01052</v>
      </c>
      <c r="D168" s="78">
        <f t="shared" si="2"/>
        <v>-630.258685</v>
      </c>
      <c r="E168" s="78">
        <f t="shared" si="3"/>
        <v>-389.1360921</v>
      </c>
      <c r="F168" s="78">
        <f t="shared" si="4"/>
        <v>-241.1225929</v>
      </c>
      <c r="G168" s="79">
        <f t="shared" si="5"/>
        <v>80969.88792</v>
      </c>
    </row>
    <row r="169" ht="15.75" customHeight="1">
      <c r="B169" s="8">
        <v>161.0</v>
      </c>
      <c r="C169" s="78">
        <f t="shared" si="1"/>
        <v>80969.88792</v>
      </c>
      <c r="D169" s="78">
        <f t="shared" si="2"/>
        <v>-630.258685</v>
      </c>
      <c r="E169" s="78">
        <f t="shared" si="3"/>
        <v>-387.980713</v>
      </c>
      <c r="F169" s="78">
        <f t="shared" si="4"/>
        <v>-242.277972</v>
      </c>
      <c r="G169" s="79">
        <f t="shared" si="5"/>
        <v>80727.60995</v>
      </c>
    </row>
    <row r="170" ht="15.75" customHeight="1">
      <c r="B170" s="8">
        <v>162.0</v>
      </c>
      <c r="C170" s="78">
        <f t="shared" si="1"/>
        <v>80727.60995</v>
      </c>
      <c r="D170" s="78">
        <f t="shared" si="2"/>
        <v>-630.258685</v>
      </c>
      <c r="E170" s="78">
        <f t="shared" si="3"/>
        <v>-386.8197977</v>
      </c>
      <c r="F170" s="78">
        <f t="shared" si="4"/>
        <v>-243.4388873</v>
      </c>
      <c r="G170" s="79">
        <f t="shared" si="5"/>
        <v>80484.17106</v>
      </c>
    </row>
    <row r="171" ht="15.75" customHeight="1">
      <c r="B171" s="8">
        <v>163.0</v>
      </c>
      <c r="C171" s="78">
        <f t="shared" si="1"/>
        <v>80484.17106</v>
      </c>
      <c r="D171" s="78">
        <f t="shared" si="2"/>
        <v>-630.258685</v>
      </c>
      <c r="E171" s="78">
        <f t="shared" si="3"/>
        <v>-385.6533197</v>
      </c>
      <c r="F171" s="78">
        <f t="shared" si="4"/>
        <v>-244.6053653</v>
      </c>
      <c r="G171" s="79">
        <f t="shared" si="5"/>
        <v>80239.5657</v>
      </c>
    </row>
    <row r="172" ht="15.75" customHeight="1">
      <c r="B172" s="8">
        <v>164.0</v>
      </c>
      <c r="C172" s="78">
        <f t="shared" si="1"/>
        <v>80239.5657</v>
      </c>
      <c r="D172" s="78">
        <f t="shared" si="2"/>
        <v>-630.258685</v>
      </c>
      <c r="E172" s="78">
        <f t="shared" si="3"/>
        <v>-384.4812523</v>
      </c>
      <c r="F172" s="78">
        <f t="shared" si="4"/>
        <v>-245.7774326</v>
      </c>
      <c r="G172" s="79">
        <f t="shared" si="5"/>
        <v>79993.78827</v>
      </c>
    </row>
    <row r="173" ht="15.75" customHeight="1">
      <c r="B173" s="8">
        <v>165.0</v>
      </c>
      <c r="C173" s="78">
        <f t="shared" si="1"/>
        <v>79993.78827</v>
      </c>
      <c r="D173" s="78">
        <f t="shared" si="2"/>
        <v>-630.258685</v>
      </c>
      <c r="E173" s="78">
        <f t="shared" si="3"/>
        <v>-383.3035688</v>
      </c>
      <c r="F173" s="78">
        <f t="shared" si="4"/>
        <v>-246.9551162</v>
      </c>
      <c r="G173" s="79">
        <f t="shared" si="5"/>
        <v>79746.83315</v>
      </c>
    </row>
    <row r="174" ht="15.75" customHeight="1">
      <c r="B174" s="8">
        <v>166.0</v>
      </c>
      <c r="C174" s="78">
        <f t="shared" si="1"/>
        <v>79746.83315</v>
      </c>
      <c r="D174" s="78">
        <f t="shared" si="2"/>
        <v>-630.258685</v>
      </c>
      <c r="E174" s="78">
        <f t="shared" si="3"/>
        <v>-382.1202422</v>
      </c>
      <c r="F174" s="78">
        <f t="shared" si="4"/>
        <v>-248.1384428</v>
      </c>
      <c r="G174" s="79">
        <f t="shared" si="5"/>
        <v>79498.69471</v>
      </c>
    </row>
    <row r="175" ht="15.75" customHeight="1">
      <c r="B175" s="8">
        <v>167.0</v>
      </c>
      <c r="C175" s="78">
        <f t="shared" si="1"/>
        <v>79498.69471</v>
      </c>
      <c r="D175" s="78">
        <f t="shared" si="2"/>
        <v>-630.258685</v>
      </c>
      <c r="E175" s="78">
        <f t="shared" si="3"/>
        <v>-380.9312455</v>
      </c>
      <c r="F175" s="78">
        <f t="shared" si="4"/>
        <v>-249.3274395</v>
      </c>
      <c r="G175" s="79">
        <f t="shared" si="5"/>
        <v>79249.36727</v>
      </c>
    </row>
    <row r="176" ht="15.75" customHeight="1">
      <c r="B176" s="8">
        <v>168.0</v>
      </c>
      <c r="C176" s="78">
        <f t="shared" si="1"/>
        <v>79249.36727</v>
      </c>
      <c r="D176" s="78">
        <f t="shared" si="2"/>
        <v>-630.258685</v>
      </c>
      <c r="E176" s="78">
        <f t="shared" si="3"/>
        <v>-379.7365515</v>
      </c>
      <c r="F176" s="78">
        <f t="shared" si="4"/>
        <v>-250.5221335</v>
      </c>
      <c r="G176" s="79">
        <f t="shared" si="5"/>
        <v>78998.84513</v>
      </c>
    </row>
    <row r="177" ht="15.75" customHeight="1">
      <c r="B177" s="8">
        <v>169.0</v>
      </c>
      <c r="C177" s="78">
        <f t="shared" si="1"/>
        <v>78998.84513</v>
      </c>
      <c r="D177" s="78">
        <f t="shared" si="2"/>
        <v>-630.258685</v>
      </c>
      <c r="E177" s="78">
        <f t="shared" si="3"/>
        <v>-378.5361329</v>
      </c>
      <c r="F177" s="78">
        <f t="shared" si="4"/>
        <v>-251.722552</v>
      </c>
      <c r="G177" s="79">
        <f t="shared" si="5"/>
        <v>78747.12258</v>
      </c>
    </row>
    <row r="178" ht="15.75" customHeight="1">
      <c r="B178" s="8">
        <v>170.0</v>
      </c>
      <c r="C178" s="78">
        <f t="shared" si="1"/>
        <v>78747.12258</v>
      </c>
      <c r="D178" s="78">
        <f t="shared" si="2"/>
        <v>-630.258685</v>
      </c>
      <c r="E178" s="78">
        <f t="shared" si="3"/>
        <v>-377.3299624</v>
      </c>
      <c r="F178" s="78">
        <f t="shared" si="4"/>
        <v>-252.9287226</v>
      </c>
      <c r="G178" s="79">
        <f t="shared" si="5"/>
        <v>78494.19386</v>
      </c>
    </row>
    <row r="179" ht="15.75" customHeight="1">
      <c r="B179" s="8">
        <v>171.0</v>
      </c>
      <c r="C179" s="78">
        <f t="shared" si="1"/>
        <v>78494.19386</v>
      </c>
      <c r="D179" s="78">
        <f t="shared" si="2"/>
        <v>-630.258685</v>
      </c>
      <c r="E179" s="78">
        <f t="shared" si="3"/>
        <v>-376.1180122</v>
      </c>
      <c r="F179" s="78">
        <f t="shared" si="4"/>
        <v>-254.1406727</v>
      </c>
      <c r="G179" s="79">
        <f t="shared" si="5"/>
        <v>78240.05319</v>
      </c>
    </row>
    <row r="180" ht="15.75" customHeight="1">
      <c r="B180" s="8">
        <v>172.0</v>
      </c>
      <c r="C180" s="78">
        <f t="shared" si="1"/>
        <v>78240.05319</v>
      </c>
      <c r="D180" s="78">
        <f t="shared" si="2"/>
        <v>-630.258685</v>
      </c>
      <c r="E180" s="78">
        <f t="shared" si="3"/>
        <v>-374.9002549</v>
      </c>
      <c r="F180" s="78">
        <f t="shared" si="4"/>
        <v>-255.3584301</v>
      </c>
      <c r="G180" s="79">
        <f t="shared" si="5"/>
        <v>77984.69476</v>
      </c>
    </row>
    <row r="181" ht="15.75" customHeight="1">
      <c r="B181" s="8">
        <v>173.0</v>
      </c>
      <c r="C181" s="78">
        <f t="shared" si="1"/>
        <v>77984.69476</v>
      </c>
      <c r="D181" s="78">
        <f t="shared" si="2"/>
        <v>-630.258685</v>
      </c>
      <c r="E181" s="78">
        <f t="shared" si="3"/>
        <v>-373.6766624</v>
      </c>
      <c r="F181" s="78">
        <f t="shared" si="4"/>
        <v>-256.5820226</v>
      </c>
      <c r="G181" s="79">
        <f t="shared" si="5"/>
        <v>77728.11273</v>
      </c>
    </row>
    <row r="182" ht="15.75" customHeight="1">
      <c r="B182" s="8">
        <v>174.0</v>
      </c>
      <c r="C182" s="78">
        <f t="shared" si="1"/>
        <v>77728.11273</v>
      </c>
      <c r="D182" s="78">
        <f t="shared" si="2"/>
        <v>-630.258685</v>
      </c>
      <c r="E182" s="78">
        <f t="shared" si="3"/>
        <v>-372.4472069</v>
      </c>
      <c r="F182" s="78">
        <f t="shared" si="4"/>
        <v>-257.8114781</v>
      </c>
      <c r="G182" s="79">
        <f t="shared" si="5"/>
        <v>77470.30126</v>
      </c>
    </row>
    <row r="183" ht="15.75" customHeight="1">
      <c r="B183" s="8">
        <v>175.0</v>
      </c>
      <c r="C183" s="78">
        <f t="shared" si="1"/>
        <v>77470.30126</v>
      </c>
      <c r="D183" s="78">
        <f t="shared" si="2"/>
        <v>-630.258685</v>
      </c>
      <c r="E183" s="78">
        <f t="shared" si="3"/>
        <v>-371.2118602</v>
      </c>
      <c r="F183" s="78">
        <f t="shared" si="4"/>
        <v>-259.0468248</v>
      </c>
      <c r="G183" s="79">
        <f t="shared" si="5"/>
        <v>77211.25443</v>
      </c>
    </row>
    <row r="184" ht="15.75" customHeight="1">
      <c r="B184" s="8">
        <v>176.0</v>
      </c>
      <c r="C184" s="78">
        <f t="shared" si="1"/>
        <v>77211.25443</v>
      </c>
      <c r="D184" s="78">
        <f t="shared" si="2"/>
        <v>-630.258685</v>
      </c>
      <c r="E184" s="78">
        <f t="shared" si="3"/>
        <v>-369.9705942</v>
      </c>
      <c r="F184" s="78">
        <f t="shared" si="4"/>
        <v>-260.2880908</v>
      </c>
      <c r="G184" s="79">
        <f t="shared" si="5"/>
        <v>76950.96634</v>
      </c>
    </row>
    <row r="185" ht="15.75" customHeight="1">
      <c r="B185" s="8">
        <v>177.0</v>
      </c>
      <c r="C185" s="78">
        <f t="shared" si="1"/>
        <v>76950.96634</v>
      </c>
      <c r="D185" s="78">
        <f t="shared" si="2"/>
        <v>-630.258685</v>
      </c>
      <c r="E185" s="78">
        <f t="shared" si="3"/>
        <v>-368.7233804</v>
      </c>
      <c r="F185" s="78">
        <f t="shared" si="4"/>
        <v>-261.5353046</v>
      </c>
      <c r="G185" s="79">
        <f t="shared" si="5"/>
        <v>76689.43104</v>
      </c>
    </row>
    <row r="186" ht="15.75" customHeight="1">
      <c r="B186" s="8">
        <v>178.0</v>
      </c>
      <c r="C186" s="78">
        <f t="shared" si="1"/>
        <v>76689.43104</v>
      </c>
      <c r="D186" s="78">
        <f t="shared" si="2"/>
        <v>-630.258685</v>
      </c>
      <c r="E186" s="78">
        <f t="shared" si="3"/>
        <v>-367.4701904</v>
      </c>
      <c r="F186" s="78">
        <f t="shared" si="4"/>
        <v>-262.7884946</v>
      </c>
      <c r="G186" s="79">
        <f t="shared" si="5"/>
        <v>76426.64254</v>
      </c>
    </row>
    <row r="187" ht="15.75" customHeight="1">
      <c r="B187" s="8">
        <v>179.0</v>
      </c>
      <c r="C187" s="78">
        <f t="shared" si="1"/>
        <v>76426.64254</v>
      </c>
      <c r="D187" s="78">
        <f t="shared" si="2"/>
        <v>-630.258685</v>
      </c>
      <c r="E187" s="78">
        <f t="shared" si="3"/>
        <v>-366.2109955</v>
      </c>
      <c r="F187" s="78">
        <f t="shared" si="4"/>
        <v>-264.0476894</v>
      </c>
      <c r="G187" s="79">
        <f t="shared" si="5"/>
        <v>76162.59485</v>
      </c>
    </row>
    <row r="188" ht="15.75" customHeight="1">
      <c r="B188" s="8">
        <v>180.0</v>
      </c>
      <c r="C188" s="78">
        <f t="shared" si="1"/>
        <v>76162.59485</v>
      </c>
      <c r="D188" s="78">
        <f t="shared" si="2"/>
        <v>-630.258685</v>
      </c>
      <c r="E188" s="78">
        <f t="shared" si="3"/>
        <v>-364.945767</v>
      </c>
      <c r="F188" s="78">
        <f t="shared" si="4"/>
        <v>-265.312918</v>
      </c>
      <c r="G188" s="79">
        <f t="shared" si="5"/>
        <v>75897.28193</v>
      </c>
    </row>
    <row r="189" ht="15.75" customHeight="1">
      <c r="B189" s="8">
        <v>181.0</v>
      </c>
      <c r="C189" s="78">
        <f t="shared" si="1"/>
        <v>75897.28193</v>
      </c>
      <c r="D189" s="78">
        <f t="shared" si="2"/>
        <v>-630.258685</v>
      </c>
      <c r="E189" s="78">
        <f t="shared" si="3"/>
        <v>-363.6744759</v>
      </c>
      <c r="F189" s="78">
        <f t="shared" si="4"/>
        <v>-266.584209</v>
      </c>
      <c r="G189" s="79">
        <f t="shared" si="5"/>
        <v>75630.69773</v>
      </c>
    </row>
    <row r="190" ht="15.75" customHeight="1">
      <c r="B190" s="8">
        <v>182.0</v>
      </c>
      <c r="C190" s="78">
        <f t="shared" si="1"/>
        <v>75630.69773</v>
      </c>
      <c r="D190" s="78">
        <f t="shared" si="2"/>
        <v>-630.258685</v>
      </c>
      <c r="E190" s="78">
        <f t="shared" si="3"/>
        <v>-362.3970933</v>
      </c>
      <c r="F190" s="78">
        <f t="shared" si="4"/>
        <v>-267.8615917</v>
      </c>
      <c r="G190" s="79">
        <f t="shared" si="5"/>
        <v>75362.83613</v>
      </c>
    </row>
    <row r="191" ht="15.75" customHeight="1">
      <c r="B191" s="8">
        <v>183.0</v>
      </c>
      <c r="C191" s="78">
        <f t="shared" si="1"/>
        <v>75362.83613</v>
      </c>
      <c r="D191" s="78">
        <f t="shared" si="2"/>
        <v>-630.258685</v>
      </c>
      <c r="E191" s="78">
        <f t="shared" si="3"/>
        <v>-361.1135898</v>
      </c>
      <c r="F191" s="78">
        <f t="shared" si="4"/>
        <v>-269.1450952</v>
      </c>
      <c r="G191" s="79">
        <f t="shared" si="5"/>
        <v>75093.69104</v>
      </c>
    </row>
    <row r="192" ht="15.75" customHeight="1">
      <c r="B192" s="8">
        <v>184.0</v>
      </c>
      <c r="C192" s="78">
        <f t="shared" si="1"/>
        <v>75093.69104</v>
      </c>
      <c r="D192" s="78">
        <f t="shared" si="2"/>
        <v>-630.258685</v>
      </c>
      <c r="E192" s="78">
        <f t="shared" si="3"/>
        <v>-359.8239362</v>
      </c>
      <c r="F192" s="78">
        <f t="shared" si="4"/>
        <v>-270.4347487</v>
      </c>
      <c r="G192" s="79">
        <f t="shared" si="5"/>
        <v>74823.25629</v>
      </c>
    </row>
    <row r="193" ht="15.75" customHeight="1">
      <c r="B193" s="8">
        <v>185.0</v>
      </c>
      <c r="C193" s="78">
        <f t="shared" si="1"/>
        <v>74823.25629</v>
      </c>
      <c r="D193" s="78">
        <f t="shared" si="2"/>
        <v>-630.258685</v>
      </c>
      <c r="E193" s="78">
        <f t="shared" si="3"/>
        <v>-358.5281031</v>
      </c>
      <c r="F193" s="78">
        <f t="shared" si="4"/>
        <v>-271.7305819</v>
      </c>
      <c r="G193" s="79">
        <f t="shared" si="5"/>
        <v>74551.52571</v>
      </c>
    </row>
    <row r="194" ht="15.75" customHeight="1">
      <c r="B194" s="8">
        <v>186.0</v>
      </c>
      <c r="C194" s="78">
        <f t="shared" si="1"/>
        <v>74551.52571</v>
      </c>
      <c r="D194" s="78">
        <f t="shared" si="2"/>
        <v>-630.258685</v>
      </c>
      <c r="E194" s="78">
        <f t="shared" si="3"/>
        <v>-357.2260607</v>
      </c>
      <c r="F194" s="78">
        <f t="shared" si="4"/>
        <v>-273.0326243</v>
      </c>
      <c r="G194" s="79">
        <f t="shared" si="5"/>
        <v>74278.49308</v>
      </c>
    </row>
    <row r="195" ht="15.75" customHeight="1">
      <c r="B195" s="8">
        <v>187.0</v>
      </c>
      <c r="C195" s="78">
        <f t="shared" si="1"/>
        <v>74278.49308</v>
      </c>
      <c r="D195" s="78">
        <f t="shared" si="2"/>
        <v>-630.258685</v>
      </c>
      <c r="E195" s="78">
        <f t="shared" si="3"/>
        <v>-355.9177794</v>
      </c>
      <c r="F195" s="78">
        <f t="shared" si="4"/>
        <v>-274.3409056</v>
      </c>
      <c r="G195" s="79">
        <f t="shared" si="5"/>
        <v>74004.15218</v>
      </c>
    </row>
    <row r="196" ht="15.75" customHeight="1">
      <c r="B196" s="8">
        <v>188.0</v>
      </c>
      <c r="C196" s="78">
        <f t="shared" si="1"/>
        <v>74004.15218</v>
      </c>
      <c r="D196" s="78">
        <f t="shared" si="2"/>
        <v>-630.258685</v>
      </c>
      <c r="E196" s="78">
        <f t="shared" si="3"/>
        <v>-354.6032292</v>
      </c>
      <c r="F196" s="78">
        <f t="shared" si="4"/>
        <v>-275.6554558</v>
      </c>
      <c r="G196" s="79">
        <f t="shared" si="5"/>
        <v>73728.49672</v>
      </c>
    </row>
    <row r="197" ht="15.75" customHeight="1">
      <c r="B197" s="8">
        <v>189.0</v>
      </c>
      <c r="C197" s="78">
        <f t="shared" si="1"/>
        <v>73728.49672</v>
      </c>
      <c r="D197" s="78">
        <f t="shared" si="2"/>
        <v>-630.258685</v>
      </c>
      <c r="E197" s="78">
        <f t="shared" si="3"/>
        <v>-353.2823801</v>
      </c>
      <c r="F197" s="78">
        <f t="shared" si="4"/>
        <v>-276.9763048</v>
      </c>
      <c r="G197" s="79">
        <f t="shared" si="5"/>
        <v>73451.52042</v>
      </c>
    </row>
    <row r="198" ht="15.75" customHeight="1">
      <c r="B198" s="8">
        <v>190.0</v>
      </c>
      <c r="C198" s="78">
        <f t="shared" si="1"/>
        <v>73451.52042</v>
      </c>
      <c r="D198" s="78">
        <f t="shared" si="2"/>
        <v>-630.258685</v>
      </c>
      <c r="E198" s="78">
        <f t="shared" si="3"/>
        <v>-351.955202</v>
      </c>
      <c r="F198" s="78">
        <f t="shared" si="4"/>
        <v>-278.303483</v>
      </c>
      <c r="G198" s="79">
        <f t="shared" si="5"/>
        <v>73173.21693</v>
      </c>
    </row>
    <row r="199" ht="15.75" customHeight="1">
      <c r="B199" s="8">
        <v>191.0</v>
      </c>
      <c r="C199" s="78">
        <f t="shared" si="1"/>
        <v>73173.21693</v>
      </c>
      <c r="D199" s="78">
        <f t="shared" si="2"/>
        <v>-630.258685</v>
      </c>
      <c r="E199" s="78">
        <f t="shared" si="3"/>
        <v>-350.6216645</v>
      </c>
      <c r="F199" s="78">
        <f t="shared" si="4"/>
        <v>-279.6370205</v>
      </c>
      <c r="G199" s="79">
        <f t="shared" si="5"/>
        <v>72893.57991</v>
      </c>
    </row>
    <row r="200" ht="15.75" customHeight="1">
      <c r="B200" s="8">
        <v>192.0</v>
      </c>
      <c r="C200" s="78">
        <f t="shared" si="1"/>
        <v>72893.57991</v>
      </c>
      <c r="D200" s="78">
        <f t="shared" si="2"/>
        <v>-630.258685</v>
      </c>
      <c r="E200" s="78">
        <f t="shared" si="3"/>
        <v>-349.2817371</v>
      </c>
      <c r="F200" s="78">
        <f t="shared" si="4"/>
        <v>-280.9769479</v>
      </c>
      <c r="G200" s="79">
        <f t="shared" si="5"/>
        <v>72612.60297</v>
      </c>
    </row>
    <row r="201" ht="15.75" customHeight="1">
      <c r="B201" s="8">
        <v>193.0</v>
      </c>
      <c r="C201" s="78">
        <f t="shared" si="1"/>
        <v>72612.60297</v>
      </c>
      <c r="D201" s="78">
        <f t="shared" si="2"/>
        <v>-630.258685</v>
      </c>
      <c r="E201" s="78">
        <f t="shared" si="3"/>
        <v>-347.9353892</v>
      </c>
      <c r="F201" s="78">
        <f t="shared" si="4"/>
        <v>-282.3232957</v>
      </c>
      <c r="G201" s="79">
        <f t="shared" si="5"/>
        <v>72330.27967</v>
      </c>
    </row>
    <row r="202" ht="15.75" customHeight="1">
      <c r="B202" s="8">
        <v>194.0</v>
      </c>
      <c r="C202" s="78">
        <f t="shared" si="1"/>
        <v>72330.27967</v>
      </c>
      <c r="D202" s="78">
        <f t="shared" si="2"/>
        <v>-630.258685</v>
      </c>
      <c r="E202" s="78">
        <f t="shared" si="3"/>
        <v>-346.5825901</v>
      </c>
      <c r="F202" s="78">
        <f t="shared" si="4"/>
        <v>-283.6760949</v>
      </c>
      <c r="G202" s="79">
        <f t="shared" si="5"/>
        <v>72046.60358</v>
      </c>
    </row>
    <row r="203" ht="15.75" customHeight="1">
      <c r="B203" s="8">
        <v>195.0</v>
      </c>
      <c r="C203" s="78">
        <f t="shared" si="1"/>
        <v>72046.60358</v>
      </c>
      <c r="D203" s="78">
        <f t="shared" si="2"/>
        <v>-630.258685</v>
      </c>
      <c r="E203" s="78">
        <f t="shared" si="3"/>
        <v>-345.2233088</v>
      </c>
      <c r="F203" s="78">
        <f t="shared" si="4"/>
        <v>-285.0353762</v>
      </c>
      <c r="G203" s="79">
        <f t="shared" si="5"/>
        <v>71761.5682</v>
      </c>
    </row>
    <row r="204" ht="15.75" customHeight="1">
      <c r="B204" s="8">
        <v>196.0</v>
      </c>
      <c r="C204" s="78">
        <f t="shared" si="1"/>
        <v>71761.5682</v>
      </c>
      <c r="D204" s="78">
        <f t="shared" si="2"/>
        <v>-630.258685</v>
      </c>
      <c r="E204" s="78">
        <f t="shared" si="3"/>
        <v>-343.8575143</v>
      </c>
      <c r="F204" s="78">
        <f t="shared" si="4"/>
        <v>-286.4011707</v>
      </c>
      <c r="G204" s="79">
        <f t="shared" si="5"/>
        <v>71475.16703</v>
      </c>
    </row>
    <row r="205" ht="15.75" customHeight="1">
      <c r="B205" s="8">
        <v>197.0</v>
      </c>
      <c r="C205" s="78">
        <f t="shared" si="1"/>
        <v>71475.16703</v>
      </c>
      <c r="D205" s="78">
        <f t="shared" si="2"/>
        <v>-630.258685</v>
      </c>
      <c r="E205" s="78">
        <f t="shared" si="3"/>
        <v>-342.4851753</v>
      </c>
      <c r="F205" s="78">
        <f t="shared" si="4"/>
        <v>-287.7735096</v>
      </c>
      <c r="G205" s="79">
        <f t="shared" si="5"/>
        <v>71187.39352</v>
      </c>
    </row>
    <row r="206" ht="15.75" customHeight="1">
      <c r="B206" s="8">
        <v>198.0</v>
      </c>
      <c r="C206" s="78">
        <f t="shared" si="1"/>
        <v>71187.39352</v>
      </c>
      <c r="D206" s="78">
        <f t="shared" si="2"/>
        <v>-630.258685</v>
      </c>
      <c r="E206" s="78">
        <f t="shared" si="3"/>
        <v>-341.1062606</v>
      </c>
      <c r="F206" s="78">
        <f t="shared" si="4"/>
        <v>-289.1524243</v>
      </c>
      <c r="G206" s="79">
        <f t="shared" si="5"/>
        <v>70898.24109</v>
      </c>
    </row>
    <row r="207" ht="15.75" customHeight="1">
      <c r="B207" s="8">
        <v>199.0</v>
      </c>
      <c r="C207" s="78">
        <f t="shared" si="1"/>
        <v>70898.24109</v>
      </c>
      <c r="D207" s="78">
        <f t="shared" si="2"/>
        <v>-630.258685</v>
      </c>
      <c r="E207" s="78">
        <f t="shared" si="3"/>
        <v>-339.7207386</v>
      </c>
      <c r="F207" s="78">
        <f t="shared" si="4"/>
        <v>-290.5379464</v>
      </c>
      <c r="G207" s="79">
        <f t="shared" si="5"/>
        <v>70607.70315</v>
      </c>
    </row>
    <row r="208" ht="15.75" customHeight="1">
      <c r="B208" s="8">
        <v>200.0</v>
      </c>
      <c r="C208" s="78">
        <f t="shared" si="1"/>
        <v>70607.70315</v>
      </c>
      <c r="D208" s="78">
        <f t="shared" si="2"/>
        <v>-630.258685</v>
      </c>
      <c r="E208" s="78">
        <f t="shared" si="3"/>
        <v>-338.3285776</v>
      </c>
      <c r="F208" s="78">
        <f t="shared" si="4"/>
        <v>-291.9301074</v>
      </c>
      <c r="G208" s="79">
        <f t="shared" si="5"/>
        <v>70315.77304</v>
      </c>
    </row>
    <row r="209" ht="15.75" customHeight="1">
      <c r="B209" s="8">
        <v>201.0</v>
      </c>
      <c r="C209" s="78">
        <f t="shared" si="1"/>
        <v>70315.77304</v>
      </c>
      <c r="D209" s="78">
        <f t="shared" si="2"/>
        <v>-630.258685</v>
      </c>
      <c r="E209" s="78">
        <f t="shared" si="3"/>
        <v>-336.9297458</v>
      </c>
      <c r="F209" s="78">
        <f t="shared" si="4"/>
        <v>-293.3289391</v>
      </c>
      <c r="G209" s="79">
        <f t="shared" si="5"/>
        <v>70022.4441</v>
      </c>
    </row>
    <row r="210" ht="15.75" customHeight="1">
      <c r="B210" s="8">
        <v>202.0</v>
      </c>
      <c r="C210" s="78">
        <f t="shared" si="1"/>
        <v>70022.4441</v>
      </c>
      <c r="D210" s="78">
        <f t="shared" si="2"/>
        <v>-630.258685</v>
      </c>
      <c r="E210" s="78">
        <f t="shared" si="3"/>
        <v>-335.5242113</v>
      </c>
      <c r="F210" s="78">
        <f t="shared" si="4"/>
        <v>-294.7344736</v>
      </c>
      <c r="G210" s="79">
        <f t="shared" si="5"/>
        <v>69727.70963</v>
      </c>
    </row>
    <row r="211" ht="15.75" customHeight="1">
      <c r="B211" s="8">
        <v>203.0</v>
      </c>
      <c r="C211" s="78">
        <f t="shared" si="1"/>
        <v>69727.70963</v>
      </c>
      <c r="D211" s="78">
        <f t="shared" si="2"/>
        <v>-630.258685</v>
      </c>
      <c r="E211" s="78">
        <f t="shared" si="3"/>
        <v>-334.111942</v>
      </c>
      <c r="F211" s="78">
        <f t="shared" si="4"/>
        <v>-296.146743</v>
      </c>
      <c r="G211" s="79">
        <f t="shared" si="5"/>
        <v>69431.56289</v>
      </c>
    </row>
    <row r="212" ht="15.75" customHeight="1">
      <c r="B212" s="8">
        <v>204.0</v>
      </c>
      <c r="C212" s="78">
        <f t="shared" si="1"/>
        <v>69431.56289</v>
      </c>
      <c r="D212" s="78">
        <f t="shared" si="2"/>
        <v>-630.258685</v>
      </c>
      <c r="E212" s="78">
        <f t="shared" si="3"/>
        <v>-332.6929055</v>
      </c>
      <c r="F212" s="78">
        <f t="shared" si="4"/>
        <v>-297.5657795</v>
      </c>
      <c r="G212" s="79">
        <f t="shared" si="5"/>
        <v>69133.99711</v>
      </c>
    </row>
    <row r="213" ht="15.75" customHeight="1">
      <c r="B213" s="8">
        <v>205.0</v>
      </c>
      <c r="C213" s="78">
        <f t="shared" si="1"/>
        <v>69133.99711</v>
      </c>
      <c r="D213" s="78">
        <f t="shared" si="2"/>
        <v>-630.258685</v>
      </c>
      <c r="E213" s="78">
        <f t="shared" si="3"/>
        <v>-331.2670695</v>
      </c>
      <c r="F213" s="78">
        <f t="shared" si="4"/>
        <v>-298.9916155</v>
      </c>
      <c r="G213" s="79">
        <f t="shared" si="5"/>
        <v>68835.00549</v>
      </c>
    </row>
    <row r="214" ht="15.75" customHeight="1">
      <c r="B214" s="8">
        <v>206.0</v>
      </c>
      <c r="C214" s="78">
        <f t="shared" si="1"/>
        <v>68835.00549</v>
      </c>
      <c r="D214" s="78">
        <f t="shared" si="2"/>
        <v>-630.258685</v>
      </c>
      <c r="E214" s="78">
        <f t="shared" si="3"/>
        <v>-329.8344013</v>
      </c>
      <c r="F214" s="78">
        <f t="shared" si="4"/>
        <v>-300.4242837</v>
      </c>
      <c r="G214" s="79">
        <f t="shared" si="5"/>
        <v>68534.58121</v>
      </c>
    </row>
    <row r="215" ht="15.75" customHeight="1">
      <c r="B215" s="8">
        <v>207.0</v>
      </c>
      <c r="C215" s="78">
        <f t="shared" si="1"/>
        <v>68534.58121</v>
      </c>
      <c r="D215" s="78">
        <f t="shared" si="2"/>
        <v>-630.258685</v>
      </c>
      <c r="E215" s="78">
        <f t="shared" si="3"/>
        <v>-328.3948683</v>
      </c>
      <c r="F215" s="78">
        <f t="shared" si="4"/>
        <v>-301.8638167</v>
      </c>
      <c r="G215" s="79">
        <f t="shared" si="5"/>
        <v>68232.71739</v>
      </c>
    </row>
    <row r="216" ht="15.75" customHeight="1">
      <c r="B216" s="8">
        <v>208.0</v>
      </c>
      <c r="C216" s="78">
        <f t="shared" si="1"/>
        <v>68232.71739</v>
      </c>
      <c r="D216" s="78">
        <f t="shared" si="2"/>
        <v>-630.258685</v>
      </c>
      <c r="E216" s="78">
        <f t="shared" si="3"/>
        <v>-326.9484375</v>
      </c>
      <c r="F216" s="78">
        <f t="shared" si="4"/>
        <v>-303.3102475</v>
      </c>
      <c r="G216" s="79">
        <f t="shared" si="5"/>
        <v>67929.40714</v>
      </c>
    </row>
    <row r="217" ht="15.75" customHeight="1">
      <c r="B217" s="8">
        <v>209.0</v>
      </c>
      <c r="C217" s="78">
        <f t="shared" si="1"/>
        <v>67929.40714</v>
      </c>
      <c r="D217" s="78">
        <f t="shared" si="2"/>
        <v>-630.258685</v>
      </c>
      <c r="E217" s="78">
        <f t="shared" si="3"/>
        <v>-325.4950759</v>
      </c>
      <c r="F217" s="78">
        <f t="shared" si="4"/>
        <v>-304.7636091</v>
      </c>
      <c r="G217" s="79">
        <f t="shared" si="5"/>
        <v>67624.64353</v>
      </c>
    </row>
    <row r="218" ht="15.75" customHeight="1">
      <c r="B218" s="8">
        <v>210.0</v>
      </c>
      <c r="C218" s="78">
        <f t="shared" si="1"/>
        <v>67624.64353</v>
      </c>
      <c r="D218" s="78">
        <f t="shared" si="2"/>
        <v>-630.258685</v>
      </c>
      <c r="E218" s="78">
        <f t="shared" si="3"/>
        <v>-324.0347503</v>
      </c>
      <c r="F218" s="78">
        <f t="shared" si="4"/>
        <v>-306.2239347</v>
      </c>
      <c r="G218" s="79">
        <f t="shared" si="5"/>
        <v>67318.4196</v>
      </c>
    </row>
    <row r="219" ht="15.75" customHeight="1">
      <c r="B219" s="8">
        <v>211.0</v>
      </c>
      <c r="C219" s="78">
        <f t="shared" si="1"/>
        <v>67318.4196</v>
      </c>
      <c r="D219" s="78">
        <f t="shared" si="2"/>
        <v>-630.258685</v>
      </c>
      <c r="E219" s="78">
        <f t="shared" si="3"/>
        <v>-322.5674272</v>
      </c>
      <c r="F219" s="78">
        <f t="shared" si="4"/>
        <v>-307.6912577</v>
      </c>
      <c r="G219" s="79">
        <f t="shared" si="5"/>
        <v>67010.72834</v>
      </c>
    </row>
    <row r="220" ht="15.75" customHeight="1">
      <c r="B220" s="8">
        <v>212.0</v>
      </c>
      <c r="C220" s="78">
        <f t="shared" si="1"/>
        <v>67010.72834</v>
      </c>
      <c r="D220" s="78">
        <f t="shared" si="2"/>
        <v>-630.258685</v>
      </c>
      <c r="E220" s="78">
        <f t="shared" si="3"/>
        <v>-321.0930733</v>
      </c>
      <c r="F220" s="78">
        <f t="shared" si="4"/>
        <v>-309.1656117</v>
      </c>
      <c r="G220" s="79">
        <f t="shared" si="5"/>
        <v>66701.56273</v>
      </c>
    </row>
    <row r="221" ht="15.75" customHeight="1">
      <c r="B221" s="8">
        <v>213.0</v>
      </c>
      <c r="C221" s="78">
        <f t="shared" si="1"/>
        <v>66701.56273</v>
      </c>
      <c r="D221" s="78">
        <f t="shared" si="2"/>
        <v>-630.258685</v>
      </c>
      <c r="E221" s="78">
        <f t="shared" si="3"/>
        <v>-319.6116547</v>
      </c>
      <c r="F221" s="78">
        <f t="shared" si="4"/>
        <v>-310.6470302</v>
      </c>
      <c r="G221" s="79">
        <f t="shared" si="5"/>
        <v>66390.9157</v>
      </c>
    </row>
    <row r="222" ht="15.75" customHeight="1">
      <c r="B222" s="8">
        <v>214.0</v>
      </c>
      <c r="C222" s="78">
        <f t="shared" si="1"/>
        <v>66390.9157</v>
      </c>
      <c r="D222" s="78">
        <f t="shared" si="2"/>
        <v>-630.258685</v>
      </c>
      <c r="E222" s="78">
        <f t="shared" si="3"/>
        <v>-318.1231377</v>
      </c>
      <c r="F222" s="78">
        <f t="shared" si="4"/>
        <v>-312.1355472</v>
      </c>
      <c r="G222" s="79">
        <f t="shared" si="5"/>
        <v>66078.78015</v>
      </c>
    </row>
    <row r="223" ht="15.75" customHeight="1">
      <c r="B223" s="8">
        <v>215.0</v>
      </c>
      <c r="C223" s="78">
        <f t="shared" si="1"/>
        <v>66078.78015</v>
      </c>
      <c r="D223" s="78">
        <f t="shared" si="2"/>
        <v>-630.258685</v>
      </c>
      <c r="E223" s="78">
        <f t="shared" si="3"/>
        <v>-316.6274882</v>
      </c>
      <c r="F223" s="78">
        <f t="shared" si="4"/>
        <v>-313.6311967</v>
      </c>
      <c r="G223" s="79">
        <f t="shared" si="5"/>
        <v>65765.14896</v>
      </c>
    </row>
    <row r="224" ht="15.75" customHeight="1">
      <c r="B224" s="8">
        <v>216.0</v>
      </c>
      <c r="C224" s="78">
        <f t="shared" si="1"/>
        <v>65765.14896</v>
      </c>
      <c r="D224" s="78">
        <f t="shared" si="2"/>
        <v>-630.258685</v>
      </c>
      <c r="E224" s="78">
        <f t="shared" si="3"/>
        <v>-315.1246721</v>
      </c>
      <c r="F224" s="78">
        <f t="shared" si="4"/>
        <v>-315.1340129</v>
      </c>
      <c r="G224" s="79">
        <f t="shared" si="5"/>
        <v>65450.01494</v>
      </c>
    </row>
    <row r="225" ht="15.75" customHeight="1">
      <c r="B225" s="8">
        <v>217.0</v>
      </c>
      <c r="C225" s="78">
        <f t="shared" si="1"/>
        <v>65450.01494</v>
      </c>
      <c r="D225" s="78">
        <f t="shared" si="2"/>
        <v>-630.258685</v>
      </c>
      <c r="E225" s="78">
        <f t="shared" si="3"/>
        <v>-313.6146549</v>
      </c>
      <c r="F225" s="78">
        <f t="shared" si="4"/>
        <v>-316.64403</v>
      </c>
      <c r="G225" s="79">
        <f t="shared" si="5"/>
        <v>65133.37091</v>
      </c>
    </row>
    <row r="226" ht="15.75" customHeight="1">
      <c r="B226" s="8">
        <v>218.0</v>
      </c>
      <c r="C226" s="78">
        <f t="shared" si="1"/>
        <v>65133.37091</v>
      </c>
      <c r="D226" s="78">
        <f t="shared" si="2"/>
        <v>-630.258685</v>
      </c>
      <c r="E226" s="78">
        <f t="shared" si="3"/>
        <v>-312.0974023</v>
      </c>
      <c r="F226" s="78">
        <f t="shared" si="4"/>
        <v>-318.1612827</v>
      </c>
      <c r="G226" s="79">
        <f t="shared" si="5"/>
        <v>64815.20963</v>
      </c>
    </row>
    <row r="227" ht="15.75" customHeight="1">
      <c r="B227" s="8">
        <v>219.0</v>
      </c>
      <c r="C227" s="78">
        <f t="shared" si="1"/>
        <v>64815.20963</v>
      </c>
      <c r="D227" s="78">
        <f t="shared" si="2"/>
        <v>-630.258685</v>
      </c>
      <c r="E227" s="78">
        <f t="shared" si="3"/>
        <v>-310.5728795</v>
      </c>
      <c r="F227" s="78">
        <f t="shared" si="4"/>
        <v>-319.6858055</v>
      </c>
      <c r="G227" s="79">
        <f t="shared" si="5"/>
        <v>64495.52382</v>
      </c>
    </row>
    <row r="228" ht="15.75" customHeight="1">
      <c r="B228" s="8">
        <v>220.0</v>
      </c>
      <c r="C228" s="78">
        <f t="shared" si="1"/>
        <v>64495.52382</v>
      </c>
      <c r="D228" s="78">
        <f t="shared" si="2"/>
        <v>-630.258685</v>
      </c>
      <c r="E228" s="78">
        <f t="shared" si="3"/>
        <v>-309.0410517</v>
      </c>
      <c r="F228" s="78">
        <f t="shared" si="4"/>
        <v>-321.2176333</v>
      </c>
      <c r="G228" s="79">
        <f t="shared" si="5"/>
        <v>64174.30619</v>
      </c>
    </row>
    <row r="229" ht="15.75" customHeight="1">
      <c r="B229" s="8">
        <v>221.0</v>
      </c>
      <c r="C229" s="78">
        <f t="shared" si="1"/>
        <v>64174.30619</v>
      </c>
      <c r="D229" s="78">
        <f t="shared" si="2"/>
        <v>-630.258685</v>
      </c>
      <c r="E229" s="78">
        <f t="shared" si="3"/>
        <v>-307.5018838</v>
      </c>
      <c r="F229" s="78">
        <f t="shared" si="4"/>
        <v>-322.7568011</v>
      </c>
      <c r="G229" s="79">
        <f t="shared" si="5"/>
        <v>63851.54939</v>
      </c>
    </row>
    <row r="230" ht="15.75" customHeight="1">
      <c r="B230" s="8">
        <v>222.0</v>
      </c>
      <c r="C230" s="78">
        <f t="shared" si="1"/>
        <v>63851.54939</v>
      </c>
      <c r="D230" s="78">
        <f t="shared" si="2"/>
        <v>-630.258685</v>
      </c>
      <c r="E230" s="78">
        <f t="shared" si="3"/>
        <v>-305.9553408</v>
      </c>
      <c r="F230" s="78">
        <f t="shared" si="4"/>
        <v>-324.3033441</v>
      </c>
      <c r="G230" s="79">
        <f t="shared" si="5"/>
        <v>63527.24605</v>
      </c>
    </row>
    <row r="231" ht="15.75" customHeight="1">
      <c r="B231" s="8">
        <v>223.0</v>
      </c>
      <c r="C231" s="78">
        <f t="shared" si="1"/>
        <v>63527.24605</v>
      </c>
      <c r="D231" s="78">
        <f t="shared" si="2"/>
        <v>-630.258685</v>
      </c>
      <c r="E231" s="78">
        <f t="shared" si="3"/>
        <v>-304.4013873</v>
      </c>
      <c r="F231" s="78">
        <f t="shared" si="4"/>
        <v>-325.8572977</v>
      </c>
      <c r="G231" s="79">
        <f t="shared" si="5"/>
        <v>63201.38875</v>
      </c>
    </row>
    <row r="232" ht="15.75" customHeight="1">
      <c r="B232" s="8">
        <v>224.0</v>
      </c>
      <c r="C232" s="78">
        <f t="shared" si="1"/>
        <v>63201.38875</v>
      </c>
      <c r="D232" s="78">
        <f t="shared" si="2"/>
        <v>-630.258685</v>
      </c>
      <c r="E232" s="78">
        <f t="shared" si="3"/>
        <v>-302.8399878</v>
      </c>
      <c r="F232" s="78">
        <f t="shared" si="4"/>
        <v>-327.4186972</v>
      </c>
      <c r="G232" s="79">
        <f t="shared" si="5"/>
        <v>62873.97005</v>
      </c>
    </row>
    <row r="233" ht="15.75" customHeight="1">
      <c r="B233" s="8">
        <v>225.0</v>
      </c>
      <c r="C233" s="78">
        <f t="shared" si="1"/>
        <v>62873.97005</v>
      </c>
      <c r="D233" s="78">
        <f t="shared" si="2"/>
        <v>-630.258685</v>
      </c>
      <c r="E233" s="78">
        <f t="shared" si="3"/>
        <v>-301.2711065</v>
      </c>
      <c r="F233" s="78">
        <f t="shared" si="4"/>
        <v>-328.9875785</v>
      </c>
      <c r="G233" s="79">
        <f t="shared" si="5"/>
        <v>62544.98247</v>
      </c>
    </row>
    <row r="234" ht="15.75" customHeight="1">
      <c r="B234" s="8">
        <v>226.0</v>
      </c>
      <c r="C234" s="78">
        <f t="shared" si="1"/>
        <v>62544.98247</v>
      </c>
      <c r="D234" s="78">
        <f t="shared" si="2"/>
        <v>-630.258685</v>
      </c>
      <c r="E234" s="78">
        <f t="shared" si="3"/>
        <v>-299.6947077</v>
      </c>
      <c r="F234" s="78">
        <f t="shared" si="4"/>
        <v>-330.5639773</v>
      </c>
      <c r="G234" s="79">
        <f t="shared" si="5"/>
        <v>62214.4185</v>
      </c>
    </row>
    <row r="235" ht="15.75" customHeight="1">
      <c r="B235" s="8">
        <v>227.0</v>
      </c>
      <c r="C235" s="78">
        <f t="shared" si="1"/>
        <v>62214.4185</v>
      </c>
      <c r="D235" s="78">
        <f t="shared" si="2"/>
        <v>-630.258685</v>
      </c>
      <c r="E235" s="78">
        <f t="shared" si="3"/>
        <v>-298.1107553</v>
      </c>
      <c r="F235" s="78">
        <f t="shared" si="4"/>
        <v>-332.1479297</v>
      </c>
      <c r="G235" s="79">
        <f t="shared" si="5"/>
        <v>61882.27057</v>
      </c>
    </row>
    <row r="236" ht="15.75" customHeight="1">
      <c r="B236" s="8">
        <v>228.0</v>
      </c>
      <c r="C236" s="78">
        <f t="shared" si="1"/>
        <v>61882.27057</v>
      </c>
      <c r="D236" s="78">
        <f t="shared" si="2"/>
        <v>-630.258685</v>
      </c>
      <c r="E236" s="78">
        <f t="shared" si="3"/>
        <v>-296.5192131</v>
      </c>
      <c r="F236" s="78">
        <f t="shared" si="4"/>
        <v>-333.7394718</v>
      </c>
      <c r="G236" s="79">
        <f t="shared" si="5"/>
        <v>61548.53109</v>
      </c>
    </row>
    <row r="237" ht="15.75" customHeight="1">
      <c r="B237" s="8">
        <v>229.0</v>
      </c>
      <c r="C237" s="78">
        <f t="shared" si="1"/>
        <v>61548.53109</v>
      </c>
      <c r="D237" s="78">
        <f t="shared" si="2"/>
        <v>-630.258685</v>
      </c>
      <c r="E237" s="78">
        <f t="shared" si="3"/>
        <v>-294.9200448</v>
      </c>
      <c r="F237" s="78">
        <f t="shared" si="4"/>
        <v>-335.3386401</v>
      </c>
      <c r="G237" s="79">
        <f t="shared" si="5"/>
        <v>61213.19245</v>
      </c>
    </row>
    <row r="238" ht="15.75" customHeight="1">
      <c r="B238" s="8">
        <v>230.0</v>
      </c>
      <c r="C238" s="78">
        <f t="shared" si="1"/>
        <v>61213.19245</v>
      </c>
      <c r="D238" s="78">
        <f t="shared" si="2"/>
        <v>-630.258685</v>
      </c>
      <c r="E238" s="78">
        <f t="shared" si="3"/>
        <v>-293.3132138</v>
      </c>
      <c r="F238" s="78">
        <f t="shared" si="4"/>
        <v>-336.9454711</v>
      </c>
      <c r="G238" s="79">
        <f t="shared" si="5"/>
        <v>60876.24698</v>
      </c>
    </row>
    <row r="239" ht="15.75" customHeight="1">
      <c r="B239" s="8">
        <v>231.0</v>
      </c>
      <c r="C239" s="78">
        <f t="shared" si="1"/>
        <v>60876.24698</v>
      </c>
      <c r="D239" s="78">
        <f t="shared" si="2"/>
        <v>-630.258685</v>
      </c>
      <c r="E239" s="78">
        <f t="shared" si="3"/>
        <v>-291.6986835</v>
      </c>
      <c r="F239" s="78">
        <f t="shared" si="4"/>
        <v>-338.5600015</v>
      </c>
      <c r="G239" s="79">
        <f t="shared" si="5"/>
        <v>60537.68698</v>
      </c>
    </row>
    <row r="240" ht="15.75" customHeight="1">
      <c r="B240" s="8">
        <v>232.0</v>
      </c>
      <c r="C240" s="78">
        <f t="shared" si="1"/>
        <v>60537.68698</v>
      </c>
      <c r="D240" s="78">
        <f t="shared" si="2"/>
        <v>-630.258685</v>
      </c>
      <c r="E240" s="78">
        <f t="shared" si="3"/>
        <v>-290.0764168</v>
      </c>
      <c r="F240" s="78">
        <f t="shared" si="4"/>
        <v>-340.1822682</v>
      </c>
      <c r="G240" s="79">
        <f t="shared" si="5"/>
        <v>60197.50471</v>
      </c>
    </row>
    <row r="241" ht="15.75" customHeight="1">
      <c r="B241" s="8">
        <v>233.0</v>
      </c>
      <c r="C241" s="78">
        <f t="shared" si="1"/>
        <v>60197.50471</v>
      </c>
      <c r="D241" s="78">
        <f t="shared" si="2"/>
        <v>-630.258685</v>
      </c>
      <c r="E241" s="78">
        <f t="shared" si="3"/>
        <v>-288.4463767</v>
      </c>
      <c r="F241" s="78">
        <f t="shared" si="4"/>
        <v>-341.8123082</v>
      </c>
      <c r="G241" s="79">
        <f t="shared" si="5"/>
        <v>59855.6924</v>
      </c>
    </row>
    <row r="242" ht="15.75" customHeight="1">
      <c r="B242" s="8">
        <v>234.0</v>
      </c>
      <c r="C242" s="78">
        <f t="shared" si="1"/>
        <v>59855.6924</v>
      </c>
      <c r="D242" s="78">
        <f t="shared" si="2"/>
        <v>-630.258685</v>
      </c>
      <c r="E242" s="78">
        <f t="shared" si="3"/>
        <v>-286.8085261</v>
      </c>
      <c r="F242" s="78">
        <f t="shared" si="4"/>
        <v>-343.4501589</v>
      </c>
      <c r="G242" s="79">
        <f t="shared" si="5"/>
        <v>59512.24225</v>
      </c>
    </row>
    <row r="243" ht="15.75" customHeight="1">
      <c r="B243" s="8">
        <v>235.0</v>
      </c>
      <c r="C243" s="78">
        <f t="shared" si="1"/>
        <v>59512.24225</v>
      </c>
      <c r="D243" s="78">
        <f t="shared" si="2"/>
        <v>-630.258685</v>
      </c>
      <c r="E243" s="78">
        <f t="shared" si="3"/>
        <v>-285.1628274</v>
      </c>
      <c r="F243" s="78">
        <f t="shared" si="4"/>
        <v>-345.0958575</v>
      </c>
      <c r="G243" s="79">
        <f t="shared" si="5"/>
        <v>59167.14639</v>
      </c>
    </row>
    <row r="244" ht="15.75" customHeight="1">
      <c r="B244" s="8">
        <v>236.0</v>
      </c>
      <c r="C244" s="78">
        <f t="shared" si="1"/>
        <v>59167.14639</v>
      </c>
      <c r="D244" s="78">
        <f t="shared" si="2"/>
        <v>-630.258685</v>
      </c>
      <c r="E244" s="78">
        <f t="shared" si="3"/>
        <v>-283.5092431</v>
      </c>
      <c r="F244" s="78">
        <f t="shared" si="4"/>
        <v>-346.7494418</v>
      </c>
      <c r="G244" s="79">
        <f t="shared" si="5"/>
        <v>58820.39695</v>
      </c>
    </row>
    <row r="245" ht="15.75" customHeight="1">
      <c r="B245" s="8">
        <v>237.0</v>
      </c>
      <c r="C245" s="78">
        <f t="shared" si="1"/>
        <v>58820.39695</v>
      </c>
      <c r="D245" s="78">
        <f t="shared" si="2"/>
        <v>-630.258685</v>
      </c>
      <c r="E245" s="78">
        <f t="shared" si="3"/>
        <v>-281.8477354</v>
      </c>
      <c r="F245" s="78">
        <f t="shared" si="4"/>
        <v>-348.4109496</v>
      </c>
      <c r="G245" s="79">
        <f t="shared" si="5"/>
        <v>58471.986</v>
      </c>
    </row>
    <row r="246" ht="15.75" customHeight="1">
      <c r="B246" s="8">
        <v>238.0</v>
      </c>
      <c r="C246" s="78">
        <f t="shared" si="1"/>
        <v>58471.986</v>
      </c>
      <c r="D246" s="78">
        <f t="shared" si="2"/>
        <v>-630.258685</v>
      </c>
      <c r="E246" s="78">
        <f t="shared" si="3"/>
        <v>-280.1782662</v>
      </c>
      <c r="F246" s="78">
        <f t="shared" si="4"/>
        <v>-350.0804187</v>
      </c>
      <c r="G246" s="79">
        <f t="shared" si="5"/>
        <v>58121.90558</v>
      </c>
    </row>
    <row r="247" ht="15.75" customHeight="1">
      <c r="B247" s="8">
        <v>239.0</v>
      </c>
      <c r="C247" s="78">
        <f t="shared" si="1"/>
        <v>58121.90558</v>
      </c>
      <c r="D247" s="78">
        <f t="shared" si="2"/>
        <v>-630.258685</v>
      </c>
      <c r="E247" s="78">
        <f t="shared" si="3"/>
        <v>-278.5007976</v>
      </c>
      <c r="F247" s="78">
        <f t="shared" si="4"/>
        <v>-351.7578874</v>
      </c>
      <c r="G247" s="79">
        <f t="shared" si="5"/>
        <v>57770.14769</v>
      </c>
    </row>
    <row r="248" ht="15.75" customHeight="1">
      <c r="B248" s="8">
        <v>240.0</v>
      </c>
      <c r="C248" s="78">
        <f t="shared" si="1"/>
        <v>57770.14769</v>
      </c>
      <c r="D248" s="78">
        <f t="shared" si="2"/>
        <v>-630.258685</v>
      </c>
      <c r="E248" s="78">
        <f t="shared" si="3"/>
        <v>-276.815291</v>
      </c>
      <c r="F248" s="78">
        <f t="shared" si="4"/>
        <v>-353.4433939</v>
      </c>
      <c r="G248" s="79">
        <f t="shared" si="5"/>
        <v>57416.7043</v>
      </c>
    </row>
    <row r="249" ht="15.75" customHeight="1">
      <c r="B249" s="8">
        <v>241.0</v>
      </c>
      <c r="C249" s="78">
        <f t="shared" si="1"/>
        <v>57416.7043</v>
      </c>
      <c r="D249" s="78">
        <f t="shared" si="2"/>
        <v>-630.258685</v>
      </c>
      <c r="E249" s="78">
        <f t="shared" si="3"/>
        <v>-275.1217081</v>
      </c>
      <c r="F249" s="78">
        <f t="shared" si="4"/>
        <v>-355.1369769</v>
      </c>
      <c r="G249" s="79">
        <f t="shared" si="5"/>
        <v>57061.56732</v>
      </c>
    </row>
    <row r="250" ht="15.75" customHeight="1">
      <c r="B250" s="8">
        <v>242.0</v>
      </c>
      <c r="C250" s="78">
        <f t="shared" si="1"/>
        <v>57061.56732</v>
      </c>
      <c r="D250" s="78">
        <f t="shared" si="2"/>
        <v>-630.258685</v>
      </c>
      <c r="E250" s="78">
        <f t="shared" si="3"/>
        <v>-273.4200101</v>
      </c>
      <c r="F250" s="78">
        <f t="shared" si="4"/>
        <v>-356.8386749</v>
      </c>
      <c r="G250" s="79">
        <f t="shared" si="5"/>
        <v>56704.72864</v>
      </c>
    </row>
    <row r="251" ht="15.75" customHeight="1">
      <c r="B251" s="8">
        <v>243.0</v>
      </c>
      <c r="C251" s="78">
        <f t="shared" si="1"/>
        <v>56704.72864</v>
      </c>
      <c r="D251" s="78">
        <f t="shared" si="2"/>
        <v>-630.258685</v>
      </c>
      <c r="E251" s="78">
        <f t="shared" si="3"/>
        <v>-271.7101581</v>
      </c>
      <c r="F251" s="78">
        <f t="shared" si="4"/>
        <v>-358.5485269</v>
      </c>
      <c r="G251" s="79">
        <f t="shared" si="5"/>
        <v>56346.18012</v>
      </c>
    </row>
    <row r="252" ht="15.75" customHeight="1">
      <c r="B252" s="8">
        <v>244.0</v>
      </c>
      <c r="C252" s="78">
        <f t="shared" si="1"/>
        <v>56346.18012</v>
      </c>
      <c r="D252" s="78">
        <f t="shared" si="2"/>
        <v>-630.258685</v>
      </c>
      <c r="E252" s="78">
        <f t="shared" si="3"/>
        <v>-269.9921131</v>
      </c>
      <c r="F252" s="78">
        <f t="shared" si="4"/>
        <v>-360.2665719</v>
      </c>
      <c r="G252" s="79">
        <f t="shared" si="5"/>
        <v>55985.91355</v>
      </c>
    </row>
    <row r="253" ht="15.75" customHeight="1">
      <c r="B253" s="8">
        <v>245.0</v>
      </c>
      <c r="C253" s="78">
        <f t="shared" si="1"/>
        <v>55985.91355</v>
      </c>
      <c r="D253" s="78">
        <f t="shared" si="2"/>
        <v>-630.258685</v>
      </c>
      <c r="E253" s="78">
        <f t="shared" si="3"/>
        <v>-268.2658357</v>
      </c>
      <c r="F253" s="78">
        <f t="shared" si="4"/>
        <v>-361.9928492</v>
      </c>
      <c r="G253" s="79">
        <f t="shared" si="5"/>
        <v>55623.9207</v>
      </c>
    </row>
    <row r="254" ht="15.75" customHeight="1">
      <c r="B254" s="8">
        <v>246.0</v>
      </c>
      <c r="C254" s="78">
        <f t="shared" si="1"/>
        <v>55623.9207</v>
      </c>
      <c r="D254" s="78">
        <f t="shared" si="2"/>
        <v>-630.258685</v>
      </c>
      <c r="E254" s="78">
        <f t="shared" si="3"/>
        <v>-266.5312867</v>
      </c>
      <c r="F254" s="78">
        <f t="shared" si="4"/>
        <v>-363.7273983</v>
      </c>
      <c r="G254" s="79">
        <f t="shared" si="5"/>
        <v>55260.1933</v>
      </c>
    </row>
    <row r="255" ht="15.75" customHeight="1">
      <c r="B255" s="8">
        <v>247.0</v>
      </c>
      <c r="C255" s="78">
        <f t="shared" si="1"/>
        <v>55260.1933</v>
      </c>
      <c r="D255" s="78">
        <f t="shared" si="2"/>
        <v>-630.258685</v>
      </c>
      <c r="E255" s="78">
        <f t="shared" si="3"/>
        <v>-264.7884262</v>
      </c>
      <c r="F255" s="78">
        <f t="shared" si="4"/>
        <v>-365.4702587</v>
      </c>
      <c r="G255" s="79">
        <f t="shared" si="5"/>
        <v>54894.72304</v>
      </c>
    </row>
    <row r="256" ht="15.75" customHeight="1">
      <c r="B256" s="8">
        <v>248.0</v>
      </c>
      <c r="C256" s="78">
        <f t="shared" si="1"/>
        <v>54894.72304</v>
      </c>
      <c r="D256" s="78">
        <f t="shared" si="2"/>
        <v>-630.258685</v>
      </c>
      <c r="E256" s="78">
        <f t="shared" si="3"/>
        <v>-263.0372146</v>
      </c>
      <c r="F256" s="78">
        <f t="shared" si="4"/>
        <v>-367.2214704</v>
      </c>
      <c r="G256" s="79">
        <f t="shared" si="5"/>
        <v>54527.50157</v>
      </c>
    </row>
    <row r="257" ht="15.75" customHeight="1">
      <c r="B257" s="8">
        <v>249.0</v>
      </c>
      <c r="C257" s="78">
        <f t="shared" si="1"/>
        <v>54527.50157</v>
      </c>
      <c r="D257" s="78">
        <f t="shared" si="2"/>
        <v>-630.258685</v>
      </c>
      <c r="E257" s="78">
        <f t="shared" si="3"/>
        <v>-261.2776117</v>
      </c>
      <c r="F257" s="78">
        <f t="shared" si="4"/>
        <v>-368.9810733</v>
      </c>
      <c r="G257" s="79">
        <f t="shared" si="5"/>
        <v>54158.5205</v>
      </c>
    </row>
    <row r="258" ht="15.75" customHeight="1">
      <c r="B258" s="8">
        <v>250.0</v>
      </c>
      <c r="C258" s="78">
        <f t="shared" si="1"/>
        <v>54158.5205</v>
      </c>
      <c r="D258" s="78">
        <f t="shared" si="2"/>
        <v>-630.258685</v>
      </c>
      <c r="E258" s="78">
        <f t="shared" si="3"/>
        <v>-259.5095774</v>
      </c>
      <c r="F258" s="78">
        <f t="shared" si="4"/>
        <v>-370.7491076</v>
      </c>
      <c r="G258" s="79">
        <f t="shared" si="5"/>
        <v>53787.77139</v>
      </c>
    </row>
    <row r="259" ht="15.75" customHeight="1">
      <c r="B259" s="8">
        <v>251.0</v>
      </c>
      <c r="C259" s="78">
        <f t="shared" si="1"/>
        <v>53787.77139</v>
      </c>
      <c r="D259" s="78">
        <f t="shared" si="2"/>
        <v>-630.258685</v>
      </c>
      <c r="E259" s="78">
        <f t="shared" si="3"/>
        <v>-257.7330712</v>
      </c>
      <c r="F259" s="78">
        <f t="shared" si="4"/>
        <v>-372.5256137</v>
      </c>
      <c r="G259" s="79">
        <f t="shared" si="5"/>
        <v>53415.24577</v>
      </c>
    </row>
    <row r="260" ht="15.75" customHeight="1">
      <c r="B260" s="8">
        <v>252.0</v>
      </c>
      <c r="C260" s="78">
        <f t="shared" si="1"/>
        <v>53415.24577</v>
      </c>
      <c r="D260" s="78">
        <f t="shared" si="2"/>
        <v>-630.258685</v>
      </c>
      <c r="E260" s="78">
        <f t="shared" si="3"/>
        <v>-255.9480527</v>
      </c>
      <c r="F260" s="78">
        <f t="shared" si="4"/>
        <v>-374.3106323</v>
      </c>
      <c r="G260" s="79">
        <f t="shared" si="5"/>
        <v>53040.93514</v>
      </c>
    </row>
    <row r="261" ht="15.75" customHeight="1">
      <c r="B261" s="8">
        <v>253.0</v>
      </c>
      <c r="C261" s="78">
        <f t="shared" si="1"/>
        <v>53040.93514</v>
      </c>
      <c r="D261" s="78">
        <f t="shared" si="2"/>
        <v>-630.258685</v>
      </c>
      <c r="E261" s="78">
        <f t="shared" si="3"/>
        <v>-254.1544809</v>
      </c>
      <c r="F261" s="78">
        <f t="shared" si="4"/>
        <v>-376.1042041</v>
      </c>
      <c r="G261" s="79">
        <f t="shared" si="5"/>
        <v>52664.83094</v>
      </c>
    </row>
    <row r="262" ht="15.75" customHeight="1">
      <c r="B262" s="8">
        <v>254.0</v>
      </c>
      <c r="C262" s="78">
        <f t="shared" si="1"/>
        <v>52664.83094</v>
      </c>
      <c r="D262" s="78">
        <f t="shared" si="2"/>
        <v>-630.258685</v>
      </c>
      <c r="E262" s="78">
        <f t="shared" si="3"/>
        <v>-252.3523149</v>
      </c>
      <c r="F262" s="78">
        <f t="shared" si="4"/>
        <v>-377.90637</v>
      </c>
      <c r="G262" s="79">
        <f t="shared" si="5"/>
        <v>52286.92457</v>
      </c>
    </row>
    <row r="263" ht="15.75" customHeight="1">
      <c r="B263" s="8">
        <v>255.0</v>
      </c>
      <c r="C263" s="78">
        <f t="shared" si="1"/>
        <v>52286.92457</v>
      </c>
      <c r="D263" s="78">
        <f t="shared" si="2"/>
        <v>-630.258685</v>
      </c>
      <c r="E263" s="78">
        <f t="shared" si="3"/>
        <v>-250.5415136</v>
      </c>
      <c r="F263" s="78">
        <f t="shared" si="4"/>
        <v>-379.7171714</v>
      </c>
      <c r="G263" s="79">
        <f t="shared" si="5"/>
        <v>51907.2074</v>
      </c>
    </row>
    <row r="264" ht="15.75" customHeight="1">
      <c r="B264" s="8">
        <v>256.0</v>
      </c>
      <c r="C264" s="78">
        <f t="shared" si="1"/>
        <v>51907.2074</v>
      </c>
      <c r="D264" s="78">
        <f t="shared" si="2"/>
        <v>-630.258685</v>
      </c>
      <c r="E264" s="78">
        <f t="shared" si="3"/>
        <v>-248.7220354</v>
      </c>
      <c r="F264" s="78">
        <f t="shared" si="4"/>
        <v>-381.5366495</v>
      </c>
      <c r="G264" s="79">
        <f t="shared" si="5"/>
        <v>51525.67075</v>
      </c>
    </row>
    <row r="265" ht="15.75" customHeight="1">
      <c r="B265" s="8">
        <v>257.0</v>
      </c>
      <c r="C265" s="78">
        <f t="shared" si="1"/>
        <v>51525.67075</v>
      </c>
      <c r="D265" s="78">
        <f t="shared" si="2"/>
        <v>-630.258685</v>
      </c>
      <c r="E265" s="78">
        <f t="shared" si="3"/>
        <v>-246.893839</v>
      </c>
      <c r="F265" s="78">
        <f t="shared" si="4"/>
        <v>-383.364846</v>
      </c>
      <c r="G265" s="79">
        <f t="shared" si="5"/>
        <v>51142.3059</v>
      </c>
    </row>
    <row r="266" ht="15.75" customHeight="1">
      <c r="B266" s="8">
        <v>258.0</v>
      </c>
      <c r="C266" s="78">
        <f t="shared" si="1"/>
        <v>51142.3059</v>
      </c>
      <c r="D266" s="78">
        <f t="shared" si="2"/>
        <v>-630.258685</v>
      </c>
      <c r="E266" s="78">
        <f t="shared" si="3"/>
        <v>-245.0568824</v>
      </c>
      <c r="F266" s="78">
        <f t="shared" si="4"/>
        <v>-385.2018025</v>
      </c>
      <c r="G266" s="79">
        <f t="shared" si="5"/>
        <v>50757.1041</v>
      </c>
    </row>
    <row r="267" ht="15.75" customHeight="1">
      <c r="B267" s="8">
        <v>259.0</v>
      </c>
      <c r="C267" s="78">
        <f t="shared" si="1"/>
        <v>50757.1041</v>
      </c>
      <c r="D267" s="78">
        <f t="shared" si="2"/>
        <v>-630.258685</v>
      </c>
      <c r="E267" s="78">
        <f t="shared" si="3"/>
        <v>-243.2111238</v>
      </c>
      <c r="F267" s="78">
        <f t="shared" si="4"/>
        <v>-387.0475612</v>
      </c>
      <c r="G267" s="79">
        <f t="shared" si="5"/>
        <v>50370.05654</v>
      </c>
    </row>
    <row r="268" ht="15.75" customHeight="1">
      <c r="B268" s="8">
        <v>260.0</v>
      </c>
      <c r="C268" s="78">
        <f t="shared" si="1"/>
        <v>50370.05654</v>
      </c>
      <c r="D268" s="78">
        <f t="shared" si="2"/>
        <v>-630.258685</v>
      </c>
      <c r="E268" s="78">
        <f t="shared" si="3"/>
        <v>-241.3565209</v>
      </c>
      <c r="F268" s="78">
        <f t="shared" si="4"/>
        <v>-388.902164</v>
      </c>
      <c r="G268" s="79">
        <f t="shared" si="5"/>
        <v>49981.15437</v>
      </c>
    </row>
    <row r="269" ht="15.75" customHeight="1">
      <c r="B269" s="8">
        <v>261.0</v>
      </c>
      <c r="C269" s="78">
        <f t="shared" si="1"/>
        <v>49981.15437</v>
      </c>
      <c r="D269" s="78">
        <f t="shared" si="2"/>
        <v>-630.258685</v>
      </c>
      <c r="E269" s="78">
        <f t="shared" si="3"/>
        <v>-239.4930314</v>
      </c>
      <c r="F269" s="78">
        <f t="shared" si="4"/>
        <v>-390.7656536</v>
      </c>
      <c r="G269" s="79">
        <f t="shared" si="5"/>
        <v>49590.38872</v>
      </c>
    </row>
    <row r="270" ht="15.75" customHeight="1">
      <c r="B270" s="8">
        <v>262.0</v>
      </c>
      <c r="C270" s="78">
        <f t="shared" si="1"/>
        <v>49590.38872</v>
      </c>
      <c r="D270" s="78">
        <f t="shared" si="2"/>
        <v>-630.258685</v>
      </c>
      <c r="E270" s="78">
        <f t="shared" si="3"/>
        <v>-237.6206126</v>
      </c>
      <c r="F270" s="78">
        <f t="shared" si="4"/>
        <v>-392.6380723</v>
      </c>
      <c r="G270" s="79">
        <f t="shared" si="5"/>
        <v>49197.75065</v>
      </c>
    </row>
    <row r="271" ht="15.75" customHeight="1">
      <c r="B271" s="8">
        <v>263.0</v>
      </c>
      <c r="C271" s="78">
        <f t="shared" si="1"/>
        <v>49197.75065</v>
      </c>
      <c r="D271" s="78">
        <f t="shared" si="2"/>
        <v>-630.258685</v>
      </c>
      <c r="E271" s="78">
        <f t="shared" si="3"/>
        <v>-235.7392219</v>
      </c>
      <c r="F271" s="78">
        <f t="shared" si="4"/>
        <v>-394.5194631</v>
      </c>
      <c r="G271" s="79">
        <f t="shared" si="5"/>
        <v>48803.23118</v>
      </c>
    </row>
    <row r="272" ht="15.75" customHeight="1">
      <c r="B272" s="8">
        <v>264.0</v>
      </c>
      <c r="C272" s="78">
        <f t="shared" si="1"/>
        <v>48803.23118</v>
      </c>
      <c r="D272" s="78">
        <f t="shared" si="2"/>
        <v>-630.258685</v>
      </c>
      <c r="E272" s="78">
        <f t="shared" si="3"/>
        <v>-233.8488161</v>
      </c>
      <c r="F272" s="78">
        <f t="shared" si="4"/>
        <v>-396.4098689</v>
      </c>
      <c r="G272" s="79">
        <f t="shared" si="5"/>
        <v>48406.82132</v>
      </c>
    </row>
    <row r="273" ht="15.75" customHeight="1">
      <c r="B273" s="8">
        <v>265.0</v>
      </c>
      <c r="C273" s="78">
        <f t="shared" si="1"/>
        <v>48406.82132</v>
      </c>
      <c r="D273" s="78">
        <f t="shared" si="2"/>
        <v>-630.258685</v>
      </c>
      <c r="E273" s="78">
        <f t="shared" si="3"/>
        <v>-231.9493521</v>
      </c>
      <c r="F273" s="78">
        <f t="shared" si="4"/>
        <v>-398.3093328</v>
      </c>
      <c r="G273" s="79">
        <f t="shared" si="5"/>
        <v>48008.51198</v>
      </c>
    </row>
    <row r="274" ht="15.75" customHeight="1">
      <c r="B274" s="8">
        <v>266.0</v>
      </c>
      <c r="C274" s="78">
        <f t="shared" si="1"/>
        <v>48008.51198</v>
      </c>
      <c r="D274" s="78">
        <f t="shared" si="2"/>
        <v>-630.258685</v>
      </c>
      <c r="E274" s="78">
        <f t="shared" si="3"/>
        <v>-230.0407866</v>
      </c>
      <c r="F274" s="78">
        <f t="shared" si="4"/>
        <v>-400.2178984</v>
      </c>
      <c r="G274" s="79">
        <f t="shared" si="5"/>
        <v>47608.29408</v>
      </c>
    </row>
    <row r="275" ht="15.75" customHeight="1">
      <c r="B275" s="8">
        <v>267.0</v>
      </c>
      <c r="C275" s="78">
        <f t="shared" si="1"/>
        <v>47608.29408</v>
      </c>
      <c r="D275" s="78">
        <f t="shared" si="2"/>
        <v>-630.258685</v>
      </c>
      <c r="E275" s="78">
        <f t="shared" si="3"/>
        <v>-228.1230758</v>
      </c>
      <c r="F275" s="78">
        <f t="shared" si="4"/>
        <v>-402.1356091</v>
      </c>
      <c r="G275" s="79">
        <f t="shared" si="5"/>
        <v>47206.15848</v>
      </c>
    </row>
    <row r="276" ht="15.75" customHeight="1">
      <c r="B276" s="8">
        <v>268.0</v>
      </c>
      <c r="C276" s="78">
        <f t="shared" si="1"/>
        <v>47206.15848</v>
      </c>
      <c r="D276" s="78">
        <f t="shared" si="2"/>
        <v>-630.258685</v>
      </c>
      <c r="E276" s="78">
        <f t="shared" si="3"/>
        <v>-226.196176</v>
      </c>
      <c r="F276" s="78">
        <f t="shared" si="4"/>
        <v>-404.0625089</v>
      </c>
      <c r="G276" s="79">
        <f t="shared" si="5"/>
        <v>46802.09597</v>
      </c>
    </row>
    <row r="277" ht="15.75" customHeight="1">
      <c r="B277" s="8">
        <v>269.0</v>
      </c>
      <c r="C277" s="78">
        <f t="shared" si="1"/>
        <v>46802.09597</v>
      </c>
      <c r="D277" s="78">
        <f t="shared" si="2"/>
        <v>-630.258685</v>
      </c>
      <c r="E277" s="78">
        <f t="shared" si="3"/>
        <v>-224.2600432</v>
      </c>
      <c r="F277" s="78">
        <f t="shared" si="4"/>
        <v>-405.9986418</v>
      </c>
      <c r="G277" s="79">
        <f t="shared" si="5"/>
        <v>46396.09732</v>
      </c>
    </row>
    <row r="278" ht="15.75" customHeight="1">
      <c r="B278" s="8">
        <v>270.0</v>
      </c>
      <c r="C278" s="78">
        <f t="shared" si="1"/>
        <v>46396.09732</v>
      </c>
      <c r="D278" s="78">
        <f t="shared" si="2"/>
        <v>-630.258685</v>
      </c>
      <c r="E278" s="78">
        <f t="shared" si="3"/>
        <v>-222.314633</v>
      </c>
      <c r="F278" s="78">
        <f t="shared" si="4"/>
        <v>-407.9440519</v>
      </c>
      <c r="G278" s="79">
        <f t="shared" si="5"/>
        <v>45988.15327</v>
      </c>
    </row>
    <row r="279" ht="15.75" customHeight="1">
      <c r="B279" s="8">
        <v>271.0</v>
      </c>
      <c r="C279" s="78">
        <f t="shared" si="1"/>
        <v>45988.15327</v>
      </c>
      <c r="D279" s="78">
        <f t="shared" si="2"/>
        <v>-630.258685</v>
      </c>
      <c r="E279" s="78">
        <f t="shared" si="3"/>
        <v>-220.3599011</v>
      </c>
      <c r="F279" s="78">
        <f t="shared" si="4"/>
        <v>-409.8987839</v>
      </c>
      <c r="G279" s="79">
        <f t="shared" si="5"/>
        <v>45578.25449</v>
      </c>
    </row>
    <row r="280" ht="15.75" customHeight="1">
      <c r="B280" s="8">
        <v>272.0</v>
      </c>
      <c r="C280" s="78">
        <f t="shared" si="1"/>
        <v>45578.25449</v>
      </c>
      <c r="D280" s="78">
        <f t="shared" si="2"/>
        <v>-630.258685</v>
      </c>
      <c r="E280" s="78">
        <f t="shared" si="3"/>
        <v>-218.3958028</v>
      </c>
      <c r="F280" s="78">
        <f t="shared" si="4"/>
        <v>-411.8628822</v>
      </c>
      <c r="G280" s="79">
        <f t="shared" si="5"/>
        <v>45166.39161</v>
      </c>
    </row>
    <row r="281" ht="15.75" customHeight="1">
      <c r="B281" s="8">
        <v>273.0</v>
      </c>
      <c r="C281" s="78">
        <f t="shared" si="1"/>
        <v>45166.39161</v>
      </c>
      <c r="D281" s="78">
        <f t="shared" si="2"/>
        <v>-630.258685</v>
      </c>
      <c r="E281" s="78">
        <f t="shared" si="3"/>
        <v>-216.4222931</v>
      </c>
      <c r="F281" s="78">
        <f t="shared" si="4"/>
        <v>-413.8363918</v>
      </c>
      <c r="G281" s="79">
        <f t="shared" si="5"/>
        <v>44752.55522</v>
      </c>
    </row>
    <row r="282" ht="15.75" customHeight="1">
      <c r="B282" s="8">
        <v>274.0</v>
      </c>
      <c r="C282" s="78">
        <f t="shared" si="1"/>
        <v>44752.55522</v>
      </c>
      <c r="D282" s="78">
        <f t="shared" si="2"/>
        <v>-630.258685</v>
      </c>
      <c r="E282" s="78">
        <f t="shared" si="3"/>
        <v>-214.4393271</v>
      </c>
      <c r="F282" s="78">
        <f t="shared" si="4"/>
        <v>-415.8193579</v>
      </c>
      <c r="G282" s="79">
        <f t="shared" si="5"/>
        <v>44336.73586</v>
      </c>
    </row>
    <row r="283" ht="15.75" customHeight="1">
      <c r="B283" s="8">
        <v>275.0</v>
      </c>
      <c r="C283" s="78">
        <f t="shared" si="1"/>
        <v>44336.73586</v>
      </c>
      <c r="D283" s="78">
        <f t="shared" si="2"/>
        <v>-630.258685</v>
      </c>
      <c r="E283" s="78">
        <f t="shared" si="3"/>
        <v>-212.4468593</v>
      </c>
      <c r="F283" s="78">
        <f t="shared" si="4"/>
        <v>-417.8118256</v>
      </c>
      <c r="G283" s="79">
        <f t="shared" si="5"/>
        <v>43918.92403</v>
      </c>
    </row>
    <row r="284" ht="15.75" customHeight="1">
      <c r="B284" s="8">
        <v>276.0</v>
      </c>
      <c r="C284" s="78">
        <f t="shared" si="1"/>
        <v>43918.92403</v>
      </c>
      <c r="D284" s="78">
        <f t="shared" si="2"/>
        <v>-630.258685</v>
      </c>
      <c r="E284" s="78">
        <f t="shared" si="3"/>
        <v>-210.4448443</v>
      </c>
      <c r="F284" s="78">
        <f t="shared" si="4"/>
        <v>-419.8138406</v>
      </c>
      <c r="G284" s="79">
        <f t="shared" si="5"/>
        <v>43499.11019</v>
      </c>
    </row>
    <row r="285" ht="15.75" customHeight="1">
      <c r="B285" s="8">
        <v>277.0</v>
      </c>
      <c r="C285" s="78">
        <f t="shared" si="1"/>
        <v>43499.11019</v>
      </c>
      <c r="D285" s="78">
        <f t="shared" si="2"/>
        <v>-630.258685</v>
      </c>
      <c r="E285" s="78">
        <f t="shared" si="3"/>
        <v>-208.4332363</v>
      </c>
      <c r="F285" s="78">
        <f t="shared" si="4"/>
        <v>-421.8254486</v>
      </c>
      <c r="G285" s="79">
        <f t="shared" si="5"/>
        <v>43077.28474</v>
      </c>
    </row>
    <row r="286" ht="15.75" customHeight="1">
      <c r="B286" s="8">
        <v>278.0</v>
      </c>
      <c r="C286" s="78">
        <f t="shared" si="1"/>
        <v>43077.28474</v>
      </c>
      <c r="D286" s="78">
        <f t="shared" si="2"/>
        <v>-630.258685</v>
      </c>
      <c r="E286" s="78">
        <f t="shared" si="3"/>
        <v>-206.4119894</v>
      </c>
      <c r="F286" s="78">
        <f t="shared" si="4"/>
        <v>-423.8466956</v>
      </c>
      <c r="G286" s="79">
        <f t="shared" si="5"/>
        <v>42653.43805</v>
      </c>
    </row>
    <row r="287" ht="15.75" customHeight="1">
      <c r="B287" s="8">
        <v>279.0</v>
      </c>
      <c r="C287" s="78">
        <f t="shared" si="1"/>
        <v>42653.43805</v>
      </c>
      <c r="D287" s="78">
        <f t="shared" si="2"/>
        <v>-630.258685</v>
      </c>
      <c r="E287" s="78">
        <f t="shared" si="3"/>
        <v>-204.3810573</v>
      </c>
      <c r="F287" s="78">
        <f t="shared" si="4"/>
        <v>-425.8776277</v>
      </c>
      <c r="G287" s="79">
        <f t="shared" si="5"/>
        <v>42227.56042</v>
      </c>
    </row>
    <row r="288" ht="15.75" customHeight="1">
      <c r="B288" s="8">
        <v>280.0</v>
      </c>
      <c r="C288" s="78">
        <f t="shared" si="1"/>
        <v>42227.56042</v>
      </c>
      <c r="D288" s="78">
        <f t="shared" si="2"/>
        <v>-630.258685</v>
      </c>
      <c r="E288" s="78">
        <f t="shared" si="3"/>
        <v>-202.3403937</v>
      </c>
      <c r="F288" s="78">
        <f t="shared" si="4"/>
        <v>-427.9182913</v>
      </c>
      <c r="G288" s="79">
        <f t="shared" si="5"/>
        <v>41799.64213</v>
      </c>
    </row>
    <row r="289" ht="15.75" customHeight="1">
      <c r="B289" s="8">
        <v>281.0</v>
      </c>
      <c r="C289" s="78">
        <f t="shared" si="1"/>
        <v>41799.64213</v>
      </c>
      <c r="D289" s="78">
        <f t="shared" si="2"/>
        <v>-630.258685</v>
      </c>
      <c r="E289" s="78">
        <f t="shared" si="3"/>
        <v>-200.2899519</v>
      </c>
      <c r="F289" s="78">
        <f t="shared" si="4"/>
        <v>-429.9687331</v>
      </c>
      <c r="G289" s="79">
        <f t="shared" si="5"/>
        <v>41369.67339</v>
      </c>
    </row>
    <row r="290" ht="15.75" customHeight="1">
      <c r="B290" s="8">
        <v>282.0</v>
      </c>
      <c r="C290" s="78">
        <f t="shared" si="1"/>
        <v>41369.67339</v>
      </c>
      <c r="D290" s="78">
        <f t="shared" si="2"/>
        <v>-630.258685</v>
      </c>
      <c r="E290" s="78">
        <f t="shared" si="3"/>
        <v>-198.229685</v>
      </c>
      <c r="F290" s="78">
        <f t="shared" si="4"/>
        <v>-432.0289999</v>
      </c>
      <c r="G290" s="79">
        <f t="shared" si="5"/>
        <v>40937.64439</v>
      </c>
    </row>
    <row r="291" ht="15.75" customHeight="1">
      <c r="B291" s="8">
        <v>283.0</v>
      </c>
      <c r="C291" s="78">
        <f t="shared" si="1"/>
        <v>40937.64439</v>
      </c>
      <c r="D291" s="78">
        <f t="shared" si="2"/>
        <v>-630.258685</v>
      </c>
      <c r="E291" s="78">
        <f t="shared" si="3"/>
        <v>-196.1595461</v>
      </c>
      <c r="F291" s="78">
        <f t="shared" si="4"/>
        <v>-434.0991389</v>
      </c>
      <c r="G291" s="79">
        <f t="shared" si="5"/>
        <v>40503.54526</v>
      </c>
    </row>
    <row r="292" ht="15.75" customHeight="1">
      <c r="B292" s="8">
        <v>284.0</v>
      </c>
      <c r="C292" s="78">
        <f t="shared" si="1"/>
        <v>40503.54526</v>
      </c>
      <c r="D292" s="78">
        <f t="shared" si="2"/>
        <v>-630.258685</v>
      </c>
      <c r="E292" s="78">
        <f t="shared" si="3"/>
        <v>-194.0794877</v>
      </c>
      <c r="F292" s="78">
        <f t="shared" si="4"/>
        <v>-436.1791973</v>
      </c>
      <c r="G292" s="79">
        <f t="shared" si="5"/>
        <v>40067.36606</v>
      </c>
    </row>
    <row r="293" ht="15.75" customHeight="1">
      <c r="B293" s="8">
        <v>285.0</v>
      </c>
      <c r="C293" s="78">
        <f t="shared" si="1"/>
        <v>40067.36606</v>
      </c>
      <c r="D293" s="78">
        <f t="shared" si="2"/>
        <v>-630.258685</v>
      </c>
      <c r="E293" s="78">
        <f t="shared" si="3"/>
        <v>-191.9894624</v>
      </c>
      <c r="F293" s="78">
        <f t="shared" si="4"/>
        <v>-438.2692226</v>
      </c>
      <c r="G293" s="79">
        <f t="shared" si="5"/>
        <v>39629.09684</v>
      </c>
    </row>
    <row r="294" ht="15.75" customHeight="1">
      <c r="B294" s="8">
        <v>286.0</v>
      </c>
      <c r="C294" s="78">
        <f t="shared" si="1"/>
        <v>39629.09684</v>
      </c>
      <c r="D294" s="78">
        <f t="shared" si="2"/>
        <v>-630.258685</v>
      </c>
      <c r="E294" s="78">
        <f t="shared" si="3"/>
        <v>-189.8894223</v>
      </c>
      <c r="F294" s="78">
        <f t="shared" si="4"/>
        <v>-440.3692626</v>
      </c>
      <c r="G294" s="79">
        <f t="shared" si="5"/>
        <v>39188.72757</v>
      </c>
    </row>
    <row r="295" ht="15.75" customHeight="1">
      <c r="B295" s="8">
        <v>287.0</v>
      </c>
      <c r="C295" s="78">
        <f t="shared" si="1"/>
        <v>39188.72757</v>
      </c>
      <c r="D295" s="78">
        <f t="shared" si="2"/>
        <v>-630.258685</v>
      </c>
      <c r="E295" s="78">
        <f t="shared" si="3"/>
        <v>-187.7793196</v>
      </c>
      <c r="F295" s="78">
        <f t="shared" si="4"/>
        <v>-442.4793653</v>
      </c>
      <c r="G295" s="79">
        <f t="shared" si="5"/>
        <v>38746.24821</v>
      </c>
    </row>
    <row r="296" ht="15.75" customHeight="1">
      <c r="B296" s="8">
        <v>288.0</v>
      </c>
      <c r="C296" s="78">
        <f t="shared" si="1"/>
        <v>38746.24821</v>
      </c>
      <c r="D296" s="78">
        <f t="shared" si="2"/>
        <v>-630.258685</v>
      </c>
      <c r="E296" s="78">
        <f t="shared" si="3"/>
        <v>-185.659106</v>
      </c>
      <c r="F296" s="78">
        <f t="shared" si="4"/>
        <v>-444.599579</v>
      </c>
      <c r="G296" s="79">
        <f t="shared" si="5"/>
        <v>38301.64863</v>
      </c>
    </row>
    <row r="297" ht="15.75" customHeight="1">
      <c r="B297" s="8">
        <v>289.0</v>
      </c>
      <c r="C297" s="78">
        <f t="shared" si="1"/>
        <v>38301.64863</v>
      </c>
      <c r="D297" s="78">
        <f t="shared" si="2"/>
        <v>-630.258685</v>
      </c>
      <c r="E297" s="78">
        <f t="shared" si="3"/>
        <v>-183.528733</v>
      </c>
      <c r="F297" s="78">
        <f t="shared" si="4"/>
        <v>-446.7299519</v>
      </c>
      <c r="G297" s="79">
        <f t="shared" si="5"/>
        <v>37854.91868</v>
      </c>
    </row>
    <row r="298" ht="15.75" customHeight="1">
      <c r="B298" s="8">
        <v>290.0</v>
      </c>
      <c r="C298" s="78">
        <f t="shared" si="1"/>
        <v>37854.91868</v>
      </c>
      <c r="D298" s="78">
        <f t="shared" si="2"/>
        <v>-630.258685</v>
      </c>
      <c r="E298" s="78">
        <f t="shared" si="3"/>
        <v>-181.388152</v>
      </c>
      <c r="F298" s="78">
        <f t="shared" si="4"/>
        <v>-448.870533</v>
      </c>
      <c r="G298" s="79">
        <f t="shared" si="5"/>
        <v>37406.04814</v>
      </c>
    </row>
    <row r="299" ht="15.75" customHeight="1">
      <c r="B299" s="8">
        <v>291.0</v>
      </c>
      <c r="C299" s="78">
        <f t="shared" si="1"/>
        <v>37406.04814</v>
      </c>
      <c r="D299" s="78">
        <f t="shared" si="2"/>
        <v>-630.258685</v>
      </c>
      <c r="E299" s="78">
        <f t="shared" si="3"/>
        <v>-179.237314</v>
      </c>
      <c r="F299" s="78">
        <f t="shared" si="4"/>
        <v>-451.0213709</v>
      </c>
      <c r="G299" s="79">
        <f t="shared" si="5"/>
        <v>36955.02677</v>
      </c>
    </row>
    <row r="300" ht="15.75" customHeight="1">
      <c r="B300" s="8">
        <v>292.0</v>
      </c>
      <c r="C300" s="78">
        <f t="shared" si="1"/>
        <v>36955.02677</v>
      </c>
      <c r="D300" s="78">
        <f t="shared" si="2"/>
        <v>-630.258685</v>
      </c>
      <c r="E300" s="78">
        <f t="shared" si="3"/>
        <v>-177.07617</v>
      </c>
      <c r="F300" s="78">
        <f t="shared" si="4"/>
        <v>-453.182515</v>
      </c>
      <c r="G300" s="79">
        <f t="shared" si="5"/>
        <v>36501.84426</v>
      </c>
    </row>
    <row r="301" ht="15.75" customHeight="1">
      <c r="B301" s="8">
        <v>293.0</v>
      </c>
      <c r="C301" s="78">
        <f t="shared" si="1"/>
        <v>36501.84426</v>
      </c>
      <c r="D301" s="78">
        <f t="shared" si="2"/>
        <v>-630.258685</v>
      </c>
      <c r="E301" s="78">
        <f t="shared" si="3"/>
        <v>-174.9046704</v>
      </c>
      <c r="F301" s="78">
        <f t="shared" si="4"/>
        <v>-455.3540146</v>
      </c>
      <c r="G301" s="79">
        <f t="shared" si="5"/>
        <v>36046.49024</v>
      </c>
    </row>
    <row r="302" ht="15.75" customHeight="1">
      <c r="B302" s="8">
        <v>294.0</v>
      </c>
      <c r="C302" s="78">
        <f t="shared" si="1"/>
        <v>36046.49024</v>
      </c>
      <c r="D302" s="78">
        <f t="shared" si="2"/>
        <v>-630.258685</v>
      </c>
      <c r="E302" s="78">
        <f t="shared" si="3"/>
        <v>-172.7227658</v>
      </c>
      <c r="F302" s="78">
        <f t="shared" si="4"/>
        <v>-457.5359192</v>
      </c>
      <c r="G302" s="79">
        <f t="shared" si="5"/>
        <v>35588.95432</v>
      </c>
    </row>
    <row r="303" ht="15.75" customHeight="1">
      <c r="B303" s="8">
        <v>295.0</v>
      </c>
      <c r="C303" s="78">
        <f t="shared" si="1"/>
        <v>35588.95432</v>
      </c>
      <c r="D303" s="78">
        <f t="shared" si="2"/>
        <v>-630.258685</v>
      </c>
      <c r="E303" s="78">
        <f t="shared" si="3"/>
        <v>-170.5304061</v>
      </c>
      <c r="F303" s="78">
        <f t="shared" si="4"/>
        <v>-459.7282788</v>
      </c>
      <c r="G303" s="79">
        <f t="shared" si="5"/>
        <v>35129.22605</v>
      </c>
    </row>
    <row r="304" ht="15.75" customHeight="1">
      <c r="B304" s="8">
        <v>296.0</v>
      </c>
      <c r="C304" s="78">
        <f t="shared" si="1"/>
        <v>35129.22605</v>
      </c>
      <c r="D304" s="78">
        <f t="shared" si="2"/>
        <v>-630.258685</v>
      </c>
      <c r="E304" s="78">
        <f t="shared" si="3"/>
        <v>-168.3275415</v>
      </c>
      <c r="F304" s="78">
        <f t="shared" si="4"/>
        <v>-461.9311435</v>
      </c>
      <c r="G304" s="79">
        <f t="shared" si="5"/>
        <v>34667.2949</v>
      </c>
    </row>
    <row r="305" ht="15.75" customHeight="1">
      <c r="B305" s="8">
        <v>297.0</v>
      </c>
      <c r="C305" s="78">
        <f t="shared" si="1"/>
        <v>34667.2949</v>
      </c>
      <c r="D305" s="78">
        <f t="shared" si="2"/>
        <v>-630.258685</v>
      </c>
      <c r="E305" s="78">
        <f t="shared" si="3"/>
        <v>-166.1141214</v>
      </c>
      <c r="F305" s="78">
        <f t="shared" si="4"/>
        <v>-464.1445636</v>
      </c>
      <c r="G305" s="79">
        <f t="shared" si="5"/>
        <v>34203.15034</v>
      </c>
    </row>
    <row r="306" ht="15.75" customHeight="1">
      <c r="B306" s="8">
        <v>298.0</v>
      </c>
      <c r="C306" s="78">
        <f t="shared" si="1"/>
        <v>34203.15034</v>
      </c>
      <c r="D306" s="78">
        <f t="shared" si="2"/>
        <v>-630.258685</v>
      </c>
      <c r="E306" s="78">
        <f t="shared" si="3"/>
        <v>-163.8900954</v>
      </c>
      <c r="F306" s="78">
        <f t="shared" si="4"/>
        <v>-466.3685896</v>
      </c>
      <c r="G306" s="79">
        <f t="shared" si="5"/>
        <v>33736.78175</v>
      </c>
    </row>
    <row r="307" ht="15.75" customHeight="1">
      <c r="B307" s="8">
        <v>299.0</v>
      </c>
      <c r="C307" s="78">
        <f t="shared" si="1"/>
        <v>33736.78175</v>
      </c>
      <c r="D307" s="78">
        <f t="shared" si="2"/>
        <v>-630.258685</v>
      </c>
      <c r="E307" s="78">
        <f t="shared" si="3"/>
        <v>-161.6554125</v>
      </c>
      <c r="F307" s="78">
        <f t="shared" si="4"/>
        <v>-468.6032724</v>
      </c>
      <c r="G307" s="79">
        <f t="shared" si="5"/>
        <v>33268.17848</v>
      </c>
    </row>
    <row r="308" ht="15.75" customHeight="1">
      <c r="B308" s="8">
        <v>300.0</v>
      </c>
      <c r="C308" s="78">
        <f t="shared" si="1"/>
        <v>33268.17848</v>
      </c>
      <c r="D308" s="78">
        <f t="shared" si="2"/>
        <v>-630.258685</v>
      </c>
      <c r="E308" s="78">
        <f t="shared" si="3"/>
        <v>-159.4100219</v>
      </c>
      <c r="F308" s="78">
        <f t="shared" si="4"/>
        <v>-470.8486631</v>
      </c>
      <c r="G308" s="79">
        <f t="shared" si="5"/>
        <v>32797.32981</v>
      </c>
    </row>
    <row r="309" ht="15.75" customHeight="1">
      <c r="B309" s="8">
        <v>301.0</v>
      </c>
      <c r="C309" s="78">
        <f t="shared" si="1"/>
        <v>32797.32981</v>
      </c>
      <c r="D309" s="78">
        <f t="shared" si="2"/>
        <v>-630.258685</v>
      </c>
      <c r="E309" s="78">
        <f t="shared" si="3"/>
        <v>-157.153872</v>
      </c>
      <c r="F309" s="78">
        <f t="shared" si="4"/>
        <v>-473.1048129</v>
      </c>
      <c r="G309" s="79">
        <f t="shared" si="5"/>
        <v>32324.225</v>
      </c>
    </row>
    <row r="310" ht="15.75" customHeight="1">
      <c r="B310" s="8">
        <v>302.0</v>
      </c>
      <c r="C310" s="78">
        <f t="shared" si="1"/>
        <v>32324.225</v>
      </c>
      <c r="D310" s="78">
        <f t="shared" si="2"/>
        <v>-630.258685</v>
      </c>
      <c r="E310" s="78">
        <f t="shared" si="3"/>
        <v>-154.8869115</v>
      </c>
      <c r="F310" s="78">
        <f t="shared" si="4"/>
        <v>-475.3717735</v>
      </c>
      <c r="G310" s="79">
        <f t="shared" si="5"/>
        <v>31848.85323</v>
      </c>
    </row>
    <row r="311" ht="15.75" customHeight="1">
      <c r="B311" s="8">
        <v>303.0</v>
      </c>
      <c r="C311" s="78">
        <f t="shared" si="1"/>
        <v>31848.85323</v>
      </c>
      <c r="D311" s="78">
        <f t="shared" si="2"/>
        <v>-630.258685</v>
      </c>
      <c r="E311" s="78">
        <f t="shared" si="3"/>
        <v>-152.6090884</v>
      </c>
      <c r="F311" s="78">
        <f t="shared" si="4"/>
        <v>-477.6495966</v>
      </c>
      <c r="G311" s="79">
        <f t="shared" si="5"/>
        <v>31371.20363</v>
      </c>
    </row>
    <row r="312" ht="15.75" customHeight="1">
      <c r="B312" s="8">
        <v>304.0</v>
      </c>
      <c r="C312" s="78">
        <f t="shared" si="1"/>
        <v>31371.20363</v>
      </c>
      <c r="D312" s="78">
        <f t="shared" si="2"/>
        <v>-630.258685</v>
      </c>
      <c r="E312" s="78">
        <f t="shared" si="3"/>
        <v>-150.3203507</v>
      </c>
      <c r="F312" s="78">
        <f t="shared" si="4"/>
        <v>-479.9383342</v>
      </c>
      <c r="G312" s="79">
        <f t="shared" si="5"/>
        <v>30891.2653</v>
      </c>
    </row>
    <row r="313" ht="15.75" customHeight="1">
      <c r="B313" s="8">
        <v>305.0</v>
      </c>
      <c r="C313" s="78">
        <f t="shared" si="1"/>
        <v>30891.2653</v>
      </c>
      <c r="D313" s="78">
        <f t="shared" si="2"/>
        <v>-630.258685</v>
      </c>
      <c r="E313" s="78">
        <f t="shared" si="3"/>
        <v>-148.0206462</v>
      </c>
      <c r="F313" s="78">
        <f t="shared" si="4"/>
        <v>-482.2380387</v>
      </c>
      <c r="G313" s="79">
        <f t="shared" si="5"/>
        <v>30409.02726</v>
      </c>
    </row>
    <row r="314" ht="15.75" customHeight="1">
      <c r="B314" s="8">
        <v>306.0</v>
      </c>
      <c r="C314" s="78">
        <f t="shared" si="1"/>
        <v>30409.02726</v>
      </c>
      <c r="D314" s="78">
        <f t="shared" si="2"/>
        <v>-630.258685</v>
      </c>
      <c r="E314" s="78">
        <f t="shared" si="3"/>
        <v>-145.7099223</v>
      </c>
      <c r="F314" s="78">
        <f t="shared" si="4"/>
        <v>-484.5487627</v>
      </c>
      <c r="G314" s="79">
        <f t="shared" si="5"/>
        <v>29924.47849</v>
      </c>
    </row>
    <row r="315" ht="15.75" customHeight="1">
      <c r="B315" s="8">
        <v>307.0</v>
      </c>
      <c r="C315" s="78">
        <f t="shared" si="1"/>
        <v>29924.47849</v>
      </c>
      <c r="D315" s="78">
        <f t="shared" si="2"/>
        <v>-630.258685</v>
      </c>
      <c r="E315" s="78">
        <f t="shared" si="3"/>
        <v>-143.3881261</v>
      </c>
      <c r="F315" s="78">
        <f t="shared" si="4"/>
        <v>-486.8705588</v>
      </c>
      <c r="G315" s="79">
        <f t="shared" si="5"/>
        <v>29437.60794</v>
      </c>
    </row>
    <row r="316" ht="15.75" customHeight="1">
      <c r="B316" s="8">
        <v>308.0</v>
      </c>
      <c r="C316" s="78">
        <f t="shared" si="1"/>
        <v>29437.60794</v>
      </c>
      <c r="D316" s="78">
        <f t="shared" si="2"/>
        <v>-630.258685</v>
      </c>
      <c r="E316" s="78">
        <f t="shared" si="3"/>
        <v>-141.0552047</v>
      </c>
      <c r="F316" s="78">
        <f t="shared" si="4"/>
        <v>-489.2034803</v>
      </c>
      <c r="G316" s="79">
        <f t="shared" si="5"/>
        <v>28948.40446</v>
      </c>
    </row>
    <row r="317" ht="15.75" customHeight="1">
      <c r="B317" s="8">
        <v>309.0</v>
      </c>
      <c r="C317" s="78">
        <f t="shared" si="1"/>
        <v>28948.40446</v>
      </c>
      <c r="D317" s="78">
        <f t="shared" si="2"/>
        <v>-630.258685</v>
      </c>
      <c r="E317" s="78">
        <f t="shared" si="3"/>
        <v>-138.7111047</v>
      </c>
      <c r="F317" s="78">
        <f t="shared" si="4"/>
        <v>-491.5475803</v>
      </c>
      <c r="G317" s="79">
        <f t="shared" si="5"/>
        <v>28456.85688</v>
      </c>
    </row>
    <row r="318" ht="15.75" customHeight="1">
      <c r="B318" s="8">
        <v>310.0</v>
      </c>
      <c r="C318" s="78">
        <f t="shared" si="1"/>
        <v>28456.85688</v>
      </c>
      <c r="D318" s="78">
        <f t="shared" si="2"/>
        <v>-630.258685</v>
      </c>
      <c r="E318" s="78">
        <f t="shared" si="3"/>
        <v>-136.3557725</v>
      </c>
      <c r="F318" s="78">
        <f t="shared" si="4"/>
        <v>-493.9029124</v>
      </c>
      <c r="G318" s="79">
        <f t="shared" si="5"/>
        <v>27962.95396</v>
      </c>
    </row>
    <row r="319" ht="15.75" customHeight="1">
      <c r="B319" s="8">
        <v>311.0</v>
      </c>
      <c r="C319" s="78">
        <f t="shared" si="1"/>
        <v>27962.95396</v>
      </c>
      <c r="D319" s="78">
        <f t="shared" si="2"/>
        <v>-630.258685</v>
      </c>
      <c r="E319" s="78">
        <f t="shared" si="3"/>
        <v>-133.9891544</v>
      </c>
      <c r="F319" s="78">
        <f t="shared" si="4"/>
        <v>-496.2695306</v>
      </c>
      <c r="G319" s="79">
        <f t="shared" si="5"/>
        <v>27466.68443</v>
      </c>
    </row>
    <row r="320" ht="15.75" customHeight="1">
      <c r="B320" s="8">
        <v>312.0</v>
      </c>
      <c r="C320" s="78">
        <f t="shared" si="1"/>
        <v>27466.68443</v>
      </c>
      <c r="D320" s="78">
        <f t="shared" si="2"/>
        <v>-630.258685</v>
      </c>
      <c r="E320" s="78">
        <f t="shared" si="3"/>
        <v>-131.6111962</v>
      </c>
      <c r="F320" s="78">
        <f t="shared" si="4"/>
        <v>-498.6474887</v>
      </c>
      <c r="G320" s="79">
        <f t="shared" si="5"/>
        <v>26968.03694</v>
      </c>
    </row>
    <row r="321" ht="15.75" customHeight="1">
      <c r="B321" s="8">
        <v>313.0</v>
      </c>
      <c r="C321" s="78">
        <f t="shared" si="1"/>
        <v>26968.03694</v>
      </c>
      <c r="D321" s="78">
        <f t="shared" si="2"/>
        <v>-630.258685</v>
      </c>
      <c r="E321" s="78">
        <f t="shared" si="3"/>
        <v>-129.2218437</v>
      </c>
      <c r="F321" s="78">
        <f t="shared" si="4"/>
        <v>-501.0368413</v>
      </c>
      <c r="G321" s="79">
        <f t="shared" si="5"/>
        <v>26467.0001</v>
      </c>
    </row>
    <row r="322" ht="15.75" customHeight="1">
      <c r="B322" s="8">
        <v>314.0</v>
      </c>
      <c r="C322" s="78">
        <f t="shared" si="1"/>
        <v>26467.0001</v>
      </c>
      <c r="D322" s="78">
        <f t="shared" si="2"/>
        <v>-630.258685</v>
      </c>
      <c r="E322" s="78">
        <f t="shared" si="3"/>
        <v>-126.8210422</v>
      </c>
      <c r="F322" s="78">
        <f t="shared" si="4"/>
        <v>-503.4376428</v>
      </c>
      <c r="G322" s="79">
        <f t="shared" si="5"/>
        <v>25963.56246</v>
      </c>
    </row>
    <row r="323" ht="15.75" customHeight="1">
      <c r="B323" s="8">
        <v>315.0</v>
      </c>
      <c r="C323" s="78">
        <f t="shared" si="1"/>
        <v>25963.56246</v>
      </c>
      <c r="D323" s="78">
        <f t="shared" si="2"/>
        <v>-630.258685</v>
      </c>
      <c r="E323" s="78">
        <f t="shared" si="3"/>
        <v>-124.4087368</v>
      </c>
      <c r="F323" s="78">
        <f t="shared" si="4"/>
        <v>-505.8499482</v>
      </c>
      <c r="G323" s="79">
        <f t="shared" si="5"/>
        <v>25457.71251</v>
      </c>
    </row>
    <row r="324" ht="15.75" customHeight="1">
      <c r="B324" s="8">
        <v>316.0</v>
      </c>
      <c r="C324" s="78">
        <f t="shared" si="1"/>
        <v>25457.71251</v>
      </c>
      <c r="D324" s="78">
        <f t="shared" si="2"/>
        <v>-630.258685</v>
      </c>
      <c r="E324" s="78">
        <f t="shared" si="3"/>
        <v>-121.9848725</v>
      </c>
      <c r="F324" s="78">
        <f t="shared" si="4"/>
        <v>-508.2738125</v>
      </c>
      <c r="G324" s="79">
        <f t="shared" si="5"/>
        <v>24949.4387</v>
      </c>
    </row>
    <row r="325" ht="15.75" customHeight="1">
      <c r="B325" s="8">
        <v>317.0</v>
      </c>
      <c r="C325" s="78">
        <f t="shared" si="1"/>
        <v>24949.4387</v>
      </c>
      <c r="D325" s="78">
        <f t="shared" si="2"/>
        <v>-630.258685</v>
      </c>
      <c r="E325" s="78">
        <f t="shared" si="3"/>
        <v>-119.5493938</v>
      </c>
      <c r="F325" s="78">
        <f t="shared" si="4"/>
        <v>-510.7092912</v>
      </c>
      <c r="G325" s="79">
        <f t="shared" si="5"/>
        <v>24438.72941</v>
      </c>
    </row>
    <row r="326" ht="15.75" customHeight="1">
      <c r="B326" s="8">
        <v>318.0</v>
      </c>
      <c r="C326" s="78">
        <f t="shared" si="1"/>
        <v>24438.72941</v>
      </c>
      <c r="D326" s="78">
        <f t="shared" si="2"/>
        <v>-630.258685</v>
      </c>
      <c r="E326" s="78">
        <f t="shared" si="3"/>
        <v>-117.1022451</v>
      </c>
      <c r="F326" s="78">
        <f t="shared" si="4"/>
        <v>-513.1564399</v>
      </c>
      <c r="G326" s="79">
        <f t="shared" si="5"/>
        <v>23925.57297</v>
      </c>
    </row>
    <row r="327" ht="15.75" customHeight="1">
      <c r="B327" s="8">
        <v>319.0</v>
      </c>
      <c r="C327" s="78">
        <f t="shared" si="1"/>
        <v>23925.57297</v>
      </c>
      <c r="D327" s="78">
        <f t="shared" si="2"/>
        <v>-630.258685</v>
      </c>
      <c r="E327" s="78">
        <f t="shared" si="3"/>
        <v>-114.6433705</v>
      </c>
      <c r="F327" s="78">
        <f t="shared" si="4"/>
        <v>-515.6153145</v>
      </c>
      <c r="G327" s="79">
        <f t="shared" si="5"/>
        <v>23409.95765</v>
      </c>
    </row>
    <row r="328" ht="15.75" customHeight="1">
      <c r="B328" s="8">
        <v>320.0</v>
      </c>
      <c r="C328" s="78">
        <f t="shared" si="1"/>
        <v>23409.95765</v>
      </c>
      <c r="D328" s="78">
        <f t="shared" si="2"/>
        <v>-630.258685</v>
      </c>
      <c r="E328" s="78">
        <f t="shared" si="3"/>
        <v>-112.1727138</v>
      </c>
      <c r="F328" s="78">
        <f t="shared" si="4"/>
        <v>-518.0859712</v>
      </c>
      <c r="G328" s="79">
        <f t="shared" si="5"/>
        <v>22891.87168</v>
      </c>
    </row>
    <row r="329" ht="15.75" customHeight="1">
      <c r="B329" s="8">
        <v>321.0</v>
      </c>
      <c r="C329" s="78">
        <f t="shared" si="1"/>
        <v>22891.87168</v>
      </c>
      <c r="D329" s="78">
        <f t="shared" si="2"/>
        <v>-630.258685</v>
      </c>
      <c r="E329" s="78">
        <f t="shared" si="3"/>
        <v>-109.6902185</v>
      </c>
      <c r="F329" s="78">
        <f t="shared" si="4"/>
        <v>-520.5684665</v>
      </c>
      <c r="G329" s="79">
        <f t="shared" si="5"/>
        <v>22371.30322</v>
      </c>
    </row>
    <row r="330" ht="15.75" customHeight="1">
      <c r="B330" s="8">
        <v>322.0</v>
      </c>
      <c r="C330" s="78">
        <f t="shared" si="1"/>
        <v>22371.30322</v>
      </c>
      <c r="D330" s="78">
        <f t="shared" si="2"/>
        <v>-630.258685</v>
      </c>
      <c r="E330" s="78">
        <f t="shared" si="3"/>
        <v>-107.1958279</v>
      </c>
      <c r="F330" s="78">
        <f t="shared" si="4"/>
        <v>-523.0628571</v>
      </c>
      <c r="G330" s="79">
        <f t="shared" si="5"/>
        <v>21848.24036</v>
      </c>
    </row>
    <row r="331" ht="15.75" customHeight="1">
      <c r="B331" s="8">
        <v>323.0</v>
      </c>
      <c r="C331" s="78">
        <f t="shared" si="1"/>
        <v>21848.24036</v>
      </c>
      <c r="D331" s="78">
        <f t="shared" si="2"/>
        <v>-630.258685</v>
      </c>
      <c r="E331" s="78">
        <f t="shared" si="3"/>
        <v>-104.6894851</v>
      </c>
      <c r="F331" s="78">
        <f t="shared" si="4"/>
        <v>-525.5691999</v>
      </c>
      <c r="G331" s="79">
        <f t="shared" si="5"/>
        <v>21322.67116</v>
      </c>
    </row>
    <row r="332" ht="15.75" customHeight="1">
      <c r="B332" s="8">
        <v>324.0</v>
      </c>
      <c r="C332" s="78">
        <f t="shared" si="1"/>
        <v>21322.67116</v>
      </c>
      <c r="D332" s="78">
        <f t="shared" si="2"/>
        <v>-630.258685</v>
      </c>
      <c r="E332" s="78">
        <f t="shared" si="3"/>
        <v>-102.1711326</v>
      </c>
      <c r="F332" s="78">
        <f t="shared" si="4"/>
        <v>-528.0875523</v>
      </c>
      <c r="G332" s="79">
        <f t="shared" si="5"/>
        <v>20794.58361</v>
      </c>
    </row>
    <row r="333" ht="15.75" customHeight="1">
      <c r="B333" s="8">
        <v>325.0</v>
      </c>
      <c r="C333" s="78">
        <f t="shared" si="1"/>
        <v>20794.58361</v>
      </c>
      <c r="D333" s="78">
        <f t="shared" si="2"/>
        <v>-630.258685</v>
      </c>
      <c r="E333" s="78">
        <f t="shared" si="3"/>
        <v>-99.64071311</v>
      </c>
      <c r="F333" s="78">
        <f t="shared" si="4"/>
        <v>-530.6179718</v>
      </c>
      <c r="G333" s="79">
        <f t="shared" si="5"/>
        <v>20263.96563</v>
      </c>
    </row>
    <row r="334" ht="15.75" customHeight="1">
      <c r="B334" s="8">
        <v>326.0</v>
      </c>
      <c r="C334" s="78">
        <f t="shared" si="1"/>
        <v>20263.96563</v>
      </c>
      <c r="D334" s="78">
        <f t="shared" si="2"/>
        <v>-630.258685</v>
      </c>
      <c r="E334" s="78">
        <f t="shared" si="3"/>
        <v>-97.09816867</v>
      </c>
      <c r="F334" s="78">
        <f t="shared" si="4"/>
        <v>-533.1605163</v>
      </c>
      <c r="G334" s="79">
        <f t="shared" si="5"/>
        <v>19730.80512</v>
      </c>
    </row>
    <row r="335" ht="15.75" customHeight="1">
      <c r="B335" s="8">
        <v>327.0</v>
      </c>
      <c r="C335" s="78">
        <f t="shared" si="1"/>
        <v>19730.80512</v>
      </c>
      <c r="D335" s="78">
        <f t="shared" si="2"/>
        <v>-630.258685</v>
      </c>
      <c r="E335" s="78">
        <f t="shared" si="3"/>
        <v>-94.54344119</v>
      </c>
      <c r="F335" s="78">
        <f t="shared" si="4"/>
        <v>-535.7152438</v>
      </c>
      <c r="G335" s="79">
        <f t="shared" si="5"/>
        <v>19195.08987</v>
      </c>
    </row>
    <row r="336" ht="15.75" customHeight="1">
      <c r="B336" s="8">
        <v>328.0</v>
      </c>
      <c r="C336" s="78">
        <f t="shared" si="1"/>
        <v>19195.08987</v>
      </c>
      <c r="D336" s="78">
        <f t="shared" si="2"/>
        <v>-630.258685</v>
      </c>
      <c r="E336" s="78">
        <f t="shared" si="3"/>
        <v>-91.97647232</v>
      </c>
      <c r="F336" s="78">
        <f t="shared" si="4"/>
        <v>-538.2822126</v>
      </c>
      <c r="G336" s="79">
        <f t="shared" si="5"/>
        <v>18656.80766</v>
      </c>
    </row>
    <row r="337" ht="15.75" customHeight="1">
      <c r="B337" s="8">
        <v>329.0</v>
      </c>
      <c r="C337" s="78">
        <f t="shared" si="1"/>
        <v>18656.80766</v>
      </c>
      <c r="D337" s="78">
        <f t="shared" si="2"/>
        <v>-630.258685</v>
      </c>
      <c r="E337" s="78">
        <f t="shared" si="3"/>
        <v>-89.39720338</v>
      </c>
      <c r="F337" s="78">
        <f t="shared" si="4"/>
        <v>-540.8614816</v>
      </c>
      <c r="G337" s="79">
        <f t="shared" si="5"/>
        <v>18115.94618</v>
      </c>
    </row>
    <row r="338" ht="15.75" customHeight="1">
      <c r="B338" s="8">
        <v>330.0</v>
      </c>
      <c r="C338" s="78">
        <f t="shared" si="1"/>
        <v>18115.94618</v>
      </c>
      <c r="D338" s="78">
        <f t="shared" si="2"/>
        <v>-630.258685</v>
      </c>
      <c r="E338" s="78">
        <f t="shared" si="3"/>
        <v>-86.80557545</v>
      </c>
      <c r="F338" s="78">
        <f t="shared" si="4"/>
        <v>-543.4531095</v>
      </c>
      <c r="G338" s="79">
        <f t="shared" si="5"/>
        <v>17572.49307</v>
      </c>
    </row>
    <row r="339" ht="15.75" customHeight="1">
      <c r="B339" s="8">
        <v>331.0</v>
      </c>
      <c r="C339" s="78">
        <f t="shared" si="1"/>
        <v>17572.49307</v>
      </c>
      <c r="D339" s="78">
        <f t="shared" si="2"/>
        <v>-630.258685</v>
      </c>
      <c r="E339" s="78">
        <f t="shared" si="3"/>
        <v>-84.2015293</v>
      </c>
      <c r="F339" s="78">
        <f t="shared" si="4"/>
        <v>-546.0571557</v>
      </c>
      <c r="G339" s="79">
        <f t="shared" si="5"/>
        <v>17026.43592</v>
      </c>
    </row>
    <row r="340" ht="15.75" customHeight="1">
      <c r="B340" s="8">
        <v>332.0</v>
      </c>
      <c r="C340" s="78">
        <f t="shared" si="1"/>
        <v>17026.43592</v>
      </c>
      <c r="D340" s="78">
        <f t="shared" si="2"/>
        <v>-630.258685</v>
      </c>
      <c r="E340" s="78">
        <f t="shared" si="3"/>
        <v>-81.58500543</v>
      </c>
      <c r="F340" s="78">
        <f t="shared" si="4"/>
        <v>-548.6736795</v>
      </c>
      <c r="G340" s="79">
        <f t="shared" si="5"/>
        <v>16477.76224</v>
      </c>
    </row>
    <row r="341" ht="15.75" customHeight="1">
      <c r="B341" s="8">
        <v>333.0</v>
      </c>
      <c r="C341" s="78">
        <f t="shared" si="1"/>
        <v>16477.76224</v>
      </c>
      <c r="D341" s="78">
        <f t="shared" si="2"/>
        <v>-630.258685</v>
      </c>
      <c r="E341" s="78">
        <f t="shared" si="3"/>
        <v>-78.95594405</v>
      </c>
      <c r="F341" s="78">
        <f t="shared" si="4"/>
        <v>-551.3027409</v>
      </c>
      <c r="G341" s="79">
        <f t="shared" si="5"/>
        <v>15926.45949</v>
      </c>
    </row>
    <row r="342" ht="15.75" customHeight="1">
      <c r="B342" s="8">
        <v>334.0</v>
      </c>
      <c r="C342" s="78">
        <f t="shared" si="1"/>
        <v>15926.45949</v>
      </c>
      <c r="D342" s="78">
        <f t="shared" si="2"/>
        <v>-630.258685</v>
      </c>
      <c r="E342" s="78">
        <f t="shared" si="3"/>
        <v>-76.31428508</v>
      </c>
      <c r="F342" s="78">
        <f t="shared" si="4"/>
        <v>-553.9443999</v>
      </c>
      <c r="G342" s="79">
        <f t="shared" si="5"/>
        <v>15372.51509</v>
      </c>
    </row>
    <row r="343" ht="15.75" customHeight="1">
      <c r="B343" s="8">
        <v>335.0</v>
      </c>
      <c r="C343" s="78">
        <f t="shared" si="1"/>
        <v>15372.51509</v>
      </c>
      <c r="D343" s="78">
        <f t="shared" si="2"/>
        <v>-630.258685</v>
      </c>
      <c r="E343" s="78">
        <f t="shared" si="3"/>
        <v>-73.65996816</v>
      </c>
      <c r="F343" s="78">
        <f t="shared" si="4"/>
        <v>-556.5987168</v>
      </c>
      <c r="G343" s="79">
        <f t="shared" si="5"/>
        <v>14815.91638</v>
      </c>
    </row>
    <row r="344" ht="15.75" customHeight="1">
      <c r="B344" s="8">
        <v>336.0</v>
      </c>
      <c r="C344" s="78">
        <f t="shared" si="1"/>
        <v>14815.91638</v>
      </c>
      <c r="D344" s="78">
        <f t="shared" si="2"/>
        <v>-630.258685</v>
      </c>
      <c r="E344" s="78">
        <f t="shared" si="3"/>
        <v>-70.99293264</v>
      </c>
      <c r="F344" s="78">
        <f t="shared" si="4"/>
        <v>-559.2657523</v>
      </c>
      <c r="G344" s="79">
        <f t="shared" si="5"/>
        <v>14256.65063</v>
      </c>
    </row>
    <row r="345" ht="15.75" customHeight="1">
      <c r="B345" s="8">
        <v>337.0</v>
      </c>
      <c r="C345" s="78">
        <f t="shared" si="1"/>
        <v>14256.65063</v>
      </c>
      <c r="D345" s="78">
        <f t="shared" si="2"/>
        <v>-630.258685</v>
      </c>
      <c r="E345" s="78">
        <f t="shared" si="3"/>
        <v>-68.31311758</v>
      </c>
      <c r="F345" s="78">
        <f t="shared" si="4"/>
        <v>-561.9455674</v>
      </c>
      <c r="G345" s="79">
        <f t="shared" si="5"/>
        <v>13694.70506</v>
      </c>
    </row>
    <row r="346" ht="15.75" customHeight="1">
      <c r="B346" s="8">
        <v>338.0</v>
      </c>
      <c r="C346" s="78">
        <f t="shared" si="1"/>
        <v>13694.70506</v>
      </c>
      <c r="D346" s="78">
        <f t="shared" si="2"/>
        <v>-630.258685</v>
      </c>
      <c r="E346" s="78">
        <f t="shared" si="3"/>
        <v>-65.62046174</v>
      </c>
      <c r="F346" s="78">
        <f t="shared" si="4"/>
        <v>-564.6382232</v>
      </c>
      <c r="G346" s="79">
        <f t="shared" si="5"/>
        <v>13130.06684</v>
      </c>
    </row>
    <row r="347" ht="15.75" customHeight="1">
      <c r="B347" s="8">
        <v>339.0</v>
      </c>
      <c r="C347" s="78">
        <f t="shared" si="1"/>
        <v>13130.06684</v>
      </c>
      <c r="D347" s="78">
        <f t="shared" si="2"/>
        <v>-630.258685</v>
      </c>
      <c r="E347" s="78">
        <f t="shared" si="3"/>
        <v>-62.91490359</v>
      </c>
      <c r="F347" s="78">
        <f t="shared" si="4"/>
        <v>-567.3437814</v>
      </c>
      <c r="G347" s="79">
        <f t="shared" si="5"/>
        <v>12562.72305</v>
      </c>
    </row>
    <row r="348" ht="15.75" customHeight="1">
      <c r="B348" s="8">
        <v>340.0</v>
      </c>
      <c r="C348" s="78">
        <f t="shared" si="1"/>
        <v>12562.72305</v>
      </c>
      <c r="D348" s="78">
        <f t="shared" si="2"/>
        <v>-630.258685</v>
      </c>
      <c r="E348" s="78">
        <f t="shared" si="3"/>
        <v>-60.1963813</v>
      </c>
      <c r="F348" s="78">
        <f t="shared" si="4"/>
        <v>-570.0623037</v>
      </c>
      <c r="G348" s="79">
        <f t="shared" si="5"/>
        <v>11992.66075</v>
      </c>
    </row>
    <row r="349" ht="15.75" customHeight="1">
      <c r="B349" s="8">
        <v>341.0</v>
      </c>
      <c r="C349" s="78">
        <f t="shared" si="1"/>
        <v>11992.66075</v>
      </c>
      <c r="D349" s="78">
        <f t="shared" si="2"/>
        <v>-630.258685</v>
      </c>
      <c r="E349" s="78">
        <f t="shared" si="3"/>
        <v>-57.46483276</v>
      </c>
      <c r="F349" s="78">
        <f t="shared" si="4"/>
        <v>-572.7938522</v>
      </c>
      <c r="G349" s="79">
        <f t="shared" si="5"/>
        <v>11419.8669</v>
      </c>
    </row>
    <row r="350" ht="15.75" customHeight="1">
      <c r="B350" s="8">
        <v>342.0</v>
      </c>
      <c r="C350" s="78">
        <f t="shared" si="1"/>
        <v>11419.8669</v>
      </c>
      <c r="D350" s="78">
        <f t="shared" si="2"/>
        <v>-630.258685</v>
      </c>
      <c r="E350" s="78">
        <f t="shared" si="3"/>
        <v>-54.72019555</v>
      </c>
      <c r="F350" s="78">
        <f t="shared" si="4"/>
        <v>-575.5384894</v>
      </c>
      <c r="G350" s="79">
        <f t="shared" si="5"/>
        <v>10844.32841</v>
      </c>
    </row>
    <row r="351" ht="15.75" customHeight="1">
      <c r="B351" s="8">
        <v>343.0</v>
      </c>
      <c r="C351" s="78">
        <f t="shared" si="1"/>
        <v>10844.32841</v>
      </c>
      <c r="D351" s="78">
        <f t="shared" si="2"/>
        <v>-630.258685</v>
      </c>
      <c r="E351" s="78">
        <f t="shared" si="3"/>
        <v>-51.96240696</v>
      </c>
      <c r="F351" s="78">
        <f t="shared" si="4"/>
        <v>-578.296278</v>
      </c>
      <c r="G351" s="79">
        <f t="shared" si="5"/>
        <v>10266.03213</v>
      </c>
    </row>
    <row r="352" ht="15.75" customHeight="1">
      <c r="B352" s="8">
        <v>344.0</v>
      </c>
      <c r="C352" s="78">
        <f t="shared" si="1"/>
        <v>10266.03213</v>
      </c>
      <c r="D352" s="78">
        <f t="shared" si="2"/>
        <v>-630.258685</v>
      </c>
      <c r="E352" s="78">
        <f t="shared" si="3"/>
        <v>-49.19140396</v>
      </c>
      <c r="F352" s="78">
        <f t="shared" si="4"/>
        <v>-581.067281</v>
      </c>
      <c r="G352" s="79">
        <f t="shared" si="5"/>
        <v>9684.96485</v>
      </c>
    </row>
    <row r="353" ht="15.75" customHeight="1">
      <c r="B353" s="8">
        <v>345.0</v>
      </c>
      <c r="C353" s="78">
        <f t="shared" si="1"/>
        <v>9684.96485</v>
      </c>
      <c r="D353" s="78">
        <f t="shared" si="2"/>
        <v>-630.258685</v>
      </c>
      <c r="E353" s="78">
        <f t="shared" si="3"/>
        <v>-46.40712324</v>
      </c>
      <c r="F353" s="78">
        <f t="shared" si="4"/>
        <v>-583.8515617</v>
      </c>
      <c r="G353" s="79">
        <f t="shared" si="5"/>
        <v>9101.113288</v>
      </c>
    </row>
    <row r="354" ht="15.75" customHeight="1">
      <c r="B354" s="8">
        <v>346.0</v>
      </c>
      <c r="C354" s="78">
        <f t="shared" si="1"/>
        <v>9101.113288</v>
      </c>
      <c r="D354" s="78">
        <f t="shared" si="2"/>
        <v>-630.258685</v>
      </c>
      <c r="E354" s="78">
        <f t="shared" si="3"/>
        <v>-43.60950117</v>
      </c>
      <c r="F354" s="78">
        <f t="shared" si="4"/>
        <v>-586.6491838</v>
      </c>
      <c r="G354" s="79">
        <f t="shared" si="5"/>
        <v>8514.464104</v>
      </c>
    </row>
    <row r="355" ht="15.75" customHeight="1">
      <c r="B355" s="8">
        <v>347.0</v>
      </c>
      <c r="C355" s="78">
        <f t="shared" si="1"/>
        <v>8514.464104</v>
      </c>
      <c r="D355" s="78">
        <f t="shared" si="2"/>
        <v>-630.258685</v>
      </c>
      <c r="E355" s="78">
        <f t="shared" si="3"/>
        <v>-40.79847383</v>
      </c>
      <c r="F355" s="78">
        <f t="shared" si="4"/>
        <v>-589.4602111</v>
      </c>
      <c r="G355" s="79">
        <f t="shared" si="5"/>
        <v>7925.003893</v>
      </c>
    </row>
    <row r="356" ht="15.75" customHeight="1">
      <c r="B356" s="8">
        <v>348.0</v>
      </c>
      <c r="C356" s="78">
        <f t="shared" si="1"/>
        <v>7925.003893</v>
      </c>
      <c r="D356" s="78">
        <f t="shared" si="2"/>
        <v>-630.258685</v>
      </c>
      <c r="E356" s="78">
        <f t="shared" si="3"/>
        <v>-37.97397699</v>
      </c>
      <c r="F356" s="78">
        <f t="shared" si="4"/>
        <v>-592.284708</v>
      </c>
      <c r="G356" s="79">
        <f t="shared" si="5"/>
        <v>7332.719185</v>
      </c>
    </row>
    <row r="357" ht="15.75" customHeight="1">
      <c r="B357" s="8">
        <v>349.0</v>
      </c>
      <c r="C357" s="78">
        <f t="shared" si="1"/>
        <v>7332.719185</v>
      </c>
      <c r="D357" s="78">
        <f t="shared" si="2"/>
        <v>-630.258685</v>
      </c>
      <c r="E357" s="78">
        <f t="shared" si="3"/>
        <v>-35.13594609</v>
      </c>
      <c r="F357" s="78">
        <f t="shared" si="4"/>
        <v>-595.1227389</v>
      </c>
      <c r="G357" s="79">
        <f t="shared" si="5"/>
        <v>6737.596446</v>
      </c>
    </row>
    <row r="358" ht="15.75" customHeight="1">
      <c r="B358" s="8">
        <v>350.0</v>
      </c>
      <c r="C358" s="78">
        <f t="shared" si="1"/>
        <v>6737.596446</v>
      </c>
      <c r="D358" s="78">
        <f t="shared" si="2"/>
        <v>-630.258685</v>
      </c>
      <c r="E358" s="78">
        <f t="shared" si="3"/>
        <v>-32.2843163</v>
      </c>
      <c r="F358" s="78">
        <f t="shared" si="4"/>
        <v>-597.9743687</v>
      </c>
      <c r="G358" s="79">
        <f t="shared" si="5"/>
        <v>6139.622077</v>
      </c>
    </row>
    <row r="359" ht="15.75" customHeight="1">
      <c r="B359" s="8">
        <v>351.0</v>
      </c>
      <c r="C359" s="78">
        <f t="shared" si="1"/>
        <v>6139.622077</v>
      </c>
      <c r="D359" s="78">
        <f t="shared" si="2"/>
        <v>-630.258685</v>
      </c>
      <c r="E359" s="78">
        <f t="shared" si="3"/>
        <v>-29.41902245</v>
      </c>
      <c r="F359" s="78">
        <f t="shared" si="4"/>
        <v>-600.8396625</v>
      </c>
      <c r="G359" s="79">
        <f t="shared" si="5"/>
        <v>5538.782415</v>
      </c>
    </row>
    <row r="360" ht="15.75" customHeight="1">
      <c r="B360" s="8">
        <v>352.0</v>
      </c>
      <c r="C360" s="78">
        <f t="shared" si="1"/>
        <v>5538.782415</v>
      </c>
      <c r="D360" s="78">
        <f t="shared" si="2"/>
        <v>-630.258685</v>
      </c>
      <c r="E360" s="78">
        <f t="shared" si="3"/>
        <v>-26.53999907</v>
      </c>
      <c r="F360" s="78">
        <f t="shared" si="4"/>
        <v>-603.7186859</v>
      </c>
      <c r="G360" s="79">
        <f t="shared" si="5"/>
        <v>4935.063729</v>
      </c>
    </row>
    <row r="361" ht="15.75" customHeight="1">
      <c r="B361" s="8">
        <v>353.0</v>
      </c>
      <c r="C361" s="78">
        <f t="shared" si="1"/>
        <v>4935.063729</v>
      </c>
      <c r="D361" s="78">
        <f t="shared" si="2"/>
        <v>-630.258685</v>
      </c>
      <c r="E361" s="78">
        <f t="shared" si="3"/>
        <v>-23.64718037</v>
      </c>
      <c r="F361" s="78">
        <f t="shared" si="4"/>
        <v>-606.6115046</v>
      </c>
      <c r="G361" s="79">
        <f t="shared" si="5"/>
        <v>4328.452224</v>
      </c>
    </row>
    <row r="362" ht="15.75" customHeight="1">
      <c r="B362" s="8">
        <v>354.0</v>
      </c>
      <c r="C362" s="78">
        <f t="shared" si="1"/>
        <v>4328.452224</v>
      </c>
      <c r="D362" s="78">
        <f t="shared" si="2"/>
        <v>-630.258685</v>
      </c>
      <c r="E362" s="78">
        <f t="shared" si="3"/>
        <v>-20.74050024</v>
      </c>
      <c r="F362" s="78">
        <f t="shared" si="4"/>
        <v>-609.5181847</v>
      </c>
      <c r="G362" s="79">
        <f t="shared" si="5"/>
        <v>3718.93404</v>
      </c>
    </row>
    <row r="363" ht="15.75" customHeight="1">
      <c r="B363" s="8">
        <v>355.0</v>
      </c>
      <c r="C363" s="78">
        <f t="shared" si="1"/>
        <v>3718.93404</v>
      </c>
      <c r="D363" s="78">
        <f t="shared" si="2"/>
        <v>-630.258685</v>
      </c>
      <c r="E363" s="78">
        <f t="shared" si="3"/>
        <v>-17.81989227</v>
      </c>
      <c r="F363" s="78">
        <f t="shared" si="4"/>
        <v>-612.4387927</v>
      </c>
      <c r="G363" s="79">
        <f t="shared" si="5"/>
        <v>3106.495247</v>
      </c>
    </row>
    <row r="364" ht="15.75" customHeight="1">
      <c r="B364" s="8">
        <v>356.0</v>
      </c>
      <c r="C364" s="78">
        <f t="shared" si="1"/>
        <v>3106.495247</v>
      </c>
      <c r="D364" s="78">
        <f t="shared" si="2"/>
        <v>-630.258685</v>
      </c>
      <c r="E364" s="78">
        <f t="shared" si="3"/>
        <v>-14.88528973</v>
      </c>
      <c r="F364" s="78">
        <f t="shared" si="4"/>
        <v>-615.3733952</v>
      </c>
      <c r="G364" s="79">
        <f t="shared" si="5"/>
        <v>2491.121852</v>
      </c>
    </row>
    <row r="365" ht="15.75" customHeight="1">
      <c r="B365" s="8">
        <v>357.0</v>
      </c>
      <c r="C365" s="78">
        <f t="shared" si="1"/>
        <v>2491.121852</v>
      </c>
      <c r="D365" s="78">
        <f t="shared" si="2"/>
        <v>-630.258685</v>
      </c>
      <c r="E365" s="78">
        <f t="shared" si="3"/>
        <v>-11.93662554</v>
      </c>
      <c r="F365" s="78">
        <f t="shared" si="4"/>
        <v>-618.3220594</v>
      </c>
      <c r="G365" s="79">
        <f t="shared" si="5"/>
        <v>1872.799792</v>
      </c>
    </row>
    <row r="366" ht="15.75" customHeight="1">
      <c r="B366" s="8">
        <v>358.0</v>
      </c>
      <c r="C366" s="78">
        <f t="shared" si="1"/>
        <v>1872.799792</v>
      </c>
      <c r="D366" s="78">
        <f t="shared" si="2"/>
        <v>-630.258685</v>
      </c>
      <c r="E366" s="78">
        <f t="shared" si="3"/>
        <v>-8.973832338</v>
      </c>
      <c r="F366" s="78">
        <f t="shared" si="4"/>
        <v>-621.2848526</v>
      </c>
      <c r="G366" s="79">
        <f t="shared" si="5"/>
        <v>1251.51494</v>
      </c>
    </row>
    <row r="367" ht="15.75" customHeight="1">
      <c r="B367" s="8">
        <v>359.0</v>
      </c>
      <c r="C367" s="78">
        <f t="shared" si="1"/>
        <v>1251.51494</v>
      </c>
      <c r="D367" s="78">
        <f t="shared" si="2"/>
        <v>-630.258685</v>
      </c>
      <c r="E367" s="78">
        <f t="shared" si="3"/>
        <v>-5.99684242</v>
      </c>
      <c r="F367" s="78">
        <f t="shared" si="4"/>
        <v>-624.2618425</v>
      </c>
      <c r="G367" s="79">
        <f t="shared" si="5"/>
        <v>627.2530972</v>
      </c>
    </row>
    <row r="368" ht="15.75" customHeight="1">
      <c r="B368" s="21">
        <v>360.0</v>
      </c>
      <c r="C368" s="134">
        <f t="shared" si="1"/>
        <v>627.2530972</v>
      </c>
      <c r="D368" s="134">
        <f t="shared" si="2"/>
        <v>-630.258685</v>
      </c>
      <c r="E368" s="134">
        <f t="shared" si="3"/>
        <v>-3.005587757</v>
      </c>
      <c r="F368" s="134">
        <f t="shared" si="4"/>
        <v>-627.2530972</v>
      </c>
      <c r="G368" s="135">
        <f t="shared" si="5"/>
        <v>0.000000003617515176</v>
      </c>
    </row>
    <row r="369" ht="15.75" customHeight="1">
      <c r="C369" s="127"/>
      <c r="D369" s="127"/>
      <c r="E369" s="127"/>
      <c r="F369" s="127"/>
      <c r="G369" s="127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9.71"/>
    <col customWidth="1" min="3" max="8" width="12.14"/>
    <col customWidth="1" min="9" max="13" width="10.71"/>
    <col customWidth="1" min="14" max="14" width="11.14"/>
    <col customWidth="1" min="15" max="74" width="10.71"/>
  </cols>
  <sheetData>
    <row r="2">
      <c r="B2" s="27" t="s">
        <v>114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70"/>
    </row>
    <row r="3">
      <c r="B3" s="136" t="s">
        <v>83</v>
      </c>
      <c r="C3" s="137">
        <v>1.0</v>
      </c>
      <c r="D3" s="137">
        <v>2.0</v>
      </c>
      <c r="E3" s="137">
        <v>3.0</v>
      </c>
      <c r="F3" s="137">
        <v>4.0</v>
      </c>
      <c r="G3" s="137">
        <v>5.0</v>
      </c>
      <c r="H3" s="137">
        <v>6.0</v>
      </c>
      <c r="I3" s="137">
        <v>7.0</v>
      </c>
      <c r="J3" s="137">
        <v>8.0</v>
      </c>
      <c r="K3" s="137">
        <v>9.0</v>
      </c>
      <c r="L3" s="137">
        <v>10.0</v>
      </c>
      <c r="M3" s="137">
        <v>11.0</v>
      </c>
      <c r="N3" s="137">
        <v>12.0</v>
      </c>
      <c r="O3" s="137">
        <v>13.0</v>
      </c>
      <c r="P3" s="137">
        <v>14.0</v>
      </c>
      <c r="Q3" s="137">
        <v>15.0</v>
      </c>
      <c r="R3" s="137">
        <v>16.0</v>
      </c>
      <c r="S3" s="137">
        <v>17.0</v>
      </c>
      <c r="T3" s="137">
        <v>18.0</v>
      </c>
      <c r="U3" s="137">
        <v>19.0</v>
      </c>
      <c r="V3" s="137">
        <v>20.0</v>
      </c>
      <c r="W3" s="137">
        <v>21.0</v>
      </c>
      <c r="X3" s="137">
        <v>22.0</v>
      </c>
      <c r="Y3" s="137">
        <v>23.0</v>
      </c>
      <c r="Z3" s="137">
        <v>24.0</v>
      </c>
      <c r="AA3" s="137">
        <v>25.0</v>
      </c>
      <c r="AB3" s="137">
        <v>26.0</v>
      </c>
      <c r="AC3" s="137">
        <v>27.0</v>
      </c>
      <c r="AD3" s="137">
        <v>28.0</v>
      </c>
      <c r="AE3" s="137">
        <v>29.0</v>
      </c>
      <c r="AF3" s="137">
        <v>30.0</v>
      </c>
      <c r="AG3" s="137">
        <v>31.0</v>
      </c>
      <c r="AH3" s="137">
        <v>32.0</v>
      </c>
      <c r="AI3" s="137">
        <v>33.0</v>
      </c>
      <c r="AJ3" s="137">
        <v>34.0</v>
      </c>
      <c r="AK3" s="137">
        <v>35.0</v>
      </c>
      <c r="AL3" s="137">
        <v>36.0</v>
      </c>
      <c r="AM3" s="137">
        <v>37.0</v>
      </c>
      <c r="AN3" s="137">
        <v>38.0</v>
      </c>
      <c r="AO3" s="137">
        <v>39.0</v>
      </c>
      <c r="AP3" s="137">
        <v>40.0</v>
      </c>
      <c r="AQ3" s="137">
        <v>41.0</v>
      </c>
      <c r="AR3" s="137">
        <v>42.0</v>
      </c>
      <c r="AS3" s="137">
        <v>43.0</v>
      </c>
      <c r="AT3" s="137">
        <v>44.0</v>
      </c>
      <c r="AU3" s="137">
        <v>45.0</v>
      </c>
      <c r="AV3" s="137">
        <v>46.0</v>
      </c>
      <c r="AW3" s="137">
        <v>47.0</v>
      </c>
      <c r="AX3" s="137">
        <v>48.0</v>
      </c>
      <c r="AY3" s="137">
        <v>49.0</v>
      </c>
      <c r="AZ3" s="137">
        <v>50.0</v>
      </c>
      <c r="BA3" s="137">
        <v>51.0</v>
      </c>
      <c r="BB3" s="137">
        <v>52.0</v>
      </c>
      <c r="BC3" s="137">
        <v>53.0</v>
      </c>
      <c r="BD3" s="137">
        <v>54.0</v>
      </c>
      <c r="BE3" s="137">
        <v>55.0</v>
      </c>
      <c r="BF3" s="137">
        <v>56.0</v>
      </c>
      <c r="BG3" s="137">
        <v>57.0</v>
      </c>
      <c r="BH3" s="137">
        <v>58.0</v>
      </c>
      <c r="BI3" s="137">
        <v>59.0</v>
      </c>
      <c r="BJ3" s="137">
        <v>60.0</v>
      </c>
      <c r="BK3" s="137">
        <v>61.0</v>
      </c>
      <c r="BL3" s="137">
        <v>62.0</v>
      </c>
      <c r="BM3" s="137">
        <v>63.0</v>
      </c>
      <c r="BN3" s="137">
        <v>64.0</v>
      </c>
      <c r="BO3" s="137">
        <v>65.0</v>
      </c>
      <c r="BP3" s="137">
        <v>66.0</v>
      </c>
      <c r="BQ3" s="137">
        <v>67.0</v>
      </c>
      <c r="BR3" s="137">
        <v>68.0</v>
      </c>
      <c r="BS3" s="137">
        <v>69.0</v>
      </c>
      <c r="BT3" s="137">
        <v>70.0</v>
      </c>
      <c r="BU3" s="137">
        <v>71.0</v>
      </c>
      <c r="BV3" s="138">
        <v>72.0</v>
      </c>
    </row>
    <row r="4">
      <c r="B4" s="8" t="s">
        <v>115</v>
      </c>
      <c r="C4" s="78">
        <f>'Rent Roll'!C37</f>
        <v>1000</v>
      </c>
      <c r="D4" s="78">
        <f>'Rent Roll'!D37</f>
        <v>1000</v>
      </c>
      <c r="E4" s="78">
        <f>'Rent Roll'!E37</f>
        <v>1000</v>
      </c>
      <c r="F4" s="78">
        <f>'Rent Roll'!F37</f>
        <v>1240</v>
      </c>
      <c r="G4" s="78">
        <f>'Rent Roll'!G37</f>
        <v>1240</v>
      </c>
      <c r="H4" s="78">
        <f>'Rent Roll'!H37</f>
        <v>1240</v>
      </c>
      <c r="I4" s="78">
        <f>'Rent Roll'!I37</f>
        <v>1240</v>
      </c>
      <c r="J4" s="78">
        <f>'Rent Roll'!J37</f>
        <v>1240</v>
      </c>
      <c r="K4" s="78">
        <f>'Rent Roll'!K37</f>
        <v>1240</v>
      </c>
      <c r="L4" s="78">
        <f>'Rent Roll'!L37</f>
        <v>1240</v>
      </c>
      <c r="M4" s="78">
        <f>'Rent Roll'!M37</f>
        <v>1240</v>
      </c>
      <c r="N4" s="78">
        <f>'Rent Roll'!N37</f>
        <v>1240</v>
      </c>
      <c r="O4" s="78">
        <f>'Rent Roll'!O37</f>
        <v>1277.2</v>
      </c>
      <c r="P4" s="78">
        <f>'Rent Roll'!P37</f>
        <v>1277.2</v>
      </c>
      <c r="Q4" s="78">
        <f>'Rent Roll'!Q37</f>
        <v>1277.2</v>
      </c>
      <c r="R4" s="78">
        <f>'Rent Roll'!R37</f>
        <v>1277.2</v>
      </c>
      <c r="S4" s="78">
        <f>'Rent Roll'!S37</f>
        <v>1277.2</v>
      </c>
      <c r="T4" s="78">
        <f>'Rent Roll'!T37</f>
        <v>1277.2</v>
      </c>
      <c r="U4" s="78">
        <f>'Rent Roll'!U37</f>
        <v>1277.2</v>
      </c>
      <c r="V4" s="78">
        <f>'Rent Roll'!V37</f>
        <v>1277.2</v>
      </c>
      <c r="W4" s="78">
        <f>'Rent Roll'!W37</f>
        <v>1277.2</v>
      </c>
      <c r="X4" s="78">
        <f>'Rent Roll'!X37</f>
        <v>1277.2</v>
      </c>
      <c r="Y4" s="78">
        <f>'Rent Roll'!Y37</f>
        <v>1277.2</v>
      </c>
      <c r="Z4" s="78">
        <f>'Rent Roll'!Z37</f>
        <v>1277.2</v>
      </c>
      <c r="AA4" s="78">
        <f>'Rent Roll'!AA37</f>
        <v>1315.516</v>
      </c>
      <c r="AB4" s="78">
        <f>'Rent Roll'!AB37</f>
        <v>1315.516</v>
      </c>
      <c r="AC4" s="78">
        <f>'Rent Roll'!AC37</f>
        <v>1315.516</v>
      </c>
      <c r="AD4" s="78">
        <f>'Rent Roll'!AD37</f>
        <v>1315.516</v>
      </c>
      <c r="AE4" s="78">
        <f>'Rent Roll'!AE37</f>
        <v>1315.516</v>
      </c>
      <c r="AF4" s="78">
        <f>'Rent Roll'!AF37</f>
        <v>1315.516</v>
      </c>
      <c r="AG4" s="78">
        <f>'Rent Roll'!AG37</f>
        <v>1315.516</v>
      </c>
      <c r="AH4" s="78">
        <f>'Rent Roll'!AH37</f>
        <v>1315.516</v>
      </c>
      <c r="AI4" s="78">
        <f>'Rent Roll'!AI37</f>
        <v>1315.516</v>
      </c>
      <c r="AJ4" s="78">
        <f>'Rent Roll'!AJ37</f>
        <v>1315.516</v>
      </c>
      <c r="AK4" s="78">
        <f>'Rent Roll'!AK37</f>
        <v>1315.516</v>
      </c>
      <c r="AL4" s="78">
        <f>'Rent Roll'!AL37</f>
        <v>1315.516</v>
      </c>
      <c r="AM4" s="78">
        <f>'Rent Roll'!AM37</f>
        <v>1354.98148</v>
      </c>
      <c r="AN4" s="78">
        <f>'Rent Roll'!AN37</f>
        <v>1354.98148</v>
      </c>
      <c r="AO4" s="78">
        <f>'Rent Roll'!AO37</f>
        <v>1354.98148</v>
      </c>
      <c r="AP4" s="78">
        <f>'Rent Roll'!AP37</f>
        <v>1354.98148</v>
      </c>
      <c r="AQ4" s="78">
        <f>'Rent Roll'!AQ37</f>
        <v>1354.98148</v>
      </c>
      <c r="AR4" s="78">
        <f>'Rent Roll'!AR37</f>
        <v>1354.98148</v>
      </c>
      <c r="AS4" s="78">
        <f>'Rent Roll'!AS37</f>
        <v>1354.98148</v>
      </c>
      <c r="AT4" s="78">
        <f>'Rent Roll'!AT37</f>
        <v>1354.98148</v>
      </c>
      <c r="AU4" s="78">
        <f>'Rent Roll'!AU37</f>
        <v>1354.98148</v>
      </c>
      <c r="AV4" s="78">
        <f>'Rent Roll'!AV37</f>
        <v>1354.98148</v>
      </c>
      <c r="AW4" s="78">
        <f>'Rent Roll'!AW37</f>
        <v>1354.98148</v>
      </c>
      <c r="AX4" s="78">
        <f>'Rent Roll'!AX37</f>
        <v>1354.98148</v>
      </c>
      <c r="AY4" s="78">
        <f>'Rent Roll'!AY37</f>
        <v>1395.630924</v>
      </c>
      <c r="AZ4" s="78">
        <f>'Rent Roll'!AZ37</f>
        <v>1395.630924</v>
      </c>
      <c r="BA4" s="78">
        <f>'Rent Roll'!BA37</f>
        <v>1395.630924</v>
      </c>
      <c r="BB4" s="78">
        <f>'Rent Roll'!BB37</f>
        <v>1395.630924</v>
      </c>
      <c r="BC4" s="78">
        <f>'Rent Roll'!BC37</f>
        <v>1395.630924</v>
      </c>
      <c r="BD4" s="78">
        <f>'Rent Roll'!BD37</f>
        <v>1395.630924</v>
      </c>
      <c r="BE4" s="78">
        <f>'Rent Roll'!BE37</f>
        <v>1395.630924</v>
      </c>
      <c r="BF4" s="78">
        <f>'Rent Roll'!BF37</f>
        <v>1395.630924</v>
      </c>
      <c r="BG4" s="78">
        <f>'Rent Roll'!BG37</f>
        <v>1395.630924</v>
      </c>
      <c r="BH4" s="78">
        <f>'Rent Roll'!BH37</f>
        <v>1395.630924</v>
      </c>
      <c r="BI4" s="78">
        <f>'Rent Roll'!BI37</f>
        <v>1395.630924</v>
      </c>
      <c r="BJ4" s="78">
        <f>'Rent Roll'!BJ37</f>
        <v>1395.630924</v>
      </c>
      <c r="BK4" s="78">
        <f>'Rent Roll'!BK37</f>
        <v>1437.499852</v>
      </c>
      <c r="BL4" s="78">
        <f>'Rent Roll'!BL37</f>
        <v>1437.499852</v>
      </c>
      <c r="BM4" s="78">
        <f>'Rent Roll'!BM37</f>
        <v>1437.499852</v>
      </c>
      <c r="BN4" s="78">
        <f>'Rent Roll'!BN37</f>
        <v>1437.499852</v>
      </c>
      <c r="BO4" s="78">
        <f>'Rent Roll'!BO37</f>
        <v>1437.499852</v>
      </c>
      <c r="BP4" s="78">
        <f>'Rent Roll'!BP37</f>
        <v>1437.499852</v>
      </c>
      <c r="BQ4" s="78">
        <f>'Rent Roll'!BQ37</f>
        <v>1437.499852</v>
      </c>
      <c r="BR4" s="78">
        <f>'Rent Roll'!BR37</f>
        <v>1437.499852</v>
      </c>
      <c r="BS4" s="78">
        <f>'Rent Roll'!BS37</f>
        <v>1437.499852</v>
      </c>
      <c r="BT4" s="78">
        <f>'Rent Roll'!BT37</f>
        <v>1437.499852</v>
      </c>
      <c r="BU4" s="78">
        <f>'Rent Roll'!BU37</f>
        <v>1437.499852</v>
      </c>
      <c r="BV4" s="79">
        <f>'Rent Roll'!BV37</f>
        <v>1437.499852</v>
      </c>
    </row>
    <row r="5">
      <c r="B5" s="8" t="s">
        <v>101</v>
      </c>
      <c r="C5" s="78">
        <f>'Rent Roll'!C38</f>
        <v>0</v>
      </c>
      <c r="D5" s="78">
        <f>'Rent Roll'!D38</f>
        <v>0</v>
      </c>
      <c r="E5" s="78">
        <f>'Rent Roll'!E38</f>
        <v>0</v>
      </c>
      <c r="F5" s="78">
        <f>'Rent Roll'!F38</f>
        <v>-1240</v>
      </c>
      <c r="G5" s="78">
        <f>'Rent Roll'!G38</f>
        <v>0</v>
      </c>
      <c r="H5" s="78">
        <f>'Rent Roll'!H38</f>
        <v>0</v>
      </c>
      <c r="I5" s="78">
        <f>'Rent Roll'!I38</f>
        <v>0</v>
      </c>
      <c r="J5" s="78">
        <f>'Rent Roll'!J38</f>
        <v>0</v>
      </c>
      <c r="K5" s="78">
        <f>'Rent Roll'!K38</f>
        <v>0</v>
      </c>
      <c r="L5" s="78">
        <f>'Rent Roll'!L38</f>
        <v>0</v>
      </c>
      <c r="M5" s="78">
        <f>'Rent Roll'!M38</f>
        <v>0</v>
      </c>
      <c r="N5" s="78">
        <f>'Rent Roll'!N38</f>
        <v>0</v>
      </c>
      <c r="O5" s="78">
        <f>'Rent Roll'!O38</f>
        <v>0</v>
      </c>
      <c r="P5" s="78">
        <f>'Rent Roll'!P38</f>
        <v>0</v>
      </c>
      <c r="Q5" s="78">
        <f>'Rent Roll'!Q38</f>
        <v>0</v>
      </c>
      <c r="R5" s="78">
        <f>'Rent Roll'!R38</f>
        <v>0</v>
      </c>
      <c r="S5" s="78">
        <f>'Rent Roll'!S38</f>
        <v>0</v>
      </c>
      <c r="T5" s="78">
        <f>'Rent Roll'!T38</f>
        <v>0</v>
      </c>
      <c r="U5" s="78">
        <f>'Rent Roll'!U38</f>
        <v>0</v>
      </c>
      <c r="V5" s="78">
        <f>'Rent Roll'!V38</f>
        <v>0</v>
      </c>
      <c r="W5" s="78">
        <f>'Rent Roll'!W38</f>
        <v>0</v>
      </c>
      <c r="X5" s="78">
        <f>'Rent Roll'!X38</f>
        <v>0</v>
      </c>
      <c r="Y5" s="78">
        <f>'Rent Roll'!Y38</f>
        <v>0</v>
      </c>
      <c r="Z5" s="78">
        <f>'Rent Roll'!Z38</f>
        <v>0</v>
      </c>
      <c r="AA5" s="78">
        <f>'Rent Roll'!AA38</f>
        <v>0</v>
      </c>
      <c r="AB5" s="78">
        <f>'Rent Roll'!AB38</f>
        <v>0</v>
      </c>
      <c r="AC5" s="78">
        <f>'Rent Roll'!AC38</f>
        <v>0</v>
      </c>
      <c r="AD5" s="78">
        <f>'Rent Roll'!AD38</f>
        <v>0</v>
      </c>
      <c r="AE5" s="78">
        <f>'Rent Roll'!AE38</f>
        <v>0</v>
      </c>
      <c r="AF5" s="78">
        <f>'Rent Roll'!AF38</f>
        <v>0</v>
      </c>
      <c r="AG5" s="78">
        <f>'Rent Roll'!AG38</f>
        <v>0</v>
      </c>
      <c r="AH5" s="78">
        <f>'Rent Roll'!AH38</f>
        <v>0</v>
      </c>
      <c r="AI5" s="78">
        <f>'Rent Roll'!AI38</f>
        <v>0</v>
      </c>
      <c r="AJ5" s="78">
        <f>'Rent Roll'!AJ38</f>
        <v>0</v>
      </c>
      <c r="AK5" s="78">
        <f>'Rent Roll'!AK38</f>
        <v>0</v>
      </c>
      <c r="AL5" s="78">
        <f>'Rent Roll'!AL38</f>
        <v>0</v>
      </c>
      <c r="AM5" s="78">
        <f>'Rent Roll'!AM38</f>
        <v>0</v>
      </c>
      <c r="AN5" s="78">
        <f>'Rent Roll'!AN38</f>
        <v>0</v>
      </c>
      <c r="AO5" s="78">
        <f>'Rent Roll'!AO38</f>
        <v>0</v>
      </c>
      <c r="AP5" s="78">
        <f>'Rent Roll'!AP38</f>
        <v>0</v>
      </c>
      <c r="AQ5" s="78">
        <f>'Rent Roll'!AQ38</f>
        <v>0</v>
      </c>
      <c r="AR5" s="78">
        <f>'Rent Roll'!AR38</f>
        <v>0</v>
      </c>
      <c r="AS5" s="78">
        <f>'Rent Roll'!AS38</f>
        <v>0</v>
      </c>
      <c r="AT5" s="78">
        <f>'Rent Roll'!AT38</f>
        <v>0</v>
      </c>
      <c r="AU5" s="78">
        <f>'Rent Roll'!AU38</f>
        <v>0</v>
      </c>
      <c r="AV5" s="78">
        <f>'Rent Roll'!AV38</f>
        <v>0</v>
      </c>
      <c r="AW5" s="78">
        <f>'Rent Roll'!AW38</f>
        <v>0</v>
      </c>
      <c r="AX5" s="78">
        <f>'Rent Roll'!AX38</f>
        <v>0</v>
      </c>
      <c r="AY5" s="78">
        <f>'Rent Roll'!AY38</f>
        <v>0</v>
      </c>
      <c r="AZ5" s="78">
        <f>'Rent Roll'!AZ38</f>
        <v>0</v>
      </c>
      <c r="BA5" s="78">
        <f>'Rent Roll'!BA38</f>
        <v>0</v>
      </c>
      <c r="BB5" s="78">
        <f>'Rent Roll'!BB38</f>
        <v>0</v>
      </c>
      <c r="BC5" s="78">
        <f>'Rent Roll'!BC38</f>
        <v>0</v>
      </c>
      <c r="BD5" s="78">
        <f>'Rent Roll'!BD38</f>
        <v>0</v>
      </c>
      <c r="BE5" s="78">
        <f>'Rent Roll'!BE38</f>
        <v>0</v>
      </c>
      <c r="BF5" s="78">
        <f>'Rent Roll'!BF38</f>
        <v>0</v>
      </c>
      <c r="BG5" s="78">
        <f>'Rent Roll'!BG38</f>
        <v>0</v>
      </c>
      <c r="BH5" s="78">
        <f>'Rent Roll'!BH38</f>
        <v>0</v>
      </c>
      <c r="BI5" s="78">
        <f>'Rent Roll'!BI38</f>
        <v>0</v>
      </c>
      <c r="BJ5" s="78">
        <f>'Rent Roll'!BJ38</f>
        <v>0</v>
      </c>
      <c r="BK5" s="78">
        <f>'Rent Roll'!BK38</f>
        <v>0</v>
      </c>
      <c r="BL5" s="78">
        <f>'Rent Roll'!BL38</f>
        <v>0</v>
      </c>
      <c r="BM5" s="78">
        <f>'Rent Roll'!BM38</f>
        <v>0</v>
      </c>
      <c r="BN5" s="78">
        <f>'Rent Roll'!BN38</f>
        <v>0</v>
      </c>
      <c r="BO5" s="78">
        <f>'Rent Roll'!BO38</f>
        <v>0</v>
      </c>
      <c r="BP5" s="78">
        <f>'Rent Roll'!BP38</f>
        <v>0</v>
      </c>
      <c r="BQ5" s="78">
        <f>'Rent Roll'!BQ38</f>
        <v>0</v>
      </c>
      <c r="BR5" s="78">
        <f>'Rent Roll'!BR38</f>
        <v>0</v>
      </c>
      <c r="BS5" s="78">
        <f>'Rent Roll'!BS38</f>
        <v>0</v>
      </c>
      <c r="BT5" s="78">
        <f>'Rent Roll'!BT38</f>
        <v>0</v>
      </c>
      <c r="BU5" s="78">
        <f>'Rent Roll'!BU38</f>
        <v>0</v>
      </c>
      <c r="BV5" s="79">
        <f>'Rent Roll'!BV38</f>
        <v>0</v>
      </c>
    </row>
    <row r="6">
      <c r="B6" s="8" t="s">
        <v>94</v>
      </c>
      <c r="C6" s="78">
        <f>'Rent Roll'!C39</f>
        <v>0</v>
      </c>
      <c r="D6" s="78">
        <f>'Rent Roll'!D39</f>
        <v>0</v>
      </c>
      <c r="E6" s="78">
        <f>'Rent Roll'!E39</f>
        <v>0</v>
      </c>
      <c r="F6" s="78">
        <f>'Rent Roll'!F39</f>
        <v>0</v>
      </c>
      <c r="G6" s="78">
        <f>'Rent Roll'!G39</f>
        <v>0</v>
      </c>
      <c r="H6" s="78">
        <f>'Rent Roll'!H39</f>
        <v>0</v>
      </c>
      <c r="I6" s="78">
        <f>'Rent Roll'!I39</f>
        <v>0</v>
      </c>
      <c r="J6" s="78">
        <f>'Rent Roll'!J39</f>
        <v>0</v>
      </c>
      <c r="K6" s="78">
        <f>'Rent Roll'!K39</f>
        <v>0</v>
      </c>
      <c r="L6" s="78">
        <f>'Rent Roll'!L39</f>
        <v>0</v>
      </c>
      <c r="M6" s="78">
        <f>'Rent Roll'!M39</f>
        <v>0</v>
      </c>
      <c r="N6" s="78">
        <f>'Rent Roll'!N39</f>
        <v>0</v>
      </c>
      <c r="O6" s="78">
        <f>'Rent Roll'!O39</f>
        <v>0</v>
      </c>
      <c r="P6" s="78">
        <f>'Rent Roll'!P39</f>
        <v>0</v>
      </c>
      <c r="Q6" s="78">
        <f>'Rent Roll'!Q39</f>
        <v>0</v>
      </c>
      <c r="R6" s="78">
        <f>'Rent Roll'!R39</f>
        <v>0</v>
      </c>
      <c r="S6" s="78">
        <f>'Rent Roll'!S39</f>
        <v>0</v>
      </c>
      <c r="T6" s="78">
        <f>'Rent Roll'!T39</f>
        <v>0</v>
      </c>
      <c r="U6" s="78">
        <f>'Rent Roll'!U39</f>
        <v>0</v>
      </c>
      <c r="V6" s="78">
        <f>'Rent Roll'!V39</f>
        <v>0</v>
      </c>
      <c r="W6" s="78">
        <f>'Rent Roll'!W39</f>
        <v>0</v>
      </c>
      <c r="X6" s="78">
        <f>'Rent Roll'!X39</f>
        <v>0</v>
      </c>
      <c r="Y6" s="78">
        <f>'Rent Roll'!Y39</f>
        <v>0</v>
      </c>
      <c r="Z6" s="78">
        <f>'Rent Roll'!Z39</f>
        <v>0</v>
      </c>
      <c r="AA6" s="78">
        <f>'Rent Roll'!AA39</f>
        <v>0</v>
      </c>
      <c r="AB6" s="78">
        <f>'Rent Roll'!AB39</f>
        <v>0</v>
      </c>
      <c r="AC6" s="78">
        <f>'Rent Roll'!AC39</f>
        <v>0</v>
      </c>
      <c r="AD6" s="78">
        <f>'Rent Roll'!AD39</f>
        <v>0</v>
      </c>
      <c r="AE6" s="78">
        <f>'Rent Roll'!AE39</f>
        <v>0</v>
      </c>
      <c r="AF6" s="78">
        <f>'Rent Roll'!AF39</f>
        <v>0</v>
      </c>
      <c r="AG6" s="78">
        <f>'Rent Roll'!AG39</f>
        <v>0</v>
      </c>
      <c r="AH6" s="78">
        <f>'Rent Roll'!AH39</f>
        <v>0</v>
      </c>
      <c r="AI6" s="78">
        <f>'Rent Roll'!AI39</f>
        <v>0</v>
      </c>
      <c r="AJ6" s="78">
        <f>'Rent Roll'!AJ39</f>
        <v>0</v>
      </c>
      <c r="AK6" s="78">
        <f>'Rent Roll'!AK39</f>
        <v>0</v>
      </c>
      <c r="AL6" s="78">
        <f>'Rent Roll'!AL39</f>
        <v>0</v>
      </c>
      <c r="AM6" s="78">
        <f>'Rent Roll'!AM39</f>
        <v>0</v>
      </c>
      <c r="AN6" s="78">
        <f>'Rent Roll'!AN39</f>
        <v>0</v>
      </c>
      <c r="AO6" s="78">
        <f>'Rent Roll'!AO39</f>
        <v>0</v>
      </c>
      <c r="AP6" s="78">
        <f>'Rent Roll'!AP39</f>
        <v>0</v>
      </c>
      <c r="AQ6" s="78">
        <f>'Rent Roll'!AQ39</f>
        <v>0</v>
      </c>
      <c r="AR6" s="78">
        <f>'Rent Roll'!AR39</f>
        <v>0</v>
      </c>
      <c r="AS6" s="78">
        <f>'Rent Roll'!AS39</f>
        <v>0</v>
      </c>
      <c r="AT6" s="78">
        <f>'Rent Roll'!AT39</f>
        <v>0</v>
      </c>
      <c r="AU6" s="78">
        <f>'Rent Roll'!AU39</f>
        <v>0</v>
      </c>
      <c r="AV6" s="78">
        <f>'Rent Roll'!AV39</f>
        <v>0</v>
      </c>
      <c r="AW6" s="78">
        <f>'Rent Roll'!AW39</f>
        <v>0</v>
      </c>
      <c r="AX6" s="78">
        <f>'Rent Roll'!AX39</f>
        <v>0</v>
      </c>
      <c r="AY6" s="78">
        <f>'Rent Roll'!AY39</f>
        <v>0</v>
      </c>
      <c r="AZ6" s="78">
        <f>'Rent Roll'!AZ39</f>
        <v>0</v>
      </c>
      <c r="BA6" s="78">
        <f>'Rent Roll'!BA39</f>
        <v>0</v>
      </c>
      <c r="BB6" s="78">
        <f>'Rent Roll'!BB39</f>
        <v>0</v>
      </c>
      <c r="BC6" s="78">
        <f>'Rent Roll'!BC39</f>
        <v>0</v>
      </c>
      <c r="BD6" s="78">
        <f>'Rent Roll'!BD39</f>
        <v>0</v>
      </c>
      <c r="BE6" s="78">
        <f>'Rent Roll'!BE39</f>
        <v>0</v>
      </c>
      <c r="BF6" s="78">
        <f>'Rent Roll'!BF39</f>
        <v>0</v>
      </c>
      <c r="BG6" s="78">
        <f>'Rent Roll'!BG39</f>
        <v>0</v>
      </c>
      <c r="BH6" s="78">
        <f>'Rent Roll'!BH39</f>
        <v>0</v>
      </c>
      <c r="BI6" s="78">
        <f>'Rent Roll'!BI39</f>
        <v>0</v>
      </c>
      <c r="BJ6" s="78">
        <f>'Rent Roll'!BJ39</f>
        <v>0</v>
      </c>
      <c r="BK6" s="78">
        <f>'Rent Roll'!BK39</f>
        <v>0</v>
      </c>
      <c r="BL6" s="78">
        <f>'Rent Roll'!BL39</f>
        <v>0</v>
      </c>
      <c r="BM6" s="78">
        <f>'Rent Roll'!BM39</f>
        <v>0</v>
      </c>
      <c r="BN6" s="78">
        <f>'Rent Roll'!BN39</f>
        <v>0</v>
      </c>
      <c r="BO6" s="78">
        <f>'Rent Roll'!BO39</f>
        <v>0</v>
      </c>
      <c r="BP6" s="78">
        <f>'Rent Roll'!BP39</f>
        <v>0</v>
      </c>
      <c r="BQ6" s="78">
        <f>'Rent Roll'!BQ39</f>
        <v>0</v>
      </c>
      <c r="BR6" s="78">
        <f>'Rent Roll'!BR39</f>
        <v>0</v>
      </c>
      <c r="BS6" s="78">
        <f>'Rent Roll'!BS39</f>
        <v>0</v>
      </c>
      <c r="BT6" s="78">
        <f>'Rent Roll'!BT39</f>
        <v>0</v>
      </c>
      <c r="BU6" s="78">
        <f>'Rent Roll'!BU39</f>
        <v>0</v>
      </c>
      <c r="BV6" s="79">
        <f>'Rent Roll'!BV39</f>
        <v>0</v>
      </c>
    </row>
    <row r="7">
      <c r="B7" s="8" t="s">
        <v>116</v>
      </c>
      <c r="C7" s="78">
        <f>IF(C4*-Assumptions!$C$15-C5&gt;0, 0, C4*-Assumptions!$C$15-C5)</f>
        <v>-100</v>
      </c>
      <c r="D7" s="78">
        <f>IF(D4*-Assumptions!$C$15-D5&gt;0, 0, D4*-Assumptions!$C$15-D5)</f>
        <v>-100</v>
      </c>
      <c r="E7" s="78">
        <f>IF(E4*-Assumptions!$C$15-E5&gt;0, 0, E4*-Assumptions!$C$15-E5)</f>
        <v>-100</v>
      </c>
      <c r="F7" s="78">
        <f>IF(F4*-Assumptions!$C$15-F5&gt;0, 0, F4*-Assumptions!$C$15-F5)</f>
        <v>0</v>
      </c>
      <c r="G7" s="78">
        <f>IF(G4*-Assumptions!$C$15-G5&gt;0, 0, G4*-Assumptions!$C$15-G5)</f>
        <v>-124</v>
      </c>
      <c r="H7" s="78">
        <f>IF(H4*-Assumptions!$C$15-H5&gt;0, 0, H4*-Assumptions!$C$15-H5)</f>
        <v>-124</v>
      </c>
      <c r="I7" s="78">
        <f>IF(I4*-Assumptions!$C$15-I5&gt;0, 0, I4*-Assumptions!$C$15-I5)</f>
        <v>-124</v>
      </c>
      <c r="J7" s="78">
        <f>IF(J4*-Assumptions!$C$15-J5&gt;0, 0, J4*-Assumptions!$C$15-J5)</f>
        <v>-124</v>
      </c>
      <c r="K7" s="78">
        <f>IF(K4*-Assumptions!$C$15-K5&gt;0, 0, K4*-Assumptions!$C$15-K5)</f>
        <v>-124</v>
      </c>
      <c r="L7" s="78">
        <f>IF(L4*-Assumptions!$C$15-L5&gt;0, 0, L4*-Assumptions!$C$15-L5)</f>
        <v>-124</v>
      </c>
      <c r="M7" s="78">
        <f>IF(M4*-Assumptions!$C$15-M5&gt;0, 0, M4*-Assumptions!$C$15-M5)</f>
        <v>-124</v>
      </c>
      <c r="N7" s="78">
        <f>IF(N4*-Assumptions!$C$15-N5&gt;0, 0, N4*-Assumptions!$C$15-N5)</f>
        <v>-124</v>
      </c>
      <c r="O7" s="78">
        <f>IF(O4*-Assumptions!$C$15-O5&gt;0, 0, O4*-Assumptions!$C$15-O5)</f>
        <v>-127.72</v>
      </c>
      <c r="P7" s="78">
        <f>IF(P4*-Assumptions!$C$15-P5&gt;0, 0, P4*-Assumptions!$C$15-P5)</f>
        <v>-127.72</v>
      </c>
      <c r="Q7" s="78">
        <f>IF(Q4*-Assumptions!$C$15-Q5&gt;0, 0, Q4*-Assumptions!$C$15-Q5)</f>
        <v>-127.72</v>
      </c>
      <c r="R7" s="78">
        <f>IF(R4*-Assumptions!$C$15-R5&gt;0, 0, R4*-Assumptions!$C$15-R5)</f>
        <v>-127.72</v>
      </c>
      <c r="S7" s="78">
        <f>IF(S4*-Assumptions!$C$15-S5&gt;0, 0, S4*-Assumptions!$C$15-S5)</f>
        <v>-127.72</v>
      </c>
      <c r="T7" s="78">
        <f>IF(T4*-Assumptions!$C$15-T5&gt;0, 0, T4*-Assumptions!$C$15-T5)</f>
        <v>-127.72</v>
      </c>
      <c r="U7" s="78">
        <f>IF(U4*-Assumptions!$C$15-U5&gt;0, 0, U4*-Assumptions!$C$15-U5)</f>
        <v>-127.72</v>
      </c>
      <c r="V7" s="78">
        <f>IF(V4*-Assumptions!$C$15-V5&gt;0, 0, V4*-Assumptions!$C$15-V5)</f>
        <v>-127.72</v>
      </c>
      <c r="W7" s="78">
        <f>IF(W4*-Assumptions!$C$15-W5&gt;0, 0, W4*-Assumptions!$C$15-W5)</f>
        <v>-127.72</v>
      </c>
      <c r="X7" s="78">
        <f>IF(X4*-Assumptions!$C$15-X5&gt;0, 0, X4*-Assumptions!$C$15-X5)</f>
        <v>-127.72</v>
      </c>
      <c r="Y7" s="78">
        <f>IF(Y4*-Assumptions!$C$15-Y5&gt;0, 0, Y4*-Assumptions!$C$15-Y5)</f>
        <v>-127.72</v>
      </c>
      <c r="Z7" s="78">
        <f>IF(Z4*-Assumptions!$C$15-Z5&gt;0, 0, Z4*-Assumptions!$C$15-Z5)</f>
        <v>-127.72</v>
      </c>
      <c r="AA7" s="78">
        <f>IF(AA4*-Assumptions!$C$15-AA5&gt;0, 0, AA4*-Assumptions!$C$15-AA5)</f>
        <v>-131.5516</v>
      </c>
      <c r="AB7" s="78">
        <f>IF(AB4*-Assumptions!$C$15-AB5&gt;0, 0, AB4*-Assumptions!$C$15-AB5)</f>
        <v>-131.5516</v>
      </c>
      <c r="AC7" s="78">
        <f>IF(AC4*-Assumptions!$C$15-AC5&gt;0, 0, AC4*-Assumptions!$C$15-AC5)</f>
        <v>-131.5516</v>
      </c>
      <c r="AD7" s="78">
        <f>IF(AD4*-Assumptions!$C$15-AD5&gt;0, 0, AD4*-Assumptions!$C$15-AD5)</f>
        <v>-131.5516</v>
      </c>
      <c r="AE7" s="78">
        <f>IF(AE4*-Assumptions!$C$15-AE5&gt;0, 0, AE4*-Assumptions!$C$15-AE5)</f>
        <v>-131.5516</v>
      </c>
      <c r="AF7" s="78">
        <f>IF(AF4*-Assumptions!$C$15-AF5&gt;0, 0, AF4*-Assumptions!$C$15-AF5)</f>
        <v>-131.5516</v>
      </c>
      <c r="AG7" s="78">
        <f>IF(AG4*-Assumptions!$C$15-AG5&gt;0, 0, AG4*-Assumptions!$C$15-AG5)</f>
        <v>-131.5516</v>
      </c>
      <c r="AH7" s="78">
        <f>IF(AH4*-Assumptions!$C$15-AH5&gt;0, 0, AH4*-Assumptions!$C$15-AH5)</f>
        <v>-131.5516</v>
      </c>
      <c r="AI7" s="78">
        <f>IF(AI4*-Assumptions!$C$15-AI5&gt;0, 0, AI4*-Assumptions!$C$15-AI5)</f>
        <v>-131.5516</v>
      </c>
      <c r="AJ7" s="78">
        <f>IF(AJ4*-Assumptions!$C$15-AJ5&gt;0, 0, AJ4*-Assumptions!$C$15-AJ5)</f>
        <v>-131.5516</v>
      </c>
      <c r="AK7" s="78">
        <f>IF(AK4*-Assumptions!$C$15-AK5&gt;0, 0, AK4*-Assumptions!$C$15-AK5)</f>
        <v>-131.5516</v>
      </c>
      <c r="AL7" s="78">
        <f>IF(AL4*-Assumptions!$C$15-AL5&gt;0, 0, AL4*-Assumptions!$C$15-AL5)</f>
        <v>-131.5516</v>
      </c>
      <c r="AM7" s="78">
        <f>IF(AM4*-Assumptions!$C$15-AM5&gt;0, 0, AM4*-Assumptions!$C$15-AM5)</f>
        <v>-135.498148</v>
      </c>
      <c r="AN7" s="78">
        <f>IF(AN4*-Assumptions!$C$15-AN5&gt;0, 0, AN4*-Assumptions!$C$15-AN5)</f>
        <v>-135.498148</v>
      </c>
      <c r="AO7" s="78">
        <f>IF(AO4*-Assumptions!$C$15-AO5&gt;0, 0, AO4*-Assumptions!$C$15-AO5)</f>
        <v>-135.498148</v>
      </c>
      <c r="AP7" s="78">
        <f>IF(AP4*-Assumptions!$C$15-AP5&gt;0, 0, AP4*-Assumptions!$C$15-AP5)</f>
        <v>-135.498148</v>
      </c>
      <c r="AQ7" s="78">
        <f>IF(AQ4*-Assumptions!$C$15-AQ5&gt;0, 0, AQ4*-Assumptions!$C$15-AQ5)</f>
        <v>-135.498148</v>
      </c>
      <c r="AR7" s="78">
        <f>IF(AR4*-Assumptions!$C$15-AR5&gt;0, 0, AR4*-Assumptions!$C$15-AR5)</f>
        <v>-135.498148</v>
      </c>
      <c r="AS7" s="78">
        <f>IF(AS4*-Assumptions!$C$15-AS5&gt;0, 0, AS4*-Assumptions!$C$15-AS5)</f>
        <v>-135.498148</v>
      </c>
      <c r="AT7" s="78">
        <f>IF(AT4*-Assumptions!$C$15-AT5&gt;0, 0, AT4*-Assumptions!$C$15-AT5)</f>
        <v>-135.498148</v>
      </c>
      <c r="AU7" s="78">
        <f>IF(AU4*-Assumptions!$C$15-AU5&gt;0, 0, AU4*-Assumptions!$C$15-AU5)</f>
        <v>-135.498148</v>
      </c>
      <c r="AV7" s="78">
        <f>IF(AV4*-Assumptions!$C$15-AV5&gt;0, 0, AV4*-Assumptions!$C$15-AV5)</f>
        <v>-135.498148</v>
      </c>
      <c r="AW7" s="78">
        <f>IF(AW4*-Assumptions!$C$15-AW5&gt;0, 0, AW4*-Assumptions!$C$15-AW5)</f>
        <v>-135.498148</v>
      </c>
      <c r="AX7" s="78">
        <f>IF(AX4*-Assumptions!$C$15-AX5&gt;0, 0, AX4*-Assumptions!$C$15-AX5)</f>
        <v>-135.498148</v>
      </c>
      <c r="AY7" s="78">
        <f>IF(AY4*-Assumptions!$C$15-AY5&gt;0, 0, AY4*-Assumptions!$C$15-AY5)</f>
        <v>-139.5630924</v>
      </c>
      <c r="AZ7" s="78">
        <f>IF(AZ4*-Assumptions!$C$15-AZ5&gt;0, 0, AZ4*-Assumptions!$C$15-AZ5)</f>
        <v>-139.5630924</v>
      </c>
      <c r="BA7" s="78">
        <f>IF(BA4*-Assumptions!$C$15-BA5&gt;0, 0, BA4*-Assumptions!$C$15-BA5)</f>
        <v>-139.5630924</v>
      </c>
      <c r="BB7" s="78">
        <f>IF(BB4*-Assumptions!$C$15-BB5&gt;0, 0, BB4*-Assumptions!$C$15-BB5)</f>
        <v>-139.5630924</v>
      </c>
      <c r="BC7" s="78">
        <f>IF(BC4*-Assumptions!$C$15-BC5&gt;0, 0, BC4*-Assumptions!$C$15-BC5)</f>
        <v>-139.5630924</v>
      </c>
      <c r="BD7" s="78">
        <f>IF(BD4*-Assumptions!$C$15-BD5&gt;0, 0, BD4*-Assumptions!$C$15-BD5)</f>
        <v>-139.5630924</v>
      </c>
      <c r="BE7" s="78">
        <f>IF(BE4*-Assumptions!$C$15-BE5&gt;0, 0, BE4*-Assumptions!$C$15-BE5)</f>
        <v>-139.5630924</v>
      </c>
      <c r="BF7" s="78">
        <f>IF(BF4*-Assumptions!$C$15-BF5&gt;0, 0, BF4*-Assumptions!$C$15-BF5)</f>
        <v>-139.5630924</v>
      </c>
      <c r="BG7" s="78">
        <f>IF(BG4*-Assumptions!$C$15-BG5&gt;0, 0, BG4*-Assumptions!$C$15-BG5)</f>
        <v>-139.5630924</v>
      </c>
      <c r="BH7" s="78">
        <f>IF(BH4*-Assumptions!$C$15-BH5&gt;0, 0, BH4*-Assumptions!$C$15-BH5)</f>
        <v>-139.5630924</v>
      </c>
      <c r="BI7" s="78">
        <f>IF(BI4*-Assumptions!$C$15-BI5&gt;0, 0, BI4*-Assumptions!$C$15-BI5)</f>
        <v>-139.5630924</v>
      </c>
      <c r="BJ7" s="78">
        <f>IF(BJ4*-Assumptions!$C$15-BJ5&gt;0, 0, BJ4*-Assumptions!$C$15-BJ5)</f>
        <v>-139.5630924</v>
      </c>
      <c r="BK7" s="78">
        <f>IF(BK4*-Assumptions!$C$15-BK5&gt;0, 0, BK4*-Assumptions!$C$15-BK5)</f>
        <v>-143.7499852</v>
      </c>
      <c r="BL7" s="78">
        <f>IF(BL4*-Assumptions!$C$15-BL5&gt;0, 0, BL4*-Assumptions!$C$15-BL5)</f>
        <v>-143.7499852</v>
      </c>
      <c r="BM7" s="78">
        <f>IF(BM4*-Assumptions!$C$15-BM5&gt;0, 0, BM4*-Assumptions!$C$15-BM5)</f>
        <v>-143.7499852</v>
      </c>
      <c r="BN7" s="78">
        <f>IF(BN4*-Assumptions!$C$15-BN5&gt;0, 0, BN4*-Assumptions!$C$15-BN5)</f>
        <v>-143.7499852</v>
      </c>
      <c r="BO7" s="78">
        <f>IF(BO4*-Assumptions!$C$15-BO5&gt;0, 0, BO4*-Assumptions!$C$15-BO5)</f>
        <v>-143.7499852</v>
      </c>
      <c r="BP7" s="78">
        <f>IF(BP4*-Assumptions!$C$15-BP5&gt;0, 0, BP4*-Assumptions!$C$15-BP5)</f>
        <v>-143.7499852</v>
      </c>
      <c r="BQ7" s="78">
        <f>IF(BQ4*-Assumptions!$C$15-BQ5&gt;0, 0, BQ4*-Assumptions!$C$15-BQ5)</f>
        <v>-143.7499852</v>
      </c>
      <c r="BR7" s="78">
        <f>IF(BR4*-Assumptions!$C$15-BR5&gt;0, 0, BR4*-Assumptions!$C$15-BR5)</f>
        <v>-143.7499852</v>
      </c>
      <c r="BS7" s="78">
        <f>IF(BS4*-Assumptions!$C$15-BS5&gt;0, 0, BS4*-Assumptions!$C$15-BS5)</f>
        <v>-143.7499852</v>
      </c>
      <c r="BT7" s="78">
        <f>IF(BT4*-Assumptions!$C$15-BT5&gt;0, 0, BT4*-Assumptions!$C$15-BT5)</f>
        <v>-143.7499852</v>
      </c>
      <c r="BU7" s="78">
        <f>IF(BU4*-Assumptions!$C$15-BU5&gt;0, 0, BU4*-Assumptions!$C$15-BU5)</f>
        <v>-143.7499852</v>
      </c>
      <c r="BV7" s="79">
        <f>IF(BV4*-Assumptions!$C$15-BV5&gt;0, 0, BV4*-Assumptions!$C$15-BV5)</f>
        <v>-143.7499852</v>
      </c>
    </row>
    <row r="8">
      <c r="B8" s="8" t="s">
        <v>117</v>
      </c>
      <c r="C8" s="78">
        <f t="shared" ref="C8:BV8" si="1">SUM(C4:C7)</f>
        <v>900</v>
      </c>
      <c r="D8" s="78">
        <f t="shared" si="1"/>
        <v>900</v>
      </c>
      <c r="E8" s="78">
        <f t="shared" si="1"/>
        <v>900</v>
      </c>
      <c r="F8" s="78">
        <f t="shared" si="1"/>
        <v>0</v>
      </c>
      <c r="G8" s="78">
        <f t="shared" si="1"/>
        <v>1116</v>
      </c>
      <c r="H8" s="78">
        <f t="shared" si="1"/>
        <v>1116</v>
      </c>
      <c r="I8" s="78">
        <f t="shared" si="1"/>
        <v>1116</v>
      </c>
      <c r="J8" s="78">
        <f t="shared" si="1"/>
        <v>1116</v>
      </c>
      <c r="K8" s="78">
        <f t="shared" si="1"/>
        <v>1116</v>
      </c>
      <c r="L8" s="78">
        <f t="shared" si="1"/>
        <v>1116</v>
      </c>
      <c r="M8" s="78">
        <f t="shared" si="1"/>
        <v>1116</v>
      </c>
      <c r="N8" s="78">
        <f t="shared" si="1"/>
        <v>1116</v>
      </c>
      <c r="O8" s="78">
        <f t="shared" si="1"/>
        <v>1149.48</v>
      </c>
      <c r="P8" s="78">
        <f t="shared" si="1"/>
        <v>1149.48</v>
      </c>
      <c r="Q8" s="78">
        <f t="shared" si="1"/>
        <v>1149.48</v>
      </c>
      <c r="R8" s="78">
        <f t="shared" si="1"/>
        <v>1149.48</v>
      </c>
      <c r="S8" s="78">
        <f t="shared" si="1"/>
        <v>1149.48</v>
      </c>
      <c r="T8" s="78">
        <f t="shared" si="1"/>
        <v>1149.48</v>
      </c>
      <c r="U8" s="78">
        <f t="shared" si="1"/>
        <v>1149.48</v>
      </c>
      <c r="V8" s="78">
        <f t="shared" si="1"/>
        <v>1149.48</v>
      </c>
      <c r="W8" s="78">
        <f t="shared" si="1"/>
        <v>1149.48</v>
      </c>
      <c r="X8" s="78">
        <f t="shared" si="1"/>
        <v>1149.48</v>
      </c>
      <c r="Y8" s="78">
        <f t="shared" si="1"/>
        <v>1149.48</v>
      </c>
      <c r="Z8" s="78">
        <f t="shared" si="1"/>
        <v>1149.48</v>
      </c>
      <c r="AA8" s="78">
        <f t="shared" si="1"/>
        <v>1183.9644</v>
      </c>
      <c r="AB8" s="78">
        <f t="shared" si="1"/>
        <v>1183.9644</v>
      </c>
      <c r="AC8" s="78">
        <f t="shared" si="1"/>
        <v>1183.9644</v>
      </c>
      <c r="AD8" s="78">
        <f t="shared" si="1"/>
        <v>1183.9644</v>
      </c>
      <c r="AE8" s="78">
        <f t="shared" si="1"/>
        <v>1183.9644</v>
      </c>
      <c r="AF8" s="78">
        <f t="shared" si="1"/>
        <v>1183.9644</v>
      </c>
      <c r="AG8" s="78">
        <f t="shared" si="1"/>
        <v>1183.9644</v>
      </c>
      <c r="AH8" s="78">
        <f t="shared" si="1"/>
        <v>1183.9644</v>
      </c>
      <c r="AI8" s="78">
        <f t="shared" si="1"/>
        <v>1183.9644</v>
      </c>
      <c r="AJ8" s="78">
        <f t="shared" si="1"/>
        <v>1183.9644</v>
      </c>
      <c r="AK8" s="78">
        <f t="shared" si="1"/>
        <v>1183.9644</v>
      </c>
      <c r="AL8" s="78">
        <f t="shared" si="1"/>
        <v>1183.9644</v>
      </c>
      <c r="AM8" s="78">
        <f t="shared" si="1"/>
        <v>1219.483332</v>
      </c>
      <c r="AN8" s="78">
        <f t="shared" si="1"/>
        <v>1219.483332</v>
      </c>
      <c r="AO8" s="78">
        <f t="shared" si="1"/>
        <v>1219.483332</v>
      </c>
      <c r="AP8" s="78">
        <f t="shared" si="1"/>
        <v>1219.483332</v>
      </c>
      <c r="AQ8" s="78">
        <f t="shared" si="1"/>
        <v>1219.483332</v>
      </c>
      <c r="AR8" s="78">
        <f t="shared" si="1"/>
        <v>1219.483332</v>
      </c>
      <c r="AS8" s="78">
        <f t="shared" si="1"/>
        <v>1219.483332</v>
      </c>
      <c r="AT8" s="78">
        <f t="shared" si="1"/>
        <v>1219.483332</v>
      </c>
      <c r="AU8" s="78">
        <f t="shared" si="1"/>
        <v>1219.483332</v>
      </c>
      <c r="AV8" s="78">
        <f t="shared" si="1"/>
        <v>1219.483332</v>
      </c>
      <c r="AW8" s="78">
        <f t="shared" si="1"/>
        <v>1219.483332</v>
      </c>
      <c r="AX8" s="78">
        <f t="shared" si="1"/>
        <v>1219.483332</v>
      </c>
      <c r="AY8" s="78">
        <f t="shared" si="1"/>
        <v>1256.067832</v>
      </c>
      <c r="AZ8" s="78">
        <f t="shared" si="1"/>
        <v>1256.067832</v>
      </c>
      <c r="BA8" s="78">
        <f t="shared" si="1"/>
        <v>1256.067832</v>
      </c>
      <c r="BB8" s="78">
        <f t="shared" si="1"/>
        <v>1256.067832</v>
      </c>
      <c r="BC8" s="78">
        <f t="shared" si="1"/>
        <v>1256.067832</v>
      </c>
      <c r="BD8" s="78">
        <f t="shared" si="1"/>
        <v>1256.067832</v>
      </c>
      <c r="BE8" s="78">
        <f t="shared" si="1"/>
        <v>1256.067832</v>
      </c>
      <c r="BF8" s="78">
        <f t="shared" si="1"/>
        <v>1256.067832</v>
      </c>
      <c r="BG8" s="78">
        <f t="shared" si="1"/>
        <v>1256.067832</v>
      </c>
      <c r="BH8" s="78">
        <f t="shared" si="1"/>
        <v>1256.067832</v>
      </c>
      <c r="BI8" s="78">
        <f t="shared" si="1"/>
        <v>1256.067832</v>
      </c>
      <c r="BJ8" s="78">
        <f t="shared" si="1"/>
        <v>1256.067832</v>
      </c>
      <c r="BK8" s="78">
        <f t="shared" si="1"/>
        <v>1293.749867</v>
      </c>
      <c r="BL8" s="78">
        <f t="shared" si="1"/>
        <v>1293.749867</v>
      </c>
      <c r="BM8" s="78">
        <f t="shared" si="1"/>
        <v>1293.749867</v>
      </c>
      <c r="BN8" s="78">
        <f t="shared" si="1"/>
        <v>1293.749867</v>
      </c>
      <c r="BO8" s="78">
        <f t="shared" si="1"/>
        <v>1293.749867</v>
      </c>
      <c r="BP8" s="78">
        <f t="shared" si="1"/>
        <v>1293.749867</v>
      </c>
      <c r="BQ8" s="78">
        <f t="shared" si="1"/>
        <v>1293.749867</v>
      </c>
      <c r="BR8" s="78">
        <f t="shared" si="1"/>
        <v>1293.749867</v>
      </c>
      <c r="BS8" s="78">
        <f t="shared" si="1"/>
        <v>1293.749867</v>
      </c>
      <c r="BT8" s="78">
        <f t="shared" si="1"/>
        <v>1293.749867</v>
      </c>
      <c r="BU8" s="78">
        <f t="shared" si="1"/>
        <v>1293.749867</v>
      </c>
      <c r="BV8" s="79">
        <f t="shared" si="1"/>
        <v>1293.749867</v>
      </c>
    </row>
    <row r="9">
      <c r="B9" s="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9"/>
    </row>
    <row r="10">
      <c r="B10" s="8" t="s">
        <v>118</v>
      </c>
      <c r="C10" s="78">
        <f>OpEx!C32</f>
        <v>643.4920635</v>
      </c>
      <c r="D10" s="78">
        <f>OpEx!D32</f>
        <v>643.4920635</v>
      </c>
      <c r="E10" s="78">
        <f>OpEx!E32</f>
        <v>643.4920635</v>
      </c>
      <c r="F10" s="78">
        <f>OpEx!F32</f>
        <v>643.4920635</v>
      </c>
      <c r="G10" s="78">
        <f>OpEx!G32</f>
        <v>643.4920635</v>
      </c>
      <c r="H10" s="78">
        <f>OpEx!H32</f>
        <v>643.4920635</v>
      </c>
      <c r="I10" s="78">
        <f>OpEx!I32</f>
        <v>643.4920635</v>
      </c>
      <c r="J10" s="78">
        <f>OpEx!J32</f>
        <v>643.4920635</v>
      </c>
      <c r="K10" s="78">
        <f>OpEx!K32</f>
        <v>643.4920635</v>
      </c>
      <c r="L10" s="78">
        <f>OpEx!L32</f>
        <v>643.4920635</v>
      </c>
      <c r="M10" s="78">
        <f>OpEx!M32</f>
        <v>643.4920635</v>
      </c>
      <c r="N10" s="78">
        <f>OpEx!N32</f>
        <v>643.4920635</v>
      </c>
      <c r="O10" s="78">
        <f>OpEx!O32</f>
        <v>653.2119048</v>
      </c>
      <c r="P10" s="78">
        <f>OpEx!P32</f>
        <v>653.2119048</v>
      </c>
      <c r="Q10" s="78">
        <f>OpEx!Q32</f>
        <v>653.2119048</v>
      </c>
      <c r="R10" s="78">
        <f>OpEx!R32</f>
        <v>653.2119048</v>
      </c>
      <c r="S10" s="78">
        <f>OpEx!S32</f>
        <v>653.2119048</v>
      </c>
      <c r="T10" s="78">
        <f>OpEx!T32</f>
        <v>653.2119048</v>
      </c>
      <c r="U10" s="78">
        <f>OpEx!U32</f>
        <v>653.2119048</v>
      </c>
      <c r="V10" s="78">
        <f>OpEx!V32</f>
        <v>653.2119048</v>
      </c>
      <c r="W10" s="78">
        <f>OpEx!W32</f>
        <v>653.2119048</v>
      </c>
      <c r="X10" s="78">
        <f>OpEx!X32</f>
        <v>653.2119048</v>
      </c>
      <c r="Y10" s="78">
        <f>OpEx!Y32</f>
        <v>653.2119048</v>
      </c>
      <c r="Z10" s="78">
        <f>OpEx!Z32</f>
        <v>653.2119048</v>
      </c>
      <c r="AA10" s="78">
        <f>OpEx!AA32</f>
        <v>663.1261429</v>
      </c>
      <c r="AB10" s="78">
        <f>OpEx!AB32</f>
        <v>663.1261429</v>
      </c>
      <c r="AC10" s="78">
        <f>OpEx!AC32</f>
        <v>663.1261429</v>
      </c>
      <c r="AD10" s="78">
        <f>OpEx!AD32</f>
        <v>663.1261429</v>
      </c>
      <c r="AE10" s="78">
        <f>OpEx!AE32</f>
        <v>663.1261429</v>
      </c>
      <c r="AF10" s="78">
        <f>OpEx!AF32</f>
        <v>663.1261429</v>
      </c>
      <c r="AG10" s="78">
        <f>OpEx!AG32</f>
        <v>663.1261429</v>
      </c>
      <c r="AH10" s="78">
        <f>OpEx!AH32</f>
        <v>663.1261429</v>
      </c>
      <c r="AI10" s="78">
        <f>OpEx!AI32</f>
        <v>663.1261429</v>
      </c>
      <c r="AJ10" s="78">
        <f>OpEx!AJ32</f>
        <v>663.1261429</v>
      </c>
      <c r="AK10" s="78">
        <f>OpEx!AK32</f>
        <v>663.1261429</v>
      </c>
      <c r="AL10" s="78">
        <f>OpEx!AL32</f>
        <v>663.1261429</v>
      </c>
      <c r="AM10" s="78">
        <f>OpEx!AM32</f>
        <v>673.2386657</v>
      </c>
      <c r="AN10" s="78">
        <f>OpEx!AN32</f>
        <v>673.2386657</v>
      </c>
      <c r="AO10" s="78">
        <f>OpEx!AO32</f>
        <v>673.2386657</v>
      </c>
      <c r="AP10" s="78">
        <f>OpEx!AP32</f>
        <v>673.2386657</v>
      </c>
      <c r="AQ10" s="78">
        <f>OpEx!AQ32</f>
        <v>673.2386657</v>
      </c>
      <c r="AR10" s="78">
        <f>OpEx!AR32</f>
        <v>673.2386657</v>
      </c>
      <c r="AS10" s="78">
        <f>OpEx!AS32</f>
        <v>673.2386657</v>
      </c>
      <c r="AT10" s="78">
        <f>OpEx!AT32</f>
        <v>673.2386657</v>
      </c>
      <c r="AU10" s="78">
        <f>OpEx!AU32</f>
        <v>673.2386657</v>
      </c>
      <c r="AV10" s="78">
        <f>OpEx!AV32</f>
        <v>673.2386657</v>
      </c>
      <c r="AW10" s="78">
        <f>OpEx!AW32</f>
        <v>673.2386657</v>
      </c>
      <c r="AX10" s="78">
        <f>OpEx!AX32</f>
        <v>673.2386657</v>
      </c>
      <c r="AY10" s="78">
        <f>OpEx!AY32</f>
        <v>683.553439</v>
      </c>
      <c r="AZ10" s="78">
        <f>OpEx!AZ32</f>
        <v>683.553439</v>
      </c>
      <c r="BA10" s="78">
        <f>OpEx!BA32</f>
        <v>683.553439</v>
      </c>
      <c r="BB10" s="78">
        <f>OpEx!BB32</f>
        <v>683.553439</v>
      </c>
      <c r="BC10" s="78">
        <f>OpEx!BC32</f>
        <v>683.553439</v>
      </c>
      <c r="BD10" s="78">
        <f>OpEx!BD32</f>
        <v>683.553439</v>
      </c>
      <c r="BE10" s="78">
        <f>OpEx!BE32</f>
        <v>683.553439</v>
      </c>
      <c r="BF10" s="78">
        <f>OpEx!BF32</f>
        <v>683.553439</v>
      </c>
      <c r="BG10" s="78">
        <f>OpEx!BG32</f>
        <v>683.553439</v>
      </c>
      <c r="BH10" s="78">
        <f>OpEx!BH32</f>
        <v>683.553439</v>
      </c>
      <c r="BI10" s="78">
        <f>OpEx!BI32</f>
        <v>683.553439</v>
      </c>
      <c r="BJ10" s="78">
        <f>OpEx!BJ32</f>
        <v>683.553439</v>
      </c>
      <c r="BK10" s="78">
        <f>OpEx!BK32</f>
        <v>694.0745078</v>
      </c>
      <c r="BL10" s="78">
        <f>OpEx!BL32</f>
        <v>694.0745078</v>
      </c>
      <c r="BM10" s="78">
        <f>OpEx!BM32</f>
        <v>694.0745078</v>
      </c>
      <c r="BN10" s="78">
        <f>OpEx!BN32</f>
        <v>694.0745078</v>
      </c>
      <c r="BO10" s="78">
        <f>OpEx!BO32</f>
        <v>694.0745078</v>
      </c>
      <c r="BP10" s="78">
        <f>OpEx!BP32</f>
        <v>694.0745078</v>
      </c>
      <c r="BQ10" s="78">
        <f>OpEx!BQ32</f>
        <v>694.0745078</v>
      </c>
      <c r="BR10" s="78">
        <f>OpEx!BR32</f>
        <v>694.0745078</v>
      </c>
      <c r="BS10" s="78">
        <f>OpEx!BS32</f>
        <v>694.0745078</v>
      </c>
      <c r="BT10" s="78">
        <f>OpEx!BT32</f>
        <v>694.0745078</v>
      </c>
      <c r="BU10" s="78">
        <f>OpEx!BU32</f>
        <v>694.0745078</v>
      </c>
      <c r="BV10" s="79">
        <f>OpEx!BV32</f>
        <v>694.0745078</v>
      </c>
    </row>
    <row r="11">
      <c r="B11" s="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9"/>
    </row>
    <row r="12">
      <c r="B12" s="8" t="s">
        <v>119</v>
      </c>
      <c r="C12" s="78">
        <f t="shared" ref="C12:BV12" si="2">C8-C10</f>
        <v>256.5079365</v>
      </c>
      <c r="D12" s="78">
        <f t="shared" si="2"/>
        <v>256.5079365</v>
      </c>
      <c r="E12" s="78">
        <f t="shared" si="2"/>
        <v>256.5079365</v>
      </c>
      <c r="F12" s="78">
        <f t="shared" si="2"/>
        <v>-643.4920635</v>
      </c>
      <c r="G12" s="78">
        <f t="shared" si="2"/>
        <v>472.5079365</v>
      </c>
      <c r="H12" s="78">
        <f t="shared" si="2"/>
        <v>472.5079365</v>
      </c>
      <c r="I12" s="78">
        <f t="shared" si="2"/>
        <v>472.5079365</v>
      </c>
      <c r="J12" s="78">
        <f t="shared" si="2"/>
        <v>472.5079365</v>
      </c>
      <c r="K12" s="78">
        <f t="shared" si="2"/>
        <v>472.5079365</v>
      </c>
      <c r="L12" s="78">
        <f t="shared" si="2"/>
        <v>472.5079365</v>
      </c>
      <c r="M12" s="78">
        <f t="shared" si="2"/>
        <v>472.5079365</v>
      </c>
      <c r="N12" s="78">
        <f t="shared" si="2"/>
        <v>472.5079365</v>
      </c>
      <c r="O12" s="78">
        <f t="shared" si="2"/>
        <v>496.2680952</v>
      </c>
      <c r="P12" s="78">
        <f t="shared" si="2"/>
        <v>496.2680952</v>
      </c>
      <c r="Q12" s="78">
        <f t="shared" si="2"/>
        <v>496.2680952</v>
      </c>
      <c r="R12" s="78">
        <f t="shared" si="2"/>
        <v>496.2680952</v>
      </c>
      <c r="S12" s="78">
        <f t="shared" si="2"/>
        <v>496.2680952</v>
      </c>
      <c r="T12" s="78">
        <f t="shared" si="2"/>
        <v>496.2680952</v>
      </c>
      <c r="U12" s="78">
        <f t="shared" si="2"/>
        <v>496.2680952</v>
      </c>
      <c r="V12" s="78">
        <f t="shared" si="2"/>
        <v>496.2680952</v>
      </c>
      <c r="W12" s="78">
        <f t="shared" si="2"/>
        <v>496.2680952</v>
      </c>
      <c r="X12" s="78">
        <f t="shared" si="2"/>
        <v>496.2680952</v>
      </c>
      <c r="Y12" s="78">
        <f t="shared" si="2"/>
        <v>496.2680952</v>
      </c>
      <c r="Z12" s="78">
        <f t="shared" si="2"/>
        <v>496.2680952</v>
      </c>
      <c r="AA12" s="78">
        <f t="shared" si="2"/>
        <v>520.8382571</v>
      </c>
      <c r="AB12" s="78">
        <f t="shared" si="2"/>
        <v>520.8382571</v>
      </c>
      <c r="AC12" s="78">
        <f t="shared" si="2"/>
        <v>520.8382571</v>
      </c>
      <c r="AD12" s="78">
        <f t="shared" si="2"/>
        <v>520.8382571</v>
      </c>
      <c r="AE12" s="78">
        <f t="shared" si="2"/>
        <v>520.8382571</v>
      </c>
      <c r="AF12" s="78">
        <f t="shared" si="2"/>
        <v>520.8382571</v>
      </c>
      <c r="AG12" s="78">
        <f t="shared" si="2"/>
        <v>520.8382571</v>
      </c>
      <c r="AH12" s="78">
        <f t="shared" si="2"/>
        <v>520.8382571</v>
      </c>
      <c r="AI12" s="78">
        <f t="shared" si="2"/>
        <v>520.8382571</v>
      </c>
      <c r="AJ12" s="78">
        <f t="shared" si="2"/>
        <v>520.8382571</v>
      </c>
      <c r="AK12" s="78">
        <f t="shared" si="2"/>
        <v>520.8382571</v>
      </c>
      <c r="AL12" s="78">
        <f t="shared" si="2"/>
        <v>520.8382571</v>
      </c>
      <c r="AM12" s="78">
        <f t="shared" si="2"/>
        <v>546.2446663</v>
      </c>
      <c r="AN12" s="78">
        <f t="shared" si="2"/>
        <v>546.2446663</v>
      </c>
      <c r="AO12" s="78">
        <f t="shared" si="2"/>
        <v>546.2446663</v>
      </c>
      <c r="AP12" s="78">
        <f t="shared" si="2"/>
        <v>546.2446663</v>
      </c>
      <c r="AQ12" s="78">
        <f t="shared" si="2"/>
        <v>546.2446663</v>
      </c>
      <c r="AR12" s="78">
        <f t="shared" si="2"/>
        <v>546.2446663</v>
      </c>
      <c r="AS12" s="78">
        <f t="shared" si="2"/>
        <v>546.2446663</v>
      </c>
      <c r="AT12" s="78">
        <f t="shared" si="2"/>
        <v>546.2446663</v>
      </c>
      <c r="AU12" s="78">
        <f t="shared" si="2"/>
        <v>546.2446663</v>
      </c>
      <c r="AV12" s="78">
        <f t="shared" si="2"/>
        <v>546.2446663</v>
      </c>
      <c r="AW12" s="78">
        <f t="shared" si="2"/>
        <v>546.2446663</v>
      </c>
      <c r="AX12" s="78">
        <f t="shared" si="2"/>
        <v>546.2446663</v>
      </c>
      <c r="AY12" s="78">
        <f t="shared" si="2"/>
        <v>572.5143929</v>
      </c>
      <c r="AZ12" s="78">
        <f t="shared" si="2"/>
        <v>572.5143929</v>
      </c>
      <c r="BA12" s="78">
        <f t="shared" si="2"/>
        <v>572.5143929</v>
      </c>
      <c r="BB12" s="78">
        <f t="shared" si="2"/>
        <v>572.5143929</v>
      </c>
      <c r="BC12" s="78">
        <f t="shared" si="2"/>
        <v>572.5143929</v>
      </c>
      <c r="BD12" s="78">
        <f t="shared" si="2"/>
        <v>572.5143929</v>
      </c>
      <c r="BE12" s="78">
        <f t="shared" si="2"/>
        <v>572.5143929</v>
      </c>
      <c r="BF12" s="78">
        <f t="shared" si="2"/>
        <v>572.5143929</v>
      </c>
      <c r="BG12" s="78">
        <f t="shared" si="2"/>
        <v>572.5143929</v>
      </c>
      <c r="BH12" s="78">
        <f t="shared" si="2"/>
        <v>572.5143929</v>
      </c>
      <c r="BI12" s="78">
        <f t="shared" si="2"/>
        <v>572.5143929</v>
      </c>
      <c r="BJ12" s="78">
        <f t="shared" si="2"/>
        <v>572.5143929</v>
      </c>
      <c r="BK12" s="78">
        <f t="shared" si="2"/>
        <v>599.6753591</v>
      </c>
      <c r="BL12" s="78">
        <f t="shared" si="2"/>
        <v>599.6753591</v>
      </c>
      <c r="BM12" s="78">
        <f t="shared" si="2"/>
        <v>599.6753591</v>
      </c>
      <c r="BN12" s="78">
        <f t="shared" si="2"/>
        <v>599.6753591</v>
      </c>
      <c r="BO12" s="78">
        <f t="shared" si="2"/>
        <v>599.6753591</v>
      </c>
      <c r="BP12" s="78">
        <f t="shared" si="2"/>
        <v>599.6753591</v>
      </c>
      <c r="BQ12" s="78">
        <f t="shared" si="2"/>
        <v>599.6753591</v>
      </c>
      <c r="BR12" s="78">
        <f t="shared" si="2"/>
        <v>599.6753591</v>
      </c>
      <c r="BS12" s="78">
        <f t="shared" si="2"/>
        <v>599.6753591</v>
      </c>
      <c r="BT12" s="78">
        <f t="shared" si="2"/>
        <v>599.6753591</v>
      </c>
      <c r="BU12" s="78">
        <f t="shared" si="2"/>
        <v>599.6753591</v>
      </c>
      <c r="BV12" s="79">
        <f t="shared" si="2"/>
        <v>599.6753591</v>
      </c>
    </row>
    <row r="13">
      <c r="B13" s="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9"/>
    </row>
    <row r="14">
      <c r="B14" s="8" t="s">
        <v>110</v>
      </c>
      <c r="C14" s="78">
        <f t="array" ref="C14:BV14">(TRANSPOSE('Amort Schedule'!F9:F80)*-1)</f>
        <v>112.758685</v>
      </c>
      <c r="D14" s="78">
        <v>113.29898699112846</v>
      </c>
      <c r="E14" s="78">
        <v>113.84187797046093</v>
      </c>
      <c r="F14" s="78">
        <v>114.38737030240281</v>
      </c>
      <c r="G14" s="78">
        <v>114.93547645176841</v>
      </c>
      <c r="H14" s="78">
        <v>115.48620894309977</v>
      </c>
      <c r="I14" s="78">
        <v>116.03958036095219</v>
      </c>
      <c r="J14" s="78">
        <v>116.5956033501817</v>
      </c>
      <c r="K14" s="78">
        <v>117.15429061623468</v>
      </c>
      <c r="L14" s="78">
        <v>117.71565492543755</v>
      </c>
      <c r="M14" s="78">
        <v>118.27970910528859</v>
      </c>
      <c r="N14" s="78">
        <v>118.84646604475148</v>
      </c>
      <c r="O14" s="78">
        <v>119.4159386945492</v>
      </c>
      <c r="P14" s="78">
        <v>119.98814006746062</v>
      </c>
      <c r="Q14" s="78">
        <v>120.5630832386172</v>
      </c>
      <c r="R14" s="78">
        <v>121.14078134580228</v>
      </c>
      <c r="S14" s="78">
        <v>121.72124758975093</v>
      </c>
      <c r="T14" s="78">
        <v>122.30449523445185</v>
      </c>
      <c r="U14" s="78">
        <v>122.89053760745026</v>
      </c>
      <c r="V14" s="78">
        <v>123.47938810015262</v>
      </c>
      <c r="W14" s="78">
        <v>124.07106016813253</v>
      </c>
      <c r="X14" s="78">
        <v>124.66556733143818</v>
      </c>
      <c r="Y14" s="78">
        <v>125.26292317490135</v>
      </c>
      <c r="Z14" s="78">
        <v>125.86314134844775</v>
      </c>
      <c r="AA14" s="78">
        <v>126.46623556740906</v>
      </c>
      <c r="AB14" s="78">
        <v>127.07221961283625</v>
      </c>
      <c r="AC14" s="78">
        <v>127.68110733181442</v>
      </c>
      <c r="AD14" s="78">
        <v>128.2929126377793</v>
      </c>
      <c r="AE14" s="78">
        <v>128.90764951083537</v>
      </c>
      <c r="AF14" s="78">
        <v>129.52533199807476</v>
      </c>
      <c r="AG14" s="78">
        <v>130.14597421389885</v>
      </c>
      <c r="AH14" s="78">
        <v>130.76959034034047</v>
      </c>
      <c r="AI14" s="78">
        <v>131.3961946273879</v>
      </c>
      <c r="AJ14" s="78">
        <v>132.02580139331081</v>
      </c>
      <c r="AK14" s="78">
        <v>132.65842502498708</v>
      </c>
      <c r="AL14" s="78">
        <v>133.29407997823182</v>
      </c>
      <c r="AM14" s="78">
        <v>133.9327807781275</v>
      </c>
      <c r="AN14" s="78">
        <v>134.57454201935604</v>
      </c>
      <c r="AO14" s="78">
        <v>135.2193783665321</v>
      </c>
      <c r="AP14" s="78">
        <v>135.8673045545384</v>
      </c>
      <c r="AQ14" s="78">
        <v>136.51833538886223</v>
      </c>
      <c r="AR14" s="78">
        <v>137.17248574593384</v>
      </c>
      <c r="AS14" s="78">
        <v>137.82977057346648</v>
      </c>
      <c r="AT14" s="78">
        <v>138.49020489079766</v>
      </c>
      <c r="AU14" s="78">
        <v>139.15380378923277</v>
      </c>
      <c r="AV14" s="78">
        <v>139.82058243238947</v>
      </c>
      <c r="AW14" s="78">
        <v>140.49055605654473</v>
      </c>
      <c r="AX14" s="78">
        <v>141.1637399709823</v>
      </c>
      <c r="AY14" s="78">
        <v>141.84014955834328</v>
      </c>
      <c r="AZ14" s="78">
        <v>142.519800274977</v>
      </c>
      <c r="BA14" s="78">
        <v>143.2027076512946</v>
      </c>
      <c r="BB14" s="78">
        <v>143.88888729212368</v>
      </c>
      <c r="BC14" s="78">
        <v>144.57835487706512</v>
      </c>
      <c r="BD14" s="78">
        <v>145.27112616085105</v>
      </c>
      <c r="BE14" s="78">
        <v>145.96721697370515</v>
      </c>
      <c r="BF14" s="78">
        <v>146.66664322170413</v>
      </c>
      <c r="BG14" s="78">
        <v>147.36942088714147</v>
      </c>
      <c r="BH14" s="78">
        <v>148.07556602889235</v>
      </c>
      <c r="BI14" s="78">
        <v>148.78509478278085</v>
      </c>
      <c r="BJ14" s="78">
        <v>149.49802336194836</v>
      </c>
      <c r="BK14" s="78">
        <v>150.2143680572243</v>
      </c>
      <c r="BL14" s="78">
        <v>150.9341452374985</v>
      </c>
      <c r="BM14" s="78">
        <v>151.65737135009482</v>
      </c>
      <c r="BN14" s="78">
        <v>152.3840629211474</v>
      </c>
      <c r="BO14" s="78">
        <v>153.11423655597787</v>
      </c>
      <c r="BP14" s="78">
        <v>153.8479089394753</v>
      </c>
      <c r="BQ14" s="78">
        <v>154.58509683647696</v>
      </c>
      <c r="BR14" s="78">
        <v>155.3258170921518</v>
      </c>
      <c r="BS14" s="78">
        <v>156.07008663238497</v>
      </c>
      <c r="BT14" s="78">
        <v>156.81792246416518</v>
      </c>
      <c r="BU14" s="78">
        <v>157.56934167597262</v>
      </c>
      <c r="BV14" s="79">
        <v>158.32436143817</v>
      </c>
    </row>
    <row r="15">
      <c r="B15" s="8" t="s">
        <v>109</v>
      </c>
      <c r="C15" s="78">
        <f t="array" ref="C15:BV15">TRANSPOSE('Amort Schedule'!E9:E80)*-1</f>
        <v>517.5</v>
      </c>
      <c r="D15" s="78">
        <v>516.9596979679047</v>
      </c>
      <c r="E15" s="78">
        <v>516.4168069885723</v>
      </c>
      <c r="F15" s="78">
        <v>515.8713146566304</v>
      </c>
      <c r="G15" s="78">
        <v>515.3232085072648</v>
      </c>
      <c r="H15" s="78">
        <v>514.7724760159334</v>
      </c>
      <c r="I15" s="78">
        <v>514.219104598081</v>
      </c>
      <c r="J15" s="78">
        <v>513.6630816088515</v>
      </c>
      <c r="K15" s="78">
        <v>513.1043943427985</v>
      </c>
      <c r="L15" s="78">
        <v>512.5430300335956</v>
      </c>
      <c r="M15" s="78">
        <v>511.9789758537446</v>
      </c>
      <c r="N15" s="78">
        <v>511.4122189142817</v>
      </c>
      <c r="O15" s="78">
        <v>510.842746264484</v>
      </c>
      <c r="P15" s="78">
        <v>510.27054489157257</v>
      </c>
      <c r="Q15" s="78">
        <v>509.695601720416</v>
      </c>
      <c r="R15" s="78">
        <v>509.1179036132309</v>
      </c>
      <c r="S15" s="78">
        <v>508.53743736928226</v>
      </c>
      <c r="T15" s="78">
        <v>507.95418972458134</v>
      </c>
      <c r="U15" s="78">
        <v>507.36814735158293</v>
      </c>
      <c r="V15" s="78">
        <v>506.77929685888057</v>
      </c>
      <c r="W15" s="78">
        <v>506.18762479090066</v>
      </c>
      <c r="X15" s="78">
        <v>505.593117627595</v>
      </c>
      <c r="Y15" s="78">
        <v>504.99576178413184</v>
      </c>
      <c r="Z15" s="78">
        <v>504.39554361058543</v>
      </c>
      <c r="AA15" s="78">
        <v>503.79244939162413</v>
      </c>
      <c r="AB15" s="78">
        <v>503.18646534619694</v>
      </c>
      <c r="AC15" s="78">
        <v>502.5775776272188</v>
      </c>
      <c r="AD15" s="78">
        <v>501.9657723212539</v>
      </c>
      <c r="AE15" s="78">
        <v>501.3510354481978</v>
      </c>
      <c r="AF15" s="78">
        <v>500.7333529609584</v>
      </c>
      <c r="AG15" s="78">
        <v>500.11271074513434</v>
      </c>
      <c r="AH15" s="78">
        <v>499.4890946186927</v>
      </c>
      <c r="AI15" s="78">
        <v>498.8624903316453</v>
      </c>
      <c r="AJ15" s="78">
        <v>498.2328835657224</v>
      </c>
      <c r="AK15" s="78">
        <v>497.6002599340461</v>
      </c>
      <c r="AL15" s="78">
        <v>496.96460498080137</v>
      </c>
      <c r="AM15" s="78">
        <v>496.3259041809057</v>
      </c>
      <c r="AN15" s="78">
        <v>495.68414293967714</v>
      </c>
      <c r="AO15" s="78">
        <v>495.0393065925011</v>
      </c>
      <c r="AP15" s="78">
        <v>494.3913804044948</v>
      </c>
      <c r="AQ15" s="78">
        <v>493.74034957017096</v>
      </c>
      <c r="AR15" s="78">
        <v>493.08619921309935</v>
      </c>
      <c r="AS15" s="78">
        <v>492.4289143855667</v>
      </c>
      <c r="AT15" s="78">
        <v>491.76848006823553</v>
      </c>
      <c r="AU15" s="78">
        <v>491.1048811698004</v>
      </c>
      <c r="AV15" s="78">
        <v>490.4381025266437</v>
      </c>
      <c r="AW15" s="78">
        <v>489.76812890248846</v>
      </c>
      <c r="AX15" s="78">
        <v>489.0949449880509</v>
      </c>
      <c r="AY15" s="78">
        <v>488.4185354006899</v>
      </c>
      <c r="AZ15" s="78">
        <v>487.7388846840562</v>
      </c>
      <c r="BA15" s="78">
        <v>487.0559773077386</v>
      </c>
      <c r="BB15" s="78">
        <v>486.3697976669095</v>
      </c>
      <c r="BC15" s="78">
        <v>485.68033008196807</v>
      </c>
      <c r="BD15" s="78">
        <v>484.98755879818214</v>
      </c>
      <c r="BE15" s="78">
        <v>484.29146798532804</v>
      </c>
      <c r="BF15" s="78">
        <v>483.59204173732905</v>
      </c>
      <c r="BG15" s="78">
        <v>482.8892640718917</v>
      </c>
      <c r="BH15" s="78">
        <v>482.18311893014084</v>
      </c>
      <c r="BI15" s="78">
        <v>481.47359017625234</v>
      </c>
      <c r="BJ15" s="78">
        <v>480.76066159708483</v>
      </c>
      <c r="BK15" s="78">
        <v>480.0443169018089</v>
      </c>
      <c r="BL15" s="78">
        <v>479.3245397215347</v>
      </c>
      <c r="BM15" s="78">
        <v>478.60131360893837</v>
      </c>
      <c r="BN15" s="78">
        <v>477.8746220378858</v>
      </c>
      <c r="BO15" s="78">
        <v>477.1444484030553</v>
      </c>
      <c r="BP15" s="78">
        <v>476.4107760195579</v>
      </c>
      <c r="BQ15" s="78">
        <v>475.6735881225562</v>
      </c>
      <c r="BR15" s="78">
        <v>474.9328678668814</v>
      </c>
      <c r="BS15" s="78">
        <v>474.1885983266482</v>
      </c>
      <c r="BT15" s="78">
        <v>473.440762494868</v>
      </c>
      <c r="BU15" s="78">
        <v>472.68934328306057</v>
      </c>
      <c r="BV15" s="79">
        <v>471.9343235208632</v>
      </c>
    </row>
    <row r="16">
      <c r="B16" s="8"/>
      <c r="C16" s="78">
        <f t="shared" ref="C16:BV16" si="3">C14+C15</f>
        <v>630.258685</v>
      </c>
      <c r="D16" s="78">
        <f t="shared" si="3"/>
        <v>630.258685</v>
      </c>
      <c r="E16" s="78">
        <f t="shared" si="3"/>
        <v>630.258685</v>
      </c>
      <c r="F16" s="78">
        <f t="shared" si="3"/>
        <v>630.258685</v>
      </c>
      <c r="G16" s="78">
        <f t="shared" si="3"/>
        <v>630.258685</v>
      </c>
      <c r="H16" s="78">
        <f t="shared" si="3"/>
        <v>630.258685</v>
      </c>
      <c r="I16" s="78">
        <f t="shared" si="3"/>
        <v>630.258685</v>
      </c>
      <c r="J16" s="78">
        <f t="shared" si="3"/>
        <v>630.258685</v>
      </c>
      <c r="K16" s="78">
        <f t="shared" si="3"/>
        <v>630.258685</v>
      </c>
      <c r="L16" s="78">
        <f t="shared" si="3"/>
        <v>630.258685</v>
      </c>
      <c r="M16" s="78">
        <f t="shared" si="3"/>
        <v>630.258685</v>
      </c>
      <c r="N16" s="78">
        <f t="shared" si="3"/>
        <v>630.258685</v>
      </c>
      <c r="O16" s="78">
        <f t="shared" si="3"/>
        <v>630.258685</v>
      </c>
      <c r="P16" s="78">
        <f t="shared" si="3"/>
        <v>630.258685</v>
      </c>
      <c r="Q16" s="78">
        <f t="shared" si="3"/>
        <v>630.258685</v>
      </c>
      <c r="R16" s="78">
        <f t="shared" si="3"/>
        <v>630.258685</v>
      </c>
      <c r="S16" s="78">
        <f t="shared" si="3"/>
        <v>630.258685</v>
      </c>
      <c r="T16" s="78">
        <f t="shared" si="3"/>
        <v>630.258685</v>
      </c>
      <c r="U16" s="78">
        <f t="shared" si="3"/>
        <v>630.258685</v>
      </c>
      <c r="V16" s="78">
        <f t="shared" si="3"/>
        <v>630.258685</v>
      </c>
      <c r="W16" s="78">
        <f t="shared" si="3"/>
        <v>630.258685</v>
      </c>
      <c r="X16" s="78">
        <f t="shared" si="3"/>
        <v>630.258685</v>
      </c>
      <c r="Y16" s="78">
        <f t="shared" si="3"/>
        <v>630.258685</v>
      </c>
      <c r="Z16" s="78">
        <f t="shared" si="3"/>
        <v>630.258685</v>
      </c>
      <c r="AA16" s="78">
        <f t="shared" si="3"/>
        <v>630.258685</v>
      </c>
      <c r="AB16" s="78">
        <f t="shared" si="3"/>
        <v>630.258685</v>
      </c>
      <c r="AC16" s="78">
        <f t="shared" si="3"/>
        <v>630.258685</v>
      </c>
      <c r="AD16" s="78">
        <f t="shared" si="3"/>
        <v>630.258685</v>
      </c>
      <c r="AE16" s="78">
        <f t="shared" si="3"/>
        <v>630.258685</v>
      </c>
      <c r="AF16" s="78">
        <f t="shared" si="3"/>
        <v>630.258685</v>
      </c>
      <c r="AG16" s="78">
        <f t="shared" si="3"/>
        <v>630.258685</v>
      </c>
      <c r="AH16" s="78">
        <f t="shared" si="3"/>
        <v>630.258685</v>
      </c>
      <c r="AI16" s="78">
        <f t="shared" si="3"/>
        <v>630.258685</v>
      </c>
      <c r="AJ16" s="78">
        <f t="shared" si="3"/>
        <v>630.258685</v>
      </c>
      <c r="AK16" s="78">
        <f t="shared" si="3"/>
        <v>630.258685</v>
      </c>
      <c r="AL16" s="78">
        <f t="shared" si="3"/>
        <v>630.258685</v>
      </c>
      <c r="AM16" s="78">
        <f t="shared" si="3"/>
        <v>630.258685</v>
      </c>
      <c r="AN16" s="78">
        <f t="shared" si="3"/>
        <v>630.258685</v>
      </c>
      <c r="AO16" s="78">
        <f t="shared" si="3"/>
        <v>630.258685</v>
      </c>
      <c r="AP16" s="78">
        <f t="shared" si="3"/>
        <v>630.258685</v>
      </c>
      <c r="AQ16" s="78">
        <f t="shared" si="3"/>
        <v>630.258685</v>
      </c>
      <c r="AR16" s="78">
        <f t="shared" si="3"/>
        <v>630.258685</v>
      </c>
      <c r="AS16" s="78">
        <f t="shared" si="3"/>
        <v>630.258685</v>
      </c>
      <c r="AT16" s="78">
        <f t="shared" si="3"/>
        <v>630.258685</v>
      </c>
      <c r="AU16" s="78">
        <f t="shared" si="3"/>
        <v>630.258685</v>
      </c>
      <c r="AV16" s="78">
        <f t="shared" si="3"/>
        <v>630.258685</v>
      </c>
      <c r="AW16" s="78">
        <f t="shared" si="3"/>
        <v>630.258685</v>
      </c>
      <c r="AX16" s="78">
        <f t="shared" si="3"/>
        <v>630.258685</v>
      </c>
      <c r="AY16" s="78">
        <f t="shared" si="3"/>
        <v>630.258685</v>
      </c>
      <c r="AZ16" s="78">
        <f t="shared" si="3"/>
        <v>630.258685</v>
      </c>
      <c r="BA16" s="78">
        <f t="shared" si="3"/>
        <v>630.258685</v>
      </c>
      <c r="BB16" s="78">
        <f t="shared" si="3"/>
        <v>630.258685</v>
      </c>
      <c r="BC16" s="78">
        <f t="shared" si="3"/>
        <v>630.258685</v>
      </c>
      <c r="BD16" s="78">
        <f t="shared" si="3"/>
        <v>630.258685</v>
      </c>
      <c r="BE16" s="78">
        <f t="shared" si="3"/>
        <v>630.258685</v>
      </c>
      <c r="BF16" s="78">
        <f t="shared" si="3"/>
        <v>630.258685</v>
      </c>
      <c r="BG16" s="78">
        <f t="shared" si="3"/>
        <v>630.258685</v>
      </c>
      <c r="BH16" s="78">
        <f t="shared" si="3"/>
        <v>630.258685</v>
      </c>
      <c r="BI16" s="78">
        <f t="shared" si="3"/>
        <v>630.258685</v>
      </c>
      <c r="BJ16" s="78">
        <f t="shared" si="3"/>
        <v>630.258685</v>
      </c>
      <c r="BK16" s="78">
        <f t="shared" si="3"/>
        <v>630.258685</v>
      </c>
      <c r="BL16" s="78">
        <f t="shared" si="3"/>
        <v>630.258685</v>
      </c>
      <c r="BM16" s="78">
        <f t="shared" si="3"/>
        <v>630.258685</v>
      </c>
      <c r="BN16" s="78">
        <f t="shared" si="3"/>
        <v>630.258685</v>
      </c>
      <c r="BO16" s="78">
        <f t="shared" si="3"/>
        <v>630.258685</v>
      </c>
      <c r="BP16" s="78">
        <f t="shared" si="3"/>
        <v>630.258685</v>
      </c>
      <c r="BQ16" s="78">
        <f t="shared" si="3"/>
        <v>630.258685</v>
      </c>
      <c r="BR16" s="78">
        <f t="shared" si="3"/>
        <v>630.258685</v>
      </c>
      <c r="BS16" s="78">
        <f t="shared" si="3"/>
        <v>630.258685</v>
      </c>
      <c r="BT16" s="78">
        <f t="shared" si="3"/>
        <v>630.258685</v>
      </c>
      <c r="BU16" s="78">
        <f t="shared" si="3"/>
        <v>630.258685</v>
      </c>
      <c r="BV16" s="79">
        <f t="shared" si="3"/>
        <v>630.258685</v>
      </c>
    </row>
    <row r="17">
      <c r="B17" s="92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9"/>
    </row>
    <row r="18">
      <c r="B18" s="41" t="s">
        <v>120</v>
      </c>
      <c r="C18" s="97">
        <f t="shared" ref="C18:BV18" si="4">C12-C16</f>
        <v>-373.7507485</v>
      </c>
      <c r="D18" s="97">
        <f t="shared" si="4"/>
        <v>-373.7507485</v>
      </c>
      <c r="E18" s="97">
        <f t="shared" si="4"/>
        <v>-373.7507485</v>
      </c>
      <c r="F18" s="97">
        <f t="shared" si="4"/>
        <v>-1273.750748</v>
      </c>
      <c r="G18" s="97">
        <f t="shared" si="4"/>
        <v>-157.7507485</v>
      </c>
      <c r="H18" s="97">
        <f t="shared" si="4"/>
        <v>-157.7507485</v>
      </c>
      <c r="I18" s="97">
        <f t="shared" si="4"/>
        <v>-157.7507485</v>
      </c>
      <c r="J18" s="97">
        <f t="shared" si="4"/>
        <v>-157.7507485</v>
      </c>
      <c r="K18" s="97">
        <f t="shared" si="4"/>
        <v>-157.7507485</v>
      </c>
      <c r="L18" s="97">
        <f t="shared" si="4"/>
        <v>-157.7507485</v>
      </c>
      <c r="M18" s="97">
        <f t="shared" si="4"/>
        <v>-157.7507485</v>
      </c>
      <c r="N18" s="97">
        <f t="shared" si="4"/>
        <v>-157.7507485</v>
      </c>
      <c r="O18" s="97">
        <f t="shared" si="4"/>
        <v>-133.9905897</v>
      </c>
      <c r="P18" s="97">
        <f t="shared" si="4"/>
        <v>-133.9905897</v>
      </c>
      <c r="Q18" s="97">
        <f t="shared" si="4"/>
        <v>-133.9905897</v>
      </c>
      <c r="R18" s="97">
        <f t="shared" si="4"/>
        <v>-133.9905897</v>
      </c>
      <c r="S18" s="97">
        <f t="shared" si="4"/>
        <v>-133.9905897</v>
      </c>
      <c r="T18" s="97">
        <f t="shared" si="4"/>
        <v>-133.9905897</v>
      </c>
      <c r="U18" s="97">
        <f t="shared" si="4"/>
        <v>-133.9905897</v>
      </c>
      <c r="V18" s="97">
        <f t="shared" si="4"/>
        <v>-133.9905897</v>
      </c>
      <c r="W18" s="97">
        <f t="shared" si="4"/>
        <v>-133.9905897</v>
      </c>
      <c r="X18" s="97">
        <f t="shared" si="4"/>
        <v>-133.9905897</v>
      </c>
      <c r="Y18" s="97">
        <f t="shared" si="4"/>
        <v>-133.9905897</v>
      </c>
      <c r="Z18" s="97">
        <f t="shared" si="4"/>
        <v>-133.9905897</v>
      </c>
      <c r="AA18" s="97">
        <f t="shared" si="4"/>
        <v>-109.4204278</v>
      </c>
      <c r="AB18" s="97">
        <f t="shared" si="4"/>
        <v>-109.4204278</v>
      </c>
      <c r="AC18" s="97">
        <f t="shared" si="4"/>
        <v>-109.4204278</v>
      </c>
      <c r="AD18" s="97">
        <f t="shared" si="4"/>
        <v>-109.4204278</v>
      </c>
      <c r="AE18" s="97">
        <f t="shared" si="4"/>
        <v>-109.4204278</v>
      </c>
      <c r="AF18" s="97">
        <f t="shared" si="4"/>
        <v>-109.4204278</v>
      </c>
      <c r="AG18" s="97">
        <f t="shared" si="4"/>
        <v>-109.4204278</v>
      </c>
      <c r="AH18" s="97">
        <f t="shared" si="4"/>
        <v>-109.4204278</v>
      </c>
      <c r="AI18" s="97">
        <f t="shared" si="4"/>
        <v>-109.4204278</v>
      </c>
      <c r="AJ18" s="97">
        <f t="shared" si="4"/>
        <v>-109.4204278</v>
      </c>
      <c r="AK18" s="97">
        <f t="shared" si="4"/>
        <v>-109.4204278</v>
      </c>
      <c r="AL18" s="97">
        <f t="shared" si="4"/>
        <v>-109.4204278</v>
      </c>
      <c r="AM18" s="97">
        <f t="shared" si="4"/>
        <v>-84.01401867</v>
      </c>
      <c r="AN18" s="97">
        <f t="shared" si="4"/>
        <v>-84.01401867</v>
      </c>
      <c r="AO18" s="97">
        <f t="shared" si="4"/>
        <v>-84.01401867</v>
      </c>
      <c r="AP18" s="97">
        <f t="shared" si="4"/>
        <v>-84.01401867</v>
      </c>
      <c r="AQ18" s="97">
        <f t="shared" si="4"/>
        <v>-84.01401867</v>
      </c>
      <c r="AR18" s="97">
        <f t="shared" si="4"/>
        <v>-84.01401867</v>
      </c>
      <c r="AS18" s="97">
        <f t="shared" si="4"/>
        <v>-84.01401867</v>
      </c>
      <c r="AT18" s="97">
        <f t="shared" si="4"/>
        <v>-84.01401867</v>
      </c>
      <c r="AU18" s="97">
        <f t="shared" si="4"/>
        <v>-84.01401867</v>
      </c>
      <c r="AV18" s="97">
        <f t="shared" si="4"/>
        <v>-84.01401867</v>
      </c>
      <c r="AW18" s="97">
        <f t="shared" si="4"/>
        <v>-84.01401867</v>
      </c>
      <c r="AX18" s="97">
        <f t="shared" si="4"/>
        <v>-84.01401867</v>
      </c>
      <c r="AY18" s="97">
        <f t="shared" si="4"/>
        <v>-57.74429203</v>
      </c>
      <c r="AZ18" s="97">
        <f t="shared" si="4"/>
        <v>-57.74429203</v>
      </c>
      <c r="BA18" s="97">
        <f t="shared" si="4"/>
        <v>-57.74429203</v>
      </c>
      <c r="BB18" s="97">
        <f t="shared" si="4"/>
        <v>-57.74429203</v>
      </c>
      <c r="BC18" s="97">
        <f t="shared" si="4"/>
        <v>-57.74429203</v>
      </c>
      <c r="BD18" s="97">
        <f t="shared" si="4"/>
        <v>-57.74429203</v>
      </c>
      <c r="BE18" s="97">
        <f t="shared" si="4"/>
        <v>-57.74429203</v>
      </c>
      <c r="BF18" s="97">
        <f t="shared" si="4"/>
        <v>-57.74429203</v>
      </c>
      <c r="BG18" s="97">
        <f t="shared" si="4"/>
        <v>-57.74429203</v>
      </c>
      <c r="BH18" s="97">
        <f t="shared" si="4"/>
        <v>-57.74429203</v>
      </c>
      <c r="BI18" s="97">
        <f t="shared" si="4"/>
        <v>-57.74429203</v>
      </c>
      <c r="BJ18" s="97">
        <f t="shared" si="4"/>
        <v>-57.74429203</v>
      </c>
      <c r="BK18" s="97">
        <f t="shared" si="4"/>
        <v>-30.58332585</v>
      </c>
      <c r="BL18" s="97">
        <f t="shared" si="4"/>
        <v>-30.58332585</v>
      </c>
      <c r="BM18" s="97">
        <f t="shared" si="4"/>
        <v>-30.58332585</v>
      </c>
      <c r="BN18" s="97">
        <f t="shared" si="4"/>
        <v>-30.58332585</v>
      </c>
      <c r="BO18" s="97">
        <f t="shared" si="4"/>
        <v>-30.58332585</v>
      </c>
      <c r="BP18" s="97">
        <f t="shared" si="4"/>
        <v>-30.58332585</v>
      </c>
      <c r="BQ18" s="97">
        <f t="shared" si="4"/>
        <v>-30.58332585</v>
      </c>
      <c r="BR18" s="97">
        <f t="shared" si="4"/>
        <v>-30.58332585</v>
      </c>
      <c r="BS18" s="97">
        <f t="shared" si="4"/>
        <v>-30.58332585</v>
      </c>
      <c r="BT18" s="97">
        <f t="shared" si="4"/>
        <v>-30.58332585</v>
      </c>
      <c r="BU18" s="97">
        <f t="shared" si="4"/>
        <v>-30.58332585</v>
      </c>
      <c r="BV18" s="22">
        <f t="shared" si="4"/>
        <v>-30.58332585</v>
      </c>
    </row>
    <row r="20" ht="15.75" customHeight="1"/>
    <row r="21" ht="15.75" customHeight="1">
      <c r="B21" s="27" t="s">
        <v>121</v>
      </c>
      <c r="C21" s="69"/>
      <c r="D21" s="69"/>
      <c r="E21" s="69"/>
      <c r="F21" s="69"/>
      <c r="G21" s="69"/>
      <c r="H21" s="70"/>
      <c r="J21" s="139"/>
      <c r="K21" s="54"/>
      <c r="L21" s="54"/>
      <c r="M21" s="78"/>
    </row>
    <row r="22" ht="15.75" customHeight="1">
      <c r="B22" s="136" t="s">
        <v>65</v>
      </c>
      <c r="C22" s="137">
        <v>1.0</v>
      </c>
      <c r="D22" s="137">
        <v>2.0</v>
      </c>
      <c r="E22" s="137">
        <v>3.0</v>
      </c>
      <c r="F22" s="137">
        <v>4.0</v>
      </c>
      <c r="G22" s="137">
        <v>5.0</v>
      </c>
      <c r="H22" s="138">
        <v>6.0</v>
      </c>
      <c r="J22" s="140"/>
      <c r="K22" s="141"/>
      <c r="L22" s="141"/>
    </row>
    <row r="23" ht="15.75" customHeight="1">
      <c r="B23" s="8" t="s">
        <v>115</v>
      </c>
      <c r="C23" s="78">
        <f t="shared" ref="C23:H23" si="5">+SUM(OFFSET($C4, 0, 12*(C$22-1), 1, 12))</f>
        <v>14160</v>
      </c>
      <c r="D23" s="78">
        <f t="shared" si="5"/>
        <v>15326.4</v>
      </c>
      <c r="E23" s="78">
        <f t="shared" si="5"/>
        <v>15786.192</v>
      </c>
      <c r="F23" s="78">
        <f t="shared" si="5"/>
        <v>16259.77776</v>
      </c>
      <c r="G23" s="78">
        <f t="shared" si="5"/>
        <v>16747.57109</v>
      </c>
      <c r="H23" s="79">
        <f t="shared" si="5"/>
        <v>17249.99823</v>
      </c>
      <c r="K23" s="105"/>
      <c r="L23" s="142"/>
    </row>
    <row r="24" ht="15.75" customHeight="1">
      <c r="B24" s="8" t="s">
        <v>101</v>
      </c>
      <c r="C24" s="78">
        <f t="shared" ref="C24:H24" si="6">+SUM(OFFSET($C5, 0, 12*(C$22-1), 1, 12))</f>
        <v>-1240</v>
      </c>
      <c r="D24" s="78">
        <f t="shared" si="6"/>
        <v>0</v>
      </c>
      <c r="E24" s="78">
        <f t="shared" si="6"/>
        <v>0</v>
      </c>
      <c r="F24" s="78">
        <f t="shared" si="6"/>
        <v>0</v>
      </c>
      <c r="G24" s="78">
        <f t="shared" si="6"/>
        <v>0</v>
      </c>
      <c r="H24" s="79">
        <f t="shared" si="6"/>
        <v>0</v>
      </c>
      <c r="K24" s="142"/>
      <c r="L24" s="142"/>
    </row>
    <row r="25" ht="15.75" customHeight="1">
      <c r="B25" s="8" t="s">
        <v>94</v>
      </c>
      <c r="C25" s="78">
        <f t="shared" ref="C25:H25" si="7">+SUM(OFFSET($C6, 0, 12*(C$22-1), 1, 12))</f>
        <v>0</v>
      </c>
      <c r="D25" s="78">
        <f t="shared" si="7"/>
        <v>0</v>
      </c>
      <c r="E25" s="78">
        <f t="shared" si="7"/>
        <v>0</v>
      </c>
      <c r="F25" s="78">
        <f t="shared" si="7"/>
        <v>0</v>
      </c>
      <c r="G25" s="78">
        <f t="shared" si="7"/>
        <v>0</v>
      </c>
      <c r="H25" s="79">
        <f t="shared" si="7"/>
        <v>0</v>
      </c>
      <c r="J25" s="1"/>
      <c r="K25" s="143"/>
      <c r="L25" s="143"/>
    </row>
    <row r="26" ht="15.75" customHeight="1">
      <c r="B26" s="8" t="s">
        <v>116</v>
      </c>
      <c r="C26" s="78">
        <f t="shared" ref="C26:H26" si="8">+SUM(OFFSET($C7, 0, 12*(C$22-1), 1, 12))</f>
        <v>-1292</v>
      </c>
      <c r="D26" s="78">
        <f t="shared" si="8"/>
        <v>-1532.64</v>
      </c>
      <c r="E26" s="78">
        <f t="shared" si="8"/>
        <v>-1578.6192</v>
      </c>
      <c r="F26" s="78">
        <f t="shared" si="8"/>
        <v>-1625.977776</v>
      </c>
      <c r="G26" s="78">
        <f t="shared" si="8"/>
        <v>-1674.757109</v>
      </c>
      <c r="H26" s="79">
        <f t="shared" si="8"/>
        <v>-1724.999823</v>
      </c>
      <c r="J26" s="1"/>
      <c r="K26" s="105"/>
      <c r="L26" s="105"/>
    </row>
    <row r="27" ht="15.75" customHeight="1">
      <c r="B27" s="8" t="s">
        <v>117</v>
      </c>
      <c r="C27" s="78">
        <f t="shared" ref="C27:H27" si="9">+SUM(OFFSET($C8, 0, 12*(C$22-1), 1, 12))</f>
        <v>11628</v>
      </c>
      <c r="D27" s="78">
        <f t="shared" si="9"/>
        <v>13793.76</v>
      </c>
      <c r="E27" s="78">
        <f t="shared" si="9"/>
        <v>14207.5728</v>
      </c>
      <c r="F27" s="78">
        <f t="shared" si="9"/>
        <v>14633.79998</v>
      </c>
      <c r="G27" s="78">
        <f t="shared" si="9"/>
        <v>15072.81398</v>
      </c>
      <c r="H27" s="79">
        <f t="shared" si="9"/>
        <v>15524.9984</v>
      </c>
      <c r="J27" s="1"/>
      <c r="K27" s="142"/>
      <c r="L27" s="142"/>
    </row>
    <row r="28" ht="15.75" customHeight="1">
      <c r="B28" s="8"/>
      <c r="C28" s="78"/>
      <c r="D28" s="78"/>
      <c r="E28" s="78"/>
      <c r="F28" s="78"/>
      <c r="G28" s="78"/>
      <c r="H28" s="79"/>
      <c r="N28" s="123"/>
    </row>
    <row r="29" ht="15.75" customHeight="1">
      <c r="B29" s="8" t="s">
        <v>118</v>
      </c>
      <c r="C29" s="78">
        <f t="shared" ref="C29:H29" si="10">+SUM(OFFSET($C10, 0, 12*(C$22-1), 1, 12))</f>
        <v>7721.904762</v>
      </c>
      <c r="D29" s="78">
        <f t="shared" si="10"/>
        <v>7838.542857</v>
      </c>
      <c r="E29" s="78">
        <f t="shared" si="10"/>
        <v>7957.513714</v>
      </c>
      <c r="F29" s="78">
        <f t="shared" si="10"/>
        <v>8078.863989</v>
      </c>
      <c r="G29" s="78">
        <f t="shared" si="10"/>
        <v>8202.641268</v>
      </c>
      <c r="H29" s="79">
        <f t="shared" si="10"/>
        <v>8328.894094</v>
      </c>
    </row>
    <row r="30" ht="15.75" customHeight="1">
      <c r="B30" s="8"/>
      <c r="C30" s="78"/>
      <c r="D30" s="78"/>
      <c r="E30" s="78"/>
      <c r="F30" s="78"/>
      <c r="G30" s="78"/>
      <c r="H30" s="79"/>
      <c r="L30" s="144"/>
      <c r="M30" s="144"/>
      <c r="N30" s="144"/>
    </row>
    <row r="31" ht="15.75" customHeight="1">
      <c r="B31" s="8" t="s">
        <v>119</v>
      </c>
      <c r="C31" s="78">
        <f t="shared" ref="C31:H31" si="11">+SUM(OFFSET($C12, 0, 12*(C$22-1), 1, 12))</f>
        <v>3906.095238</v>
      </c>
      <c r="D31" s="78">
        <f t="shared" si="11"/>
        <v>5955.217143</v>
      </c>
      <c r="E31" s="78">
        <f t="shared" si="11"/>
        <v>6250.059086</v>
      </c>
      <c r="F31" s="78">
        <f t="shared" si="11"/>
        <v>6554.935995</v>
      </c>
      <c r="G31" s="78">
        <f t="shared" si="11"/>
        <v>6870.172715</v>
      </c>
      <c r="H31" s="79">
        <f t="shared" si="11"/>
        <v>7196.104309</v>
      </c>
      <c r="L31" s="144"/>
      <c r="M31" s="144"/>
      <c r="N31" s="144"/>
    </row>
    <row r="32" ht="15.75" customHeight="1">
      <c r="B32" s="8"/>
      <c r="C32" s="78"/>
      <c r="D32" s="78"/>
      <c r="E32" s="78"/>
      <c r="F32" s="78"/>
      <c r="G32" s="78"/>
      <c r="H32" s="79"/>
    </row>
    <row r="33" ht="15.75" customHeight="1">
      <c r="B33" s="8" t="s">
        <v>110</v>
      </c>
      <c r="C33" s="78">
        <f t="shared" ref="C33:H33" si="12">+SUM(OFFSET($C14, 0, 12*(C$22-1), 1, 12))</f>
        <v>1389.33991</v>
      </c>
      <c r="D33" s="78">
        <f t="shared" si="12"/>
        <v>1471.366304</v>
      </c>
      <c r="E33" s="78">
        <f t="shared" si="12"/>
        <v>1558.235522</v>
      </c>
      <c r="F33" s="78">
        <f t="shared" si="12"/>
        <v>1650.233485</v>
      </c>
      <c r="G33" s="78">
        <f t="shared" si="12"/>
        <v>1747.662991</v>
      </c>
      <c r="H33" s="79">
        <f t="shared" si="12"/>
        <v>1850.844719</v>
      </c>
    </row>
    <row r="34" ht="15.75" customHeight="1">
      <c r="B34" s="8" t="s">
        <v>109</v>
      </c>
      <c r="C34" s="78">
        <f t="shared" ref="C34:H34" si="13">+SUM(OFFSET($C15, 0, 12*(C$22-1), 1, 12))</f>
        <v>6173.764309</v>
      </c>
      <c r="D34" s="78">
        <f t="shared" si="13"/>
        <v>6091.737916</v>
      </c>
      <c r="E34" s="78">
        <f t="shared" si="13"/>
        <v>6004.868697</v>
      </c>
      <c r="F34" s="78">
        <f t="shared" si="13"/>
        <v>5912.870735</v>
      </c>
      <c r="G34" s="78">
        <f t="shared" si="13"/>
        <v>5815.441228</v>
      </c>
      <c r="H34" s="79">
        <f t="shared" si="13"/>
        <v>5712.2595</v>
      </c>
    </row>
    <row r="35" ht="15.75" customHeight="1">
      <c r="B35" s="8"/>
      <c r="C35" s="78">
        <f t="shared" ref="C35:H35" si="14">+SUM(OFFSET($C16, 0, 12*(C$22-1), 1, 12))</f>
        <v>7563.10422</v>
      </c>
      <c r="D35" s="78">
        <f t="shared" si="14"/>
        <v>7563.10422</v>
      </c>
      <c r="E35" s="78">
        <f t="shared" si="14"/>
        <v>7563.10422</v>
      </c>
      <c r="F35" s="78">
        <f t="shared" si="14"/>
        <v>7563.10422</v>
      </c>
      <c r="G35" s="78">
        <f t="shared" si="14"/>
        <v>7563.10422</v>
      </c>
      <c r="H35" s="79">
        <f t="shared" si="14"/>
        <v>7563.10422</v>
      </c>
    </row>
    <row r="36" ht="15.75" customHeight="1">
      <c r="B36" s="92"/>
      <c r="C36" s="98"/>
      <c r="D36" s="98"/>
      <c r="E36" s="98"/>
      <c r="F36" s="98"/>
      <c r="G36" s="98"/>
      <c r="H36" s="99"/>
    </row>
    <row r="37" ht="15.75" customHeight="1">
      <c r="B37" s="41" t="s">
        <v>120</v>
      </c>
      <c r="C37" s="97">
        <f t="shared" ref="C37:H37" si="15">+SUM(OFFSET($C18, 0, 12*(C$22-1), 1, 12))</f>
        <v>-3657.008981</v>
      </c>
      <c r="D37" s="97">
        <f t="shared" si="15"/>
        <v>-1607.887077</v>
      </c>
      <c r="E37" s="97">
        <f t="shared" si="15"/>
        <v>-1313.045134</v>
      </c>
      <c r="F37" s="97">
        <f t="shared" si="15"/>
        <v>-1008.168224</v>
      </c>
      <c r="G37" s="97">
        <f t="shared" si="15"/>
        <v>-692.9315043</v>
      </c>
      <c r="H37" s="22">
        <f t="shared" si="15"/>
        <v>-366.9999102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9.0"/>
    <col customWidth="1" min="3" max="3" width="13.86"/>
    <col customWidth="1" min="4" max="5" width="8.86"/>
    <col customWidth="1" min="6" max="6" width="11.14"/>
    <col customWidth="1" min="7" max="26" width="8.86"/>
  </cols>
  <sheetData>
    <row r="2">
      <c r="B2" s="27" t="s">
        <v>122</v>
      </c>
      <c r="C2" s="3"/>
    </row>
    <row r="3">
      <c r="B3" s="8" t="s">
        <v>123</v>
      </c>
      <c r="C3" s="16">
        <f>+'Cash Flow'!H31</f>
        <v>7196.104309</v>
      </c>
    </row>
    <row r="4">
      <c r="B4" s="8" t="s">
        <v>33</v>
      </c>
      <c r="C4" s="132">
        <f>Assumptions!C16</f>
        <v>0.12</v>
      </c>
    </row>
    <row r="5">
      <c r="B5" s="8" t="s">
        <v>124</v>
      </c>
      <c r="C5" s="16">
        <f>+MAX(C3/C4,(Assumptions!F3*1.1))</f>
        <v>148500</v>
      </c>
    </row>
    <row r="6">
      <c r="B6" s="8"/>
      <c r="C6" s="79"/>
    </row>
    <row r="7">
      <c r="B7" s="8" t="s">
        <v>125</v>
      </c>
      <c r="C7" s="16">
        <f>+'Amort Schedule'!G68</f>
        <v>100183.1618</v>
      </c>
    </row>
    <row r="8">
      <c r="B8" s="92"/>
      <c r="C8" s="145"/>
    </row>
    <row r="9">
      <c r="B9" s="41" t="s">
        <v>126</v>
      </c>
      <c r="C9" s="146">
        <f>+C5-C7</f>
        <v>48316.83821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5.29"/>
    <col customWidth="1" min="3" max="3" width="14.0"/>
    <col customWidth="1" min="4" max="7" width="10.43"/>
    <col customWidth="1" min="8" max="8" width="13.29"/>
    <col customWidth="1" min="9" max="26" width="8.86"/>
  </cols>
  <sheetData>
    <row r="2">
      <c r="B2" s="27" t="s">
        <v>127</v>
      </c>
      <c r="C2" s="69"/>
      <c r="D2" s="69"/>
      <c r="E2" s="69"/>
      <c r="F2" s="69"/>
      <c r="G2" s="69"/>
      <c r="H2" s="70"/>
    </row>
    <row r="3">
      <c r="B3" s="8" t="s">
        <v>82</v>
      </c>
      <c r="C3" s="45">
        <v>0.0</v>
      </c>
      <c r="D3" s="45">
        <v>1.0</v>
      </c>
      <c r="E3" s="45">
        <v>2.0</v>
      </c>
      <c r="F3" s="45">
        <v>3.0</v>
      </c>
      <c r="G3" s="45">
        <v>4.0</v>
      </c>
      <c r="H3" s="46">
        <v>5.0</v>
      </c>
    </row>
    <row r="4">
      <c r="B4" s="8" t="s">
        <v>128</v>
      </c>
      <c r="C4" s="127">
        <f>-(Assumptions!F3+Assumptions!F17)</f>
        <v>-142425</v>
      </c>
      <c r="D4" s="127"/>
      <c r="E4" s="127"/>
      <c r="F4" s="127"/>
      <c r="G4" s="127"/>
      <c r="H4" s="17"/>
    </row>
    <row r="5">
      <c r="B5" s="8" t="s">
        <v>129</v>
      </c>
      <c r="C5" s="127"/>
      <c r="D5" s="127">
        <f>+'Cash Flow'!C31</f>
        <v>3906.095238</v>
      </c>
      <c r="E5" s="127">
        <f>+'Cash Flow'!D31</f>
        <v>5955.217143</v>
      </c>
      <c r="F5" s="127">
        <f>+'Cash Flow'!E31</f>
        <v>6250.059086</v>
      </c>
      <c r="G5" s="127">
        <f>+'Cash Flow'!F31</f>
        <v>6554.935995</v>
      </c>
      <c r="H5" s="17">
        <f>+'Cash Flow'!G31</f>
        <v>6870.172715</v>
      </c>
    </row>
    <row r="6">
      <c r="B6" s="8" t="s">
        <v>130</v>
      </c>
      <c r="C6" s="147"/>
      <c r="D6" s="147"/>
      <c r="E6" s="147"/>
      <c r="F6" s="147"/>
      <c r="G6" s="147"/>
      <c r="H6" s="148">
        <f>+'Valuation at Sale'!C5</f>
        <v>148500</v>
      </c>
    </row>
    <row r="7">
      <c r="B7" s="21"/>
      <c r="C7" s="149">
        <f t="shared" ref="C7:H7" si="1">+SUM(C4:C6)</f>
        <v>-142425</v>
      </c>
      <c r="D7" s="149">
        <f t="shared" si="1"/>
        <v>3906.095238</v>
      </c>
      <c r="E7" s="149">
        <f t="shared" si="1"/>
        <v>5955.217143</v>
      </c>
      <c r="F7" s="149">
        <f t="shared" si="1"/>
        <v>6250.059086</v>
      </c>
      <c r="G7" s="149">
        <f t="shared" si="1"/>
        <v>6554.935995</v>
      </c>
      <c r="H7" s="150">
        <f t="shared" si="1"/>
        <v>155370.1727</v>
      </c>
    </row>
    <row r="9">
      <c r="B9" s="151" t="s">
        <v>131</v>
      </c>
      <c r="C9" s="152">
        <f>+IRR(C7:H7)</f>
        <v>0.04877313193</v>
      </c>
    </row>
    <row r="13">
      <c r="B13" s="27" t="s">
        <v>132</v>
      </c>
      <c r="C13" s="69"/>
      <c r="D13" s="69"/>
      <c r="E13" s="69"/>
      <c r="F13" s="69"/>
      <c r="G13" s="69"/>
      <c r="H13" s="70"/>
    </row>
    <row r="14">
      <c r="B14" s="8" t="s">
        <v>82</v>
      </c>
      <c r="C14" s="45">
        <v>0.0</v>
      </c>
      <c r="D14" s="45">
        <v>1.0</v>
      </c>
      <c r="E14" s="45">
        <v>2.0</v>
      </c>
      <c r="F14" s="45">
        <v>3.0</v>
      </c>
      <c r="G14" s="45">
        <v>4.0</v>
      </c>
      <c r="H14" s="46">
        <v>5.0</v>
      </c>
    </row>
    <row r="15">
      <c r="B15" s="8" t="s">
        <v>133</v>
      </c>
      <c r="C15" s="127">
        <f>-Assumptions!F19</f>
        <v>-34425</v>
      </c>
      <c r="D15" s="127"/>
      <c r="E15" s="127"/>
      <c r="F15" s="127"/>
      <c r="G15" s="127"/>
      <c r="H15" s="17"/>
    </row>
    <row r="16">
      <c r="B16" s="8" t="s">
        <v>134</v>
      </c>
      <c r="C16" s="127"/>
      <c r="D16" s="127">
        <f>'Cash Flow'!C37</f>
        <v>-3657.008981</v>
      </c>
      <c r="E16" s="127">
        <f>'Cash Flow'!D37</f>
        <v>-1607.887077</v>
      </c>
      <c r="F16" s="127">
        <f>'Cash Flow'!E37</f>
        <v>-1313.045134</v>
      </c>
      <c r="G16" s="127">
        <f>'Cash Flow'!F37</f>
        <v>-1008.168224</v>
      </c>
      <c r="H16" s="17">
        <f>'Cash Flow'!G37</f>
        <v>-692.9315043</v>
      </c>
    </row>
    <row r="17">
      <c r="B17" s="8" t="s">
        <v>126</v>
      </c>
      <c r="C17" s="147"/>
      <c r="D17" s="147"/>
      <c r="E17" s="147"/>
      <c r="F17" s="147"/>
      <c r="G17" s="147"/>
      <c r="H17" s="148">
        <f>+'Valuation at Sale'!C9</f>
        <v>48316.83821</v>
      </c>
    </row>
    <row r="18">
      <c r="B18" s="21"/>
      <c r="C18" s="149">
        <f t="shared" ref="C18:H18" si="2">+SUM(C15:C17)</f>
        <v>-34425</v>
      </c>
      <c r="D18" s="149">
        <f t="shared" si="2"/>
        <v>-3657.008981</v>
      </c>
      <c r="E18" s="149">
        <f t="shared" si="2"/>
        <v>-1607.887077</v>
      </c>
      <c r="F18" s="149">
        <f t="shared" si="2"/>
        <v>-1313.045134</v>
      </c>
      <c r="G18" s="149">
        <f t="shared" si="2"/>
        <v>-1008.168224</v>
      </c>
      <c r="H18" s="150">
        <f t="shared" si="2"/>
        <v>47623.90671</v>
      </c>
    </row>
    <row r="19" ht="15.75" customHeight="1"/>
    <row r="20" ht="15.75" customHeight="1">
      <c r="B20" s="151" t="s">
        <v>131</v>
      </c>
      <c r="C20" s="152">
        <f>+IRR(C18:H18)</f>
        <v>0.02729358721</v>
      </c>
    </row>
    <row r="21" ht="15.75" customHeight="1"/>
    <row r="22" ht="15.75" customHeight="1">
      <c r="C22" s="153"/>
    </row>
    <row r="23" ht="15.75" customHeight="1">
      <c r="C23" s="15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