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88.150\Active\Renmoney\Projects\LiteLoans scorecard\Final Model\"/>
    </mc:Choice>
  </mc:AlternateContent>
  <xr:revisionPtr revIDLastSave="27" documentId="13_ncr:1_{E4A2DDA8-51F7-4A6F-9408-FD87EBA7687D}" xr6:coauthVersionLast="47" xr6:coauthVersionMax="47" xr10:uidLastSave="{D886F5F1-D19C-454B-BAE8-D5D3259B5D03}"/>
  <bookViews>
    <workbookView xWindow="-120" yWindow="-120" windowWidth="29040" windowHeight="15840" tabRatio="497" xr2:uid="{00000000-000D-0000-FFFF-FFFF00000000}"/>
  </bookViews>
  <sheets>
    <sheet name="TotalReport" sheetId="1" r:id="rId1"/>
    <sheet name="Concise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Q2" i="1"/>
  <c r="Q3" i="1"/>
  <c r="Q4" i="1"/>
  <c r="Q5" i="1"/>
  <c r="Q6" i="1"/>
  <c r="Q7" i="1"/>
  <c r="Q8" i="1"/>
  <c r="Q9" i="1"/>
  <c r="Q10" i="1"/>
  <c r="Q11" i="1"/>
  <c r="Q12" i="1"/>
  <c r="Q13" i="1"/>
  <c r="B14" i="1"/>
  <c r="C14" i="1"/>
  <c r="D14" i="1"/>
  <c r="F9" i="1" s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C14" i="3"/>
  <c r="D14" i="3"/>
  <c r="F13" i="3" s="1"/>
  <c r="E14" i="3"/>
  <c r="G13" i="3" s="1"/>
  <c r="B14" i="3"/>
  <c r="K13" i="3"/>
  <c r="J13" i="3"/>
  <c r="K12" i="3"/>
  <c r="J12" i="3"/>
  <c r="G12" i="3"/>
  <c r="F12" i="3"/>
  <c r="K11" i="3"/>
  <c r="J11" i="3"/>
  <c r="G11" i="3"/>
  <c r="F11" i="3"/>
  <c r="K10" i="3"/>
  <c r="J10" i="3"/>
  <c r="K9" i="3"/>
  <c r="J9" i="3"/>
  <c r="F9" i="3"/>
  <c r="K8" i="3"/>
  <c r="J8" i="3"/>
  <c r="G8" i="3"/>
  <c r="F8" i="3"/>
  <c r="K7" i="3"/>
  <c r="J7" i="3"/>
  <c r="G7" i="3"/>
  <c r="F7" i="3"/>
  <c r="K6" i="3"/>
  <c r="J6" i="3"/>
  <c r="G6" i="3"/>
  <c r="K5" i="3"/>
  <c r="J5" i="3"/>
  <c r="G5" i="3"/>
  <c r="F5" i="3"/>
  <c r="H5" i="3" s="1"/>
  <c r="K4" i="3"/>
  <c r="J4" i="3"/>
  <c r="G4" i="3"/>
  <c r="F4" i="3"/>
  <c r="K3" i="3"/>
  <c r="J3" i="3"/>
  <c r="G3" i="3"/>
  <c r="F3" i="3"/>
  <c r="K2" i="3"/>
  <c r="J2" i="3"/>
  <c r="G2" i="3"/>
  <c r="F2" i="3"/>
  <c r="N3" i="1"/>
  <c r="N4" i="1"/>
  <c r="N5" i="1"/>
  <c r="N6" i="1"/>
  <c r="N7" i="1"/>
  <c r="N8" i="1"/>
  <c r="N9" i="1"/>
  <c r="N10" i="1"/>
  <c r="N11" i="1"/>
  <c r="N12" i="1"/>
  <c r="N13" i="1"/>
  <c r="N2" i="1"/>
  <c r="D15" i="1"/>
  <c r="E15" i="1"/>
  <c r="H3" i="1"/>
  <c r="H8" i="3" l="1"/>
  <c r="H4" i="3"/>
  <c r="F10" i="3"/>
  <c r="H13" i="3"/>
  <c r="F6" i="3"/>
  <c r="H6" i="3" s="1"/>
  <c r="F12" i="1"/>
  <c r="H12" i="3"/>
  <c r="H3" i="3"/>
  <c r="H2" i="3"/>
  <c r="G10" i="3"/>
  <c r="H10" i="3" s="1"/>
  <c r="H7" i="3"/>
  <c r="H11" i="3"/>
  <c r="G9" i="3"/>
  <c r="H9" i="3" s="1"/>
  <c r="K14" i="1"/>
  <c r="F10" i="1"/>
  <c r="F8" i="1"/>
  <c r="F6" i="1"/>
  <c r="F2" i="1"/>
  <c r="F4" i="1"/>
  <c r="F5" i="1"/>
  <c r="F14" i="1"/>
  <c r="F13" i="1"/>
  <c r="F7" i="1"/>
  <c r="H10" i="1"/>
  <c r="H9" i="1"/>
  <c r="J9" i="1" s="1"/>
  <c r="F11" i="1"/>
  <c r="F3" i="1"/>
  <c r="J3" i="1" s="1"/>
  <c r="H8" i="1"/>
  <c r="H7" i="1"/>
  <c r="H13" i="1"/>
  <c r="H12" i="1"/>
  <c r="H11" i="1"/>
  <c r="H2" i="1"/>
  <c r="H14" i="1"/>
  <c r="H6" i="1"/>
  <c r="H5" i="1"/>
  <c r="H4" i="1"/>
  <c r="J4" i="1" s="1"/>
  <c r="G9" i="1" l="1"/>
  <c r="G10" i="1"/>
  <c r="G3" i="1"/>
  <c r="G11" i="1"/>
  <c r="G4" i="1"/>
  <c r="G12" i="1"/>
  <c r="G5" i="1"/>
  <c r="G13" i="1"/>
  <c r="G6" i="1"/>
  <c r="G2" i="1"/>
  <c r="G7" i="1"/>
  <c r="G8" i="1"/>
  <c r="I5" i="1"/>
  <c r="I13" i="1"/>
  <c r="I6" i="1"/>
  <c r="I2" i="1"/>
  <c r="I7" i="1"/>
  <c r="I8" i="1"/>
  <c r="I9" i="1"/>
  <c r="I10" i="1"/>
  <c r="I3" i="1"/>
  <c r="I11" i="1"/>
  <c r="I4" i="1"/>
  <c r="I12" i="1"/>
  <c r="J7" i="1"/>
  <c r="J8" i="1"/>
  <c r="J6" i="1"/>
  <c r="J5" i="1"/>
  <c r="J10" i="1"/>
  <c r="J12" i="1"/>
  <c r="M3" i="1"/>
  <c r="M4" i="1"/>
  <c r="M12" i="1"/>
  <c r="M13" i="1"/>
  <c r="M11" i="1"/>
  <c r="M5" i="1"/>
  <c r="M6" i="1"/>
  <c r="M2" i="1"/>
  <c r="M8" i="1"/>
  <c r="M9" i="1"/>
  <c r="M10" i="1"/>
  <c r="M7" i="1"/>
  <c r="J2" i="1"/>
  <c r="J13" i="1"/>
  <c r="J11" i="1"/>
  <c r="J14" i="1" l="1"/>
</calcChain>
</file>

<file path=xl/sharedStrings.xml><?xml version="1.0" encoding="utf-8"?>
<sst xmlns="http://schemas.openxmlformats.org/spreadsheetml/2006/main" count="88" uniqueCount="58">
  <si>
    <t>PD_Binned</t>
  </si>
  <si>
    <t>Bad</t>
  </si>
  <si>
    <t>Good</t>
  </si>
  <si>
    <t>Total</t>
  </si>
  <si>
    <t>PSI Total</t>
  </si>
  <si>
    <t>Prop Dev Sample*</t>
  </si>
  <si>
    <t>Cum Prop Dev Sample</t>
  </si>
  <si>
    <t>Prop Recent Sample**</t>
  </si>
  <si>
    <t>Cum Prop Recent Sample</t>
  </si>
  <si>
    <t>PSI</t>
  </si>
  <si>
    <t>Bad.Rates</t>
  </si>
  <si>
    <t>FPD30</t>
  </si>
  <si>
    <t>Average PD</t>
  </si>
  <si>
    <t>Cumulative Bad Rate</t>
  </si>
  <si>
    <t>GBOdds</t>
  </si>
  <si>
    <t>Disbursements</t>
  </si>
  <si>
    <t>Cum Principal Disbursed Dev Sample</t>
  </si>
  <si>
    <t>Disb.Good</t>
  </si>
  <si>
    <t>Disb.Bad</t>
  </si>
  <si>
    <t>Repayments</t>
  </si>
  <si>
    <t>Repay.Good</t>
  </si>
  <si>
    <t>Repay.Bad</t>
  </si>
  <si>
    <t>Variable.Cost</t>
  </si>
  <si>
    <t>Profit/Loss</t>
  </si>
  <si>
    <t>Profit(Without Cost)</t>
  </si>
  <si>
    <t>Mean.Profit</t>
  </si>
  <si>
    <t>Mean.Profit(Without Cost)</t>
  </si>
  <si>
    <t>Mean Cum Profit</t>
  </si>
  <si>
    <t>Mean Cum Profit Without Costs</t>
  </si>
  <si>
    <t>(0.052, 0.22]</t>
  </si>
  <si>
    <t>(0.22, 0.28]</t>
  </si>
  <si>
    <t>(0.28, 0.33]</t>
  </si>
  <si>
    <t>(0.33, 0.38]</t>
  </si>
  <si>
    <t>(0.38, 0.42]</t>
  </si>
  <si>
    <t>(0.42, 0.47]</t>
  </si>
  <si>
    <t>(0.47, 0.51]</t>
  </si>
  <si>
    <t>(0.51, 0.56]</t>
  </si>
  <si>
    <t>(0.56, 0.6]</t>
  </si>
  <si>
    <t>(0.6, 0.66]</t>
  </si>
  <si>
    <t>(0.66, 0.74]</t>
  </si>
  <si>
    <t>(0.74, 0.94]</t>
  </si>
  <si>
    <t>Perc</t>
  </si>
  <si>
    <t>VC</t>
  </si>
  <si>
    <t>Def</t>
  </si>
  <si>
    <t>61+ MaxDPD</t>
  </si>
  <si>
    <t>* Disbursed</t>
  </si>
  <si>
    <t>**Initial Accepts</t>
  </si>
  <si>
    <t>Prop Dev Sample</t>
  </si>
  <si>
    <t>Prop Recent Sample</t>
  </si>
  <si>
    <t>FPD30 CumRate</t>
  </si>
  <si>
    <t>(0.056, 0.22]</t>
  </si>
  <si>
    <t>(0.22, 0.29]</t>
  </si>
  <si>
    <t>(0.29, 0.34]</t>
  </si>
  <si>
    <t>(0.34, 0.38]</t>
  </si>
  <si>
    <t>(0.51, 0.55]</t>
  </si>
  <si>
    <t>(0.55, 0.6]</t>
  </si>
  <si>
    <t>(0.66, 0.73]</t>
  </si>
  <si>
    <t>(0.73, 0.95]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</si>
</sst>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67]\ * #,##0_-;\-[$₦-467]\ * #,##0_-;_-[$₦-467]\ * &quot;-&quot;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9" fontId="1" fillId="0" borderId="1" xfId="1" applyFont="1" applyBorder="1" applyAlignment="1">
      <alignment horizontal="center" vertical="top" wrapText="1"/>
    </xf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0" fontId="0" fillId="3" borderId="1" xfId="0" applyNumberFormat="1" applyFill="1" applyBorder="1"/>
    <xf numFmtId="9" fontId="0" fillId="0" borderId="1" xfId="1" applyFont="1" applyBorder="1"/>
    <xf numFmtId="2" fontId="0" fillId="0" borderId="1" xfId="0" applyNumberFormat="1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10" fontId="0" fillId="0" borderId="3" xfId="0" applyNumberFormat="1" applyBorder="1"/>
    <xf numFmtId="0" fontId="0" fillId="0" borderId="7" xfId="0" applyBorder="1"/>
    <xf numFmtId="10" fontId="0" fillId="0" borderId="7" xfId="0" applyNumberFormat="1" applyBorder="1"/>
    <xf numFmtId="0" fontId="0" fillId="0" borderId="8" xfId="0" applyBorder="1"/>
    <xf numFmtId="0" fontId="1" fillId="0" borderId="3" xfId="0" applyFont="1" applyBorder="1" applyAlignment="1">
      <alignment horizontal="center" vertical="top"/>
    </xf>
    <xf numFmtId="9" fontId="0" fillId="0" borderId="0" xfId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9" fontId="0" fillId="0" borderId="9" xfId="1" applyFont="1" applyBorder="1"/>
    <xf numFmtId="0" fontId="5" fillId="0" borderId="1" xfId="0" applyFont="1" applyBorder="1"/>
    <xf numFmtId="10" fontId="5" fillId="0" borderId="1" xfId="0" applyNumberFormat="1" applyFont="1" applyBorder="1"/>
    <xf numFmtId="2" fontId="5" fillId="0" borderId="1" xfId="0" applyNumberFormat="1" applyFont="1" applyBorder="1"/>
    <xf numFmtId="0" fontId="4" fillId="0" borderId="0" xfId="0" applyFont="1" applyFill="1" applyBorder="1" applyAlignme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Vol. of Portfolio Distribution per PD</a:t>
            </a:r>
            <a:r>
              <a:rPr lang="en-US" baseline="0"/>
              <a:t> - Development Sample (Total) vs PSI sample (PSI Total)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TotalReport!$D$1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TotalReport!$D$2:$D$13</c:f>
              <c:numCache>
                <c:formatCode>General</c:formatCode>
                <c:ptCount val="12"/>
                <c:pt idx="0">
                  <c:v>335</c:v>
                </c:pt>
                <c:pt idx="1">
                  <c:v>335</c:v>
                </c:pt>
                <c:pt idx="2">
                  <c:v>335</c:v>
                </c:pt>
                <c:pt idx="3">
                  <c:v>334</c:v>
                </c:pt>
                <c:pt idx="4">
                  <c:v>335</c:v>
                </c:pt>
                <c:pt idx="5">
                  <c:v>335</c:v>
                </c:pt>
                <c:pt idx="6">
                  <c:v>334</c:v>
                </c:pt>
                <c:pt idx="7">
                  <c:v>335</c:v>
                </c:pt>
                <c:pt idx="8">
                  <c:v>335</c:v>
                </c:pt>
                <c:pt idx="9">
                  <c:v>334</c:v>
                </c:pt>
                <c:pt idx="10">
                  <c:v>335</c:v>
                </c:pt>
                <c:pt idx="1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4466-BADD-D7A224043BBF}"/>
            </c:ext>
          </c:extLst>
        </c:ser>
        <c:ser>
          <c:idx val="1"/>
          <c:order val="1"/>
          <c:tx>
            <c:strRef>
              <c:f>TotalReport!$E$1</c:f>
              <c:strCache>
                <c:ptCount val="1"/>
                <c:pt idx="0">
                  <c:v>PSI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TotalReport!$E$2:$E$13</c:f>
              <c:numCache>
                <c:formatCode>General</c:formatCode>
                <c:ptCount val="12"/>
                <c:pt idx="0">
                  <c:v>415</c:v>
                </c:pt>
                <c:pt idx="1">
                  <c:v>429</c:v>
                </c:pt>
                <c:pt idx="2">
                  <c:v>468</c:v>
                </c:pt>
                <c:pt idx="3">
                  <c:v>535</c:v>
                </c:pt>
                <c:pt idx="4">
                  <c:v>485</c:v>
                </c:pt>
                <c:pt idx="5">
                  <c:v>654</c:v>
                </c:pt>
                <c:pt idx="6">
                  <c:v>554</c:v>
                </c:pt>
                <c:pt idx="7">
                  <c:v>803</c:v>
                </c:pt>
                <c:pt idx="8">
                  <c:v>596</c:v>
                </c:pt>
                <c:pt idx="9">
                  <c:v>959</c:v>
                </c:pt>
                <c:pt idx="10">
                  <c:v>1176</c:v>
                </c:pt>
                <c:pt idx="11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5-4466-BADD-D7A22404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225487"/>
        <c:axId val="1474219247"/>
      </c:barChart>
      <c:catAx>
        <c:axId val="1474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19247"/>
        <c:crosses val="autoZero"/>
        <c:auto val="1"/>
        <c:lblAlgn val="ctr"/>
        <c:lblOffset val="100"/>
        <c:noMultiLvlLbl val="0"/>
      </c:catAx>
      <c:valAx>
        <c:axId val="1474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Cumulatative Average Profit along</a:t>
            </a:r>
            <a:r>
              <a:rPr lang="en-US" baseline="0"/>
              <a:t> the PD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TotalReport!$AB$1</c:f>
              <c:strCache>
                <c:ptCount val="1"/>
                <c:pt idx="0">
                  <c:v>Mean Cum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TotalReport!$AB$2:$AB$13</c:f>
              <c:numCache>
                <c:formatCode>_-[$₦-467]\ * #,##0_-;\-[$₦-467]\ * #,##0_-;_-[$₦-467]\ * "-"_-;_-@_-</c:formatCode>
                <c:ptCount val="12"/>
                <c:pt idx="0">
                  <c:v>2351.1978208955225</c:v>
                </c:pt>
                <c:pt idx="1">
                  <c:v>2086.5240149253727</c:v>
                </c:pt>
                <c:pt idx="2">
                  <c:v>1875.3618109452734</c:v>
                </c:pt>
                <c:pt idx="3">
                  <c:v>1844.4148020911127</c:v>
                </c:pt>
                <c:pt idx="4">
                  <c:v>1580.3453106332138</c:v>
                </c:pt>
                <c:pt idx="5">
                  <c:v>1256.2670333499252</c:v>
                </c:pt>
                <c:pt idx="6">
                  <c:v>857.72795561246255</c:v>
                </c:pt>
                <c:pt idx="7">
                  <c:v>513.78972367438371</c:v>
                </c:pt>
                <c:pt idx="8">
                  <c:v>179.44490209093914</c:v>
                </c:pt>
                <c:pt idx="9">
                  <c:v>-169.83820734986566</c:v>
                </c:pt>
                <c:pt idx="10">
                  <c:v>-541.85332156436721</c:v>
                </c:pt>
                <c:pt idx="11">
                  <c:v>-946.23715210355988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50E-90C1-A9FF47DBAC92}"/>
            </c:ext>
          </c:extLst>
        </c:ser>
        <c:ser>
          <c:idx val="1"/>
          <c:order val="1"/>
          <c:tx>
            <c:strRef>
              <c:f>TotalReport!$AC$1</c:f>
              <c:strCache>
                <c:ptCount val="1"/>
                <c:pt idx="0">
                  <c:v>Mean Cum Profit Without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TotalReport!$AC$2:$AC$13</c:f>
              <c:numCache>
                <c:formatCode>_-[$₦-467]\ * #,##0_-;\-[$₦-467]\ * #,##0_-;_-[$₦-467]\ * "-"_-;_-@_-</c:formatCode>
                <c:ptCount val="12"/>
                <c:pt idx="0">
                  <c:v>3822.451552238806</c:v>
                </c:pt>
                <c:pt idx="1">
                  <c:v>3505.4470000000001</c:v>
                </c:pt>
                <c:pt idx="2">
                  <c:v>3269.912258706468</c:v>
                </c:pt>
                <c:pt idx="3">
                  <c:v>3226.1677520537714</c:v>
                </c:pt>
                <c:pt idx="4">
                  <c:v>2949.8514038231779</c:v>
                </c:pt>
                <c:pt idx="5">
                  <c:v>2614.2029218516673</c:v>
                </c:pt>
                <c:pt idx="6">
                  <c:v>2198.4332052923601</c:v>
                </c:pt>
                <c:pt idx="7">
                  <c:v>1837.1222106049293</c:v>
                </c:pt>
                <c:pt idx="8">
                  <c:v>1488.2557882509129</c:v>
                </c:pt>
                <c:pt idx="9">
                  <c:v>1122.3965103077385</c:v>
                </c:pt>
                <c:pt idx="10">
                  <c:v>738.19534763715387</c:v>
                </c:pt>
                <c:pt idx="11">
                  <c:v>315.00915110779198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50E-90C1-A9FF47DB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518655"/>
        <c:axId val="1505519071"/>
      </c:barChart>
      <c:catAx>
        <c:axId val="15055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9071"/>
        <c:crosses val="autoZero"/>
        <c:auto val="1"/>
        <c:lblAlgn val="ctr"/>
        <c:lblOffset val="100"/>
        <c:noMultiLvlLbl val="0"/>
      </c:catAx>
      <c:valAx>
        <c:axId val="15055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7]\ * #,##0_-;\-[$₦-467]\ * #,##0_-;_-[$₦-467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Rate  along the PD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TotalReport!$K$1</c:f>
              <c:strCache>
                <c:ptCount val="1"/>
                <c:pt idx="0">
                  <c:v>Bad.Rates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TotalReport!$K$2:$K$13</c:f>
              <c:numCache>
                <c:formatCode>0.00%</c:formatCode>
                <c:ptCount val="12"/>
                <c:pt idx="0">
                  <c:v>0.10149253699999999</c:v>
                </c:pt>
                <c:pt idx="1">
                  <c:v>0.113432836</c:v>
                </c:pt>
                <c:pt idx="2">
                  <c:v>0.152238806</c:v>
                </c:pt>
                <c:pt idx="3">
                  <c:v>0.146706587</c:v>
                </c:pt>
                <c:pt idx="4">
                  <c:v>0.18507462699999999</c:v>
                </c:pt>
                <c:pt idx="5">
                  <c:v>0.235820896</c:v>
                </c:pt>
                <c:pt idx="6">
                  <c:v>0.28143712599999998</c:v>
                </c:pt>
                <c:pt idx="7">
                  <c:v>0.29552238800000002</c:v>
                </c:pt>
                <c:pt idx="8">
                  <c:v>0.33134328400000002</c:v>
                </c:pt>
                <c:pt idx="9">
                  <c:v>0.41916167700000001</c:v>
                </c:pt>
                <c:pt idx="10">
                  <c:v>0.44179104499999999</c:v>
                </c:pt>
                <c:pt idx="11">
                  <c:v>0.53731343300000001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E-4181-9B94-EEDE9E46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987151"/>
        <c:axId val="818988815"/>
      </c:barChart>
      <c:lineChart>
        <c:grouping val="standard"/>
        <c:varyColors val="0"/>
        <c:ser>
          <c:idx val="0"/>
          <c:order val="0"/>
          <c:tx>
            <c:strRef>
              <c:f>TotalReport!$N$1</c:f>
              <c:strCache>
                <c:ptCount val="1"/>
                <c:pt idx="0">
                  <c:v>Cumulative Bad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TotalReport!$N$2:$N$13</c:f>
              <c:numCache>
                <c:formatCode>0%</c:formatCode>
                <c:ptCount val="12"/>
                <c:pt idx="0">
                  <c:v>0.10149253731343283</c:v>
                </c:pt>
                <c:pt idx="1">
                  <c:v>0.10746268656716418</c:v>
                </c:pt>
                <c:pt idx="2">
                  <c:v>0.12238805970149254</c:v>
                </c:pt>
                <c:pt idx="3">
                  <c:v>0.12845407020164301</c:v>
                </c:pt>
                <c:pt idx="4">
                  <c:v>0.13978494623655913</c:v>
                </c:pt>
                <c:pt idx="5">
                  <c:v>0.15579890492782478</c:v>
                </c:pt>
                <c:pt idx="6">
                  <c:v>0.17370892018779344</c:v>
                </c:pt>
                <c:pt idx="7">
                  <c:v>0.18894697535474234</c:v>
                </c:pt>
                <c:pt idx="8">
                  <c:v>0.20477928974444076</c:v>
                </c:pt>
                <c:pt idx="9">
                  <c:v>0.22617269196295189</c:v>
                </c:pt>
                <c:pt idx="10">
                  <c:v>0.24579033134166214</c:v>
                </c:pt>
                <c:pt idx="11">
                  <c:v>0.27010206621857108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E-4181-9B94-EEDE9E46B4D0}"/>
            </c:ext>
          </c:extLst>
        </c:ser>
        <c:ser>
          <c:idx val="2"/>
          <c:order val="2"/>
          <c:tx>
            <c:strRef>
              <c:f>Concise!$M$1</c:f>
              <c:strCache>
                <c:ptCount val="1"/>
                <c:pt idx="0">
                  <c:v>FPD30 CumRate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Concise!$M$2:$M$13</c:f>
              <c:numCache>
                <c:formatCode>0%</c:formatCode>
                <c:ptCount val="12"/>
                <c:pt idx="0">
                  <c:v>0.1044776119402985</c:v>
                </c:pt>
                <c:pt idx="1">
                  <c:v>0.11194029850746269</c:v>
                </c:pt>
                <c:pt idx="2">
                  <c:v>0.13432835820895522</c:v>
                </c:pt>
                <c:pt idx="3">
                  <c:v>0.13517550410754295</c:v>
                </c:pt>
                <c:pt idx="4">
                  <c:v>0.15053763440860216</c:v>
                </c:pt>
                <c:pt idx="5">
                  <c:v>0.16027874564459929</c:v>
                </c:pt>
                <c:pt idx="6">
                  <c:v>0.17584293640631668</c:v>
                </c:pt>
                <c:pt idx="7">
                  <c:v>0.19118745332337567</c:v>
                </c:pt>
                <c:pt idx="8">
                  <c:v>0.2054430799867242</c:v>
                </c:pt>
                <c:pt idx="9">
                  <c:v>0.22647146698536003</c:v>
                </c:pt>
                <c:pt idx="10">
                  <c:v>0.24524714828897337</c:v>
                </c:pt>
                <c:pt idx="11">
                  <c:v>0.26811053024645259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E-4181-9B94-EEDE9E46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87151"/>
        <c:axId val="818988815"/>
      </c:lineChart>
      <c:catAx>
        <c:axId val="818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88815"/>
        <c:crosses val="autoZero"/>
        <c:auto val="1"/>
        <c:lblAlgn val="ctr"/>
        <c:lblOffset val="100"/>
        <c:noMultiLvlLbl val="0"/>
      </c:catAx>
      <c:valAx>
        <c:axId val="818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Percentage of Population</a:t>
            </a:r>
            <a:r>
              <a:rPr lang="en-US" baseline="0"/>
              <a:t> and Cum Principal Disbursed amount  along the PD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TotalReport!$Q$1</c:f>
              <c:strCache>
                <c:ptCount val="1"/>
                <c:pt idx="0">
                  <c:v>Cum Principal Disbursed Dev Sample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TotalReport!$Q$2:$Q$13</c:f>
              <c:numCache>
                <c:formatCode>_-[$₦-467]\ * #,##0_-;\-[$₦-467]\ * #,##0_-;_-[$₦-467]\ * "-"_-;_-@_-</c:formatCode>
                <c:ptCount val="12"/>
                <c:pt idx="0">
                  <c:v>5867500</c:v>
                </c:pt>
                <c:pt idx="1">
                  <c:v>11317600</c:v>
                </c:pt>
                <c:pt idx="2">
                  <c:v>16684800</c:v>
                </c:pt>
                <c:pt idx="3">
                  <c:v>22025800</c:v>
                </c:pt>
                <c:pt idx="4">
                  <c:v>27292300</c:v>
                </c:pt>
                <c:pt idx="5">
                  <c:v>32477300</c:v>
                </c:pt>
                <c:pt idx="6">
                  <c:v>37396100</c:v>
                </c:pt>
                <c:pt idx="7">
                  <c:v>42189100</c:v>
                </c:pt>
                <c:pt idx="8">
                  <c:v>46945800</c:v>
                </c:pt>
                <c:pt idx="9">
                  <c:v>51489400</c:v>
                </c:pt>
                <c:pt idx="10">
                  <c:v>56108800</c:v>
                </c:pt>
                <c:pt idx="11">
                  <c:v>60314600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1-43E0-9C88-236C0F06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731999"/>
        <c:axId val="48739903"/>
      </c:barChart>
      <c:lineChart>
        <c:grouping val="standard"/>
        <c:varyColors val="0"/>
        <c:ser>
          <c:idx val="0"/>
          <c:order val="0"/>
          <c:tx>
            <c:strRef>
              <c:f>TotalReport!$G$1</c:f>
              <c:strCache>
                <c:ptCount val="1"/>
                <c:pt idx="0">
                  <c:v>Cum Prop Dev 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TotalReport!$G$2:$G$13</c:f>
              <c:numCache>
                <c:formatCode>0.00%</c:formatCode>
                <c:ptCount val="12"/>
                <c:pt idx="0">
                  <c:v>8.3395568832462033E-2</c:v>
                </c:pt>
                <c:pt idx="1">
                  <c:v>0.16679113766492407</c:v>
                </c:pt>
                <c:pt idx="2">
                  <c:v>0.25018670649738611</c:v>
                </c:pt>
                <c:pt idx="3">
                  <c:v>0.33333333333333337</c:v>
                </c:pt>
                <c:pt idx="4">
                  <c:v>0.41672890216579539</c:v>
                </c:pt>
                <c:pt idx="5">
                  <c:v>0.50012447099825741</c:v>
                </c:pt>
                <c:pt idx="6">
                  <c:v>0.58327109783420461</c:v>
                </c:pt>
                <c:pt idx="7">
                  <c:v>0.66666666666666663</c:v>
                </c:pt>
                <c:pt idx="8">
                  <c:v>0.75006223549912865</c:v>
                </c:pt>
                <c:pt idx="9">
                  <c:v>0.83320886233507585</c:v>
                </c:pt>
                <c:pt idx="10">
                  <c:v>0.91660443116753787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1-43E0-9C88-236C0F062998}"/>
            </c:ext>
          </c:extLst>
        </c:ser>
        <c:ser>
          <c:idx val="1"/>
          <c:order val="1"/>
          <c:tx>
            <c:strRef>
              <c:f>TotalReport!$I$1</c:f>
              <c:strCache>
                <c:ptCount val="1"/>
                <c:pt idx="0">
                  <c:v>Cum Prop Recent 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TotalReport!$A$2:$A$13</c:f>
              <c:strCache>
                <c:ptCount val="12"/>
                <c:pt idx="0">
                  <c:v>(0.052, 0.22]</c:v>
                </c:pt>
                <c:pt idx="1">
                  <c:v>(0.22, 0.28]</c:v>
                </c:pt>
                <c:pt idx="2">
                  <c:v>(0.28, 0.33]</c:v>
                </c:pt>
                <c:pt idx="3">
                  <c:v>(0.33, 0.38]</c:v>
                </c:pt>
                <c:pt idx="4">
                  <c:v>(0.38, 0.42]</c:v>
                </c:pt>
                <c:pt idx="5">
                  <c:v>(0.42, 0.47]</c:v>
                </c:pt>
                <c:pt idx="6">
                  <c:v>(0.47, 0.51]</c:v>
                </c:pt>
                <c:pt idx="7">
                  <c:v>(0.51, 0.56]</c:v>
                </c:pt>
                <c:pt idx="8">
                  <c:v>(0.56, 0.6]</c:v>
                </c:pt>
                <c:pt idx="9">
                  <c:v>(0.6, 0.66]</c:v>
                </c:pt>
                <c:pt idx="10">
                  <c:v>(0.66, 0.74]</c:v>
                </c:pt>
                <c:pt idx="11">
                  <c:v>(0.74, 0.94]</c:v>
                </c:pt>
              </c:strCache>
            </c:strRef>
          </c:cat>
          <c:val>
            <c:numRef>
              <c:f>TotalReport!$I$2:$I$13</c:f>
              <c:numCache>
                <c:formatCode>0.00%</c:formatCode>
                <c:ptCount val="12"/>
                <c:pt idx="0">
                  <c:v>5.0443661115838097E-2</c:v>
                </c:pt>
                <c:pt idx="1">
                  <c:v>0.10258903610064422</c:v>
                </c:pt>
                <c:pt idx="2">
                  <c:v>0.15947489972043272</c:v>
                </c:pt>
                <c:pt idx="3">
                  <c:v>0.22450467971313964</c:v>
                </c:pt>
                <c:pt idx="4">
                  <c:v>0.28345691017381791</c:v>
                </c:pt>
                <c:pt idx="5">
                  <c:v>0.36295125805275313</c:v>
                </c:pt>
                <c:pt idx="6">
                  <c:v>0.43029050686763098</c:v>
                </c:pt>
                <c:pt idx="7">
                  <c:v>0.5278959523520117</c:v>
                </c:pt>
                <c:pt idx="8">
                  <c:v>0.60034034277379367</c:v>
                </c:pt>
                <c:pt idx="9">
                  <c:v>0.71690774279810388</c:v>
                </c:pt>
                <c:pt idx="10">
                  <c:v>0.85985170779141851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1-43E0-9C88-236C0F06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3583"/>
        <c:axId val="48276079"/>
      </c:lineChart>
      <c:catAx>
        <c:axId val="482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079"/>
        <c:crosses val="autoZero"/>
        <c:auto val="1"/>
        <c:lblAlgn val="ctr"/>
        <c:lblOffset val="100"/>
        <c:noMultiLvlLbl val="0"/>
      </c:catAx>
      <c:valAx>
        <c:axId val="482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3583"/>
        <c:crosses val="autoZero"/>
        <c:crossBetween val="between"/>
      </c:valAx>
      <c:valAx>
        <c:axId val="48739903"/>
        <c:scaling>
          <c:orientation val="minMax"/>
        </c:scaling>
        <c:delete val="0"/>
        <c:axPos val="r"/>
        <c:numFmt formatCode="_-[$₦-467]\ * #,##0_-;\-[$₦-467]\ * #,##0_-;_-[$₦-467]\ 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1999"/>
        <c:crosses val="max"/>
        <c:crossBetween val="between"/>
      </c:valAx>
      <c:catAx>
        <c:axId val="4873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3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50</xdr:row>
      <xdr:rowOff>76200</xdr:rowOff>
    </xdr:from>
    <xdr:to>
      <xdr:col>22</xdr:col>
      <xdr:colOff>171449</xdr:colOff>
      <xdr:row>64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079D9-806F-A983-17B6-DA6680D1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21</xdr:row>
      <xdr:rowOff>95250</xdr:rowOff>
    </xdr:from>
    <xdr:to>
      <xdr:col>22</xdr:col>
      <xdr:colOff>171450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0323-CB40-4222-6D4A-8CEAE6CD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35</xdr:row>
      <xdr:rowOff>180975</xdr:rowOff>
    </xdr:from>
    <xdr:to>
      <xdr:col>22</xdr:col>
      <xdr:colOff>161925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989D3-5C08-2FAB-0564-925CA2EE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21</xdr:row>
      <xdr:rowOff>95249</xdr:rowOff>
    </xdr:from>
    <xdr:to>
      <xdr:col>22</xdr:col>
      <xdr:colOff>161925</xdr:colOff>
      <xdr:row>79</xdr:row>
      <xdr:rowOff>47624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6BA607F-4570-6338-44F8-C71F0C0FD797}"/>
            </a:ext>
          </a:extLst>
        </xdr:cNvPr>
        <xdr:cNvSpPr/>
      </xdr:nvSpPr>
      <xdr:spPr>
        <a:xfrm>
          <a:off x="11953875" y="4686299"/>
          <a:ext cx="2238375" cy="11001375"/>
        </a:xfrm>
        <a:prstGeom prst="rect">
          <a:avLst/>
        </a:prstGeom>
        <a:solidFill>
          <a:srgbClr val="FF0000">
            <a:alpha val="1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619124</xdr:colOff>
      <xdr:row>64</xdr:row>
      <xdr:rowOff>161925</xdr:rowOff>
    </xdr:from>
    <xdr:to>
      <xdr:col>22</xdr:col>
      <xdr:colOff>180974</xdr:colOff>
      <xdr:row>79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EC1094-B5ED-E01E-4C26-6AD2E655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showGridLines="0" tabSelected="1" workbookViewId="0">
      <selection activeCell="E15" sqref="E15"/>
    </sheetView>
  </sheetViews>
  <sheetFormatPr defaultRowHeight="15"/>
  <cols>
    <col min="1" max="1" width="11.42578125" bestFit="1" customWidth="1"/>
    <col min="2" max="2" width="5" bestFit="1" customWidth="1"/>
    <col min="3" max="3" width="5.5703125" bestFit="1" customWidth="1"/>
    <col min="4" max="4" width="7.140625" bestFit="1" customWidth="1"/>
    <col min="5" max="5" width="8.42578125" bestFit="1" customWidth="1"/>
    <col min="6" max="10" width="8.28515625" customWidth="1"/>
    <col min="11" max="11" width="9.28515625" style="3" bestFit="1" customWidth="1"/>
    <col min="12" max="13" width="9.28515625" style="3" customWidth="1"/>
    <col min="14" max="14" width="12" bestFit="1" customWidth="1"/>
    <col min="15" max="15" width="13.5703125" bestFit="1" customWidth="1"/>
    <col min="16" max="16" width="12.42578125" bestFit="1" customWidth="1"/>
    <col min="17" max="17" width="13.5703125" bestFit="1" customWidth="1"/>
    <col min="18" max="18" width="12.42578125" bestFit="1" customWidth="1"/>
    <col min="19" max="20" width="13.85546875" bestFit="1" customWidth="1"/>
    <col min="21" max="22" width="12.7109375" bestFit="1" customWidth="1"/>
    <col min="23" max="23" width="14.5703125" bestFit="1" customWidth="1"/>
    <col min="24" max="24" width="18.5703125" bestFit="1" customWidth="1"/>
    <col min="25" max="25" width="13" bestFit="1" customWidth="1"/>
    <col min="26" max="26" width="24" bestFit="1" customWidth="1"/>
    <col min="27" max="27" width="25.28515625" bestFit="1" customWidth="1"/>
    <col min="28" max="29" width="23.85546875" bestFit="1" customWidth="1"/>
  </cols>
  <sheetData>
    <row r="1" spans="1:29" ht="6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29" t="s">
        <v>10</v>
      </c>
      <c r="L1" s="29" t="s">
        <v>11</v>
      </c>
      <c r="M1" s="2" t="s">
        <v>12</v>
      </c>
      <c r="N1" s="6" t="s">
        <v>13</v>
      </c>
      <c r="O1" s="29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5" t="s">
        <v>28</v>
      </c>
    </row>
    <row r="2" spans="1:29">
      <c r="A2" s="1" t="s">
        <v>29</v>
      </c>
      <c r="B2" s="7">
        <v>34</v>
      </c>
      <c r="C2" s="7">
        <v>301</v>
      </c>
      <c r="D2" s="7">
        <v>335</v>
      </c>
      <c r="E2" s="32">
        <v>415</v>
      </c>
      <c r="F2" s="8">
        <f>D2/$D$14</f>
        <v>8.3395568832462033E-2</v>
      </c>
      <c r="G2" s="8">
        <f>SUM($F$2:F2)</f>
        <v>8.3395568832462033E-2</v>
      </c>
      <c r="H2" s="8">
        <f>E2/$E$14</f>
        <v>5.0443661115838097E-2</v>
      </c>
      <c r="I2" s="8">
        <f>SUM($H$2:H2)</f>
        <v>5.0443661115838097E-2</v>
      </c>
      <c r="J2" s="7">
        <f>LN(H2/F2)*(H2-F2)</f>
        <v>1.6566178962913434E-2</v>
      </c>
      <c r="K2" s="30">
        <v>0.10149253699999999</v>
      </c>
      <c r="L2" s="29">
        <v>36</v>
      </c>
      <c r="M2" s="11">
        <f>$K$14</f>
        <v>0.27010206621857108</v>
      </c>
      <c r="N2" s="11">
        <f>SUM($B$2:B2)/SUM($D$2:D2)</f>
        <v>0.10149253731343283</v>
      </c>
      <c r="O2" s="31">
        <v>8.8529411759999999</v>
      </c>
      <c r="P2" s="13">
        <v>5867500</v>
      </c>
      <c r="Q2" s="13">
        <f>SUM($P$2:P2)</f>
        <v>5867500</v>
      </c>
      <c r="R2" s="13">
        <v>5276600</v>
      </c>
      <c r="S2" s="13">
        <v>590900</v>
      </c>
      <c r="T2" s="13">
        <v>7148021.2699999996</v>
      </c>
      <c r="U2" s="13">
        <v>6981357.8099999996</v>
      </c>
      <c r="V2" s="13">
        <v>166663.46</v>
      </c>
      <c r="W2" s="13">
        <v>492870</v>
      </c>
      <c r="X2" s="13">
        <v>787651.27</v>
      </c>
      <c r="Y2" s="13">
        <v>1280521.27</v>
      </c>
      <c r="Z2" s="13">
        <v>2351.1978210000002</v>
      </c>
      <c r="AA2" s="13">
        <v>3822.451552</v>
      </c>
      <c r="AB2" s="13">
        <f>SUM($X$2:X2)/SUM($D$2:D2)</f>
        <v>2351.1978208955225</v>
      </c>
      <c r="AC2" s="13">
        <f>SUM($Y$2:Y2)/SUM($D$2:D2)</f>
        <v>3822.451552238806</v>
      </c>
    </row>
    <row r="3" spans="1:29">
      <c r="A3" s="1" t="s">
        <v>30</v>
      </c>
      <c r="B3" s="7">
        <v>38</v>
      </c>
      <c r="C3" s="7">
        <v>297</v>
      </c>
      <c r="D3" s="7">
        <v>335</v>
      </c>
      <c r="E3" s="32">
        <v>429</v>
      </c>
      <c r="F3" s="8">
        <f t="shared" ref="F3:F14" si="0">D3/$D$14</f>
        <v>8.3395568832462033E-2</v>
      </c>
      <c r="G3" s="8">
        <f>SUM($F$2:F3)</f>
        <v>0.16679113766492407</v>
      </c>
      <c r="H3" s="8">
        <f t="shared" ref="H3:H14" si="1">E3/$E$14</f>
        <v>5.2145374984806127E-2</v>
      </c>
      <c r="I3" s="8">
        <f>SUM($H$2:H3)</f>
        <v>0.10258903610064422</v>
      </c>
      <c r="J3" s="7">
        <f t="shared" ref="J3:J13" si="2">LN(H3/F3)*(H3-F3)</f>
        <v>1.4673831201378679E-2</v>
      </c>
      <c r="K3" s="30">
        <v>0.113432836</v>
      </c>
      <c r="L3" s="29">
        <v>40</v>
      </c>
      <c r="M3" s="11">
        <f t="shared" ref="M3:M13" si="3">$K$14</f>
        <v>0.27010206621857108</v>
      </c>
      <c r="N3" s="11">
        <f>SUM($B$2:B3)/SUM($D$2:D3)</f>
        <v>0.10746268656716418</v>
      </c>
      <c r="O3" s="31">
        <v>7.8157894739999998</v>
      </c>
      <c r="P3" s="13">
        <v>5450100</v>
      </c>
      <c r="Q3" s="13">
        <f>SUM($P$2:P3)</f>
        <v>11317600</v>
      </c>
      <c r="R3" s="13">
        <v>4848700</v>
      </c>
      <c r="S3" s="13">
        <v>601400</v>
      </c>
      <c r="T3" s="13">
        <v>6518228.2199999997</v>
      </c>
      <c r="U3" s="13">
        <v>6437071.46</v>
      </c>
      <c r="V3" s="13">
        <v>81156.759999999995</v>
      </c>
      <c r="W3" s="13">
        <v>457808.4</v>
      </c>
      <c r="X3" s="13">
        <v>610319.81999999995</v>
      </c>
      <c r="Y3" s="13">
        <v>1068128.22</v>
      </c>
      <c r="Z3" s="13">
        <v>1821.8502089999999</v>
      </c>
      <c r="AA3" s="13">
        <v>3188.4424479999998</v>
      </c>
      <c r="AB3" s="13">
        <f>SUM($X$2:X3)/SUM($D$2:D3)</f>
        <v>2086.5240149253727</v>
      </c>
      <c r="AC3" s="13">
        <f>SUM($Y$2:Y3)/SUM($D$2:D3)</f>
        <v>3505.4470000000001</v>
      </c>
    </row>
    <row r="4" spans="1:29">
      <c r="A4" s="1" t="s">
        <v>31</v>
      </c>
      <c r="B4" s="7">
        <v>51</v>
      </c>
      <c r="C4" s="7">
        <v>284</v>
      </c>
      <c r="D4" s="7">
        <v>335</v>
      </c>
      <c r="E4" s="32">
        <v>468</v>
      </c>
      <c r="F4" s="8">
        <f t="shared" si="0"/>
        <v>8.3395568832462033E-2</v>
      </c>
      <c r="G4" s="8">
        <f>SUM($F$2:F4)</f>
        <v>0.25018670649738611</v>
      </c>
      <c r="H4" s="8">
        <f t="shared" si="1"/>
        <v>5.68858636197885E-2</v>
      </c>
      <c r="I4" s="8">
        <f>SUM($H$2:H4)</f>
        <v>0.15947489972043272</v>
      </c>
      <c r="J4" s="7">
        <f t="shared" si="2"/>
        <v>1.0141242893696297E-2</v>
      </c>
      <c r="K4" s="30">
        <v>0.152238806</v>
      </c>
      <c r="L4" s="29">
        <v>55</v>
      </c>
      <c r="M4" s="11">
        <f t="shared" si="3"/>
        <v>0.27010206621857108</v>
      </c>
      <c r="N4" s="11">
        <f>SUM($B$2:B4)/SUM($D$2:D4)</f>
        <v>0.12238805970149254</v>
      </c>
      <c r="O4" s="31">
        <v>5.5686274510000002</v>
      </c>
      <c r="P4" s="13">
        <v>5367200</v>
      </c>
      <c r="Q4" s="13">
        <f>SUM($P$2:P4)</f>
        <v>16684800</v>
      </c>
      <c r="R4" s="13">
        <v>4531500</v>
      </c>
      <c r="S4" s="13">
        <v>835700</v>
      </c>
      <c r="T4" s="13">
        <v>6304812.3300000001</v>
      </c>
      <c r="U4" s="13">
        <v>6059792.6799999997</v>
      </c>
      <c r="V4" s="13">
        <v>245019.65</v>
      </c>
      <c r="W4" s="13">
        <v>450844.8</v>
      </c>
      <c r="X4" s="13">
        <v>486767.53</v>
      </c>
      <c r="Y4" s="13">
        <v>937612.33</v>
      </c>
      <c r="Z4" s="13">
        <v>1453.037403</v>
      </c>
      <c r="AA4" s="13">
        <v>2798.842776</v>
      </c>
      <c r="AB4" s="13">
        <f>SUM($X$2:X4)/SUM($D$2:D4)</f>
        <v>1875.3618109452734</v>
      </c>
      <c r="AC4" s="13">
        <f>SUM($Y$2:Y4)/SUM($D$2:D4)</f>
        <v>3269.912258706468</v>
      </c>
    </row>
    <row r="5" spans="1:29">
      <c r="A5" s="1" t="s">
        <v>32</v>
      </c>
      <c r="B5" s="7">
        <v>49</v>
      </c>
      <c r="C5" s="7">
        <v>285</v>
      </c>
      <c r="D5" s="7">
        <v>334</v>
      </c>
      <c r="E5" s="32">
        <v>535</v>
      </c>
      <c r="F5" s="8">
        <f t="shared" si="0"/>
        <v>8.3146626835947229E-2</v>
      </c>
      <c r="G5" s="8">
        <f>SUM($F$2:F5)</f>
        <v>0.33333333333333337</v>
      </c>
      <c r="H5" s="8">
        <f t="shared" si="1"/>
        <v>6.502977999270694E-2</v>
      </c>
      <c r="I5" s="8">
        <f>SUM($H$2:H5)</f>
        <v>0.22450467971313964</v>
      </c>
      <c r="J5" s="7">
        <f t="shared" si="2"/>
        <v>4.4524020574822206E-3</v>
      </c>
      <c r="K5" s="30">
        <v>0.146706587</v>
      </c>
      <c r="L5" s="29">
        <v>49</v>
      </c>
      <c r="M5" s="11">
        <f t="shared" si="3"/>
        <v>0.27010206621857108</v>
      </c>
      <c r="N5" s="11">
        <f>SUM($B$2:B5)/SUM($D$2:D5)</f>
        <v>0.12845407020164301</v>
      </c>
      <c r="O5" s="31">
        <v>5.8163265309999996</v>
      </c>
      <c r="P5" s="13">
        <v>5341000</v>
      </c>
      <c r="Q5" s="13">
        <f>SUM($P$2:P5)</f>
        <v>22025800</v>
      </c>
      <c r="R5" s="13">
        <v>4538700</v>
      </c>
      <c r="S5" s="13">
        <v>802300</v>
      </c>
      <c r="T5" s="13">
        <v>6374576.7999999998</v>
      </c>
      <c r="U5" s="13">
        <v>6025388.4199999999</v>
      </c>
      <c r="V5" s="13">
        <v>349188.38</v>
      </c>
      <c r="W5" s="13">
        <v>448644</v>
      </c>
      <c r="X5" s="13">
        <v>584932.80000000005</v>
      </c>
      <c r="Y5" s="13">
        <v>1033576.8</v>
      </c>
      <c r="Z5" s="13">
        <v>1751.2958080000001</v>
      </c>
      <c r="AA5" s="13">
        <v>3094.5413170000002</v>
      </c>
      <c r="AB5" s="13">
        <f>SUM($X$2:X5)/SUM($D$2:D5)</f>
        <v>1844.4148020911127</v>
      </c>
      <c r="AC5" s="13">
        <f>SUM($Y$2:Y5)/SUM($D$2:D5)</f>
        <v>3226.1677520537714</v>
      </c>
    </row>
    <row r="6" spans="1:29">
      <c r="A6" s="1" t="s">
        <v>33</v>
      </c>
      <c r="B6" s="7">
        <v>62</v>
      </c>
      <c r="C6" s="7">
        <v>273</v>
      </c>
      <c r="D6" s="7">
        <v>335</v>
      </c>
      <c r="E6" s="32">
        <v>485</v>
      </c>
      <c r="F6" s="8">
        <f t="shared" si="0"/>
        <v>8.3395568832462033E-2</v>
      </c>
      <c r="G6" s="8">
        <f>SUM($F$2:F6)</f>
        <v>0.41672890216579539</v>
      </c>
      <c r="H6" s="8">
        <f t="shared" si="1"/>
        <v>5.8952230460678254E-2</v>
      </c>
      <c r="I6" s="8">
        <f>SUM($H$2:H6)</f>
        <v>0.28345691017381791</v>
      </c>
      <c r="J6" s="7">
        <f t="shared" si="2"/>
        <v>8.4786048961484443E-3</v>
      </c>
      <c r="K6" s="30">
        <v>0.18507462699999999</v>
      </c>
      <c r="L6" s="29">
        <v>65</v>
      </c>
      <c r="M6" s="11">
        <f t="shared" si="3"/>
        <v>0.27010206621857108</v>
      </c>
      <c r="N6" s="11">
        <f>SUM($B$2:B6)/SUM($D$2:D6)</f>
        <v>0.13978494623655913</v>
      </c>
      <c r="O6" s="31">
        <v>4.403225806</v>
      </c>
      <c r="P6" s="13">
        <v>5266500</v>
      </c>
      <c r="Q6" s="13">
        <f>SUM($P$2:P6)</f>
        <v>27292300</v>
      </c>
      <c r="R6" s="13">
        <v>4309300</v>
      </c>
      <c r="S6" s="13">
        <v>957200</v>
      </c>
      <c r="T6" s="13">
        <v>5884712.6299999999</v>
      </c>
      <c r="U6" s="13">
        <v>5723608.5199999996</v>
      </c>
      <c r="V6" s="13">
        <v>161104.10999999999</v>
      </c>
      <c r="W6" s="13">
        <v>442386</v>
      </c>
      <c r="X6" s="13">
        <v>175826.63</v>
      </c>
      <c r="Y6" s="13">
        <v>618212.63</v>
      </c>
      <c r="Z6" s="13">
        <v>524.85561189999999</v>
      </c>
      <c r="AA6" s="13">
        <v>1845.410836</v>
      </c>
      <c r="AB6" s="13">
        <f>SUM($X$2:X6)/SUM($D$2:D6)</f>
        <v>1580.3453106332138</v>
      </c>
      <c r="AC6" s="13">
        <f>SUM($Y$2:Y6)/SUM($D$2:D6)</f>
        <v>2949.8514038231779</v>
      </c>
    </row>
    <row r="7" spans="1:29">
      <c r="A7" s="1" t="s">
        <v>34</v>
      </c>
      <c r="B7" s="7">
        <v>79</v>
      </c>
      <c r="C7" s="7">
        <v>256</v>
      </c>
      <c r="D7" s="7">
        <v>335</v>
      </c>
      <c r="E7" s="32">
        <v>654</v>
      </c>
      <c r="F7" s="8">
        <f t="shared" si="0"/>
        <v>8.3395568832462033E-2</v>
      </c>
      <c r="G7" s="8">
        <f>SUM($F$2:F7)</f>
        <v>0.50012447099825741</v>
      </c>
      <c r="H7" s="8">
        <f t="shared" si="1"/>
        <v>7.9494347878935209E-2</v>
      </c>
      <c r="I7" s="8">
        <f>SUM($H$2:H7)</f>
        <v>0.36295125805275313</v>
      </c>
      <c r="J7" s="7">
        <f t="shared" si="2"/>
        <v>1.8690458236394629E-4</v>
      </c>
      <c r="K7" s="30">
        <v>0.235820896</v>
      </c>
      <c r="L7" s="29">
        <v>81</v>
      </c>
      <c r="M7" s="11">
        <f t="shared" si="3"/>
        <v>0.27010206621857108</v>
      </c>
      <c r="N7" s="11">
        <f>SUM($B$2:B7)/SUM($D$2:D7)</f>
        <v>0.15579890492782478</v>
      </c>
      <c r="O7" s="31">
        <v>3.240506329</v>
      </c>
      <c r="P7" s="13">
        <v>5185000</v>
      </c>
      <c r="Q7" s="13">
        <f>SUM($P$2:P7)</f>
        <v>32477300</v>
      </c>
      <c r="R7" s="13">
        <v>3920400</v>
      </c>
      <c r="S7" s="13">
        <v>1264600</v>
      </c>
      <c r="T7" s="13">
        <v>5498882.4199999999</v>
      </c>
      <c r="U7" s="13">
        <v>5211080.8099999996</v>
      </c>
      <c r="V7" s="13">
        <v>287801.61</v>
      </c>
      <c r="W7" s="13">
        <v>435540</v>
      </c>
      <c r="X7" s="13">
        <v>-121657.58</v>
      </c>
      <c r="Y7" s="13">
        <v>313882.42</v>
      </c>
      <c r="Z7" s="13">
        <v>-363.15695520000003</v>
      </c>
      <c r="AA7" s="13">
        <v>936.96244779999995</v>
      </c>
      <c r="AB7" s="13">
        <f>SUM($X$2:X7)/SUM($D$2:D7)</f>
        <v>1256.2670333499252</v>
      </c>
      <c r="AC7" s="13">
        <f>SUM($Y$2:Y7)/SUM($D$2:D7)</f>
        <v>2614.2029218516673</v>
      </c>
    </row>
    <row r="8" spans="1:29">
      <c r="A8" s="1" t="s">
        <v>35</v>
      </c>
      <c r="B8" s="7">
        <v>94</v>
      </c>
      <c r="C8" s="7">
        <v>240</v>
      </c>
      <c r="D8" s="7">
        <v>334</v>
      </c>
      <c r="E8" s="32">
        <v>554</v>
      </c>
      <c r="F8" s="8">
        <f t="shared" si="0"/>
        <v>8.3146626835947229E-2</v>
      </c>
      <c r="G8" s="8">
        <f>SUM($F$2:F8)</f>
        <v>0.58327109783420461</v>
      </c>
      <c r="H8" s="8">
        <f t="shared" si="1"/>
        <v>6.7339248814877836E-2</v>
      </c>
      <c r="I8" s="8">
        <f>SUM($H$2:H8)</f>
        <v>0.43029050686763098</v>
      </c>
      <c r="J8" s="7">
        <f t="shared" si="2"/>
        <v>3.3331813358925167E-3</v>
      </c>
      <c r="K8" s="30">
        <v>0.28143712599999998</v>
      </c>
      <c r="L8" s="29">
        <v>89</v>
      </c>
      <c r="M8" s="11">
        <f t="shared" si="3"/>
        <v>0.27010206621857108</v>
      </c>
      <c r="N8" s="11">
        <f>SUM($B$2:B8)/SUM($D$2:D8)</f>
        <v>0.17370892018779344</v>
      </c>
      <c r="O8" s="31">
        <v>2.553191489</v>
      </c>
      <c r="P8" s="13">
        <v>4918800</v>
      </c>
      <c r="Q8" s="13">
        <f>SUM($P$2:P8)</f>
        <v>37396100</v>
      </c>
      <c r="R8" s="13">
        <v>3450500</v>
      </c>
      <c r="S8" s="13">
        <v>1468300</v>
      </c>
      <c r="T8" s="13">
        <v>4817795.33</v>
      </c>
      <c r="U8" s="13">
        <v>4559404.7</v>
      </c>
      <c r="V8" s="13">
        <v>258390.63</v>
      </c>
      <c r="W8" s="13">
        <v>413179.2</v>
      </c>
      <c r="X8" s="13">
        <v>-514183.87</v>
      </c>
      <c r="Y8" s="13">
        <v>-101004.67</v>
      </c>
      <c r="Z8" s="13">
        <v>-1539.472665</v>
      </c>
      <c r="AA8" s="13">
        <v>-302.40919159999999</v>
      </c>
      <c r="AB8" s="13">
        <f>SUM($X$2:X8)/SUM($D$2:D8)</f>
        <v>857.72795561246255</v>
      </c>
      <c r="AC8" s="13">
        <f>SUM($Y$2:Y8)/SUM($D$2:D8)</f>
        <v>2198.4332052923601</v>
      </c>
    </row>
    <row r="9" spans="1:29">
      <c r="A9" s="1" t="s">
        <v>36</v>
      </c>
      <c r="B9" s="7">
        <v>99</v>
      </c>
      <c r="C9" s="7">
        <v>236</v>
      </c>
      <c r="D9" s="7">
        <v>335</v>
      </c>
      <c r="E9" s="32">
        <v>803</v>
      </c>
      <c r="F9" s="8">
        <f t="shared" si="0"/>
        <v>8.3395568832462033E-2</v>
      </c>
      <c r="G9" s="8">
        <f>SUM($F$2:F9)</f>
        <v>0.66666666666666663</v>
      </c>
      <c r="H9" s="8">
        <f t="shared" si="1"/>
        <v>9.7605445484380701E-2</v>
      </c>
      <c r="I9" s="8">
        <f>SUM($H$2:H9)</f>
        <v>0.5278959523520117</v>
      </c>
      <c r="J9" s="7">
        <f t="shared" si="2"/>
        <v>2.2357551259702861E-3</v>
      </c>
      <c r="K9" s="30">
        <v>0.29552238800000002</v>
      </c>
      <c r="L9" s="29">
        <v>97</v>
      </c>
      <c r="M9" s="11">
        <f t="shared" si="3"/>
        <v>0.27010206621857108</v>
      </c>
      <c r="N9" s="11">
        <f>SUM($B$2:B9)/SUM($D$2:D9)</f>
        <v>0.18894697535474234</v>
      </c>
      <c r="O9" s="31">
        <v>2.3838383840000001</v>
      </c>
      <c r="P9" s="13">
        <v>4793000</v>
      </c>
      <c r="Q9" s="13">
        <f>SUM($P$2:P9)</f>
        <v>42189100</v>
      </c>
      <c r="R9" s="13">
        <v>3241000</v>
      </c>
      <c r="S9" s="13">
        <v>1552000</v>
      </c>
      <c r="T9" s="13">
        <v>4561884.28</v>
      </c>
      <c r="U9" s="13">
        <v>4301434.13</v>
      </c>
      <c r="V9" s="13">
        <v>260450.15</v>
      </c>
      <c r="W9" s="13">
        <v>402612</v>
      </c>
      <c r="X9" s="13">
        <v>-633727.72</v>
      </c>
      <c r="Y9" s="13">
        <v>-231115.72</v>
      </c>
      <c r="Z9" s="13">
        <v>-1891.7245370000001</v>
      </c>
      <c r="AA9" s="13">
        <v>-689.89767159999997</v>
      </c>
      <c r="AB9" s="13">
        <f>SUM($X$2:X9)/SUM($D$2:D9)</f>
        <v>513.78972367438371</v>
      </c>
      <c r="AC9" s="13">
        <f>SUM($Y$2:Y9)/SUM($D$2:D9)</f>
        <v>1837.1222106049293</v>
      </c>
    </row>
    <row r="10" spans="1:29">
      <c r="A10" s="1" t="s">
        <v>37</v>
      </c>
      <c r="B10" s="7">
        <v>111</v>
      </c>
      <c r="C10" s="7">
        <v>224</v>
      </c>
      <c r="D10" s="7">
        <v>335</v>
      </c>
      <c r="E10" s="32">
        <v>596</v>
      </c>
      <c r="F10" s="8">
        <f t="shared" si="0"/>
        <v>8.3395568832462033E-2</v>
      </c>
      <c r="G10" s="8">
        <f>SUM($F$2:F10)</f>
        <v>0.75006223549912865</v>
      </c>
      <c r="H10" s="8">
        <f t="shared" si="1"/>
        <v>7.244439042178194E-2</v>
      </c>
      <c r="I10" s="8">
        <f>SUM($H$2:H10)</f>
        <v>0.60034034277379367</v>
      </c>
      <c r="J10" s="7">
        <f t="shared" si="2"/>
        <v>1.5416624082528749E-3</v>
      </c>
      <c r="K10" s="30">
        <v>0.33134328400000002</v>
      </c>
      <c r="L10" s="29">
        <v>108</v>
      </c>
      <c r="M10" s="11">
        <f t="shared" si="3"/>
        <v>0.27010206621857108</v>
      </c>
      <c r="N10" s="11">
        <f>SUM($B$2:B10)/SUM($D$2:D10)</f>
        <v>0.20477928974444076</v>
      </c>
      <c r="O10" s="31">
        <v>2.0180180179999998</v>
      </c>
      <c r="P10" s="13">
        <v>4756700</v>
      </c>
      <c r="Q10" s="13">
        <f>SUM($P$2:P10)</f>
        <v>46945800</v>
      </c>
      <c r="R10" s="13">
        <v>3031700</v>
      </c>
      <c r="S10" s="13">
        <v>1725000</v>
      </c>
      <c r="T10" s="13">
        <v>4321001.41</v>
      </c>
      <c r="U10" s="13">
        <v>4035554.53</v>
      </c>
      <c r="V10" s="13">
        <v>285446.88</v>
      </c>
      <c r="W10" s="13">
        <v>399562.8</v>
      </c>
      <c r="X10" s="13">
        <v>-835261.39</v>
      </c>
      <c r="Y10" s="13">
        <v>-435698.59</v>
      </c>
      <c r="Z10" s="13">
        <v>-2493.3175820000001</v>
      </c>
      <c r="AA10" s="13">
        <v>-1300.5928060000001</v>
      </c>
      <c r="AB10" s="13">
        <f>SUM($X$2:X10)/SUM($D$2:D10)</f>
        <v>179.44490209093914</v>
      </c>
      <c r="AC10" s="13">
        <f>SUM($Y$2:Y10)/SUM($D$2:D10)</f>
        <v>1488.2557882509129</v>
      </c>
    </row>
    <row r="11" spans="1:29">
      <c r="A11" s="1" t="s">
        <v>38</v>
      </c>
      <c r="B11" s="7">
        <v>140</v>
      </c>
      <c r="C11" s="7">
        <v>194</v>
      </c>
      <c r="D11" s="7">
        <v>334</v>
      </c>
      <c r="E11" s="32">
        <v>959</v>
      </c>
      <c r="F11" s="8">
        <f t="shared" si="0"/>
        <v>8.3146626835947229E-2</v>
      </c>
      <c r="G11" s="8">
        <f>SUM($F$2:F11)</f>
        <v>0.83320886233507585</v>
      </c>
      <c r="H11" s="8">
        <f t="shared" si="1"/>
        <v>0.11656740002431019</v>
      </c>
      <c r="I11" s="8">
        <f>SUM($H$2:H11)</f>
        <v>0.71690774279810388</v>
      </c>
      <c r="J11" s="7">
        <f t="shared" si="2"/>
        <v>1.1291676416544832E-2</v>
      </c>
      <c r="K11" s="30">
        <v>0.41916167700000001</v>
      </c>
      <c r="L11" s="29">
        <v>137</v>
      </c>
      <c r="M11" s="11">
        <f t="shared" si="3"/>
        <v>0.27010206621857108</v>
      </c>
      <c r="N11" s="11">
        <f>SUM($B$2:B11)/SUM($D$2:D11)</f>
        <v>0.22617269196295189</v>
      </c>
      <c r="O11" s="31">
        <v>1.385714286</v>
      </c>
      <c r="P11" s="13">
        <v>4543600</v>
      </c>
      <c r="Q11" s="13">
        <f>SUM($P$2:P11)</f>
        <v>51489400</v>
      </c>
      <c r="R11" s="13">
        <v>2601100</v>
      </c>
      <c r="S11" s="13">
        <v>1942500</v>
      </c>
      <c r="T11" s="13">
        <v>3816146.43</v>
      </c>
      <c r="U11" s="13">
        <v>3433877.53</v>
      </c>
      <c r="V11" s="13">
        <v>382268.9</v>
      </c>
      <c r="W11" s="13">
        <v>381662.4</v>
      </c>
      <c r="X11" s="13">
        <v>-1109115.97</v>
      </c>
      <c r="Y11" s="13">
        <v>-727453.57</v>
      </c>
      <c r="Z11" s="13">
        <v>-3320.7064970000001</v>
      </c>
      <c r="AA11" s="13">
        <v>-2178.0047009999998</v>
      </c>
      <c r="AB11" s="13">
        <f>SUM($X$2:X11)/SUM($D$2:D11)</f>
        <v>-169.83820734986566</v>
      </c>
      <c r="AC11" s="13">
        <f>SUM($Y$2:Y11)/SUM($D$2:D11)</f>
        <v>1122.3965103077385</v>
      </c>
    </row>
    <row r="12" spans="1:29">
      <c r="A12" s="4" t="s">
        <v>39</v>
      </c>
      <c r="B12" s="7">
        <v>148</v>
      </c>
      <c r="C12" s="7">
        <v>187</v>
      </c>
      <c r="D12" s="7">
        <v>335</v>
      </c>
      <c r="E12" s="32">
        <v>1176</v>
      </c>
      <c r="F12" s="8">
        <f t="shared" si="0"/>
        <v>8.3395568832462033E-2</v>
      </c>
      <c r="G12" s="8">
        <f>SUM($F$2:F12)</f>
        <v>0.91660443116753787</v>
      </c>
      <c r="H12" s="8">
        <f t="shared" si="1"/>
        <v>0.14294396499331469</v>
      </c>
      <c r="I12" s="8">
        <f>SUM($H$2:H12)</f>
        <v>0.85985170779141851</v>
      </c>
      <c r="J12" s="7">
        <f t="shared" si="2"/>
        <v>3.208810130291917E-2</v>
      </c>
      <c r="K12" s="30">
        <v>0.44179104499999999</v>
      </c>
      <c r="L12" s="29">
        <v>143</v>
      </c>
      <c r="M12" s="11">
        <f t="shared" si="3"/>
        <v>0.27010206621857108</v>
      </c>
      <c r="N12" s="11">
        <f>SUM($B$2:B12)/SUM($D$2:D12)</f>
        <v>0.24579033134166214</v>
      </c>
      <c r="O12" s="31">
        <v>1.263513514</v>
      </c>
      <c r="P12" s="13">
        <v>4619400</v>
      </c>
      <c r="Q12" s="13">
        <f>SUM($P$2:P12)</f>
        <v>56108800</v>
      </c>
      <c r="R12" s="13">
        <v>2558300</v>
      </c>
      <c r="S12" s="13">
        <v>2061100</v>
      </c>
      <c r="T12" s="13">
        <v>3580774.15</v>
      </c>
      <c r="U12" s="13">
        <v>3398769.56</v>
      </c>
      <c r="V12" s="13">
        <v>182004.59</v>
      </c>
      <c r="W12" s="13">
        <v>388029.6</v>
      </c>
      <c r="X12" s="13">
        <v>-1426655.45</v>
      </c>
      <c r="Y12" s="13">
        <v>-1038625.85</v>
      </c>
      <c r="Z12" s="13">
        <v>-4258.6729850000002</v>
      </c>
      <c r="AA12" s="13">
        <v>-3100.3756720000001</v>
      </c>
      <c r="AB12" s="13">
        <f>SUM($X$2:X12)/SUM($D$2:D12)</f>
        <v>-541.85332156436721</v>
      </c>
      <c r="AC12" s="13">
        <f>SUM($Y$2:Y12)/SUM($D$2:D12)</f>
        <v>738.19534763715387</v>
      </c>
    </row>
    <row r="13" spans="1:29" s="9" customFormat="1">
      <c r="A13" s="14" t="s">
        <v>40</v>
      </c>
      <c r="B13" s="15">
        <v>180</v>
      </c>
      <c r="C13" s="15">
        <v>155</v>
      </c>
      <c r="D13" s="15">
        <v>335</v>
      </c>
      <c r="E13" s="32">
        <v>1153</v>
      </c>
      <c r="F13" s="19">
        <f t="shared" si="0"/>
        <v>8.3395568832462033E-2</v>
      </c>
      <c r="G13" s="8">
        <f>SUM($F$2:F13)</f>
        <v>0.99999999999999989</v>
      </c>
      <c r="H13" s="19">
        <f t="shared" si="1"/>
        <v>0.14014829220858149</v>
      </c>
      <c r="I13" s="8">
        <f>SUM($H$2:H13)</f>
        <v>1</v>
      </c>
      <c r="J13" s="15">
        <f t="shared" si="2"/>
        <v>2.946067443290316E-2</v>
      </c>
      <c r="K13" s="30">
        <v>0.53731343300000001</v>
      </c>
      <c r="L13" s="29">
        <v>177</v>
      </c>
      <c r="M13" s="11">
        <f t="shared" si="3"/>
        <v>0.27010206621857108</v>
      </c>
      <c r="N13" s="11">
        <f>SUM($B$2:B13)/SUM($D$2:D13)</f>
        <v>0.27010206621857108</v>
      </c>
      <c r="O13" s="31">
        <v>0.86111111100000004</v>
      </c>
      <c r="P13" s="13">
        <v>4205800</v>
      </c>
      <c r="Q13" s="13">
        <f>SUM($P$2:P13)</f>
        <v>60314600</v>
      </c>
      <c r="R13" s="13">
        <v>1902100</v>
      </c>
      <c r="S13" s="13">
        <v>2303700</v>
      </c>
      <c r="T13" s="13">
        <v>2753156.49</v>
      </c>
      <c r="U13" s="13">
        <v>2538623.08</v>
      </c>
      <c r="V13" s="13">
        <v>214533.41</v>
      </c>
      <c r="W13" s="13">
        <v>353287.2</v>
      </c>
      <c r="X13" s="13">
        <v>-1805930.71</v>
      </c>
      <c r="Y13" s="13">
        <v>-1452643.51</v>
      </c>
      <c r="Z13" s="13">
        <v>-5390.8379400000003</v>
      </c>
      <c r="AA13" s="13">
        <v>-4336.2492840000004</v>
      </c>
      <c r="AB13" s="13">
        <f>SUM($X$2:X13)/SUM($D$2:D13)</f>
        <v>-946.23715210355988</v>
      </c>
      <c r="AC13" s="13">
        <f>SUM($Y$2:Y13)/SUM($D$2:D13)</f>
        <v>315.00915110779198</v>
      </c>
    </row>
    <row r="14" spans="1:29" ht="15.75" thickBot="1">
      <c r="A14" s="16" t="s">
        <v>3</v>
      </c>
      <c r="B14" s="22">
        <f>SUM(B2:B13)</f>
        <v>1085</v>
      </c>
      <c r="C14" s="22">
        <f>SUM(C2:C13)</f>
        <v>2932</v>
      </c>
      <c r="D14" s="22">
        <f>SUM(D2:D13)</f>
        <v>4017</v>
      </c>
      <c r="E14" s="22">
        <f>SUM(E2:E13)</f>
        <v>8227</v>
      </c>
      <c r="F14" s="22">
        <f t="shared" si="0"/>
        <v>1</v>
      </c>
      <c r="G14" s="22"/>
      <c r="H14" s="22">
        <f t="shared" si="1"/>
        <v>1</v>
      </c>
      <c r="I14" s="22"/>
      <c r="J14" s="22">
        <f>SUM(J2:J13)</f>
        <v>0.13445021561646586</v>
      </c>
      <c r="K14" s="28">
        <f>B14/D14</f>
        <v>0.27010206621857108</v>
      </c>
      <c r="L14" s="24"/>
      <c r="N14" s="3"/>
    </row>
    <row r="15" spans="1:29">
      <c r="C15" s="20" t="s">
        <v>41</v>
      </c>
      <c r="D15" s="21">
        <f>SUM(D12:D13)/SUM(D2:D13)</f>
        <v>0.16679113766492407</v>
      </c>
      <c r="E15" s="21">
        <f>SUM(E12:E13)/SUM(E2:E13)</f>
        <v>0.28309225720189618</v>
      </c>
    </row>
    <row r="16" spans="1:29">
      <c r="C16" s="7" t="s">
        <v>42</v>
      </c>
      <c r="D16" s="10">
        <v>8.4000000000000005E-2</v>
      </c>
      <c r="P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C17" s="7" t="s">
        <v>43</v>
      </c>
      <c r="D17" s="7" t="s">
        <v>44</v>
      </c>
      <c r="P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P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B19" t="s">
        <v>45</v>
      </c>
      <c r="P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B20" t="s">
        <v>46</v>
      </c>
      <c r="P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>
      <c r="A21" s="27"/>
      <c r="B21" s="27"/>
      <c r="C21" s="27"/>
      <c r="D21" s="27"/>
      <c r="P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7"/>
      <c r="B22" s="27"/>
      <c r="C22" s="27"/>
      <c r="D22" s="27"/>
      <c r="P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7"/>
      <c r="B23" s="27"/>
      <c r="C23" s="27"/>
      <c r="D23" s="27"/>
      <c r="P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7"/>
      <c r="B24" s="27"/>
      <c r="C24" s="27"/>
      <c r="D24" s="27"/>
      <c r="P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7"/>
      <c r="B25" s="27"/>
      <c r="C25" s="27"/>
      <c r="D25" s="27"/>
      <c r="P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7"/>
      <c r="B26" s="27"/>
      <c r="C26" s="27"/>
      <c r="D26" s="27"/>
      <c r="P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7"/>
      <c r="B27" s="27"/>
      <c r="C27" s="27"/>
      <c r="D27" s="27"/>
      <c r="P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7"/>
      <c r="B28" s="27"/>
      <c r="C28" s="27"/>
      <c r="D28" s="27"/>
      <c r="P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7"/>
      <c r="B29" s="27"/>
      <c r="C29" s="27"/>
      <c r="D29" s="27"/>
    </row>
    <row r="30" spans="1:27">
      <c r="A30" s="27"/>
      <c r="B30" s="27"/>
      <c r="C30" s="27"/>
      <c r="D30" s="27"/>
    </row>
    <row r="31" spans="1:27">
      <c r="A31" s="27"/>
      <c r="B31" s="27"/>
      <c r="C31" s="27"/>
      <c r="D31" s="27"/>
    </row>
    <row r="32" spans="1:27">
      <c r="A32" s="27"/>
      <c r="B32" s="27"/>
      <c r="C32" s="27"/>
      <c r="D32" s="27"/>
    </row>
    <row r="33" spans="1:4">
      <c r="A33" s="27"/>
      <c r="B33" s="27"/>
      <c r="C33" s="27"/>
      <c r="D33" s="27"/>
    </row>
  </sheetData>
  <conditionalFormatting sqref="X2:AC13">
    <cfRule type="cellIs" dxfId="1" priority="2" operator="lessThan">
      <formula>0</formula>
    </cfRule>
  </conditionalFormatting>
  <conditionalFormatting sqref="F2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FFD-1777-4C02-B842-7090BE77CAEF}">
  <dimension ref="A1:AA14"/>
  <sheetViews>
    <sheetView showGridLines="0" workbookViewId="0"/>
  </sheetViews>
  <sheetFormatPr defaultRowHeight="15"/>
  <cols>
    <col min="1" max="1" width="11.5703125" bestFit="1" customWidth="1"/>
    <col min="5" max="8" width="0" hidden="1" customWidth="1"/>
    <col min="10" max="10" width="0" hidden="1" customWidth="1"/>
    <col min="15" max="15" width="14.42578125" bestFit="1" customWidth="1"/>
    <col min="16" max="19" width="12.42578125" hidden="1" customWidth="1"/>
    <col min="20" max="20" width="10.85546875" hidden="1" customWidth="1"/>
    <col min="21" max="21" width="12.85546875" bestFit="1" customWidth="1"/>
    <col min="22" max="22" width="12.42578125" bestFit="1" customWidth="1"/>
    <col min="23" max="27" width="16.140625" customWidth="1"/>
  </cols>
  <sheetData>
    <row r="1" spans="1:2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47</v>
      </c>
      <c r="G1" s="5" t="s">
        <v>48</v>
      </c>
      <c r="H1" s="1" t="s">
        <v>9</v>
      </c>
      <c r="I1" s="2" t="s">
        <v>10</v>
      </c>
      <c r="J1" s="2" t="s">
        <v>12</v>
      </c>
      <c r="K1" s="6" t="s">
        <v>13</v>
      </c>
      <c r="L1" s="25" t="s">
        <v>11</v>
      </c>
      <c r="M1" s="6" t="s">
        <v>49</v>
      </c>
      <c r="N1" s="1" t="s">
        <v>14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</row>
    <row r="2" spans="1:27">
      <c r="A2" s="1" t="s">
        <v>50</v>
      </c>
      <c r="B2" s="7">
        <v>32</v>
      </c>
      <c r="C2" s="7">
        <v>303</v>
      </c>
      <c r="D2" s="7">
        <v>335</v>
      </c>
      <c r="E2" s="7">
        <v>414</v>
      </c>
      <c r="F2" s="8">
        <f>D2/$D$14</f>
        <v>8.3416334661354577E-2</v>
      </c>
      <c r="G2" s="8">
        <f>E2/$E$14</f>
        <v>5.0315994166261549E-2</v>
      </c>
      <c r="H2" s="7">
        <f>LN(G2/F2)*(G2-F2)</f>
        <v>1.6732922106444358E-2</v>
      </c>
      <c r="I2" s="11">
        <v>9.5522388059701493E-2</v>
      </c>
      <c r="J2" s="11">
        <f>$I$14</f>
        <v>0</v>
      </c>
      <c r="K2" s="11">
        <f>SUM($B$2:B2)/SUM($D$2:D2)</f>
        <v>9.5522388059701493E-2</v>
      </c>
      <c r="L2" s="26">
        <v>35</v>
      </c>
      <c r="M2" s="11">
        <v>0.1044776119402985</v>
      </c>
      <c r="N2" s="12">
        <v>9.46875</v>
      </c>
      <c r="O2" s="13">
        <v>5821900</v>
      </c>
      <c r="P2" s="13">
        <v>5284200</v>
      </c>
      <c r="Q2" s="13">
        <v>537700</v>
      </c>
      <c r="R2" s="13">
        <v>7159975.3799999999</v>
      </c>
      <c r="S2" s="13">
        <v>6993454.9199999999</v>
      </c>
      <c r="T2" s="13">
        <v>166520.46</v>
      </c>
      <c r="U2" s="13">
        <v>489039.6</v>
      </c>
      <c r="V2" s="13">
        <v>849035.78</v>
      </c>
      <c r="W2" s="13">
        <v>1338075.3799999999</v>
      </c>
      <c r="X2" s="13">
        <v>2534.4351641791031</v>
      </c>
      <c r="Y2" s="13">
        <v>3994.2548656716408</v>
      </c>
      <c r="Z2" s="13">
        <v>2534.4351641791045</v>
      </c>
      <c r="AA2" s="13">
        <v>3994.2548656716413</v>
      </c>
    </row>
    <row r="3" spans="1:27">
      <c r="A3" s="1" t="s">
        <v>51</v>
      </c>
      <c r="B3" s="7">
        <v>38</v>
      </c>
      <c r="C3" s="7">
        <v>297</v>
      </c>
      <c r="D3" s="7">
        <v>335</v>
      </c>
      <c r="E3" s="7">
        <v>530</v>
      </c>
      <c r="F3" s="8">
        <f t="shared" ref="F3:F13" si="0">D3/$D$14</f>
        <v>8.3416334661354577E-2</v>
      </c>
      <c r="G3" s="8">
        <f t="shared" ref="G3:G13" si="1">E3/$E$14</f>
        <v>6.4414195430238214E-2</v>
      </c>
      <c r="H3" s="7">
        <f t="shared" ref="H3:H13" si="2">LN(G3/F3)*(G3-F3)</f>
        <v>4.9122451918046659E-3</v>
      </c>
      <c r="I3" s="11">
        <v>0.1134328358208955</v>
      </c>
      <c r="J3" s="11">
        <f t="shared" ref="J3:J13" si="3">$I$14</f>
        <v>0</v>
      </c>
      <c r="K3" s="11">
        <f>SUM($B$2:B3)/SUM($D$2:D3)</f>
        <v>0.1044776119402985</v>
      </c>
      <c r="L3" s="26">
        <v>40</v>
      </c>
      <c r="M3" s="11">
        <v>0.11194029850746269</v>
      </c>
      <c r="N3" s="12">
        <v>7.8157894736842106</v>
      </c>
      <c r="O3" s="13">
        <v>5430200</v>
      </c>
      <c r="P3" s="13">
        <v>4783700</v>
      </c>
      <c r="Q3" s="13">
        <v>646500</v>
      </c>
      <c r="R3" s="13">
        <v>6444443.5199999996</v>
      </c>
      <c r="S3" s="13">
        <v>6353857.6300000008</v>
      </c>
      <c r="T3" s="13">
        <v>90585.89</v>
      </c>
      <c r="U3" s="13">
        <v>456136.8</v>
      </c>
      <c r="V3" s="13">
        <v>558106.72</v>
      </c>
      <c r="W3" s="13">
        <v>1014243.52</v>
      </c>
      <c r="X3" s="13">
        <v>1665.990208955224</v>
      </c>
      <c r="Y3" s="13">
        <v>3027.5925970149242</v>
      </c>
      <c r="Z3" s="13">
        <v>2100.2126865671644</v>
      </c>
      <c r="AA3" s="13">
        <v>3510.9237313432836</v>
      </c>
    </row>
    <row r="4" spans="1:27">
      <c r="A4" s="1" t="s">
        <v>52</v>
      </c>
      <c r="B4" s="7">
        <v>58</v>
      </c>
      <c r="C4" s="7">
        <v>276</v>
      </c>
      <c r="D4" s="7">
        <v>334</v>
      </c>
      <c r="E4" s="7">
        <v>475</v>
      </c>
      <c r="F4" s="8">
        <f t="shared" si="0"/>
        <v>8.3167330677290832E-2</v>
      </c>
      <c r="G4" s="8">
        <f t="shared" si="1"/>
        <v>5.7729703451628582E-2</v>
      </c>
      <c r="H4" s="7">
        <f t="shared" si="2"/>
        <v>9.28683962200701E-3</v>
      </c>
      <c r="I4" s="11">
        <v>0.17365269461077851</v>
      </c>
      <c r="J4" s="11">
        <f t="shared" si="3"/>
        <v>0</v>
      </c>
      <c r="K4" s="11">
        <f>SUM($B$2:B4)/SUM($D$2:D4)</f>
        <v>0.12749003984063745</v>
      </c>
      <c r="L4" s="26">
        <v>60</v>
      </c>
      <c r="M4" s="11">
        <v>0.13432835820895522</v>
      </c>
      <c r="N4" s="12">
        <v>4.7586206896551726</v>
      </c>
      <c r="O4" s="13">
        <v>5332600</v>
      </c>
      <c r="P4" s="13">
        <v>4422300</v>
      </c>
      <c r="Q4" s="13">
        <v>910300</v>
      </c>
      <c r="R4" s="13">
        <v>6203377.0300000003</v>
      </c>
      <c r="S4" s="13">
        <v>5911537.6999999993</v>
      </c>
      <c r="T4" s="13">
        <v>291839.33</v>
      </c>
      <c r="U4" s="13">
        <v>447938.4</v>
      </c>
      <c r="V4" s="13">
        <v>422838.63</v>
      </c>
      <c r="W4" s="13">
        <v>870777.03000000026</v>
      </c>
      <c r="X4" s="13">
        <v>1265.983922155689</v>
      </c>
      <c r="Y4" s="13">
        <v>2607.1168562874259</v>
      </c>
      <c r="Z4" s="13">
        <v>1822.6903685258962</v>
      </c>
      <c r="AA4" s="13">
        <v>3210.2549103585661</v>
      </c>
    </row>
    <row r="5" spans="1:27">
      <c r="A5" s="1" t="s">
        <v>53</v>
      </c>
      <c r="B5" s="7">
        <v>47</v>
      </c>
      <c r="C5" s="7">
        <v>288</v>
      </c>
      <c r="D5" s="7">
        <v>335</v>
      </c>
      <c r="E5" s="7">
        <v>460</v>
      </c>
      <c r="F5" s="8">
        <f t="shared" si="0"/>
        <v>8.3416334661354577E-2</v>
      </c>
      <c r="G5" s="8">
        <f t="shared" si="1"/>
        <v>5.5906660184735051E-2</v>
      </c>
      <c r="H5" s="7">
        <f t="shared" si="2"/>
        <v>1.1008288717614084E-2</v>
      </c>
      <c r="I5" s="11">
        <v>0.1402985074626866</v>
      </c>
      <c r="J5" s="11">
        <f t="shared" si="3"/>
        <v>0</v>
      </c>
      <c r="K5" s="11">
        <f>SUM($B$2:B5)/SUM($D$2:D5)</f>
        <v>0.13069454817027631</v>
      </c>
      <c r="L5" s="26">
        <v>46</v>
      </c>
      <c r="M5" s="11">
        <v>0.13517550410754295</v>
      </c>
      <c r="N5" s="12">
        <v>6.1276595744680851</v>
      </c>
      <c r="O5" s="13">
        <v>5379400</v>
      </c>
      <c r="P5" s="13">
        <v>4615200</v>
      </c>
      <c r="Q5" s="13">
        <v>764200</v>
      </c>
      <c r="R5" s="13">
        <v>6452383.75</v>
      </c>
      <c r="S5" s="13">
        <v>6116805.8900000006</v>
      </c>
      <c r="T5" s="13">
        <v>335577.8600000001</v>
      </c>
      <c r="U5" s="13">
        <v>451869.6</v>
      </c>
      <c r="V5" s="13">
        <v>621114.15</v>
      </c>
      <c r="W5" s="13">
        <v>1072983.75</v>
      </c>
      <c r="X5" s="13">
        <v>1854.072089552237</v>
      </c>
      <c r="Y5" s="13">
        <v>3202.936567164179</v>
      </c>
      <c r="Z5" s="13">
        <v>1830.5416579536966</v>
      </c>
      <c r="AA5" s="13">
        <v>3208.4239581777442</v>
      </c>
    </row>
    <row r="6" spans="1:27">
      <c r="A6" s="1" t="s">
        <v>33</v>
      </c>
      <c r="B6" s="7">
        <v>66</v>
      </c>
      <c r="C6" s="7">
        <v>268</v>
      </c>
      <c r="D6" s="7">
        <v>334</v>
      </c>
      <c r="E6" s="7">
        <v>501</v>
      </c>
      <c r="F6" s="8">
        <f t="shared" si="0"/>
        <v>8.3167330677290832E-2</v>
      </c>
      <c r="G6" s="8">
        <f t="shared" si="1"/>
        <v>6.0889645114244044E-2</v>
      </c>
      <c r="H6" s="7">
        <f t="shared" si="2"/>
        <v>6.9459925814846727E-3</v>
      </c>
      <c r="I6" s="11">
        <v>0.19760479041916171</v>
      </c>
      <c r="J6" s="11">
        <f t="shared" si="3"/>
        <v>0</v>
      </c>
      <c r="K6" s="11">
        <f>SUM($B$2:B6)/SUM($D$2:D6)</f>
        <v>0.14405260011954574</v>
      </c>
      <c r="L6" s="26">
        <v>71</v>
      </c>
      <c r="M6" s="11">
        <v>0.15053763440860216</v>
      </c>
      <c r="N6" s="12">
        <v>4.0606060606060614</v>
      </c>
      <c r="O6" s="13">
        <v>5339300</v>
      </c>
      <c r="P6" s="13">
        <v>4263500</v>
      </c>
      <c r="Q6" s="13">
        <v>1075800</v>
      </c>
      <c r="R6" s="13">
        <v>5859829.2699999996</v>
      </c>
      <c r="S6" s="13">
        <v>5678902.2199999997</v>
      </c>
      <c r="T6" s="13">
        <v>180927.05</v>
      </c>
      <c r="U6" s="13">
        <v>448501.20000000013</v>
      </c>
      <c r="V6" s="13">
        <v>72028.070000000065</v>
      </c>
      <c r="W6" s="13">
        <v>520529.27000000048</v>
      </c>
      <c r="X6" s="13">
        <v>215.65290419161681</v>
      </c>
      <c r="Y6" s="13">
        <v>1558.470868263475</v>
      </c>
      <c r="Z6" s="13">
        <v>1508.1430663478779</v>
      </c>
      <c r="AA6" s="13">
        <v>2879.025074716079</v>
      </c>
    </row>
    <row r="7" spans="1:27">
      <c r="A7" s="1" t="s">
        <v>34</v>
      </c>
      <c r="B7" s="7">
        <v>72</v>
      </c>
      <c r="C7" s="7">
        <v>263</v>
      </c>
      <c r="D7" s="7">
        <v>335</v>
      </c>
      <c r="E7" s="7">
        <v>689</v>
      </c>
      <c r="F7" s="8">
        <f t="shared" si="0"/>
        <v>8.3416334661354577E-2</v>
      </c>
      <c r="G7" s="8">
        <f t="shared" si="1"/>
        <v>8.3738454059309672E-2</v>
      </c>
      <c r="H7" s="7">
        <f t="shared" si="2"/>
        <v>1.241496409116929E-6</v>
      </c>
      <c r="I7" s="11">
        <v>0.21492537313432841</v>
      </c>
      <c r="J7" s="11">
        <f t="shared" si="3"/>
        <v>0</v>
      </c>
      <c r="K7" s="11">
        <f>SUM($B$2:B7)/SUM($D$2:D7)</f>
        <v>0.15587649402390438</v>
      </c>
      <c r="L7" s="26">
        <v>70</v>
      </c>
      <c r="M7" s="11">
        <v>0.16027874564459929</v>
      </c>
      <c r="N7" s="12">
        <v>3.6527777777777781</v>
      </c>
      <c r="O7" s="13">
        <v>5030800</v>
      </c>
      <c r="P7" s="13">
        <v>3882800</v>
      </c>
      <c r="Q7" s="13">
        <v>1148000</v>
      </c>
      <c r="R7" s="13">
        <v>5334287.8100000015</v>
      </c>
      <c r="S7" s="13">
        <v>5143573.82</v>
      </c>
      <c r="T7" s="13">
        <v>190713.99</v>
      </c>
      <c r="U7" s="13">
        <v>422587.2</v>
      </c>
      <c r="V7" s="13">
        <v>-119099.39</v>
      </c>
      <c r="W7" s="13">
        <v>303487.81000000052</v>
      </c>
      <c r="X7" s="13">
        <v>-355.52056716417928</v>
      </c>
      <c r="Y7" s="13">
        <v>905.93376119403138</v>
      </c>
      <c r="Z7" s="13">
        <v>1197.223087649402</v>
      </c>
      <c r="AA7" s="13">
        <v>2549.8489840637453</v>
      </c>
    </row>
    <row r="8" spans="1:27">
      <c r="A8" s="1" t="s">
        <v>35</v>
      </c>
      <c r="B8" s="7">
        <v>91</v>
      </c>
      <c r="C8" s="7">
        <v>244</v>
      </c>
      <c r="D8" s="7">
        <v>335</v>
      </c>
      <c r="E8" s="7">
        <v>534</v>
      </c>
      <c r="F8" s="8">
        <f t="shared" si="0"/>
        <v>8.3416334661354577E-2</v>
      </c>
      <c r="G8" s="8">
        <f t="shared" si="1"/>
        <v>6.4900340301409815E-2</v>
      </c>
      <c r="H8" s="7">
        <f t="shared" si="2"/>
        <v>4.6473531668354152E-3</v>
      </c>
      <c r="I8" s="11">
        <v>0.27164179104477609</v>
      </c>
      <c r="J8" s="11">
        <f t="shared" si="3"/>
        <v>0</v>
      </c>
      <c r="K8" s="11">
        <f>SUM($B$2:B8)/SUM($D$2:D8)</f>
        <v>0.17242851045667948</v>
      </c>
      <c r="L8" s="26">
        <v>90</v>
      </c>
      <c r="M8" s="11">
        <v>0.17584293640631668</v>
      </c>
      <c r="N8" s="12">
        <v>2.6813186813186811</v>
      </c>
      <c r="O8" s="13">
        <v>4975900</v>
      </c>
      <c r="P8" s="13">
        <v>3612400</v>
      </c>
      <c r="Q8" s="13">
        <v>1363500</v>
      </c>
      <c r="R8" s="13">
        <v>5078037.7300000004</v>
      </c>
      <c r="S8" s="13">
        <v>4794110.34</v>
      </c>
      <c r="T8" s="13">
        <v>283927.39</v>
      </c>
      <c r="U8" s="13">
        <v>417975.6</v>
      </c>
      <c r="V8" s="13">
        <v>-315837.87</v>
      </c>
      <c r="W8" s="13">
        <v>102137.7299999995</v>
      </c>
      <c r="X8" s="13">
        <v>-942.79961194029886</v>
      </c>
      <c r="Y8" s="13">
        <v>304.88874626865532</v>
      </c>
      <c r="Z8" s="13">
        <v>891.24459667093447</v>
      </c>
      <c r="AA8" s="13">
        <v>2228.8666197183102</v>
      </c>
    </row>
    <row r="9" spans="1:27">
      <c r="A9" s="1" t="s">
        <v>54</v>
      </c>
      <c r="B9" s="7">
        <v>102</v>
      </c>
      <c r="C9" s="7">
        <v>232</v>
      </c>
      <c r="D9" s="7">
        <v>334</v>
      </c>
      <c r="E9" s="7">
        <v>632</v>
      </c>
      <c r="F9" s="8">
        <f t="shared" si="0"/>
        <v>8.3167330677290832E-2</v>
      </c>
      <c r="G9" s="8">
        <f t="shared" si="1"/>
        <v>7.6810889645114247E-2</v>
      </c>
      <c r="H9" s="7">
        <f t="shared" si="2"/>
        <v>5.053891100663462E-4</v>
      </c>
      <c r="I9" s="11">
        <v>0.30538922155688619</v>
      </c>
      <c r="J9" s="11">
        <f t="shared" si="3"/>
        <v>0</v>
      </c>
      <c r="K9" s="11">
        <f>SUM($B$2:B9)/SUM($D$2:D9)</f>
        <v>0.18901755696675382</v>
      </c>
      <c r="L9" s="26">
        <v>100</v>
      </c>
      <c r="M9" s="11">
        <v>0.19118745332337567</v>
      </c>
      <c r="N9" s="12">
        <v>2.274509803921569</v>
      </c>
      <c r="O9" s="13">
        <v>4794600</v>
      </c>
      <c r="P9" s="13">
        <v>3189600</v>
      </c>
      <c r="Q9" s="13">
        <v>1605000</v>
      </c>
      <c r="R9" s="13">
        <v>4536193.59</v>
      </c>
      <c r="S9" s="13">
        <v>4241948.7899999991</v>
      </c>
      <c r="T9" s="13">
        <v>294244.8</v>
      </c>
      <c r="U9" s="13">
        <v>402746.4</v>
      </c>
      <c r="V9" s="13">
        <v>-661152.80999999994</v>
      </c>
      <c r="W9" s="13">
        <v>-258406.41000000009</v>
      </c>
      <c r="X9" s="13">
        <v>-1979.4994311377261</v>
      </c>
      <c r="Y9" s="13">
        <v>-773.67188622754531</v>
      </c>
      <c r="Z9" s="13">
        <v>533.07182667164716</v>
      </c>
      <c r="AA9" s="13">
        <v>1854.2503100485619</v>
      </c>
    </row>
    <row r="10" spans="1:27">
      <c r="A10" s="1" t="s">
        <v>55</v>
      </c>
      <c r="B10" s="7">
        <v>107</v>
      </c>
      <c r="C10" s="7">
        <v>228</v>
      </c>
      <c r="D10" s="7">
        <v>335</v>
      </c>
      <c r="E10" s="7">
        <v>921</v>
      </c>
      <c r="F10" s="8">
        <f t="shared" si="0"/>
        <v>8.3416334661354577E-2</v>
      </c>
      <c r="G10" s="8">
        <f t="shared" si="1"/>
        <v>0.111934856587263</v>
      </c>
      <c r="H10" s="7">
        <f t="shared" si="2"/>
        <v>8.386524875069138E-3</v>
      </c>
      <c r="I10" s="11">
        <v>0.31940298507462689</v>
      </c>
      <c r="J10" s="11">
        <f t="shared" si="3"/>
        <v>0</v>
      </c>
      <c r="K10" s="11">
        <f>SUM($B$2:B10)/SUM($D$2:D10)</f>
        <v>0.20351925630810094</v>
      </c>
      <c r="L10" s="26">
        <v>107</v>
      </c>
      <c r="M10" s="11">
        <v>0.2054430799867242</v>
      </c>
      <c r="N10" s="12">
        <v>2.1308411214953269</v>
      </c>
      <c r="O10" s="13">
        <v>4791100</v>
      </c>
      <c r="P10" s="13">
        <v>3101100</v>
      </c>
      <c r="Q10" s="13">
        <v>1690000</v>
      </c>
      <c r="R10" s="13">
        <v>4388075.7200000007</v>
      </c>
      <c r="S10" s="13">
        <v>4111024.34</v>
      </c>
      <c r="T10" s="13">
        <v>277051.38</v>
      </c>
      <c r="U10" s="13">
        <v>402452.4</v>
      </c>
      <c r="V10" s="13">
        <v>-805476.67999999993</v>
      </c>
      <c r="W10" s="13">
        <v>-403024.27999999927</v>
      </c>
      <c r="X10" s="13">
        <v>-2404.4079999999999</v>
      </c>
      <c r="Y10" s="13">
        <v>-1203.057552238804</v>
      </c>
      <c r="Z10" s="13">
        <v>206.36009296148717</v>
      </c>
      <c r="AA10" s="13">
        <v>1514.211088977424</v>
      </c>
    </row>
    <row r="11" spans="1:27">
      <c r="A11" s="1" t="s">
        <v>38</v>
      </c>
      <c r="B11" s="7">
        <v>146</v>
      </c>
      <c r="C11" s="7">
        <v>188</v>
      </c>
      <c r="D11" s="7">
        <v>334</v>
      </c>
      <c r="E11" s="7">
        <v>781</v>
      </c>
      <c r="F11" s="8">
        <f t="shared" si="0"/>
        <v>8.3167330677290832E-2</v>
      </c>
      <c r="G11" s="8">
        <f t="shared" si="1"/>
        <v>9.4919786096256689E-2</v>
      </c>
      <c r="H11" s="7">
        <f t="shared" si="2"/>
        <v>1.5534109689810153E-3</v>
      </c>
      <c r="I11" s="11">
        <v>0.43712574850299402</v>
      </c>
      <c r="J11" s="11">
        <f t="shared" si="3"/>
        <v>0</v>
      </c>
      <c r="K11" s="11">
        <f>SUM($B$2:B11)/SUM($D$2:D11)</f>
        <v>0.2268380155409444</v>
      </c>
      <c r="L11" s="26">
        <v>139</v>
      </c>
      <c r="M11" s="11">
        <v>0.22647146698536003</v>
      </c>
      <c r="N11" s="12">
        <v>1.2876712328767119</v>
      </c>
      <c r="O11" s="13">
        <v>4641300</v>
      </c>
      <c r="P11" s="13">
        <v>2568100</v>
      </c>
      <c r="Q11" s="13">
        <v>2073200</v>
      </c>
      <c r="R11" s="13">
        <v>3771193.68</v>
      </c>
      <c r="S11" s="13">
        <v>3393322.58</v>
      </c>
      <c r="T11" s="13">
        <v>377871.1</v>
      </c>
      <c r="U11" s="13">
        <v>389869.2</v>
      </c>
      <c r="V11" s="13">
        <v>-1259975.52</v>
      </c>
      <c r="W11" s="13">
        <v>-870106.3200000003</v>
      </c>
      <c r="X11" s="13">
        <v>-3772.38179640719</v>
      </c>
      <c r="Y11" s="13">
        <v>-2605.1087425149708</v>
      </c>
      <c r="Z11" s="13">
        <v>-190.80063359234927</v>
      </c>
      <c r="AA11" s="13">
        <v>1103.017776449492</v>
      </c>
    </row>
    <row r="12" spans="1:27">
      <c r="A12" s="1" t="s">
        <v>56</v>
      </c>
      <c r="B12" s="7">
        <v>148</v>
      </c>
      <c r="C12" s="7">
        <v>187</v>
      </c>
      <c r="D12" s="7">
        <v>335</v>
      </c>
      <c r="E12" s="7">
        <v>1044</v>
      </c>
      <c r="F12" s="8">
        <f t="shared" si="0"/>
        <v>8.3416334661354577E-2</v>
      </c>
      <c r="G12" s="8">
        <f t="shared" si="1"/>
        <v>0.12688381137579</v>
      </c>
      <c r="H12" s="7">
        <f t="shared" si="2"/>
        <v>1.8231461488762129E-2</v>
      </c>
      <c r="I12" s="11">
        <v>0.44179104477611941</v>
      </c>
      <c r="J12" s="11">
        <f t="shared" si="3"/>
        <v>0</v>
      </c>
      <c r="K12" s="11">
        <f>SUM($B$2:B12)/SUM($D$2:D12)</f>
        <v>0.24640043466449335</v>
      </c>
      <c r="L12" s="26">
        <v>145</v>
      </c>
      <c r="M12" s="11">
        <v>0.24524714828897337</v>
      </c>
      <c r="N12" s="12">
        <v>1.263513513513514</v>
      </c>
      <c r="O12" s="13">
        <v>4550800</v>
      </c>
      <c r="P12" s="13">
        <v>2551100</v>
      </c>
      <c r="Q12" s="13">
        <v>1999700</v>
      </c>
      <c r="R12" s="13">
        <v>3539664.67</v>
      </c>
      <c r="S12" s="13">
        <v>3375757.08</v>
      </c>
      <c r="T12" s="13">
        <v>163907.59</v>
      </c>
      <c r="U12" s="13">
        <v>382267.2</v>
      </c>
      <c r="V12" s="13">
        <v>-1393402.53</v>
      </c>
      <c r="W12" s="13">
        <v>-1011135.33</v>
      </c>
      <c r="X12" s="13">
        <v>-4159.4105373134298</v>
      </c>
      <c r="Y12" s="13">
        <v>-3018.3144179104479</v>
      </c>
      <c r="Z12" s="13">
        <v>-551.97540070632999</v>
      </c>
      <c r="AA12" s="13">
        <v>727.94407769627833</v>
      </c>
    </row>
    <row r="13" spans="1:27" ht="15.75" thickBot="1">
      <c r="A13" s="23" t="s">
        <v>57</v>
      </c>
      <c r="B13" s="15">
        <v>178</v>
      </c>
      <c r="C13" s="15">
        <v>157</v>
      </c>
      <c r="D13" s="15">
        <v>335</v>
      </c>
      <c r="E13" s="7">
        <v>1247</v>
      </c>
      <c r="F13" s="8">
        <f t="shared" si="0"/>
        <v>8.3416334661354577E-2</v>
      </c>
      <c r="G13" s="8">
        <f t="shared" si="1"/>
        <v>0.15155566358774916</v>
      </c>
      <c r="H13" s="7">
        <f t="shared" si="2"/>
        <v>4.0686594594302614E-2</v>
      </c>
      <c r="I13" s="11">
        <v>0.5313432835820896</v>
      </c>
      <c r="J13" s="11">
        <f t="shared" si="3"/>
        <v>0</v>
      </c>
      <c r="K13" s="11">
        <f>SUM($B$2:B13)/SUM($D$2:D13)</f>
        <v>0.27016932270916333</v>
      </c>
      <c r="L13" s="26">
        <v>174</v>
      </c>
      <c r="M13" s="11">
        <v>0.26811053024645259</v>
      </c>
      <c r="N13" s="12">
        <v>0.8820224719101124</v>
      </c>
      <c r="O13" s="13">
        <v>4215600</v>
      </c>
      <c r="P13" s="13">
        <v>1924800</v>
      </c>
      <c r="Q13" s="13">
        <v>2290800</v>
      </c>
      <c r="R13" s="13">
        <v>2797877.61</v>
      </c>
      <c r="S13" s="13">
        <v>2577015.92</v>
      </c>
      <c r="T13" s="13">
        <v>220861.69</v>
      </c>
      <c r="U13" s="13">
        <v>354110.4</v>
      </c>
      <c r="V13" s="13">
        <v>-1771832.79</v>
      </c>
      <c r="W13" s="13">
        <v>-1417722.39</v>
      </c>
      <c r="X13" s="13">
        <v>-5289.0531044776153</v>
      </c>
      <c r="Y13" s="13">
        <v>-4232.0071343283589</v>
      </c>
      <c r="Z13" s="13">
        <v>-947.12505976095633</v>
      </c>
      <c r="AA13" s="13">
        <v>314.20312749003995</v>
      </c>
    </row>
    <row r="14" spans="1:27" ht="15.75" thickBot="1">
      <c r="A14" s="16" t="s">
        <v>3</v>
      </c>
      <c r="B14" s="17">
        <f>SUM(B2:B13)</f>
        <v>1085</v>
      </c>
      <c r="C14" s="17">
        <f t="shared" ref="C14:E14" si="4">SUM(C2:C13)</f>
        <v>2931</v>
      </c>
      <c r="D14" s="18">
        <f t="shared" si="4"/>
        <v>4016</v>
      </c>
      <c r="E14">
        <f t="shared" si="4"/>
        <v>8228</v>
      </c>
    </row>
  </sheetData>
  <conditionalFormatting sqref="V2:AA13">
    <cfRule type="cellIs" dxfId="0" priority="2" operator="lessThan">
      <formula>0</formula>
    </cfRule>
  </conditionalFormatting>
  <conditionalFormatting sqref="F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33B1E2-190E-461C-BDF4-65526F038BE3}"/>
</file>

<file path=customXml/itemProps2.xml><?xml version="1.0" encoding="utf-8"?>
<ds:datastoreItem xmlns:ds="http://schemas.openxmlformats.org/officeDocument/2006/customXml" ds:itemID="{DFFF8C6B-444B-47C1-8864-A7E2E76436A6}"/>
</file>

<file path=customXml/itemProps3.xml><?xml version="1.0" encoding="utf-8"?>
<ds:datastoreItem xmlns:ds="http://schemas.openxmlformats.org/officeDocument/2006/customXml" ds:itemID="{5F9038B5-EDD4-4F31-A303-6B73B90706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Nikolay Nikolov</dc:creator>
  <cp:keywords/>
  <dc:description/>
  <cp:lastModifiedBy>Nikolay Nikolov</cp:lastModifiedBy>
  <cp:revision/>
  <dcterms:created xsi:type="dcterms:W3CDTF">2022-06-15T07:48:05Z</dcterms:created>
  <dcterms:modified xsi:type="dcterms:W3CDTF">2022-07-22T12:57:51Z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